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"/>
    </mc:Choice>
  </mc:AlternateContent>
  <xr:revisionPtr revIDLastSave="1916" documentId="8_{7AD30F3B-30FA-43FA-945E-857E9752C984}" xr6:coauthVersionLast="47" xr6:coauthVersionMax="47" xr10:uidLastSave="{388A8640-F340-4C99-8E11-5CC2890EC635}"/>
  <bookViews>
    <workbookView xWindow="1740" yWindow="2160" windowWidth="21600" windowHeight="11835" tabRatio="782" activeTab="8" xr2:uid="{9FD8C3E2-4049-414E-878E-C2C9E2FEC6B3}"/>
  </bookViews>
  <sheets>
    <sheet name="P&amp;L - Trended" sheetId="1" r:id="rId1"/>
    <sheet name="P&amp;L - Current" sheetId="12" r:id="rId2"/>
    <sheet name="&lt; Outputs | Inputs &gt;" sheetId="3" r:id="rId3"/>
    <sheet name="Bookings" sheetId="9" r:id="rId4"/>
    <sheet name="Revenue" sheetId="4" r:id="rId5"/>
    <sheet name="Backlog" sheetId="10" r:id="rId6"/>
    <sheet name="COGS" sheetId="6" r:id="rId7"/>
    <sheet name="Expenses" sheetId="8" r:id="rId8"/>
    <sheet name="OPEX" sheetId="11" r:id="rId9"/>
    <sheet name="Vars" sheetId="2" r:id="rId10"/>
  </sheets>
  <calcPr calcId="191029" calcMode="manual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3" i="1" l="1"/>
  <c r="R83" i="1"/>
  <c r="Q83" i="1"/>
  <c r="P83" i="1"/>
  <c r="T83" i="1" s="1"/>
  <c r="M83" i="1"/>
  <c r="L83" i="1"/>
  <c r="N83" i="1" s="1"/>
  <c r="K83" i="1"/>
  <c r="J83" i="1"/>
  <c r="G83" i="1"/>
  <c r="F83" i="1"/>
  <c r="E83" i="1"/>
  <c r="D83" i="1"/>
  <c r="H83" i="1" s="1"/>
  <c r="S82" i="1"/>
  <c r="R82" i="1"/>
  <c r="Q82" i="1"/>
  <c r="P82" i="1"/>
  <c r="T82" i="1" s="1"/>
  <c r="M82" i="1"/>
  <c r="L82" i="1"/>
  <c r="K82" i="1"/>
  <c r="J82" i="1"/>
  <c r="G82" i="1"/>
  <c r="F82" i="1"/>
  <c r="E82" i="1"/>
  <c r="D82" i="1"/>
  <c r="H82" i="1" s="1"/>
  <c r="S81" i="1"/>
  <c r="R81" i="1"/>
  <c r="Q81" i="1"/>
  <c r="P81" i="1"/>
  <c r="T81" i="1" s="1"/>
  <c r="M81" i="1"/>
  <c r="L81" i="1"/>
  <c r="K81" i="1"/>
  <c r="J81" i="1"/>
  <c r="N81" i="1" s="1"/>
  <c r="G81" i="1"/>
  <c r="F81" i="1"/>
  <c r="E81" i="1"/>
  <c r="D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A84" i="1" s="1"/>
  <c r="BB81" i="1"/>
  <c r="BC81" i="1"/>
  <c r="BD81" i="1"/>
  <c r="BE81" i="1"/>
  <c r="W82" i="1"/>
  <c r="X82" i="1"/>
  <c r="Y82" i="1"/>
  <c r="Z82" i="1"/>
  <c r="AA82" i="1"/>
  <c r="AB82" i="1"/>
  <c r="AC82" i="1"/>
  <c r="AC84" i="1" s="1"/>
  <c r="AD82" i="1"/>
  <c r="AE82" i="1"/>
  <c r="AF82" i="1"/>
  <c r="AG82" i="1"/>
  <c r="AH82" i="1"/>
  <c r="AH84" i="1" s="1"/>
  <c r="AI82" i="1"/>
  <c r="AJ82" i="1"/>
  <c r="AK82" i="1"/>
  <c r="AK84" i="1" s="1"/>
  <c r="AL82" i="1"/>
  <c r="AM82" i="1"/>
  <c r="AN82" i="1"/>
  <c r="AO82" i="1"/>
  <c r="AP82" i="1"/>
  <c r="AP84" i="1" s="1"/>
  <c r="AQ82" i="1"/>
  <c r="AR82" i="1"/>
  <c r="AS82" i="1"/>
  <c r="AT82" i="1"/>
  <c r="AU82" i="1"/>
  <c r="AV82" i="1"/>
  <c r="AW82" i="1"/>
  <c r="AX82" i="1"/>
  <c r="AX84" i="1" s="1"/>
  <c r="AY82" i="1"/>
  <c r="AZ82" i="1"/>
  <c r="BA82" i="1"/>
  <c r="BB82" i="1"/>
  <c r="BC82" i="1"/>
  <c r="BD82" i="1"/>
  <c r="BE82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Z84" i="1"/>
  <c r="AA84" i="1"/>
  <c r="AI84" i="1"/>
  <c r="AQ84" i="1"/>
  <c r="AS84" i="1"/>
  <c r="AY84" i="1"/>
  <c r="V83" i="1"/>
  <c r="V82" i="1"/>
  <c r="V81" i="1"/>
  <c r="V84" i="1" s="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C21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D18" i="11"/>
  <c r="E9" i="11"/>
  <c r="F9" i="11"/>
  <c r="G9" i="11" s="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J9" i="11" s="1"/>
  <c r="AK9" i="11" s="1"/>
  <c r="AL9" i="11" s="1"/>
  <c r="D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C20" i="1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AN28" i="12"/>
  <c r="AM28" i="12"/>
  <c r="AL28" i="12"/>
  <c r="AK28" i="12"/>
  <c r="AJ28" i="12"/>
  <c r="AI28" i="12"/>
  <c r="AH28" i="12"/>
  <c r="J28" i="12" s="1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AO27" i="12"/>
  <c r="AN27" i="12"/>
  <c r="AM27" i="12"/>
  <c r="AL27" i="12"/>
  <c r="AK27" i="12"/>
  <c r="K27" i="12" s="1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BE22" i="12"/>
  <c r="BD22" i="12"/>
  <c r="BC22" i="12"/>
  <c r="BB22" i="12"/>
  <c r="BA22" i="12"/>
  <c r="AZ22" i="12"/>
  <c r="AY22" i="12"/>
  <c r="AX22" i="12"/>
  <c r="AW22" i="12"/>
  <c r="Q22" i="12" s="1"/>
  <c r="AV22" i="12"/>
  <c r="AU22" i="12"/>
  <c r="AT22" i="12"/>
  <c r="AS22" i="12"/>
  <c r="M22" i="12" s="1"/>
  <c r="AR22" i="12"/>
  <c r="AQ22" i="12"/>
  <c r="AP22" i="12"/>
  <c r="AO22" i="12"/>
  <c r="AN22" i="12"/>
  <c r="L22" i="12" s="1"/>
  <c r="AM22" i="12"/>
  <c r="AL22" i="12"/>
  <c r="AK22" i="12"/>
  <c r="AJ22" i="12"/>
  <c r="AI22" i="12"/>
  <c r="AH22" i="12"/>
  <c r="J22" i="12" s="1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BE21" i="12"/>
  <c r="BD21" i="12"/>
  <c r="BC21" i="12"/>
  <c r="BB21" i="12"/>
  <c r="BA21" i="12"/>
  <c r="AZ21" i="12"/>
  <c r="AY21" i="12"/>
  <c r="AX21" i="12"/>
  <c r="AW21" i="12"/>
  <c r="AV21" i="12"/>
  <c r="AU21" i="12"/>
  <c r="AT21" i="12"/>
  <c r="AS21" i="12"/>
  <c r="AR21" i="12"/>
  <c r="AQ21" i="12"/>
  <c r="AP21" i="12"/>
  <c r="AO21" i="12"/>
  <c r="AN21" i="12"/>
  <c r="AM21" i="12"/>
  <c r="AL21" i="12"/>
  <c r="AK21" i="12"/>
  <c r="K21" i="12" s="1"/>
  <c r="AJ21" i="12"/>
  <c r="AI21" i="12"/>
  <c r="AH21" i="12"/>
  <c r="AG21" i="12"/>
  <c r="AF21" i="12"/>
  <c r="AE21" i="12"/>
  <c r="AD21" i="12"/>
  <c r="AC21" i="12"/>
  <c r="AB21" i="12"/>
  <c r="F21" i="12" s="1"/>
  <c r="AA21" i="12"/>
  <c r="Z21" i="12"/>
  <c r="Y21" i="12"/>
  <c r="X21" i="12"/>
  <c r="W21" i="12"/>
  <c r="V21" i="12"/>
  <c r="BE20" i="12"/>
  <c r="BD20" i="12"/>
  <c r="S20" i="12" s="1"/>
  <c r="BC20" i="12"/>
  <c r="BB20" i="12"/>
  <c r="BA20" i="12"/>
  <c r="AZ20" i="12"/>
  <c r="AY20" i="12"/>
  <c r="AX20" i="12"/>
  <c r="AW20" i="12"/>
  <c r="Q20" i="12" s="1"/>
  <c r="AV20" i="12"/>
  <c r="AU20" i="12"/>
  <c r="AT20" i="12"/>
  <c r="AS20" i="12"/>
  <c r="AR20" i="12"/>
  <c r="AQ20" i="12"/>
  <c r="AP20" i="12"/>
  <c r="AO20" i="12"/>
  <c r="AN20" i="12"/>
  <c r="L20" i="12" s="1"/>
  <c r="AM20" i="12"/>
  <c r="AL20" i="12"/>
  <c r="AK20" i="12"/>
  <c r="AJ20" i="12"/>
  <c r="AI20" i="12"/>
  <c r="AH20" i="12"/>
  <c r="J20" i="12" s="1"/>
  <c r="AG20" i="12"/>
  <c r="AF20" i="12"/>
  <c r="AE20" i="12"/>
  <c r="AD20" i="12"/>
  <c r="AC20" i="12"/>
  <c r="AB20" i="12"/>
  <c r="AA20" i="12"/>
  <c r="Z20" i="12"/>
  <c r="Y20" i="12"/>
  <c r="E20" i="12" s="1"/>
  <c r="X20" i="12"/>
  <c r="D20" i="12" s="1"/>
  <c r="W20" i="12"/>
  <c r="V20" i="12"/>
  <c r="BE19" i="12"/>
  <c r="BD19" i="12"/>
  <c r="BC19" i="12"/>
  <c r="S19" i="12" s="1"/>
  <c r="BB19" i="12"/>
  <c r="BA19" i="12"/>
  <c r="AZ19" i="12"/>
  <c r="R19" i="12" s="1"/>
  <c r="AY19" i="12"/>
  <c r="AX19" i="12"/>
  <c r="AW19" i="12"/>
  <c r="AV19" i="12"/>
  <c r="AU19" i="12"/>
  <c r="P19" i="12" s="1"/>
  <c r="AT19" i="12"/>
  <c r="AS19" i="12"/>
  <c r="AR19" i="12"/>
  <c r="M19" i="12" s="1"/>
  <c r="AQ19" i="12"/>
  <c r="AP19" i="12"/>
  <c r="AO19" i="12"/>
  <c r="AN19" i="12"/>
  <c r="L19" i="12" s="1"/>
  <c r="AM19" i="12"/>
  <c r="AL19" i="12"/>
  <c r="AK19" i="12"/>
  <c r="AJ19" i="12"/>
  <c r="AI19" i="12"/>
  <c r="AH19" i="12"/>
  <c r="AG19" i="12"/>
  <c r="AF19" i="12"/>
  <c r="AE19" i="12"/>
  <c r="G19" i="12" s="1"/>
  <c r="AD19" i="12"/>
  <c r="AC19" i="12"/>
  <c r="AB19" i="12"/>
  <c r="F19" i="12" s="1"/>
  <c r="AA19" i="12"/>
  <c r="Z19" i="12"/>
  <c r="Y19" i="12"/>
  <c r="X19" i="12"/>
  <c r="W19" i="12"/>
  <c r="D19" i="12" s="1"/>
  <c r="V19" i="12"/>
  <c r="BE18" i="12"/>
  <c r="BD18" i="12"/>
  <c r="BC18" i="12"/>
  <c r="BB18" i="12"/>
  <c r="BA18" i="12"/>
  <c r="AZ18" i="12"/>
  <c r="R18" i="12" s="1"/>
  <c r="AY18" i="12"/>
  <c r="AX18" i="12"/>
  <c r="AW18" i="12"/>
  <c r="Q18" i="12" s="1"/>
  <c r="AV18" i="12"/>
  <c r="AU18" i="12"/>
  <c r="AT18" i="12"/>
  <c r="AS18" i="12"/>
  <c r="AR18" i="12"/>
  <c r="M18" i="12" s="1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F18" i="12" s="1"/>
  <c r="AA18" i="12"/>
  <c r="Z18" i="12"/>
  <c r="Y18" i="12"/>
  <c r="X18" i="12"/>
  <c r="W18" i="12"/>
  <c r="V18" i="12"/>
  <c r="AT17" i="12"/>
  <c r="AT23" i="12" s="1"/>
  <c r="AS17" i="12"/>
  <c r="AR17" i="12"/>
  <c r="AR23" i="12" s="1"/>
  <c r="AQ17" i="12"/>
  <c r="AQ23" i="12" s="1"/>
  <c r="AP17" i="12"/>
  <c r="AO17" i="12"/>
  <c r="AN17" i="12"/>
  <c r="AM17" i="12"/>
  <c r="AL17" i="12"/>
  <c r="AL23" i="12" s="1"/>
  <c r="AK17" i="12"/>
  <c r="AJ17" i="12"/>
  <c r="AJ23" i="12" s="1"/>
  <c r="AI17" i="12"/>
  <c r="AI23" i="12" s="1"/>
  <c r="AH17" i="12"/>
  <c r="AG17" i="12"/>
  <c r="AF17" i="12"/>
  <c r="AE17" i="12"/>
  <c r="G17" i="12" s="1"/>
  <c r="AD17" i="12"/>
  <c r="AD23" i="12" s="1"/>
  <c r="AC17" i="12"/>
  <c r="AB17" i="12"/>
  <c r="AA17" i="12"/>
  <c r="AA23" i="12" s="1"/>
  <c r="Z17" i="12"/>
  <c r="Y17" i="12"/>
  <c r="X17" i="12"/>
  <c r="W17" i="12"/>
  <c r="V17" i="12"/>
  <c r="V23" i="12" s="1"/>
  <c r="AS13" i="12"/>
  <c r="AR13" i="12"/>
  <c r="AQ13" i="12"/>
  <c r="M13" i="12" s="1"/>
  <c r="AP13" i="12"/>
  <c r="AO13" i="12"/>
  <c r="AN13" i="12"/>
  <c r="AM13" i="12"/>
  <c r="K13" i="12" s="1"/>
  <c r="AL13" i="12"/>
  <c r="AK13" i="12"/>
  <c r="AJ13" i="12"/>
  <c r="AI13" i="12"/>
  <c r="AH13" i="12"/>
  <c r="AG13" i="12"/>
  <c r="AF13" i="12"/>
  <c r="AE13" i="12"/>
  <c r="AD13" i="12"/>
  <c r="AC13" i="12"/>
  <c r="AB13" i="12"/>
  <c r="F13" i="12" s="1"/>
  <c r="AA13" i="12"/>
  <c r="Z13" i="12"/>
  <c r="Y13" i="12"/>
  <c r="X13" i="12"/>
  <c r="W13" i="12"/>
  <c r="V13" i="12"/>
  <c r="AS12" i="12"/>
  <c r="AR12" i="12"/>
  <c r="M12" i="12" s="1"/>
  <c r="AQ12" i="12"/>
  <c r="AP12" i="12"/>
  <c r="AO12" i="12"/>
  <c r="AN12" i="12"/>
  <c r="L12" i="12" s="1"/>
  <c r="AM12" i="12"/>
  <c r="AL12" i="12"/>
  <c r="AK12" i="12"/>
  <c r="AJ12" i="12"/>
  <c r="AI12" i="12"/>
  <c r="AH12" i="12"/>
  <c r="AG12" i="12"/>
  <c r="AF12" i="12"/>
  <c r="AE12" i="12"/>
  <c r="G12" i="12" s="1"/>
  <c r="AD12" i="12"/>
  <c r="AC12" i="12"/>
  <c r="AB12" i="12"/>
  <c r="AA12" i="12"/>
  <c r="Z12" i="12"/>
  <c r="Y12" i="12"/>
  <c r="X12" i="12"/>
  <c r="W12" i="12"/>
  <c r="V12" i="12"/>
  <c r="AS11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F11" i="12" s="1"/>
  <c r="AA11" i="12"/>
  <c r="Z11" i="12"/>
  <c r="Y11" i="12"/>
  <c r="X11" i="12"/>
  <c r="W11" i="12"/>
  <c r="V11" i="12"/>
  <c r="AS10" i="12"/>
  <c r="AS14" i="12" s="1"/>
  <c r="AR10" i="12"/>
  <c r="AQ10" i="12"/>
  <c r="AP10" i="12"/>
  <c r="AO10" i="12"/>
  <c r="AN10" i="12"/>
  <c r="L10" i="12" s="1"/>
  <c r="AM10" i="12"/>
  <c r="AL10" i="12"/>
  <c r="AK10" i="12"/>
  <c r="AK14" i="12" s="1"/>
  <c r="AJ10" i="12"/>
  <c r="AI10" i="12"/>
  <c r="AH10" i="12"/>
  <c r="AG10" i="12"/>
  <c r="AF10" i="12"/>
  <c r="AF14" i="12" s="1"/>
  <c r="AE10" i="12"/>
  <c r="AD10" i="12"/>
  <c r="AC10" i="12"/>
  <c r="AC14" i="12" s="1"/>
  <c r="AB10" i="12"/>
  <c r="AA10" i="12"/>
  <c r="Z10" i="12"/>
  <c r="Y10" i="12"/>
  <c r="X10" i="12"/>
  <c r="W10" i="12"/>
  <c r="V10" i="12"/>
  <c r="J10" i="12"/>
  <c r="BE6" i="12"/>
  <c r="BD6" i="12"/>
  <c r="BC6" i="12"/>
  <c r="BB6" i="12"/>
  <c r="BA6" i="12"/>
  <c r="AZ6" i="12"/>
  <c r="AY6" i="12"/>
  <c r="AX6" i="12"/>
  <c r="AW6" i="12"/>
  <c r="AV6" i="12"/>
  <c r="AU6" i="12"/>
  <c r="AT6" i="12"/>
  <c r="P6" i="12" s="1"/>
  <c r="AS6" i="12"/>
  <c r="AR6" i="12"/>
  <c r="AQ6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D6" i="12" s="1"/>
  <c r="BE5" i="12"/>
  <c r="BD5" i="12"/>
  <c r="BC5" i="12"/>
  <c r="BB5" i="12"/>
  <c r="BA5" i="12"/>
  <c r="AZ5" i="12"/>
  <c r="AY5" i="12"/>
  <c r="AX5" i="12"/>
  <c r="AW5" i="12"/>
  <c r="AV5" i="12"/>
  <c r="AU5" i="12"/>
  <c r="AT5" i="12"/>
  <c r="AS5" i="12"/>
  <c r="AR5" i="12"/>
  <c r="AQ5" i="12"/>
  <c r="AP5" i="12"/>
  <c r="AO5" i="12"/>
  <c r="AN5" i="12"/>
  <c r="L5" i="12" s="1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BE4" i="12"/>
  <c r="BD4" i="12"/>
  <c r="BC4" i="12"/>
  <c r="BB4" i="12"/>
  <c r="BA4" i="12"/>
  <c r="AZ4" i="12"/>
  <c r="AY4" i="12"/>
  <c r="AX4" i="12"/>
  <c r="AW4" i="12"/>
  <c r="AV4" i="12"/>
  <c r="AU4" i="12"/>
  <c r="AT4" i="12"/>
  <c r="AS4" i="12"/>
  <c r="AR4" i="12"/>
  <c r="AQ4" i="12"/>
  <c r="AP4" i="12"/>
  <c r="AO4" i="12"/>
  <c r="AN4" i="12"/>
  <c r="AM4" i="12"/>
  <c r="AL4" i="12"/>
  <c r="AK4" i="12"/>
  <c r="K4" i="12" s="1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Q4" i="12"/>
  <c r="E4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L3" i="12" s="1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W1" i="12"/>
  <c r="X1" i="12" s="1"/>
  <c r="Y1" i="12" s="1"/>
  <c r="Z1" i="12" s="1"/>
  <c r="AA1" i="12" s="1"/>
  <c r="AB1" i="12" s="1"/>
  <c r="AC1" i="12" s="1"/>
  <c r="AD1" i="12" s="1"/>
  <c r="AE1" i="12" s="1"/>
  <c r="AF1" i="12" s="1"/>
  <c r="AG1" i="12" s="1"/>
  <c r="AH1" i="12" s="1"/>
  <c r="AI1" i="12" s="1"/>
  <c r="AJ1" i="12" s="1"/>
  <c r="AK1" i="12" s="1"/>
  <c r="AL1" i="12" s="1"/>
  <c r="AM1" i="12" s="1"/>
  <c r="AN1" i="12" s="1"/>
  <c r="AO1" i="12" s="1"/>
  <c r="AP1" i="12" s="1"/>
  <c r="AQ1" i="12" s="1"/>
  <c r="AR1" i="12" s="1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BD1" i="12" s="1"/>
  <c r="BE1" i="12" s="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O4" i="4"/>
  <c r="D1" i="8"/>
  <c r="E1" i="8" s="1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AE1" i="8" s="1"/>
  <c r="AF1" i="8" s="1"/>
  <c r="AG1" i="8" s="1"/>
  <c r="AH1" i="8" s="1"/>
  <c r="AI1" i="8" s="1"/>
  <c r="AJ1" i="8" s="1"/>
  <c r="AK1" i="8" s="1"/>
  <c r="AL1" i="8" s="1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AG1" i="6" s="1"/>
  <c r="AH1" i="6" s="1"/>
  <c r="AI1" i="6" s="1"/>
  <c r="AJ1" i="6" s="1"/>
  <c r="AK1" i="6" s="1"/>
  <c r="AL1" i="6" s="1"/>
  <c r="AH17" i="1"/>
  <c r="AG17" i="1"/>
  <c r="AF17" i="1"/>
  <c r="AE17" i="1"/>
  <c r="AD17" i="1"/>
  <c r="AC17" i="1"/>
  <c r="AB17" i="1"/>
  <c r="AA17" i="1"/>
  <c r="Z17" i="1"/>
  <c r="Y17" i="1"/>
  <c r="X17" i="1"/>
  <c r="W17" i="1"/>
  <c r="V22" i="1"/>
  <c r="V21" i="1"/>
  <c r="V20" i="1"/>
  <c r="V19" i="1"/>
  <c r="V18" i="1"/>
  <c r="V17" i="1"/>
  <c r="K84" i="1" l="1"/>
  <c r="H81" i="1"/>
  <c r="N82" i="1"/>
  <c r="BC84" i="1"/>
  <c r="AU84" i="1"/>
  <c r="AM84" i="1"/>
  <c r="AE84" i="1"/>
  <c r="W84" i="1"/>
  <c r="D84" i="1" s="1"/>
  <c r="BB84" i="1"/>
  <c r="AT84" i="1"/>
  <c r="AL84" i="1"/>
  <c r="AD84" i="1"/>
  <c r="BE84" i="1"/>
  <c r="AW84" i="1"/>
  <c r="Q84" i="1" s="1"/>
  <c r="AO84" i="1"/>
  <c r="AG84" i="1"/>
  <c r="Y84" i="1"/>
  <c r="E84" i="1" s="1"/>
  <c r="AZ84" i="1"/>
  <c r="AR84" i="1"/>
  <c r="M84" i="1" s="1"/>
  <c r="AJ84" i="1"/>
  <c r="J84" i="1" s="1"/>
  <c r="AB84" i="1"/>
  <c r="F84" i="1" s="1"/>
  <c r="BD84" i="1"/>
  <c r="AV84" i="1"/>
  <c r="AN84" i="1"/>
  <c r="L84" i="1" s="1"/>
  <c r="AF84" i="1"/>
  <c r="X84" i="1"/>
  <c r="J64" i="1"/>
  <c r="F17" i="1"/>
  <c r="G64" i="1"/>
  <c r="S64" i="1"/>
  <c r="E17" i="1"/>
  <c r="G17" i="1"/>
  <c r="R64" i="1"/>
  <c r="P64" i="1"/>
  <c r="D64" i="1"/>
  <c r="Q6" i="12"/>
  <c r="AJ7" i="12"/>
  <c r="AR7" i="12"/>
  <c r="AZ7" i="12"/>
  <c r="K6" i="12"/>
  <c r="Y14" i="12"/>
  <c r="AG14" i="12"/>
  <c r="AO14" i="12"/>
  <c r="R21" i="12"/>
  <c r="G22" i="12"/>
  <c r="R3" i="12"/>
  <c r="G6" i="12"/>
  <c r="S6" i="12"/>
  <c r="K19" i="12"/>
  <c r="D3" i="12"/>
  <c r="L6" i="12"/>
  <c r="AA14" i="12"/>
  <c r="AI14" i="12"/>
  <c r="AQ14" i="12"/>
  <c r="K11" i="12"/>
  <c r="G3" i="12"/>
  <c r="S3" i="12"/>
  <c r="F10" i="12"/>
  <c r="AJ14" i="12"/>
  <c r="D13" i="12"/>
  <c r="E19" i="12"/>
  <c r="H19" i="12" s="1"/>
  <c r="P21" i="12"/>
  <c r="D5" i="12"/>
  <c r="K5" i="12"/>
  <c r="P5" i="12"/>
  <c r="E11" i="12"/>
  <c r="G13" i="12"/>
  <c r="G18" i="12"/>
  <c r="S18" i="12"/>
  <c r="E21" i="12"/>
  <c r="Q21" i="12"/>
  <c r="E27" i="12"/>
  <c r="J11" i="12"/>
  <c r="G5" i="12"/>
  <c r="S5" i="12"/>
  <c r="V14" i="12"/>
  <c r="AD14" i="12"/>
  <c r="AL14" i="12"/>
  <c r="L13" i="12"/>
  <c r="F17" i="12"/>
  <c r="L18" i="12"/>
  <c r="J21" i="12"/>
  <c r="J27" i="12"/>
  <c r="W23" i="12"/>
  <c r="D17" i="12"/>
  <c r="AC7" i="12"/>
  <c r="AK7" i="12"/>
  <c r="AS7" i="12"/>
  <c r="BA7" i="12"/>
  <c r="D27" i="12"/>
  <c r="AM23" i="12"/>
  <c r="K17" i="12"/>
  <c r="W14" i="12"/>
  <c r="AE14" i="12"/>
  <c r="AM14" i="12"/>
  <c r="AT7" i="12"/>
  <c r="X23" i="12"/>
  <c r="D23" i="12" s="1"/>
  <c r="L21" i="12"/>
  <c r="G11" i="12"/>
  <c r="X7" i="12"/>
  <c r="AF7" i="12"/>
  <c r="AN7" i="12"/>
  <c r="AV7" i="12"/>
  <c r="BD7" i="12"/>
  <c r="D4" i="12"/>
  <c r="G4" i="12"/>
  <c r="L4" i="12"/>
  <c r="P4" i="12"/>
  <c r="S4" i="12"/>
  <c r="E5" i="12"/>
  <c r="Q5" i="12"/>
  <c r="E6" i="12"/>
  <c r="Z14" i="12"/>
  <c r="AH14" i="12"/>
  <c r="AP14" i="12"/>
  <c r="E12" i="12"/>
  <c r="J12" i="12"/>
  <c r="Z23" i="12"/>
  <c r="AH23" i="12"/>
  <c r="J23" i="12" s="1"/>
  <c r="AP23" i="12"/>
  <c r="E18" i="12"/>
  <c r="J18" i="12"/>
  <c r="J19" i="12"/>
  <c r="M21" i="12"/>
  <c r="AB23" i="12"/>
  <c r="AD7" i="12"/>
  <c r="AF23" i="12"/>
  <c r="G21" i="12"/>
  <c r="K3" i="12"/>
  <c r="AG23" i="12"/>
  <c r="E22" i="12"/>
  <c r="Y7" i="12"/>
  <c r="AG7" i="12"/>
  <c r="AO7" i="12"/>
  <c r="AW7" i="12"/>
  <c r="BE7" i="12"/>
  <c r="J5" i="12"/>
  <c r="J6" i="12"/>
  <c r="E10" i="12"/>
  <c r="M11" i="12"/>
  <c r="E13" i="12"/>
  <c r="J13" i="12"/>
  <c r="Q19" i="12"/>
  <c r="T19" i="12" s="1"/>
  <c r="F20" i="12"/>
  <c r="M20" i="12"/>
  <c r="R20" i="12"/>
  <c r="D28" i="12"/>
  <c r="F28" i="12"/>
  <c r="AH7" i="12"/>
  <c r="AR14" i="12"/>
  <c r="M14" i="12" s="1"/>
  <c r="AL7" i="12"/>
  <c r="AP7" i="12"/>
  <c r="E3" i="12"/>
  <c r="AI7" i="12"/>
  <c r="M3" i="12"/>
  <c r="Q3" i="12"/>
  <c r="J4" i="12"/>
  <c r="M4" i="12"/>
  <c r="R5" i="12"/>
  <c r="F6" i="12"/>
  <c r="M6" i="12"/>
  <c r="R6" i="12"/>
  <c r="AC23" i="12"/>
  <c r="AK23" i="12"/>
  <c r="AS23" i="12"/>
  <c r="M23" i="12" s="1"/>
  <c r="K20" i="12"/>
  <c r="P20" i="12"/>
  <c r="D21" i="12"/>
  <c r="D22" i="12"/>
  <c r="F22" i="12"/>
  <c r="K22" i="12"/>
  <c r="N22" i="12" s="1"/>
  <c r="P22" i="12"/>
  <c r="R22" i="12"/>
  <c r="G28" i="12"/>
  <c r="V7" i="12"/>
  <c r="BB7" i="12"/>
  <c r="D10" i="12"/>
  <c r="AN23" i="12"/>
  <c r="S21" i="12"/>
  <c r="W7" i="12"/>
  <c r="AU7" i="12"/>
  <c r="L11" i="12"/>
  <c r="Y23" i="12"/>
  <c r="AO23" i="12"/>
  <c r="Z7" i="12"/>
  <c r="AX7" i="12"/>
  <c r="F3" i="12"/>
  <c r="F4" i="12"/>
  <c r="R4" i="12"/>
  <c r="F5" i="12"/>
  <c r="M5" i="12"/>
  <c r="D11" i="12"/>
  <c r="D12" i="12"/>
  <c r="F12" i="12"/>
  <c r="K12" i="12"/>
  <c r="D18" i="12"/>
  <c r="K18" i="12"/>
  <c r="P18" i="12"/>
  <c r="T18" i="12" s="1"/>
  <c r="G20" i="12"/>
  <c r="S22" i="12"/>
  <c r="G27" i="12"/>
  <c r="E28" i="12"/>
  <c r="AE7" i="12"/>
  <c r="AM7" i="12"/>
  <c r="BC7" i="12"/>
  <c r="X14" i="12"/>
  <c r="AN14" i="12"/>
  <c r="J3" i="12"/>
  <c r="K10" i="12"/>
  <c r="L17" i="12"/>
  <c r="K28" i="12"/>
  <c r="M17" i="12"/>
  <c r="M10" i="12"/>
  <c r="E17" i="12"/>
  <c r="AA7" i="12"/>
  <c r="AQ7" i="12"/>
  <c r="M7" i="12" s="1"/>
  <c r="AY7" i="12"/>
  <c r="AB14" i="12"/>
  <c r="AE23" i="12"/>
  <c r="F27" i="12"/>
  <c r="AB7" i="12"/>
  <c r="P3" i="12"/>
  <c r="G10" i="12"/>
  <c r="J17" i="12"/>
  <c r="K64" i="1"/>
  <c r="D17" i="1"/>
  <c r="M64" i="1"/>
  <c r="Q64" i="1"/>
  <c r="E64" i="1"/>
  <c r="F64" i="1"/>
  <c r="L64" i="1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C12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C11" i="10"/>
  <c r="E1" i="10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AG1" i="10" s="1"/>
  <c r="AH1" i="10" s="1"/>
  <c r="AI1" i="10" s="1"/>
  <c r="AJ1" i="10" s="1"/>
  <c r="AK1" i="10" s="1"/>
  <c r="AL1" i="10" s="1"/>
  <c r="D1" i="10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AL40" i="4"/>
  <c r="AK40" i="4"/>
  <c r="AJ40" i="4"/>
  <c r="AJ42" i="4" s="1"/>
  <c r="AJ46" i="4" s="1"/>
  <c r="AJ14" i="4" s="1"/>
  <c r="BC28" i="12" s="1"/>
  <c r="AI40" i="4"/>
  <c r="AH40" i="4"/>
  <c r="AG40" i="4"/>
  <c r="AF40" i="4"/>
  <c r="AE40" i="4"/>
  <c r="AD40" i="4"/>
  <c r="AC40" i="4"/>
  <c r="AB40" i="4"/>
  <c r="AA40" i="4"/>
  <c r="AA42" i="4" s="1"/>
  <c r="AA46" i="4" s="1"/>
  <c r="AA14" i="4" s="1"/>
  <c r="AT28" i="12" s="1"/>
  <c r="Z40" i="4"/>
  <c r="Y40" i="4"/>
  <c r="X40" i="4"/>
  <c r="W40" i="4"/>
  <c r="V40" i="4"/>
  <c r="U40" i="4"/>
  <c r="T40" i="4"/>
  <c r="T42" i="4" s="1"/>
  <c r="T46" i="4" s="1"/>
  <c r="T14" i="4" s="1"/>
  <c r="S40" i="4"/>
  <c r="S42" i="4" s="1"/>
  <c r="S46" i="4" s="1"/>
  <c r="S14" i="4" s="1"/>
  <c r="R40" i="4"/>
  <c r="Q40" i="4"/>
  <c r="P40" i="4"/>
  <c r="O40" i="4"/>
  <c r="N40" i="4"/>
  <c r="M40" i="4"/>
  <c r="L40" i="4"/>
  <c r="L42" i="4" s="1"/>
  <c r="L46" i="4" s="1"/>
  <c r="L14" i="4" s="1"/>
  <c r="K40" i="4"/>
  <c r="J40" i="4"/>
  <c r="I40" i="4"/>
  <c r="H40" i="4"/>
  <c r="G40" i="4"/>
  <c r="F40" i="4"/>
  <c r="E40" i="4"/>
  <c r="D40" i="4"/>
  <c r="D42" i="4" s="1"/>
  <c r="D46" i="4" s="1"/>
  <c r="D14" i="4" s="1"/>
  <c r="C40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V32" i="4" s="1"/>
  <c r="V36" i="4" s="1"/>
  <c r="V13" i="4" s="1"/>
  <c r="U30" i="4"/>
  <c r="U32" i="4" s="1"/>
  <c r="U36" i="4" s="1"/>
  <c r="U13" i="4" s="1"/>
  <c r="T30" i="4"/>
  <c r="S30" i="4"/>
  <c r="R30" i="4"/>
  <c r="Q30" i="4"/>
  <c r="P30" i="4"/>
  <c r="O30" i="4"/>
  <c r="N30" i="4"/>
  <c r="N32" i="4" s="1"/>
  <c r="N36" i="4" s="1"/>
  <c r="N13" i="4" s="1"/>
  <c r="M30" i="4"/>
  <c r="M32" i="4" s="1"/>
  <c r="M36" i="4" s="1"/>
  <c r="M13" i="4" s="1"/>
  <c r="L30" i="4"/>
  <c r="K30" i="4"/>
  <c r="J30" i="4"/>
  <c r="I30" i="4"/>
  <c r="H30" i="4"/>
  <c r="G30" i="4"/>
  <c r="F30" i="4"/>
  <c r="F32" i="4" s="1"/>
  <c r="F36" i="4" s="1"/>
  <c r="F13" i="4" s="1"/>
  <c r="E30" i="4"/>
  <c r="E32" i="4" s="1"/>
  <c r="E36" i="4" s="1"/>
  <c r="E13" i="4" s="1"/>
  <c r="D30" i="4"/>
  <c r="C30" i="4"/>
  <c r="D21" i="4"/>
  <c r="D22" i="4" s="1"/>
  <c r="D26" i="4" s="1"/>
  <c r="D12" i="4" s="1"/>
  <c r="W26" i="12" s="1"/>
  <c r="W29" i="12" s="1"/>
  <c r="E21" i="4"/>
  <c r="E22" i="4" s="1"/>
  <c r="E26" i="4" s="1"/>
  <c r="E12" i="4" s="1"/>
  <c r="X26" i="12" s="1"/>
  <c r="F21" i="4"/>
  <c r="F22" i="4" s="1"/>
  <c r="F26" i="4" s="1"/>
  <c r="F12" i="4" s="1"/>
  <c r="Y26" i="12" s="1"/>
  <c r="G21" i="4"/>
  <c r="G22" i="4" s="1"/>
  <c r="G26" i="4" s="1"/>
  <c r="G12" i="4" s="1"/>
  <c r="Z26" i="12" s="1"/>
  <c r="Z29" i="12" s="1"/>
  <c r="H21" i="4"/>
  <c r="H22" i="4" s="1"/>
  <c r="H26" i="4" s="1"/>
  <c r="H12" i="4" s="1"/>
  <c r="AA26" i="12" s="1"/>
  <c r="AA29" i="12" s="1"/>
  <c r="AA31" i="12" s="1"/>
  <c r="I21" i="4"/>
  <c r="I22" i="4" s="1"/>
  <c r="I26" i="4" s="1"/>
  <c r="I12" i="4" s="1"/>
  <c r="AB26" i="12" s="1"/>
  <c r="F26" i="12" s="1"/>
  <c r="J21" i="4"/>
  <c r="J22" i="4" s="1"/>
  <c r="J26" i="4" s="1"/>
  <c r="J12" i="4" s="1"/>
  <c r="AC26" i="12" s="1"/>
  <c r="AC29" i="12" s="1"/>
  <c r="K21" i="4"/>
  <c r="K22" i="4" s="1"/>
  <c r="K26" i="4" s="1"/>
  <c r="K12" i="4" s="1"/>
  <c r="AD26" i="12" s="1"/>
  <c r="AD29" i="12" s="1"/>
  <c r="AD31" i="12" s="1"/>
  <c r="L21" i="4"/>
  <c r="L22" i="4" s="1"/>
  <c r="L26" i="4" s="1"/>
  <c r="L12" i="4" s="1"/>
  <c r="AE26" i="12" s="1"/>
  <c r="AE29" i="12" s="1"/>
  <c r="M21" i="4"/>
  <c r="M22" i="4" s="1"/>
  <c r="M26" i="4" s="1"/>
  <c r="M12" i="4" s="1"/>
  <c r="AF26" i="12" s="1"/>
  <c r="AF29" i="12" s="1"/>
  <c r="N21" i="4"/>
  <c r="N22" i="4" s="1"/>
  <c r="N26" i="4" s="1"/>
  <c r="N12" i="4" s="1"/>
  <c r="AG26" i="12" s="1"/>
  <c r="AG29" i="12" s="1"/>
  <c r="O21" i="4"/>
  <c r="O22" i="4" s="1"/>
  <c r="O26" i="4" s="1"/>
  <c r="O12" i="4" s="1"/>
  <c r="AH26" i="12" s="1"/>
  <c r="P21" i="4"/>
  <c r="P22" i="4" s="1"/>
  <c r="P26" i="4" s="1"/>
  <c r="P12" i="4" s="1"/>
  <c r="AI26" i="12" s="1"/>
  <c r="AI29" i="12" s="1"/>
  <c r="AI31" i="12" s="1"/>
  <c r="Q21" i="4"/>
  <c r="Q22" i="4" s="1"/>
  <c r="Q26" i="4" s="1"/>
  <c r="Q12" i="4" s="1"/>
  <c r="AJ26" i="12" s="1"/>
  <c r="AJ29" i="12" s="1"/>
  <c r="AJ31" i="12" s="1"/>
  <c r="R21" i="4"/>
  <c r="R22" i="4" s="1"/>
  <c r="R26" i="4" s="1"/>
  <c r="R12" i="4" s="1"/>
  <c r="AK26" i="12" s="1"/>
  <c r="AK29" i="12" s="1"/>
  <c r="S21" i="4"/>
  <c r="S22" i="4" s="1"/>
  <c r="S26" i="4" s="1"/>
  <c r="S12" i="4" s="1"/>
  <c r="AL26" i="12" s="1"/>
  <c r="AL29" i="12" s="1"/>
  <c r="AL31" i="12" s="1"/>
  <c r="T21" i="4"/>
  <c r="T22" i="4" s="1"/>
  <c r="T26" i="4" s="1"/>
  <c r="T12" i="4" s="1"/>
  <c r="AM26" i="12" s="1"/>
  <c r="K26" i="12" s="1"/>
  <c r="U21" i="4"/>
  <c r="U22" i="4" s="1"/>
  <c r="U26" i="4" s="1"/>
  <c r="U12" i="4" s="1"/>
  <c r="AN26" i="12" s="1"/>
  <c r="AN29" i="12" s="1"/>
  <c r="V21" i="4"/>
  <c r="V22" i="4" s="1"/>
  <c r="V26" i="4" s="1"/>
  <c r="V12" i="4" s="1"/>
  <c r="AO26" i="12" s="1"/>
  <c r="W21" i="4"/>
  <c r="W22" i="4" s="1"/>
  <c r="W26" i="4" s="1"/>
  <c r="W12" i="4" s="1"/>
  <c r="AP26" i="12" s="1"/>
  <c r="X21" i="4"/>
  <c r="X22" i="4" s="1"/>
  <c r="X26" i="4" s="1"/>
  <c r="X12" i="4" s="1"/>
  <c r="AQ26" i="12" s="1"/>
  <c r="Y21" i="4"/>
  <c r="Y22" i="4" s="1"/>
  <c r="Y26" i="4" s="1"/>
  <c r="Y12" i="4" s="1"/>
  <c r="AR26" i="12" s="1"/>
  <c r="Z21" i="4"/>
  <c r="Z22" i="4" s="1"/>
  <c r="Z26" i="4" s="1"/>
  <c r="Z12" i="4" s="1"/>
  <c r="AS26" i="12" s="1"/>
  <c r="AA21" i="4"/>
  <c r="AA22" i="4" s="1"/>
  <c r="AA26" i="4" s="1"/>
  <c r="AA12" i="4" s="1"/>
  <c r="AT26" i="12" s="1"/>
  <c r="AB21" i="4"/>
  <c r="AB22" i="4" s="1"/>
  <c r="AB26" i="4" s="1"/>
  <c r="AB12" i="4" s="1"/>
  <c r="AU26" i="12" s="1"/>
  <c r="AC21" i="4"/>
  <c r="AC22" i="4" s="1"/>
  <c r="AC26" i="4" s="1"/>
  <c r="AC12" i="4" s="1"/>
  <c r="AV26" i="12" s="1"/>
  <c r="AD21" i="4"/>
  <c r="AD22" i="4" s="1"/>
  <c r="AD26" i="4" s="1"/>
  <c r="AD12" i="4" s="1"/>
  <c r="AW26" i="12" s="1"/>
  <c r="AE21" i="4"/>
  <c r="AE22" i="4" s="1"/>
  <c r="AE26" i="4" s="1"/>
  <c r="AE12" i="4" s="1"/>
  <c r="AX26" i="12" s="1"/>
  <c r="AF21" i="4"/>
  <c r="AF22" i="4" s="1"/>
  <c r="AF26" i="4" s="1"/>
  <c r="AF12" i="4" s="1"/>
  <c r="AY26" i="12" s="1"/>
  <c r="AG21" i="4"/>
  <c r="AG22" i="4" s="1"/>
  <c r="AG26" i="4" s="1"/>
  <c r="AG12" i="4" s="1"/>
  <c r="AZ26" i="12" s="1"/>
  <c r="AH21" i="4"/>
  <c r="AH22" i="4" s="1"/>
  <c r="AH26" i="4" s="1"/>
  <c r="AH12" i="4" s="1"/>
  <c r="BA26" i="12" s="1"/>
  <c r="AI21" i="4"/>
  <c r="AI22" i="4" s="1"/>
  <c r="AI26" i="4" s="1"/>
  <c r="AI12" i="4" s="1"/>
  <c r="BB26" i="12" s="1"/>
  <c r="AJ21" i="4"/>
  <c r="AJ22" i="4" s="1"/>
  <c r="AJ26" i="4" s="1"/>
  <c r="AJ12" i="4" s="1"/>
  <c r="BC26" i="12" s="1"/>
  <c r="AK21" i="4"/>
  <c r="AK22" i="4" s="1"/>
  <c r="AK26" i="4" s="1"/>
  <c r="AK12" i="4" s="1"/>
  <c r="BD26" i="12" s="1"/>
  <c r="AL21" i="4"/>
  <c r="AL22" i="4" s="1"/>
  <c r="AL26" i="4" s="1"/>
  <c r="AL12" i="4" s="1"/>
  <c r="BE26" i="12" s="1"/>
  <c r="C21" i="4"/>
  <c r="C22" i="4" s="1"/>
  <c r="C26" i="4" s="1"/>
  <c r="C12" i="4" s="1"/>
  <c r="V26" i="12" s="1"/>
  <c r="V29" i="12" s="1"/>
  <c r="V31" i="12" s="1"/>
  <c r="R20" i="4"/>
  <c r="S20" i="4"/>
  <c r="AA20" i="4"/>
  <c r="G20" i="4"/>
  <c r="H20" i="4"/>
  <c r="C20" i="4"/>
  <c r="D4" i="4"/>
  <c r="W18" i="1" s="1"/>
  <c r="D5" i="4"/>
  <c r="D6" i="4"/>
  <c r="D7" i="4"/>
  <c r="C8" i="4"/>
  <c r="C9" i="4" s="1"/>
  <c r="AC3" i="4"/>
  <c r="AJ3" i="4"/>
  <c r="D1" i="4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L20" i="4" s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V4" i="1"/>
  <c r="V5" i="1"/>
  <c r="V6" i="1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AS13" i="1" s="1"/>
  <c r="Y13" i="9"/>
  <c r="AR13" i="1" s="1"/>
  <c r="X13" i="9"/>
  <c r="AQ13" i="1" s="1"/>
  <c r="W13" i="9"/>
  <c r="AP13" i="1" s="1"/>
  <c r="V13" i="9"/>
  <c r="AO13" i="1" s="1"/>
  <c r="U13" i="9"/>
  <c r="AN13" i="1" s="1"/>
  <c r="T13" i="9"/>
  <c r="AM13" i="1" s="1"/>
  <c r="S13" i="9"/>
  <c r="AL13" i="1" s="1"/>
  <c r="R13" i="9"/>
  <c r="AK13" i="1" s="1"/>
  <c r="Q13" i="9"/>
  <c r="AJ13" i="1" s="1"/>
  <c r="P13" i="9"/>
  <c r="AI13" i="1" s="1"/>
  <c r="O13" i="9"/>
  <c r="AH13" i="1" s="1"/>
  <c r="N13" i="9"/>
  <c r="AG13" i="1" s="1"/>
  <c r="M13" i="9"/>
  <c r="AF13" i="1" s="1"/>
  <c r="L13" i="9"/>
  <c r="AE13" i="1" s="1"/>
  <c r="K13" i="9"/>
  <c r="AD13" i="1" s="1"/>
  <c r="J13" i="9"/>
  <c r="AC13" i="1" s="1"/>
  <c r="I13" i="9"/>
  <c r="AB13" i="1" s="1"/>
  <c r="H13" i="9"/>
  <c r="AA13" i="1" s="1"/>
  <c r="G13" i="9"/>
  <c r="Z13" i="1" s="1"/>
  <c r="F13" i="9"/>
  <c r="Y13" i="1" s="1"/>
  <c r="E13" i="9"/>
  <c r="X13" i="1" s="1"/>
  <c r="D13" i="9"/>
  <c r="W13" i="1" s="1"/>
  <c r="C13" i="9"/>
  <c r="V13" i="1" s="1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AS12" i="1" s="1"/>
  <c r="Y12" i="9"/>
  <c r="AR12" i="1" s="1"/>
  <c r="X12" i="9"/>
  <c r="AQ12" i="1" s="1"/>
  <c r="W12" i="9"/>
  <c r="AP12" i="1" s="1"/>
  <c r="V12" i="9"/>
  <c r="AO12" i="1" s="1"/>
  <c r="U12" i="9"/>
  <c r="AN12" i="1" s="1"/>
  <c r="T12" i="9"/>
  <c r="AM12" i="1" s="1"/>
  <c r="S12" i="9"/>
  <c r="AL12" i="1" s="1"/>
  <c r="R12" i="9"/>
  <c r="AK12" i="1" s="1"/>
  <c r="Q12" i="9"/>
  <c r="AJ12" i="1" s="1"/>
  <c r="P12" i="9"/>
  <c r="AI12" i="1" s="1"/>
  <c r="O12" i="9"/>
  <c r="AH12" i="1" s="1"/>
  <c r="N12" i="9"/>
  <c r="AG12" i="1" s="1"/>
  <c r="M12" i="9"/>
  <c r="AF12" i="1" s="1"/>
  <c r="L12" i="9"/>
  <c r="AE12" i="1" s="1"/>
  <c r="K12" i="9"/>
  <c r="AD12" i="1" s="1"/>
  <c r="J12" i="9"/>
  <c r="AC12" i="1" s="1"/>
  <c r="I12" i="9"/>
  <c r="AB12" i="1" s="1"/>
  <c r="H12" i="9"/>
  <c r="AA12" i="1" s="1"/>
  <c r="G12" i="9"/>
  <c r="Z12" i="1" s="1"/>
  <c r="F12" i="9"/>
  <c r="Y12" i="1" s="1"/>
  <c r="E12" i="9"/>
  <c r="X12" i="1" s="1"/>
  <c r="D12" i="9"/>
  <c r="W12" i="1" s="1"/>
  <c r="C12" i="9"/>
  <c r="V12" i="1" s="1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AS11" i="1" s="1"/>
  <c r="Y11" i="9"/>
  <c r="AR11" i="1" s="1"/>
  <c r="X11" i="9"/>
  <c r="W11" i="9"/>
  <c r="V11" i="9"/>
  <c r="AO11" i="1" s="1"/>
  <c r="U11" i="9"/>
  <c r="AN11" i="1" s="1"/>
  <c r="T11" i="9"/>
  <c r="AM11" i="1" s="1"/>
  <c r="S11" i="9"/>
  <c r="AL11" i="1" s="1"/>
  <c r="R11" i="9"/>
  <c r="AK11" i="1" s="1"/>
  <c r="Q11" i="9"/>
  <c r="AJ11" i="1" s="1"/>
  <c r="P11" i="9"/>
  <c r="AI11" i="1" s="1"/>
  <c r="O11" i="9"/>
  <c r="AH11" i="1" s="1"/>
  <c r="N11" i="9"/>
  <c r="AG11" i="1" s="1"/>
  <c r="M11" i="9"/>
  <c r="AF11" i="1" s="1"/>
  <c r="L11" i="9"/>
  <c r="AE11" i="1" s="1"/>
  <c r="K11" i="9"/>
  <c r="AD11" i="1" s="1"/>
  <c r="J11" i="9"/>
  <c r="AC11" i="1" s="1"/>
  <c r="I11" i="9"/>
  <c r="AB11" i="1" s="1"/>
  <c r="H11" i="9"/>
  <c r="AA11" i="1" s="1"/>
  <c r="G11" i="9"/>
  <c r="F11" i="9"/>
  <c r="Y11" i="1" s="1"/>
  <c r="E11" i="9"/>
  <c r="X11" i="1" s="1"/>
  <c r="D11" i="9"/>
  <c r="W11" i="1" s="1"/>
  <c r="C11" i="9"/>
  <c r="V11" i="1" s="1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AS10" i="1" s="1"/>
  <c r="Y10" i="9"/>
  <c r="X10" i="9"/>
  <c r="AQ10" i="1" s="1"/>
  <c r="W10" i="9"/>
  <c r="AP10" i="1" s="1"/>
  <c r="V10" i="9"/>
  <c r="AO10" i="1" s="1"/>
  <c r="U10" i="9"/>
  <c r="AN10" i="1" s="1"/>
  <c r="T10" i="9"/>
  <c r="AM10" i="1" s="1"/>
  <c r="S10" i="9"/>
  <c r="AL10" i="1" s="1"/>
  <c r="R10" i="9"/>
  <c r="AK10" i="1" s="1"/>
  <c r="Q10" i="9"/>
  <c r="AJ10" i="1" s="1"/>
  <c r="P10" i="9"/>
  <c r="AI10" i="1" s="1"/>
  <c r="O10" i="9"/>
  <c r="AH10" i="1" s="1"/>
  <c r="N10" i="9"/>
  <c r="AG10" i="1" s="1"/>
  <c r="M10" i="9"/>
  <c r="L10" i="9"/>
  <c r="K10" i="9"/>
  <c r="K14" i="9" s="1"/>
  <c r="K4" i="10" s="1"/>
  <c r="J10" i="9"/>
  <c r="I10" i="9"/>
  <c r="H10" i="9"/>
  <c r="AA10" i="1" s="1"/>
  <c r="G10" i="9"/>
  <c r="Z10" i="1" s="1"/>
  <c r="F10" i="9"/>
  <c r="Y10" i="1" s="1"/>
  <c r="E10" i="9"/>
  <c r="D10" i="9"/>
  <c r="C10" i="9"/>
  <c r="V10" i="1" s="1"/>
  <c r="AI7" i="9"/>
  <c r="AA7" i="9"/>
  <c r="AB3" i="4" s="1"/>
  <c r="AB7" i="9"/>
  <c r="AC7" i="9"/>
  <c r="AD3" i="4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W1" i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N84" i="1" l="1"/>
  <c r="S84" i="1"/>
  <c r="R84" i="1"/>
  <c r="P84" i="1"/>
  <c r="G84" i="1"/>
  <c r="H84" i="1" s="1"/>
  <c r="G12" i="1"/>
  <c r="M13" i="1"/>
  <c r="D5" i="1"/>
  <c r="F3" i="1"/>
  <c r="H17" i="1"/>
  <c r="K10" i="1"/>
  <c r="K12" i="1"/>
  <c r="E13" i="1"/>
  <c r="J3" i="1"/>
  <c r="AX7" i="1"/>
  <c r="G4" i="1"/>
  <c r="F5" i="1"/>
  <c r="E6" i="1"/>
  <c r="J10" i="1"/>
  <c r="D11" i="1"/>
  <c r="J12" i="1"/>
  <c r="D13" i="1"/>
  <c r="G3" i="1"/>
  <c r="S3" i="1"/>
  <c r="F4" i="1"/>
  <c r="R4" i="1"/>
  <c r="E5" i="1"/>
  <c r="Q5" i="1"/>
  <c r="T64" i="1"/>
  <c r="M6" i="1"/>
  <c r="P6" i="1"/>
  <c r="H5" i="12"/>
  <c r="N4" i="12"/>
  <c r="J14" i="12"/>
  <c r="E14" i="12"/>
  <c r="S26" i="12"/>
  <c r="R26" i="12"/>
  <c r="P26" i="12"/>
  <c r="AB29" i="12"/>
  <c r="AB31" i="12" s="1"/>
  <c r="J26" i="12"/>
  <c r="G29" i="12"/>
  <c r="D26" i="12"/>
  <c r="X29" i="12"/>
  <c r="D29" i="12" s="1"/>
  <c r="W31" i="12"/>
  <c r="E26" i="12"/>
  <c r="M26" i="12"/>
  <c r="N26" i="12" s="1"/>
  <c r="G26" i="12"/>
  <c r="AM29" i="12"/>
  <c r="Q26" i="12"/>
  <c r="L26" i="12"/>
  <c r="Y29" i="12"/>
  <c r="Y31" i="12" s="1"/>
  <c r="AH29" i="12"/>
  <c r="AH31" i="12" s="1"/>
  <c r="J31" i="12" s="1"/>
  <c r="AW17" i="1"/>
  <c r="AW17" i="12"/>
  <c r="AU17" i="12"/>
  <c r="AU17" i="1"/>
  <c r="BE10" i="1"/>
  <c r="BE10" i="12"/>
  <c r="BE12" i="1"/>
  <c r="BE12" i="12"/>
  <c r="AX10" i="1"/>
  <c r="AX10" i="12"/>
  <c r="AT11" i="1"/>
  <c r="AT11" i="12"/>
  <c r="BB11" i="1"/>
  <c r="BB11" i="12"/>
  <c r="AX12" i="1"/>
  <c r="AX12" i="12"/>
  <c r="AT13" i="1"/>
  <c r="AT13" i="12"/>
  <c r="BB13" i="1"/>
  <c r="BB13" i="12"/>
  <c r="AY10" i="1"/>
  <c r="AY10" i="12"/>
  <c r="AU11" i="1"/>
  <c r="AU11" i="12"/>
  <c r="BC11" i="1"/>
  <c r="BC11" i="12"/>
  <c r="AY12" i="1"/>
  <c r="AY12" i="12"/>
  <c r="AU13" i="1"/>
  <c r="AU13" i="12"/>
  <c r="BC13" i="1"/>
  <c r="BC13" i="12"/>
  <c r="AV7" i="1"/>
  <c r="R7" i="12"/>
  <c r="AW12" i="1"/>
  <c r="AW12" i="12"/>
  <c r="BA13" i="1"/>
  <c r="BA13" i="12"/>
  <c r="BD11" i="1"/>
  <c r="BD11" i="12"/>
  <c r="AV13" i="1"/>
  <c r="AV13" i="12"/>
  <c r="BA10" i="1"/>
  <c r="BA10" i="12"/>
  <c r="AW11" i="1"/>
  <c r="AW11" i="12"/>
  <c r="BE11" i="1"/>
  <c r="BE11" i="12"/>
  <c r="BA12" i="1"/>
  <c r="BA12" i="12"/>
  <c r="AW13" i="1"/>
  <c r="AW13" i="12"/>
  <c r="BE13" i="1"/>
  <c r="BE13" i="12"/>
  <c r="S4" i="1"/>
  <c r="R5" i="1"/>
  <c r="Q6" i="1"/>
  <c r="AV17" i="12"/>
  <c r="AV23" i="12" s="1"/>
  <c r="AV17" i="1"/>
  <c r="AZ10" i="1"/>
  <c r="AZ10" i="12"/>
  <c r="AV11" i="1"/>
  <c r="AV11" i="12"/>
  <c r="AZ12" i="1"/>
  <c r="AZ12" i="12"/>
  <c r="R12" i="12" s="1"/>
  <c r="BD13" i="1"/>
  <c r="BD13" i="12"/>
  <c r="AT10" i="1"/>
  <c r="AT10" i="12"/>
  <c r="BB10" i="1"/>
  <c r="BB10" i="12"/>
  <c r="BB14" i="12" s="1"/>
  <c r="AX11" i="1"/>
  <c r="AX11" i="12"/>
  <c r="AT12" i="1"/>
  <c r="AT12" i="12"/>
  <c r="BB12" i="1"/>
  <c r="BB12" i="12"/>
  <c r="AX13" i="1"/>
  <c r="AX13" i="12"/>
  <c r="AW10" i="1"/>
  <c r="AW10" i="12"/>
  <c r="AU10" i="1"/>
  <c r="AU10" i="12"/>
  <c r="BC10" i="1"/>
  <c r="BC10" i="12"/>
  <c r="AY11" i="1"/>
  <c r="AY11" i="12"/>
  <c r="AU12" i="1"/>
  <c r="AU12" i="12"/>
  <c r="BC12" i="1"/>
  <c r="BC12" i="12"/>
  <c r="AY13" i="1"/>
  <c r="AY13" i="12"/>
  <c r="R3" i="1"/>
  <c r="Q4" i="1"/>
  <c r="P5" i="1"/>
  <c r="BC17" i="12"/>
  <c r="BC17" i="1"/>
  <c r="AV10" i="1"/>
  <c r="AV10" i="12"/>
  <c r="BD10" i="1"/>
  <c r="BD10" i="12"/>
  <c r="AZ11" i="1"/>
  <c r="AZ11" i="12"/>
  <c r="AV12" i="1"/>
  <c r="AV12" i="12"/>
  <c r="BD12" i="1"/>
  <c r="BD12" i="12"/>
  <c r="AZ13" i="1"/>
  <c r="AZ13" i="12"/>
  <c r="BA11" i="1"/>
  <c r="BA11" i="12"/>
  <c r="T5" i="12"/>
  <c r="H4" i="12"/>
  <c r="T20" i="12"/>
  <c r="K23" i="12"/>
  <c r="AK31" i="12"/>
  <c r="N20" i="12"/>
  <c r="N3" i="12"/>
  <c r="E23" i="12"/>
  <c r="AN31" i="12"/>
  <c r="E29" i="12"/>
  <c r="F14" i="12"/>
  <c r="H18" i="12"/>
  <c r="L14" i="12"/>
  <c r="AC31" i="12"/>
  <c r="H6" i="12"/>
  <c r="T6" i="12"/>
  <c r="H13" i="12"/>
  <c r="N12" i="12"/>
  <c r="H64" i="1"/>
  <c r="K14" i="12"/>
  <c r="T3" i="12"/>
  <c r="E7" i="12"/>
  <c r="T21" i="12"/>
  <c r="H21" i="12"/>
  <c r="N13" i="12"/>
  <c r="L7" i="12"/>
  <c r="AF31" i="12"/>
  <c r="Z31" i="12"/>
  <c r="N21" i="12"/>
  <c r="N19" i="12"/>
  <c r="X31" i="12"/>
  <c r="D31" i="12" s="1"/>
  <c r="G14" i="12"/>
  <c r="F23" i="12"/>
  <c r="L23" i="12"/>
  <c r="N23" i="12" s="1"/>
  <c r="AM31" i="12"/>
  <c r="H11" i="12"/>
  <c r="N17" i="12"/>
  <c r="D14" i="12"/>
  <c r="N18" i="12"/>
  <c r="T4" i="12"/>
  <c r="P7" i="12"/>
  <c r="F7" i="12"/>
  <c r="Q7" i="12"/>
  <c r="S7" i="12"/>
  <c r="K29" i="12"/>
  <c r="N6" i="12"/>
  <c r="H17" i="12"/>
  <c r="K7" i="12"/>
  <c r="N11" i="12"/>
  <c r="H28" i="12"/>
  <c r="H20" i="12"/>
  <c r="N10" i="12"/>
  <c r="D7" i="12"/>
  <c r="J7" i="12"/>
  <c r="H12" i="12"/>
  <c r="H3" i="12"/>
  <c r="N5" i="12"/>
  <c r="H10" i="12"/>
  <c r="G7" i="12"/>
  <c r="T22" i="12"/>
  <c r="H27" i="12"/>
  <c r="H22" i="12"/>
  <c r="AG31" i="12"/>
  <c r="G23" i="12"/>
  <c r="AE31" i="12"/>
  <c r="G11" i="1"/>
  <c r="M12" i="1"/>
  <c r="G13" i="1"/>
  <c r="L3" i="1"/>
  <c r="K4" i="1"/>
  <c r="J5" i="1"/>
  <c r="G6" i="1"/>
  <c r="S6" i="1"/>
  <c r="F12" i="1"/>
  <c r="L13" i="1"/>
  <c r="E3" i="1"/>
  <c r="Q3" i="1"/>
  <c r="P4" i="1"/>
  <c r="M5" i="1"/>
  <c r="L6" i="1"/>
  <c r="J11" i="1"/>
  <c r="D12" i="1"/>
  <c r="J13" i="1"/>
  <c r="D6" i="1"/>
  <c r="M3" i="1"/>
  <c r="L4" i="1"/>
  <c r="K5" i="1"/>
  <c r="J6" i="1"/>
  <c r="N64" i="1"/>
  <c r="L10" i="1"/>
  <c r="F11" i="1"/>
  <c r="L12" i="1"/>
  <c r="F13" i="1"/>
  <c r="D4" i="1"/>
  <c r="AK7" i="1"/>
  <c r="K3" i="1"/>
  <c r="BA7" i="1"/>
  <c r="J4" i="1"/>
  <c r="G5" i="1"/>
  <c r="S5" i="1"/>
  <c r="F6" i="1"/>
  <c r="R6" i="1"/>
  <c r="Y7" i="1"/>
  <c r="E4" i="1"/>
  <c r="E10" i="1"/>
  <c r="K11" i="1"/>
  <c r="E12" i="1"/>
  <c r="K13" i="1"/>
  <c r="D3" i="1"/>
  <c r="P3" i="1"/>
  <c r="M4" i="1"/>
  <c r="L5" i="1"/>
  <c r="K6" i="1"/>
  <c r="AI7" i="1"/>
  <c r="AQ7" i="1"/>
  <c r="AE7" i="1"/>
  <c r="AT7" i="1"/>
  <c r="BB7" i="1"/>
  <c r="AY7" i="1"/>
  <c r="AM7" i="1"/>
  <c r="AU7" i="1"/>
  <c r="BC7" i="1"/>
  <c r="AJ7" i="1"/>
  <c r="AR7" i="1"/>
  <c r="AZ7" i="1"/>
  <c r="AO7" i="1"/>
  <c r="BD7" i="1"/>
  <c r="AS7" i="1"/>
  <c r="AW7" i="1"/>
  <c r="BE7" i="1"/>
  <c r="AO14" i="1"/>
  <c r="AH14" i="9"/>
  <c r="AH4" i="10" s="1"/>
  <c r="V14" i="9"/>
  <c r="V4" i="10" s="1"/>
  <c r="D14" i="9"/>
  <c r="D4" i="10" s="1"/>
  <c r="L14" i="9"/>
  <c r="L4" i="10" s="1"/>
  <c r="AH14" i="1"/>
  <c r="Y14" i="9"/>
  <c r="Y4" i="10" s="1"/>
  <c r="K42" i="4"/>
  <c r="K46" i="4" s="1"/>
  <c r="K14" i="4" s="1"/>
  <c r="K15" i="4" s="1"/>
  <c r="K3" i="6" s="1"/>
  <c r="C42" i="4"/>
  <c r="C46" i="4" s="1"/>
  <c r="C14" i="4" s="1"/>
  <c r="C7" i="10" s="1"/>
  <c r="V28" i="1"/>
  <c r="S7" i="10"/>
  <c r="AL28" i="1"/>
  <c r="AI42" i="4"/>
  <c r="AI46" i="4" s="1"/>
  <c r="AI14" i="4" s="1"/>
  <c r="BB28" i="12" s="1"/>
  <c r="BB29" i="12" s="1"/>
  <c r="D7" i="10"/>
  <c r="W28" i="1"/>
  <c r="L7" i="10"/>
  <c r="AE28" i="1"/>
  <c r="T7" i="10"/>
  <c r="AM28" i="1"/>
  <c r="AJ7" i="10"/>
  <c r="BC28" i="1"/>
  <c r="AG5" i="10"/>
  <c r="AZ26" i="1"/>
  <c r="AF5" i="10"/>
  <c r="AY26" i="1"/>
  <c r="AB5" i="10"/>
  <c r="AU26" i="1"/>
  <c r="AA5" i="10"/>
  <c r="AT26" i="1"/>
  <c r="AH5" i="10"/>
  <c r="BA26" i="1"/>
  <c r="Z5" i="10"/>
  <c r="AS26" i="1"/>
  <c r="D5" i="10"/>
  <c r="W26" i="1"/>
  <c r="J5" i="10"/>
  <c r="AC26" i="1"/>
  <c r="Q5" i="10"/>
  <c r="AJ26" i="1"/>
  <c r="I5" i="10"/>
  <c r="AB26" i="1"/>
  <c r="C5" i="10"/>
  <c r="V26" i="1"/>
  <c r="O5" i="10"/>
  <c r="AH26" i="1"/>
  <c r="G5" i="10"/>
  <c r="Z26" i="1"/>
  <c r="P5" i="10"/>
  <c r="AI26" i="1"/>
  <c r="H5" i="10"/>
  <c r="AA26" i="1"/>
  <c r="N5" i="10"/>
  <c r="AG26" i="1"/>
  <c r="F5" i="10"/>
  <c r="Y26" i="1"/>
  <c r="M5" i="10"/>
  <c r="AF26" i="1"/>
  <c r="E5" i="10"/>
  <c r="X26" i="1"/>
  <c r="S5" i="10"/>
  <c r="AL26" i="1"/>
  <c r="K5" i="10"/>
  <c r="AD26" i="1"/>
  <c r="L5" i="10"/>
  <c r="AE26" i="1"/>
  <c r="R5" i="10"/>
  <c r="AK26" i="1"/>
  <c r="N6" i="10"/>
  <c r="AG27" i="1"/>
  <c r="E6" i="10"/>
  <c r="X27" i="1"/>
  <c r="U6" i="10"/>
  <c r="AN27" i="1"/>
  <c r="V6" i="10"/>
  <c r="AO27" i="1"/>
  <c r="K32" i="4"/>
  <c r="K36" i="4" s="1"/>
  <c r="K13" i="4" s="1"/>
  <c r="S32" i="4"/>
  <c r="S36" i="4" s="1"/>
  <c r="S13" i="4" s="1"/>
  <c r="S15" i="4" s="1"/>
  <c r="S3" i="6" s="1"/>
  <c r="M6" i="10"/>
  <c r="AF27" i="1"/>
  <c r="F6" i="10"/>
  <c r="Y27" i="1"/>
  <c r="D32" i="4"/>
  <c r="D36" i="4" s="1"/>
  <c r="D13" i="4" s="1"/>
  <c r="L32" i="4"/>
  <c r="L36" i="4" s="1"/>
  <c r="L13" i="4" s="1"/>
  <c r="T32" i="4"/>
  <c r="T36" i="4" s="1"/>
  <c r="T13" i="4" s="1"/>
  <c r="AA7" i="10"/>
  <c r="AT28" i="1"/>
  <c r="AJ32" i="4"/>
  <c r="AJ36" i="4" s="1"/>
  <c r="AJ13" i="4" s="1"/>
  <c r="BC27" i="12" s="1"/>
  <c r="AI32" i="4"/>
  <c r="AI36" i="4" s="1"/>
  <c r="AI13" i="4" s="1"/>
  <c r="BB27" i="12" s="1"/>
  <c r="AL5" i="10"/>
  <c r="BE26" i="1"/>
  <c r="AK5" i="10"/>
  <c r="BD26" i="1"/>
  <c r="AJ5" i="10"/>
  <c r="BC26" i="1"/>
  <c r="AI5" i="10"/>
  <c r="BB26" i="1"/>
  <c r="AE5" i="10"/>
  <c r="AX26" i="1"/>
  <c r="AD5" i="10"/>
  <c r="AW26" i="1"/>
  <c r="AC5" i="10"/>
  <c r="AV26" i="1"/>
  <c r="Y5" i="10"/>
  <c r="AR26" i="1"/>
  <c r="X5" i="10"/>
  <c r="AQ26" i="1"/>
  <c r="W5" i="10"/>
  <c r="AP26" i="1"/>
  <c r="V5" i="10"/>
  <c r="AO26" i="1"/>
  <c r="U5" i="10"/>
  <c r="AN26" i="1"/>
  <c r="T5" i="10"/>
  <c r="AM26" i="1"/>
  <c r="AN7" i="1"/>
  <c r="AH7" i="1"/>
  <c r="AP7" i="1"/>
  <c r="AL7" i="1"/>
  <c r="E5" i="4"/>
  <c r="W19" i="1"/>
  <c r="E6" i="4"/>
  <c r="W20" i="1"/>
  <c r="E7" i="4"/>
  <c r="W21" i="1"/>
  <c r="AA32" i="4"/>
  <c r="AA36" i="4" s="1"/>
  <c r="AA13" i="4" s="1"/>
  <c r="AB42" i="4"/>
  <c r="AB46" i="4" s="1"/>
  <c r="AB14" i="4" s="1"/>
  <c r="AU28" i="12" s="1"/>
  <c r="P28" i="12" s="1"/>
  <c r="AK32" i="4"/>
  <c r="AK36" i="4" s="1"/>
  <c r="AK13" i="4" s="1"/>
  <c r="BD27" i="12" s="1"/>
  <c r="BD29" i="12" s="1"/>
  <c r="AL32" i="4"/>
  <c r="AL36" i="4" s="1"/>
  <c r="AL13" i="4" s="1"/>
  <c r="AD32" i="4"/>
  <c r="AD36" i="4" s="1"/>
  <c r="AD13" i="4" s="1"/>
  <c r="AW27" i="12" s="1"/>
  <c r="AB32" i="4"/>
  <c r="AB36" i="4" s="1"/>
  <c r="AB13" i="4" s="1"/>
  <c r="AC32" i="4"/>
  <c r="AC36" i="4" s="1"/>
  <c r="AC13" i="4" s="1"/>
  <c r="Z14" i="9"/>
  <c r="Z4" i="10" s="1"/>
  <c r="E14" i="9"/>
  <c r="E4" i="10" s="1"/>
  <c r="M14" i="9"/>
  <c r="M4" i="10" s="1"/>
  <c r="AK14" i="1"/>
  <c r="AS14" i="1"/>
  <c r="AI14" i="1"/>
  <c r="E42" i="4"/>
  <c r="E46" i="4" s="1"/>
  <c r="E14" i="4" s="1"/>
  <c r="M42" i="4"/>
  <c r="M46" i="4" s="1"/>
  <c r="M14" i="4" s="1"/>
  <c r="U42" i="4"/>
  <c r="U46" i="4" s="1"/>
  <c r="U14" i="4" s="1"/>
  <c r="U15" i="4" s="1"/>
  <c r="U3" i="6" s="1"/>
  <c r="AC42" i="4"/>
  <c r="AC46" i="4" s="1"/>
  <c r="AC14" i="4" s="1"/>
  <c r="AV28" i="12" s="1"/>
  <c r="AK42" i="4"/>
  <c r="AK46" i="4" s="1"/>
  <c r="AK14" i="4" s="1"/>
  <c r="BD28" i="12" s="1"/>
  <c r="S28" i="12" s="1"/>
  <c r="F42" i="4"/>
  <c r="F46" i="4" s="1"/>
  <c r="F14" i="4" s="1"/>
  <c r="N42" i="4"/>
  <c r="N46" i="4" s="1"/>
  <c r="N14" i="4" s="1"/>
  <c r="V42" i="4"/>
  <c r="V46" i="4" s="1"/>
  <c r="V14" i="4" s="1"/>
  <c r="AO28" i="12" s="1"/>
  <c r="AD42" i="4"/>
  <c r="AD46" i="4" s="1"/>
  <c r="AD14" i="4" s="1"/>
  <c r="AW28" i="12" s="1"/>
  <c r="AL42" i="4"/>
  <c r="AL46" i="4" s="1"/>
  <c r="AL14" i="4" s="1"/>
  <c r="BE28" i="12" s="1"/>
  <c r="J32" i="4"/>
  <c r="J36" i="4" s="1"/>
  <c r="J13" i="4" s="1"/>
  <c r="R32" i="4"/>
  <c r="R36" i="4" s="1"/>
  <c r="R13" i="4" s="1"/>
  <c r="Z32" i="4"/>
  <c r="Z36" i="4" s="1"/>
  <c r="Z13" i="4" s="1"/>
  <c r="AH32" i="4"/>
  <c r="AH36" i="4" s="1"/>
  <c r="AH13" i="4" s="1"/>
  <c r="BA27" i="12" s="1"/>
  <c r="C32" i="4"/>
  <c r="C36" i="4" s="1"/>
  <c r="C13" i="4" s="1"/>
  <c r="T15" i="4"/>
  <c r="T3" i="6" s="1"/>
  <c r="M15" i="4"/>
  <c r="M3" i="6" s="1"/>
  <c r="I42" i="4"/>
  <c r="I46" i="4" s="1"/>
  <c r="I14" i="4" s="1"/>
  <c r="AB28" i="1" s="1"/>
  <c r="AG42" i="4"/>
  <c r="AG46" i="4" s="1"/>
  <c r="AG14" i="4" s="1"/>
  <c r="AZ28" i="12" s="1"/>
  <c r="Y42" i="4"/>
  <c r="Y46" i="4" s="1"/>
  <c r="Y14" i="4" s="1"/>
  <c r="AR28" i="12" s="1"/>
  <c r="J42" i="4"/>
  <c r="J46" i="4" s="1"/>
  <c r="J14" i="4" s="1"/>
  <c r="AC28" i="1" s="1"/>
  <c r="R42" i="4"/>
  <c r="R46" i="4" s="1"/>
  <c r="R14" i="4" s="1"/>
  <c r="AK28" i="1" s="1"/>
  <c r="Z42" i="4"/>
  <c r="Z46" i="4" s="1"/>
  <c r="Z14" i="4" s="1"/>
  <c r="AH42" i="4"/>
  <c r="AH46" i="4" s="1"/>
  <c r="AH14" i="4" s="1"/>
  <c r="AA15" i="4"/>
  <c r="AA3" i="6" s="1"/>
  <c r="Q42" i="4"/>
  <c r="Q46" i="4" s="1"/>
  <c r="Q14" i="4" s="1"/>
  <c r="AJ28" i="1" s="1"/>
  <c r="G42" i="4"/>
  <c r="G46" i="4" s="1"/>
  <c r="G14" i="4" s="1"/>
  <c r="O42" i="4"/>
  <c r="O46" i="4" s="1"/>
  <c r="O14" i="4" s="1"/>
  <c r="W42" i="4"/>
  <c r="W46" i="4" s="1"/>
  <c r="W14" i="4" s="1"/>
  <c r="AP28" i="12" s="1"/>
  <c r="AE42" i="4"/>
  <c r="AE46" i="4" s="1"/>
  <c r="AE14" i="4" s="1"/>
  <c r="AX28" i="12" s="1"/>
  <c r="H42" i="4"/>
  <c r="H46" i="4" s="1"/>
  <c r="H14" i="4" s="1"/>
  <c r="P42" i="4"/>
  <c r="P46" i="4" s="1"/>
  <c r="P14" i="4" s="1"/>
  <c r="X42" i="4"/>
  <c r="X46" i="4" s="1"/>
  <c r="X14" i="4" s="1"/>
  <c r="AQ28" i="12" s="1"/>
  <c r="AF42" i="4"/>
  <c r="AF46" i="4" s="1"/>
  <c r="AF14" i="4" s="1"/>
  <c r="AY28" i="12" s="1"/>
  <c r="AY29" i="12" s="1"/>
  <c r="G32" i="4"/>
  <c r="G36" i="4" s="1"/>
  <c r="G13" i="4" s="1"/>
  <c r="O32" i="4"/>
  <c r="O36" i="4" s="1"/>
  <c r="O13" i="4" s="1"/>
  <c r="W32" i="4"/>
  <c r="W36" i="4" s="1"/>
  <c r="W13" i="4" s="1"/>
  <c r="AE32" i="4"/>
  <c r="AE36" i="4" s="1"/>
  <c r="AE13" i="4" s="1"/>
  <c r="AX27" i="12" s="1"/>
  <c r="H32" i="4"/>
  <c r="H36" i="4" s="1"/>
  <c r="H13" i="4" s="1"/>
  <c r="P32" i="4"/>
  <c r="P36" i="4" s="1"/>
  <c r="P13" i="4" s="1"/>
  <c r="X32" i="4"/>
  <c r="X36" i="4" s="1"/>
  <c r="X13" i="4" s="1"/>
  <c r="AF32" i="4"/>
  <c r="AF36" i="4" s="1"/>
  <c r="AF13" i="4" s="1"/>
  <c r="AY27" i="12" s="1"/>
  <c r="I32" i="4"/>
  <c r="I36" i="4" s="1"/>
  <c r="I13" i="4" s="1"/>
  <c r="Q32" i="4"/>
  <c r="Q36" i="4" s="1"/>
  <c r="Q13" i="4" s="1"/>
  <c r="Y32" i="4"/>
  <c r="Y36" i="4" s="1"/>
  <c r="Y13" i="4" s="1"/>
  <c r="AG32" i="4"/>
  <c r="AG36" i="4" s="1"/>
  <c r="AG13" i="4" s="1"/>
  <c r="AZ27" i="12" s="1"/>
  <c r="R27" i="12" s="1"/>
  <c r="AH20" i="4"/>
  <c r="N20" i="4"/>
  <c r="F20" i="4"/>
  <c r="AG20" i="4"/>
  <c r="Y20" i="4"/>
  <c r="Q20" i="4"/>
  <c r="M20" i="4"/>
  <c r="E20" i="4"/>
  <c r="AF20" i="4"/>
  <c r="X20" i="4"/>
  <c r="P20" i="4"/>
  <c r="L20" i="4"/>
  <c r="D20" i="4"/>
  <c r="AE20" i="4"/>
  <c r="W20" i="4"/>
  <c r="O20" i="4"/>
  <c r="Z20" i="4"/>
  <c r="K20" i="4"/>
  <c r="AD20" i="4"/>
  <c r="V20" i="4"/>
  <c r="AI20" i="4"/>
  <c r="J20" i="4"/>
  <c r="AK20" i="4"/>
  <c r="AC20" i="4"/>
  <c r="U20" i="4"/>
  <c r="I20" i="4"/>
  <c r="AJ20" i="4"/>
  <c r="AB20" i="4"/>
  <c r="T20" i="4"/>
  <c r="BE14" i="1"/>
  <c r="AD14" i="9"/>
  <c r="AD4" i="10" s="1"/>
  <c r="AL14" i="9"/>
  <c r="AL4" i="10" s="1"/>
  <c r="AA14" i="9"/>
  <c r="AA4" i="10" s="1"/>
  <c r="AI14" i="9"/>
  <c r="AI4" i="10" s="1"/>
  <c r="AE14" i="9"/>
  <c r="AE4" i="10" s="1"/>
  <c r="AB14" i="9"/>
  <c r="AB4" i="10" s="1"/>
  <c r="AJ14" i="9"/>
  <c r="AJ4" i="10" s="1"/>
  <c r="AF14" i="9"/>
  <c r="AF4" i="10" s="1"/>
  <c r="AC14" i="9"/>
  <c r="AC4" i="10" s="1"/>
  <c r="AK14" i="9"/>
  <c r="AK4" i="10" s="1"/>
  <c r="AJ14" i="1"/>
  <c r="AL14" i="1"/>
  <c r="AM14" i="1"/>
  <c r="AN14" i="1"/>
  <c r="W14" i="9"/>
  <c r="W4" i="10" s="1"/>
  <c r="AP11" i="1"/>
  <c r="AP14" i="1" s="1"/>
  <c r="T14" i="9"/>
  <c r="T4" i="10" s="1"/>
  <c r="X14" i="9"/>
  <c r="X4" i="10" s="1"/>
  <c r="AQ11" i="1"/>
  <c r="S14" i="9"/>
  <c r="S4" i="10" s="1"/>
  <c r="R14" i="9"/>
  <c r="R4" i="10" s="1"/>
  <c r="U14" i="9"/>
  <c r="U4" i="10" s="1"/>
  <c r="AR10" i="1"/>
  <c r="AR14" i="1" s="1"/>
  <c r="G14" i="9"/>
  <c r="G4" i="10" s="1"/>
  <c r="AG7" i="1"/>
  <c r="F14" i="9"/>
  <c r="F4" i="10" s="1"/>
  <c r="N14" i="9"/>
  <c r="N4" i="10" s="1"/>
  <c r="J14" i="9"/>
  <c r="J4" i="10" s="1"/>
  <c r="AG14" i="1"/>
  <c r="I14" i="9"/>
  <c r="I4" i="10" s="1"/>
  <c r="W7" i="1"/>
  <c r="AB7" i="1"/>
  <c r="AC10" i="1"/>
  <c r="AC14" i="1" s="1"/>
  <c r="Y14" i="1"/>
  <c r="V7" i="1"/>
  <c r="AD7" i="1"/>
  <c r="AD10" i="1"/>
  <c r="AD14" i="1" s="1"/>
  <c r="AA14" i="1"/>
  <c r="Z11" i="1"/>
  <c r="Z14" i="1" s="1"/>
  <c r="X10" i="1"/>
  <c r="X14" i="1" s="1"/>
  <c r="AF10" i="1"/>
  <c r="AF14" i="1" s="1"/>
  <c r="Z7" i="1"/>
  <c r="AA7" i="1"/>
  <c r="X7" i="1"/>
  <c r="AF7" i="1"/>
  <c r="AC7" i="1"/>
  <c r="H14" i="9"/>
  <c r="H4" i="10" s="1"/>
  <c r="AB10" i="1"/>
  <c r="V14" i="1"/>
  <c r="W10" i="1"/>
  <c r="W14" i="1" s="1"/>
  <c r="AE10" i="1"/>
  <c r="D8" i="4"/>
  <c r="E4" i="4"/>
  <c r="X18" i="1" s="1"/>
  <c r="D18" i="1" s="1"/>
  <c r="C14" i="9"/>
  <c r="C4" i="10" s="1"/>
  <c r="O14" i="9"/>
  <c r="O4" i="10" s="1"/>
  <c r="P14" i="9"/>
  <c r="P4" i="10" s="1"/>
  <c r="Q14" i="9"/>
  <c r="Q4" i="10" s="1"/>
  <c r="AG14" i="9"/>
  <c r="AG4" i="10" s="1"/>
  <c r="AK7" i="9"/>
  <c r="AL3" i="4" s="1"/>
  <c r="AD7" i="9"/>
  <c r="AE3" i="4" s="1"/>
  <c r="AF7" i="9"/>
  <c r="AG3" i="4" s="1"/>
  <c r="AJ7" i="9"/>
  <c r="AK3" i="4" s="1"/>
  <c r="AE7" i="9"/>
  <c r="AF3" i="4" s="1"/>
  <c r="AH7" i="9"/>
  <c r="AI3" i="4" s="1"/>
  <c r="AL7" i="9"/>
  <c r="AG7" i="9"/>
  <c r="AH3" i="4" s="1"/>
  <c r="O7" i="9"/>
  <c r="P3" i="4" s="1"/>
  <c r="AI17" i="1" s="1"/>
  <c r="V7" i="9"/>
  <c r="W3" i="4" s="1"/>
  <c r="AP17" i="1" s="1"/>
  <c r="T7" i="9"/>
  <c r="U3" i="4" s="1"/>
  <c r="AN17" i="1" s="1"/>
  <c r="Q7" i="9"/>
  <c r="R3" i="4" s="1"/>
  <c r="AK17" i="1" s="1"/>
  <c r="Y7" i="9"/>
  <c r="Z3" i="4" s="1"/>
  <c r="AS17" i="1" s="1"/>
  <c r="X7" i="9"/>
  <c r="Y3" i="4" s="1"/>
  <c r="AR17" i="1" s="1"/>
  <c r="P7" i="9"/>
  <c r="Q3" i="4" s="1"/>
  <c r="AJ17" i="1" s="1"/>
  <c r="S7" i="9"/>
  <c r="T3" i="4" s="1"/>
  <c r="AM17" i="1" s="1"/>
  <c r="W7" i="9"/>
  <c r="X3" i="4" s="1"/>
  <c r="AQ17" i="1" s="1"/>
  <c r="Z7" i="9"/>
  <c r="AA3" i="4" s="1"/>
  <c r="AT17" i="1" s="1"/>
  <c r="R7" i="9"/>
  <c r="S3" i="4" s="1"/>
  <c r="AL17" i="1" s="1"/>
  <c r="U7" i="9"/>
  <c r="V3" i="4" s="1"/>
  <c r="AO17" i="1" s="1"/>
  <c r="C7" i="9"/>
  <c r="D3" i="4" s="1"/>
  <c r="J7" i="9"/>
  <c r="K3" i="4" s="1"/>
  <c r="L7" i="9"/>
  <c r="M3" i="4" s="1"/>
  <c r="I7" i="9"/>
  <c r="J3" i="4" s="1"/>
  <c r="K7" i="9"/>
  <c r="L3" i="4" s="1"/>
  <c r="F7" i="9"/>
  <c r="G3" i="4" s="1"/>
  <c r="H7" i="9"/>
  <c r="I3" i="4" s="1"/>
  <c r="M7" i="9"/>
  <c r="N3" i="4" s="1"/>
  <c r="E7" i="9"/>
  <c r="F3" i="4" s="1"/>
  <c r="G7" i="9"/>
  <c r="H3" i="4" s="1"/>
  <c r="N7" i="9"/>
  <c r="O3" i="4" s="1"/>
  <c r="D7" i="9"/>
  <c r="E3" i="4" s="1"/>
  <c r="V23" i="1"/>
  <c r="T84" i="1" l="1"/>
  <c r="H5" i="1"/>
  <c r="Q12" i="1"/>
  <c r="R11" i="1"/>
  <c r="M17" i="1"/>
  <c r="S11" i="1"/>
  <c r="AX14" i="1"/>
  <c r="AZ14" i="1"/>
  <c r="J17" i="1"/>
  <c r="Q13" i="1"/>
  <c r="BA14" i="1"/>
  <c r="AY14" i="1"/>
  <c r="BB14" i="1"/>
  <c r="P11" i="1"/>
  <c r="S13" i="1"/>
  <c r="R13" i="1"/>
  <c r="E11" i="1"/>
  <c r="H11" i="1" s="1"/>
  <c r="S12" i="1"/>
  <c r="P10" i="1"/>
  <c r="P12" i="1"/>
  <c r="Q10" i="1"/>
  <c r="R12" i="1"/>
  <c r="K28" i="1"/>
  <c r="S26" i="1"/>
  <c r="AV14" i="1"/>
  <c r="BC14" i="1"/>
  <c r="BD14" i="1"/>
  <c r="K17" i="1"/>
  <c r="N14" i="12"/>
  <c r="H14" i="12"/>
  <c r="H23" i="12"/>
  <c r="F29" i="12"/>
  <c r="T26" i="12"/>
  <c r="T4" i="1"/>
  <c r="AX29" i="12"/>
  <c r="BA28" i="1"/>
  <c r="BA28" i="12"/>
  <c r="R28" i="12" s="1"/>
  <c r="AO29" i="12"/>
  <c r="AO31" i="12" s="1"/>
  <c r="L28" i="12"/>
  <c r="M28" i="12"/>
  <c r="Q28" i="12"/>
  <c r="AW29" i="12"/>
  <c r="AS28" i="1"/>
  <c r="AS28" i="12"/>
  <c r="BA29" i="12"/>
  <c r="AC6" i="10"/>
  <c r="AV27" i="1"/>
  <c r="AV27" i="12"/>
  <c r="AV29" i="12" s="1"/>
  <c r="AV31" i="12" s="1"/>
  <c r="Q27" i="12"/>
  <c r="AZ29" i="12"/>
  <c r="X6" i="10"/>
  <c r="AQ27" i="12"/>
  <c r="AQ27" i="1"/>
  <c r="AB6" i="10"/>
  <c r="AU27" i="12"/>
  <c r="AU29" i="12" s="1"/>
  <c r="AU27" i="1"/>
  <c r="AL15" i="4"/>
  <c r="AL3" i="6" s="1"/>
  <c r="BE27" i="12"/>
  <c r="BE29" i="12" s="1"/>
  <c r="S27" i="12"/>
  <c r="BC29" i="12"/>
  <c r="Y6" i="10"/>
  <c r="AR27" i="12"/>
  <c r="AR29" i="12" s="1"/>
  <c r="AR31" i="12" s="1"/>
  <c r="AR27" i="1"/>
  <c r="W6" i="10"/>
  <c r="AP27" i="12"/>
  <c r="AP27" i="1"/>
  <c r="L27" i="1" s="1"/>
  <c r="Z6" i="10"/>
  <c r="AS27" i="12"/>
  <c r="AS29" i="12" s="1"/>
  <c r="AS31" i="12" s="1"/>
  <c r="AS27" i="1"/>
  <c r="AA6" i="10"/>
  <c r="AT27" i="1"/>
  <c r="AT29" i="1" s="1"/>
  <c r="AT27" i="12"/>
  <c r="H26" i="12"/>
  <c r="K31" i="12"/>
  <c r="J29" i="12"/>
  <c r="J26" i="1"/>
  <c r="Q26" i="1"/>
  <c r="F31" i="12"/>
  <c r="R11" i="12"/>
  <c r="P13" i="1"/>
  <c r="BD17" i="1"/>
  <c r="BD17" i="12"/>
  <c r="BD23" i="12" s="1"/>
  <c r="BD31" i="12" s="1"/>
  <c r="AW14" i="1"/>
  <c r="R10" i="1"/>
  <c r="S13" i="12"/>
  <c r="AZ17" i="1"/>
  <c r="AZ17" i="12"/>
  <c r="R13" i="12"/>
  <c r="BD14" i="12"/>
  <c r="P17" i="1"/>
  <c r="S10" i="12"/>
  <c r="BC14" i="12"/>
  <c r="P10" i="12"/>
  <c r="AT14" i="12"/>
  <c r="BE17" i="1"/>
  <c r="BE17" i="12"/>
  <c r="BE23" i="12" s="1"/>
  <c r="AT14" i="1"/>
  <c r="AV14" i="12"/>
  <c r="S10" i="1"/>
  <c r="AZ14" i="12"/>
  <c r="R10" i="12"/>
  <c r="Q11" i="1"/>
  <c r="AY17" i="12"/>
  <c r="AY23" i="12" s="1"/>
  <c r="AY31" i="12" s="1"/>
  <c r="AY17" i="1"/>
  <c r="AX17" i="1"/>
  <c r="AX17" i="12"/>
  <c r="AX23" i="12" s="1"/>
  <c r="AX31" i="12" s="1"/>
  <c r="AU14" i="1"/>
  <c r="Q11" i="12"/>
  <c r="AY14" i="12"/>
  <c r="BE14" i="12"/>
  <c r="BA17" i="1"/>
  <c r="BA17" i="12"/>
  <c r="BA23" i="12" s="1"/>
  <c r="BA31" i="12" s="1"/>
  <c r="S12" i="12"/>
  <c r="AU14" i="12"/>
  <c r="P12" i="12"/>
  <c r="T12" i="12" s="1"/>
  <c r="Q13" i="12"/>
  <c r="BA14" i="12"/>
  <c r="Q12" i="12"/>
  <c r="P11" i="12"/>
  <c r="AU23" i="12"/>
  <c r="P17" i="12"/>
  <c r="BB17" i="12"/>
  <c r="BB23" i="12" s="1"/>
  <c r="BB31" i="12" s="1"/>
  <c r="BB17" i="1"/>
  <c r="T5" i="1"/>
  <c r="BC23" i="12"/>
  <c r="Q10" i="12"/>
  <c r="AW14" i="12"/>
  <c r="S11" i="12"/>
  <c r="P13" i="12"/>
  <c r="AX14" i="12"/>
  <c r="AW23" i="12"/>
  <c r="H29" i="12"/>
  <c r="E31" i="12"/>
  <c r="L14" i="1"/>
  <c r="N12" i="1"/>
  <c r="T6" i="1"/>
  <c r="H4" i="1"/>
  <c r="T7" i="12"/>
  <c r="N7" i="12"/>
  <c r="H7" i="12"/>
  <c r="G31" i="12"/>
  <c r="J14" i="1"/>
  <c r="L7" i="1"/>
  <c r="R7" i="1"/>
  <c r="P7" i="1"/>
  <c r="H12" i="1"/>
  <c r="H13" i="1"/>
  <c r="T3" i="1"/>
  <c r="N3" i="1"/>
  <c r="H3" i="1"/>
  <c r="AB14" i="1"/>
  <c r="F14" i="1" s="1"/>
  <c r="F10" i="1"/>
  <c r="F7" i="1"/>
  <c r="K14" i="1"/>
  <c r="L26" i="1"/>
  <c r="S7" i="1"/>
  <c r="E26" i="1"/>
  <c r="R26" i="1"/>
  <c r="Q7" i="1"/>
  <c r="E7" i="1"/>
  <c r="K7" i="1"/>
  <c r="H6" i="1"/>
  <c r="N13" i="1"/>
  <c r="P26" i="1"/>
  <c r="L11" i="1"/>
  <c r="J7" i="1"/>
  <c r="L17" i="1"/>
  <c r="AE14" i="1"/>
  <c r="G14" i="1" s="1"/>
  <c r="G10" i="1"/>
  <c r="D7" i="1"/>
  <c r="AQ14" i="1"/>
  <c r="M14" i="1" s="1"/>
  <c r="M11" i="1"/>
  <c r="K26" i="1"/>
  <c r="D26" i="1"/>
  <c r="N6" i="1"/>
  <c r="E14" i="1"/>
  <c r="M26" i="1"/>
  <c r="G7" i="1"/>
  <c r="N4" i="1"/>
  <c r="D14" i="1"/>
  <c r="G26" i="1"/>
  <c r="F26" i="1"/>
  <c r="M7" i="1"/>
  <c r="D10" i="1"/>
  <c r="N5" i="1"/>
  <c r="M10" i="1"/>
  <c r="N10" i="1" s="1"/>
  <c r="W22" i="1"/>
  <c r="W23" i="1" s="1"/>
  <c r="P4" i="4"/>
  <c r="AA8" i="10"/>
  <c r="AD28" i="1"/>
  <c r="F28" i="1" s="1"/>
  <c r="K7" i="10"/>
  <c r="AI15" i="4"/>
  <c r="AI3" i="6" s="1"/>
  <c r="AI21" i="6" s="1"/>
  <c r="H7" i="10"/>
  <c r="AA28" i="1"/>
  <c r="O7" i="10"/>
  <c r="AH28" i="1"/>
  <c r="E7" i="10"/>
  <c r="E8" i="10" s="1"/>
  <c r="X28" i="1"/>
  <c r="D28" i="1" s="1"/>
  <c r="G7" i="10"/>
  <c r="Z28" i="1"/>
  <c r="V7" i="10"/>
  <c r="AO28" i="1"/>
  <c r="AO29" i="1" s="1"/>
  <c r="AI7" i="10"/>
  <c r="BB28" i="1"/>
  <c r="AF7" i="10"/>
  <c r="AY28" i="1"/>
  <c r="V15" i="4"/>
  <c r="V3" i="6" s="1"/>
  <c r="V18" i="6" s="1"/>
  <c r="N7" i="10"/>
  <c r="N8" i="10" s="1"/>
  <c r="AG28" i="1"/>
  <c r="AG29" i="1" s="1"/>
  <c r="AG7" i="10"/>
  <c r="AZ28" i="1"/>
  <c r="F7" i="10"/>
  <c r="F8" i="10" s="1"/>
  <c r="Y28" i="1"/>
  <c r="P7" i="10"/>
  <c r="AI28" i="1"/>
  <c r="AK7" i="10"/>
  <c r="BD28" i="1"/>
  <c r="AE7" i="10"/>
  <c r="AX28" i="1"/>
  <c r="U7" i="10"/>
  <c r="U8" i="10" s="1"/>
  <c r="AN28" i="1"/>
  <c r="AL7" i="10"/>
  <c r="BE28" i="1"/>
  <c r="M7" i="10"/>
  <c r="M8" i="10" s="1"/>
  <c r="AF28" i="1"/>
  <c r="AF29" i="1" s="1"/>
  <c r="S20" i="6"/>
  <c r="S18" i="6"/>
  <c r="S16" i="6"/>
  <c r="AL43" i="12" s="1"/>
  <c r="S17" i="6"/>
  <c r="S19" i="6"/>
  <c r="S21" i="6"/>
  <c r="K17" i="6"/>
  <c r="K16" i="6"/>
  <c r="AD43" i="12" s="1"/>
  <c r="K20" i="6"/>
  <c r="K18" i="6"/>
  <c r="K19" i="6"/>
  <c r="K21" i="6"/>
  <c r="H6" i="10"/>
  <c r="H8" i="10" s="1"/>
  <c r="AA27" i="1"/>
  <c r="L6" i="10"/>
  <c r="L8" i="10" s="1"/>
  <c r="AE27" i="1"/>
  <c r="D6" i="10"/>
  <c r="D8" i="10" s="1"/>
  <c r="W27" i="1"/>
  <c r="W29" i="1" s="1"/>
  <c r="Q6" i="10"/>
  <c r="AJ27" i="1"/>
  <c r="AJ29" i="1" s="1"/>
  <c r="O6" i="10"/>
  <c r="AH27" i="1"/>
  <c r="M16" i="6"/>
  <c r="M17" i="6"/>
  <c r="AF44" i="12" s="1"/>
  <c r="M18" i="6"/>
  <c r="M19" i="6"/>
  <c r="M20" i="6"/>
  <c r="M21" i="6"/>
  <c r="R6" i="10"/>
  <c r="AK27" i="1"/>
  <c r="I6" i="10"/>
  <c r="AB27" i="1"/>
  <c r="J6" i="10"/>
  <c r="AC27" i="1"/>
  <c r="AC29" i="1" s="1"/>
  <c r="C6" i="10"/>
  <c r="C8" i="10" s="1"/>
  <c r="C9" i="10" s="1"/>
  <c r="D3" i="10" s="1"/>
  <c r="V27" i="1"/>
  <c r="G6" i="10"/>
  <c r="Z27" i="1"/>
  <c r="L15" i="4"/>
  <c r="L3" i="6" s="1"/>
  <c r="S6" i="10"/>
  <c r="S8" i="10" s="1"/>
  <c r="AL27" i="1"/>
  <c r="AL29" i="1" s="1"/>
  <c r="P6" i="10"/>
  <c r="P8" i="10" s="1"/>
  <c r="AI27" i="1"/>
  <c r="D15" i="4"/>
  <c r="D3" i="6" s="1"/>
  <c r="T6" i="10"/>
  <c r="T8" i="10" s="1"/>
  <c r="AM27" i="1"/>
  <c r="AM29" i="1" s="1"/>
  <c r="K6" i="10"/>
  <c r="K8" i="10" s="1"/>
  <c r="AD27" i="1"/>
  <c r="AD7" i="10"/>
  <c r="AW28" i="1"/>
  <c r="X7" i="10"/>
  <c r="X8" i="10" s="1"/>
  <c r="AQ28" i="1"/>
  <c r="Y7" i="10"/>
  <c r="Y8" i="10" s="1"/>
  <c r="AR28" i="1"/>
  <c r="AB7" i="10"/>
  <c r="AB8" i="10" s="1"/>
  <c r="AU28" i="1"/>
  <c r="W7" i="10"/>
  <c r="W8" i="10" s="1"/>
  <c r="AP28" i="1"/>
  <c r="AA18" i="6"/>
  <c r="AA17" i="6"/>
  <c r="AA20" i="6"/>
  <c r="AA21" i="6"/>
  <c r="AA16" i="6"/>
  <c r="AT43" i="12" s="1"/>
  <c r="AA19" i="6"/>
  <c r="AC7" i="10"/>
  <c r="AV28" i="1"/>
  <c r="AK6" i="10"/>
  <c r="BD27" i="1"/>
  <c r="AJ6" i="10"/>
  <c r="AJ8" i="10" s="1"/>
  <c r="BC27" i="1"/>
  <c r="AG6" i="10"/>
  <c r="AZ27" i="1"/>
  <c r="AE6" i="10"/>
  <c r="AX27" i="1"/>
  <c r="AF6" i="10"/>
  <c r="AF8" i="10" s="1"/>
  <c r="AY27" i="1"/>
  <c r="AH6" i="10"/>
  <c r="BA27" i="1"/>
  <c r="AJ15" i="4"/>
  <c r="AJ3" i="6" s="1"/>
  <c r="AJ20" i="6" s="1"/>
  <c r="AL6" i="10"/>
  <c r="BE27" i="1"/>
  <c r="AI6" i="10"/>
  <c r="BB27" i="1"/>
  <c r="AD6" i="10"/>
  <c r="AD8" i="10" s="1"/>
  <c r="AW27" i="1"/>
  <c r="AL19" i="6"/>
  <c r="AL18" i="6"/>
  <c r="AL17" i="6"/>
  <c r="BE44" i="12" s="1"/>
  <c r="AL21" i="6"/>
  <c r="AL16" i="6"/>
  <c r="AL20" i="6"/>
  <c r="V8" i="10"/>
  <c r="U16" i="6"/>
  <c r="U20" i="6"/>
  <c r="U17" i="6"/>
  <c r="AN44" i="12" s="1"/>
  <c r="U21" i="6"/>
  <c r="U18" i="6"/>
  <c r="U19" i="6"/>
  <c r="T21" i="6"/>
  <c r="T16" i="6"/>
  <c r="AM43" i="12" s="1"/>
  <c r="T19" i="6"/>
  <c r="T17" i="6"/>
  <c r="T20" i="6"/>
  <c r="T18" i="6"/>
  <c r="F5" i="4"/>
  <c r="X19" i="1"/>
  <c r="D19" i="1" s="1"/>
  <c r="F6" i="4"/>
  <c r="X20" i="1"/>
  <c r="D20" i="1" s="1"/>
  <c r="F7" i="4"/>
  <c r="X21" i="1"/>
  <c r="D21" i="1" s="1"/>
  <c r="AK15" i="4"/>
  <c r="AK3" i="6" s="1"/>
  <c r="AC8" i="10"/>
  <c r="AB15" i="4"/>
  <c r="AB3" i="6" s="1"/>
  <c r="AC15" i="4"/>
  <c r="AC3" i="6" s="1"/>
  <c r="C15" i="4"/>
  <c r="C3" i="6" s="1"/>
  <c r="AD15" i="4"/>
  <c r="AD3" i="6" s="1"/>
  <c r="E15" i="4"/>
  <c r="E3" i="6" s="1"/>
  <c r="R15" i="4"/>
  <c r="R3" i="6" s="1"/>
  <c r="R7" i="10"/>
  <c r="J15" i="4"/>
  <c r="J3" i="6" s="1"/>
  <c r="J7" i="10"/>
  <c r="J8" i="10" s="1"/>
  <c r="Q8" i="10"/>
  <c r="AH15" i="4"/>
  <c r="AH3" i="6" s="1"/>
  <c r="AH7" i="10"/>
  <c r="Z15" i="4"/>
  <c r="Z3" i="6" s="1"/>
  <c r="Z7" i="10"/>
  <c r="Q15" i="4"/>
  <c r="Q3" i="6" s="1"/>
  <c r="Q7" i="10"/>
  <c r="F15" i="4"/>
  <c r="F3" i="6" s="1"/>
  <c r="I15" i="4"/>
  <c r="I3" i="6" s="1"/>
  <c r="I7" i="10"/>
  <c r="N15" i="4"/>
  <c r="N3" i="6" s="1"/>
  <c r="AG15" i="4"/>
  <c r="AG3" i="6" s="1"/>
  <c r="P15" i="4"/>
  <c r="P3" i="6" s="1"/>
  <c r="H15" i="4"/>
  <c r="H3" i="6" s="1"/>
  <c r="O15" i="4"/>
  <c r="O3" i="6" s="1"/>
  <c r="X15" i="4"/>
  <c r="X3" i="6" s="1"/>
  <c r="G15" i="4"/>
  <c r="G3" i="6" s="1"/>
  <c r="W15" i="4"/>
  <c r="W3" i="6" s="1"/>
  <c r="AF15" i="4"/>
  <c r="AF3" i="6" s="1"/>
  <c r="Y15" i="4"/>
  <c r="Y3" i="6" s="1"/>
  <c r="AE15" i="4"/>
  <c r="AE3" i="6" s="1"/>
  <c r="D9" i="4"/>
  <c r="F4" i="4"/>
  <c r="Y18" i="1" s="1"/>
  <c r="E8" i="4"/>
  <c r="BE29" i="1" l="1"/>
  <c r="AR29" i="1"/>
  <c r="T11" i="1"/>
  <c r="AV29" i="1"/>
  <c r="N17" i="1"/>
  <c r="Q14" i="1"/>
  <c r="S14" i="1"/>
  <c r="AP29" i="1"/>
  <c r="AS29" i="1"/>
  <c r="R14" i="1"/>
  <c r="T13" i="1"/>
  <c r="AU29" i="1"/>
  <c r="M27" i="1"/>
  <c r="T12" i="1"/>
  <c r="G28" i="1"/>
  <c r="BB29" i="1"/>
  <c r="Q17" i="1"/>
  <c r="X29" i="1"/>
  <c r="BA29" i="1"/>
  <c r="S17" i="1"/>
  <c r="P27" i="1"/>
  <c r="R14" i="12"/>
  <c r="S14" i="12"/>
  <c r="P14" i="1"/>
  <c r="S29" i="12"/>
  <c r="T13" i="12"/>
  <c r="BE31" i="12"/>
  <c r="T10" i="1"/>
  <c r="T28" i="12"/>
  <c r="N28" i="12"/>
  <c r="AK8" i="10"/>
  <c r="Q28" i="1"/>
  <c r="R29" i="12"/>
  <c r="Q29" i="12"/>
  <c r="S28" i="1"/>
  <c r="M27" i="12"/>
  <c r="AQ29" i="12"/>
  <c r="L27" i="12"/>
  <c r="AP29" i="12"/>
  <c r="P27" i="12"/>
  <c r="T27" i="12" s="1"/>
  <c r="AT29" i="12"/>
  <c r="Z8" i="10"/>
  <c r="AI16" i="6"/>
  <c r="BB43" i="12" s="1"/>
  <c r="AM44" i="1"/>
  <c r="AM44" i="12"/>
  <c r="AM46" i="1"/>
  <c r="AM46" i="12"/>
  <c r="AN43" i="1"/>
  <c r="AN43" i="12"/>
  <c r="BE45" i="1"/>
  <c r="BE45" i="12"/>
  <c r="BC47" i="1"/>
  <c r="BC47" i="12"/>
  <c r="AF43" i="1"/>
  <c r="AF43" i="12"/>
  <c r="AD44" i="1"/>
  <c r="AD44" i="12"/>
  <c r="AN47" i="1"/>
  <c r="AN47" i="12"/>
  <c r="AT46" i="1"/>
  <c r="AT46" i="12"/>
  <c r="BE46" i="1"/>
  <c r="BE46" i="12"/>
  <c r="AT48" i="1"/>
  <c r="AT48" i="12"/>
  <c r="AL48" i="1"/>
  <c r="AL48" i="12"/>
  <c r="AM48" i="1"/>
  <c r="AM48" i="12"/>
  <c r="V16" i="6"/>
  <c r="AT47" i="1"/>
  <c r="AT47" i="12"/>
  <c r="AL46" i="1"/>
  <c r="AL46" i="12"/>
  <c r="BB48" i="1"/>
  <c r="BB48" i="12"/>
  <c r="AN46" i="1"/>
  <c r="AN46" i="12"/>
  <c r="AT44" i="1"/>
  <c r="AT44" i="12"/>
  <c r="AF48" i="1"/>
  <c r="AF48" i="12"/>
  <c r="AD48" i="1"/>
  <c r="AD48" i="12"/>
  <c r="AL44" i="1"/>
  <c r="AL44" i="12"/>
  <c r="AL49" i="12" s="1"/>
  <c r="AO45" i="1"/>
  <c r="AO45" i="12"/>
  <c r="AN45" i="1"/>
  <c r="AN45" i="12"/>
  <c r="BE47" i="1"/>
  <c r="BE47" i="12"/>
  <c r="AT45" i="1"/>
  <c r="AT45" i="12"/>
  <c r="AF47" i="1"/>
  <c r="AF47" i="12"/>
  <c r="AD46" i="1"/>
  <c r="AD46" i="12"/>
  <c r="AM45" i="1"/>
  <c r="AM45" i="12"/>
  <c r="AM49" i="12" s="1"/>
  <c r="AN48" i="1"/>
  <c r="AN48" i="12"/>
  <c r="BE43" i="1"/>
  <c r="BE43" i="12"/>
  <c r="AF46" i="1"/>
  <c r="AF46" i="12"/>
  <c r="AD45" i="1"/>
  <c r="AD45" i="12"/>
  <c r="AL45" i="1"/>
  <c r="AL45" i="12"/>
  <c r="AM47" i="1"/>
  <c r="AM47" i="12"/>
  <c r="BE48" i="1"/>
  <c r="BE48" i="12"/>
  <c r="AF45" i="1"/>
  <c r="AF45" i="12"/>
  <c r="AD47" i="1"/>
  <c r="AD47" i="12"/>
  <c r="AL47" i="1"/>
  <c r="AL47" i="12"/>
  <c r="Q17" i="12"/>
  <c r="T10" i="12"/>
  <c r="R17" i="1"/>
  <c r="Q14" i="12"/>
  <c r="P23" i="12"/>
  <c r="AU31" i="12"/>
  <c r="BC31" i="12"/>
  <c r="S31" i="12" s="1"/>
  <c r="S23" i="12"/>
  <c r="AW31" i="12"/>
  <c r="Q31" i="12" s="1"/>
  <c r="Q23" i="12"/>
  <c r="S17" i="12"/>
  <c r="P14" i="12"/>
  <c r="AZ23" i="12"/>
  <c r="R17" i="12"/>
  <c r="T11" i="12"/>
  <c r="H31" i="12"/>
  <c r="T26" i="1"/>
  <c r="T7" i="1"/>
  <c r="N14" i="1"/>
  <c r="N7" i="1"/>
  <c r="N11" i="1"/>
  <c r="N26" i="1"/>
  <c r="H10" i="1"/>
  <c r="AY29" i="1"/>
  <c r="AQ29" i="1"/>
  <c r="M28" i="1"/>
  <c r="V29" i="1"/>
  <c r="D27" i="1"/>
  <c r="L28" i="1"/>
  <c r="Y29" i="1"/>
  <c r="E28" i="1"/>
  <c r="H28" i="1" s="1"/>
  <c r="R27" i="1"/>
  <c r="AD29" i="1"/>
  <c r="AB29" i="1"/>
  <c r="F27" i="1"/>
  <c r="AE29" i="1"/>
  <c r="G29" i="1" s="1"/>
  <c r="G27" i="1"/>
  <c r="AN29" i="1"/>
  <c r="J28" i="1"/>
  <c r="H26" i="1"/>
  <c r="R28" i="1"/>
  <c r="P28" i="1"/>
  <c r="BC29" i="1"/>
  <c r="S27" i="1"/>
  <c r="Z29" i="1"/>
  <c r="AK29" i="1"/>
  <c r="K29" i="1" s="1"/>
  <c r="K27" i="1"/>
  <c r="AH29" i="1"/>
  <c r="J27" i="1"/>
  <c r="E27" i="1"/>
  <c r="Q27" i="1"/>
  <c r="H14" i="1"/>
  <c r="H7" i="1"/>
  <c r="Q4" i="4"/>
  <c r="G8" i="10"/>
  <c r="AI8" i="10"/>
  <c r="AH8" i="10"/>
  <c r="AA29" i="1"/>
  <c r="AX29" i="1"/>
  <c r="BD29" i="1"/>
  <c r="AZ29" i="1"/>
  <c r="V17" i="6"/>
  <c r="AO44" i="12" s="1"/>
  <c r="AI18" i="6"/>
  <c r="AI17" i="6"/>
  <c r="AI20" i="6"/>
  <c r="AI19" i="6"/>
  <c r="AJ21" i="6"/>
  <c r="AJ16" i="6"/>
  <c r="BC43" i="12" s="1"/>
  <c r="V21" i="6"/>
  <c r="AJ18" i="6"/>
  <c r="AG8" i="10"/>
  <c r="O8" i="10"/>
  <c r="V20" i="6"/>
  <c r="AJ17" i="6"/>
  <c r="AI29" i="1"/>
  <c r="V19" i="6"/>
  <c r="AJ19" i="6"/>
  <c r="AL8" i="10"/>
  <c r="AE8" i="10"/>
  <c r="D9" i="10"/>
  <c r="E3" i="10" s="1"/>
  <c r="E9" i="10" s="1"/>
  <c r="F3" i="10" s="1"/>
  <c r="F9" i="10" s="1"/>
  <c r="G3" i="10" s="1"/>
  <c r="W31" i="1"/>
  <c r="I8" i="10"/>
  <c r="O17" i="6"/>
  <c r="O18" i="6"/>
  <c r="O16" i="6"/>
  <c r="AH43" i="12" s="1"/>
  <c r="O19" i="6"/>
  <c r="O20" i="6"/>
  <c r="O21" i="6"/>
  <c r="K22" i="6"/>
  <c r="AD43" i="1"/>
  <c r="J16" i="6"/>
  <c r="AC43" i="12" s="1"/>
  <c r="J17" i="6"/>
  <c r="J18" i="6"/>
  <c r="J19" i="6"/>
  <c r="J20" i="6"/>
  <c r="J21" i="6"/>
  <c r="E16" i="6"/>
  <c r="E17" i="6"/>
  <c r="X44" i="12" s="1"/>
  <c r="E18" i="6"/>
  <c r="E19" i="6"/>
  <c r="E20" i="6"/>
  <c r="E21" i="6"/>
  <c r="D18" i="6"/>
  <c r="D20" i="6"/>
  <c r="D19" i="6"/>
  <c r="D16" i="6"/>
  <c r="W43" i="12" s="1"/>
  <c r="D17" i="6"/>
  <c r="D21" i="6"/>
  <c r="H16" i="6"/>
  <c r="AA43" i="12" s="1"/>
  <c r="H17" i="6"/>
  <c r="H18" i="6"/>
  <c r="H20" i="6"/>
  <c r="H21" i="6"/>
  <c r="H19" i="6"/>
  <c r="P16" i="6"/>
  <c r="AI43" i="12" s="1"/>
  <c r="P17" i="6"/>
  <c r="P18" i="6"/>
  <c r="P19" i="6"/>
  <c r="P20" i="6"/>
  <c r="P21" i="6"/>
  <c r="Q16" i="6"/>
  <c r="AJ43" i="12" s="1"/>
  <c r="Q17" i="6"/>
  <c r="Q18" i="6"/>
  <c r="Q19" i="6"/>
  <c r="Q20" i="6"/>
  <c r="Q21" i="6"/>
  <c r="C17" i="6"/>
  <c r="C16" i="6"/>
  <c r="V43" i="12" s="1"/>
  <c r="C19" i="6"/>
  <c r="C21" i="6"/>
  <c r="C20" i="6"/>
  <c r="C18" i="6"/>
  <c r="N16" i="6"/>
  <c r="N17" i="6"/>
  <c r="AG44" i="12" s="1"/>
  <c r="N18" i="6"/>
  <c r="N19" i="6"/>
  <c r="N20" i="6"/>
  <c r="N21" i="6"/>
  <c r="R8" i="10"/>
  <c r="S22" i="6"/>
  <c r="AL43" i="1"/>
  <c r="G16" i="6"/>
  <c r="Z43" i="12" s="1"/>
  <c r="G20" i="6"/>
  <c r="G21" i="6"/>
  <c r="G17" i="6"/>
  <c r="G18" i="6"/>
  <c r="G19" i="6"/>
  <c r="I16" i="6"/>
  <c r="AB43" i="12" s="1"/>
  <c r="I17" i="6"/>
  <c r="I18" i="6"/>
  <c r="I19" i="6"/>
  <c r="I20" i="6"/>
  <c r="I21" i="6"/>
  <c r="R16" i="6"/>
  <c r="AK43" i="12" s="1"/>
  <c r="R17" i="6"/>
  <c r="R18" i="6"/>
  <c r="R19" i="6"/>
  <c r="R20" i="6"/>
  <c r="R21" i="6"/>
  <c r="L18" i="6"/>
  <c r="L19" i="6"/>
  <c r="L16" i="6"/>
  <c r="AE43" i="12" s="1"/>
  <c r="L20" i="6"/>
  <c r="L17" i="6"/>
  <c r="L21" i="6"/>
  <c r="M22" i="6"/>
  <c r="AF44" i="1"/>
  <c r="F16" i="6"/>
  <c r="F17" i="6"/>
  <c r="Y44" i="12" s="1"/>
  <c r="F18" i="6"/>
  <c r="F19" i="6"/>
  <c r="F20" i="6"/>
  <c r="F21" i="6"/>
  <c r="AB19" i="6"/>
  <c r="AB21" i="6"/>
  <c r="AB16" i="6"/>
  <c r="AU43" i="12" s="1"/>
  <c r="AB17" i="6"/>
  <c r="AB18" i="6"/>
  <c r="AB20" i="6"/>
  <c r="AW29" i="1"/>
  <c r="AA22" i="6"/>
  <c r="AT43" i="1"/>
  <c r="Z21" i="6"/>
  <c r="Z17" i="6"/>
  <c r="Z20" i="6"/>
  <c r="Z19" i="6"/>
  <c r="Z18" i="6"/>
  <c r="Z16" i="6"/>
  <c r="AS43" i="12" s="1"/>
  <c r="AF19" i="6"/>
  <c r="AF18" i="6"/>
  <c r="AF17" i="6"/>
  <c r="AF21" i="6"/>
  <c r="AF16" i="6"/>
  <c r="AY43" i="12" s="1"/>
  <c r="AF20" i="6"/>
  <c r="AH20" i="6"/>
  <c r="AH19" i="6"/>
  <c r="AH18" i="6"/>
  <c r="AH17" i="6"/>
  <c r="AH21" i="6"/>
  <c r="AH16" i="6"/>
  <c r="BA43" i="12" s="1"/>
  <c r="AG19" i="6"/>
  <c r="AG18" i="6"/>
  <c r="AG17" i="6"/>
  <c r="AG21" i="6"/>
  <c r="AG16" i="6"/>
  <c r="AZ43" i="12" s="1"/>
  <c r="R43" i="12" s="1"/>
  <c r="AG20" i="6"/>
  <c r="AL22" i="6"/>
  <c r="BE44" i="1"/>
  <c r="AK16" i="6"/>
  <c r="AK17" i="6"/>
  <c r="BD44" i="12" s="1"/>
  <c r="AK18" i="6"/>
  <c r="AK19" i="6"/>
  <c r="AK20" i="6"/>
  <c r="AK21" i="6"/>
  <c r="BB43" i="1"/>
  <c r="AE20" i="6"/>
  <c r="AE18" i="6"/>
  <c r="AE21" i="6"/>
  <c r="AE16" i="6"/>
  <c r="AX43" i="12" s="1"/>
  <c r="AE19" i="6"/>
  <c r="AE17" i="6"/>
  <c r="AD16" i="6"/>
  <c r="AD18" i="6"/>
  <c r="AD20" i="6"/>
  <c r="AD17" i="6"/>
  <c r="AW44" i="12" s="1"/>
  <c r="AD19" i="6"/>
  <c r="AD21" i="6"/>
  <c r="AC18" i="6"/>
  <c r="AC20" i="6"/>
  <c r="AC17" i="6"/>
  <c r="AV44" i="12" s="1"/>
  <c r="AC19" i="6"/>
  <c r="AC16" i="6"/>
  <c r="AC21" i="6"/>
  <c r="Y16" i="6"/>
  <c r="AR43" i="12" s="1"/>
  <c r="Y20" i="6"/>
  <c r="Y19" i="6"/>
  <c r="Y18" i="6"/>
  <c r="Y17" i="6"/>
  <c r="Y21" i="6"/>
  <c r="X17" i="6"/>
  <c r="X20" i="6"/>
  <c r="X16" i="6"/>
  <c r="AQ43" i="12" s="1"/>
  <c r="X21" i="6"/>
  <c r="X19" i="6"/>
  <c r="X18" i="6"/>
  <c r="W16" i="6"/>
  <c r="AP43" i="12" s="1"/>
  <c r="W17" i="6"/>
  <c r="W18" i="6"/>
  <c r="W19" i="6"/>
  <c r="W20" i="6"/>
  <c r="W21" i="6"/>
  <c r="U22" i="6"/>
  <c r="AN44" i="1"/>
  <c r="T22" i="6"/>
  <c r="AM43" i="1"/>
  <c r="G5" i="4"/>
  <c r="Y19" i="1"/>
  <c r="G6" i="4"/>
  <c r="Y20" i="1"/>
  <c r="E9" i="4"/>
  <c r="X22" i="1"/>
  <c r="X23" i="1" s="1"/>
  <c r="G7" i="4"/>
  <c r="Y21" i="1"/>
  <c r="F8" i="4"/>
  <c r="G4" i="4"/>
  <c r="Z18" i="1" s="1"/>
  <c r="M29" i="1" l="1"/>
  <c r="L29" i="1"/>
  <c r="P29" i="1"/>
  <c r="T14" i="1"/>
  <c r="T17" i="1"/>
  <c r="R29" i="1"/>
  <c r="AL49" i="1"/>
  <c r="D22" i="1"/>
  <c r="T14" i="12"/>
  <c r="N27" i="12"/>
  <c r="T17" i="12"/>
  <c r="AO44" i="1"/>
  <c r="L29" i="12"/>
  <c r="AP31" i="12"/>
  <c r="L31" i="12" s="1"/>
  <c r="AQ31" i="12"/>
  <c r="M31" i="12" s="1"/>
  <c r="M29" i="12"/>
  <c r="AT31" i="12"/>
  <c r="P31" i="12" s="1"/>
  <c r="P29" i="12"/>
  <c r="T29" i="12" s="1"/>
  <c r="AT49" i="12"/>
  <c r="AD49" i="12"/>
  <c r="AV45" i="1"/>
  <c r="AV45" i="12"/>
  <c r="BA45" i="1"/>
  <c r="BA45" i="12"/>
  <c r="AG43" i="1"/>
  <c r="AG43" i="12"/>
  <c r="G43" i="12" s="1"/>
  <c r="AV46" i="1"/>
  <c r="AV46" i="12"/>
  <c r="AY48" i="1"/>
  <c r="AY48" i="12"/>
  <c r="Y43" i="1"/>
  <c r="Y43" i="12"/>
  <c r="AE45" i="1"/>
  <c r="AE45" i="12"/>
  <c r="AB47" i="1"/>
  <c r="AB47" i="12"/>
  <c r="Z48" i="1"/>
  <c r="Z48" i="12"/>
  <c r="AG46" i="1"/>
  <c r="AG46" i="12"/>
  <c r="AI48" i="1"/>
  <c r="AI48" i="12"/>
  <c r="AA47" i="1"/>
  <c r="AA47" i="12"/>
  <c r="AC48" i="1"/>
  <c r="AC48" i="12"/>
  <c r="AR44" i="1"/>
  <c r="AR44" i="12"/>
  <c r="AW43" i="1"/>
  <c r="AW43" i="12"/>
  <c r="BC43" i="1"/>
  <c r="BA48" i="1"/>
  <c r="BA48" i="12"/>
  <c r="AY44" i="1"/>
  <c r="AY44" i="12"/>
  <c r="AS48" i="1"/>
  <c r="AS48" i="12"/>
  <c r="AU48" i="1"/>
  <c r="AU48" i="12"/>
  <c r="AF49" i="1"/>
  <c r="AK48" i="1"/>
  <c r="K48" i="1" s="1"/>
  <c r="AK48" i="12"/>
  <c r="K48" i="12" s="1"/>
  <c r="AB46" i="1"/>
  <c r="AB46" i="12"/>
  <c r="Z47" i="1"/>
  <c r="Z47" i="12"/>
  <c r="AG45" i="1"/>
  <c r="AG45" i="12"/>
  <c r="V44" i="1"/>
  <c r="V44" i="12"/>
  <c r="AI47" i="1"/>
  <c r="AI47" i="12"/>
  <c r="AA45" i="1"/>
  <c r="AA45" i="12"/>
  <c r="W45" i="1"/>
  <c r="W45" i="12"/>
  <c r="AC47" i="1"/>
  <c r="AC47" i="12"/>
  <c r="AH47" i="1"/>
  <c r="AH47" i="12"/>
  <c r="BB45" i="1"/>
  <c r="BB45" i="12"/>
  <c r="AR46" i="1"/>
  <c r="AR46" i="12"/>
  <c r="AX46" i="1"/>
  <c r="AX46" i="12"/>
  <c r="Y48" i="1"/>
  <c r="Y48" i="12"/>
  <c r="BC46" i="1"/>
  <c r="BC46" i="12"/>
  <c r="AR48" i="1"/>
  <c r="AR48" i="12"/>
  <c r="AW45" i="1"/>
  <c r="AW45" i="12"/>
  <c r="BB44" i="1"/>
  <c r="BB44" i="12"/>
  <c r="AQ45" i="1"/>
  <c r="AQ45" i="12"/>
  <c r="AR45" i="1"/>
  <c r="AR45" i="12"/>
  <c r="AV47" i="1"/>
  <c r="AV47" i="12"/>
  <c r="AX44" i="1"/>
  <c r="AX44" i="12"/>
  <c r="Q44" i="12" s="1"/>
  <c r="BD48" i="1"/>
  <c r="BD48" i="12"/>
  <c r="AZ47" i="1"/>
  <c r="AZ47" i="12"/>
  <c r="BA44" i="1"/>
  <c r="BA44" i="12"/>
  <c r="AY45" i="1"/>
  <c r="AY45" i="12"/>
  <c r="AU46" i="1"/>
  <c r="AU46" i="12"/>
  <c r="P46" i="12" s="1"/>
  <c r="AK47" i="1"/>
  <c r="K47" i="1" s="1"/>
  <c r="AK47" i="12"/>
  <c r="AB45" i="1"/>
  <c r="AB45" i="12"/>
  <c r="AJ48" i="1"/>
  <c r="AJ48" i="12"/>
  <c r="AI46" i="1"/>
  <c r="AI46" i="12"/>
  <c r="AA44" i="1"/>
  <c r="AA44" i="12"/>
  <c r="X48" i="1"/>
  <c r="X48" i="12"/>
  <c r="AC46" i="1"/>
  <c r="AC46" i="12"/>
  <c r="AH46" i="1"/>
  <c r="AH46" i="12"/>
  <c r="BC45" i="1"/>
  <c r="BC45" i="12"/>
  <c r="AO43" i="1"/>
  <c r="AO43" i="12"/>
  <c r="AF49" i="12"/>
  <c r="AN49" i="12"/>
  <c r="AQ46" i="1"/>
  <c r="AQ46" i="12"/>
  <c r="BD47" i="1"/>
  <c r="S47" i="1" s="1"/>
  <c r="BD47" i="12"/>
  <c r="AK46" i="1"/>
  <c r="K46" i="1" s="1"/>
  <c r="AK46" i="12"/>
  <c r="K46" i="12" s="1"/>
  <c r="AB44" i="1"/>
  <c r="AB44" i="12"/>
  <c r="AI45" i="1"/>
  <c r="AI45" i="12"/>
  <c r="X47" i="1"/>
  <c r="X47" i="12"/>
  <c r="AC45" i="1"/>
  <c r="AC45" i="12"/>
  <c r="AO48" i="1"/>
  <c r="AO48" i="12"/>
  <c r="AR47" i="1"/>
  <c r="AR47" i="12"/>
  <c r="F43" i="12"/>
  <c r="AI44" i="1"/>
  <c r="AI44" i="12"/>
  <c r="X46" i="1"/>
  <c r="X46" i="12"/>
  <c r="AO46" i="1"/>
  <c r="AO46" i="12"/>
  <c r="K47" i="12"/>
  <c r="AP47" i="1"/>
  <c r="AP47" i="12"/>
  <c r="M43" i="12"/>
  <c r="AW46" i="1"/>
  <c r="AW46" i="12"/>
  <c r="AX48" i="1"/>
  <c r="AX48" i="12"/>
  <c r="BD45" i="1"/>
  <c r="BD45" i="12"/>
  <c r="AZ44" i="1"/>
  <c r="AZ44" i="12"/>
  <c r="BA47" i="1"/>
  <c r="BA47" i="12"/>
  <c r="AS45" i="1"/>
  <c r="AS45" i="12"/>
  <c r="AU47" i="1"/>
  <c r="AU47" i="12"/>
  <c r="Y46" i="1"/>
  <c r="Y46" i="12"/>
  <c r="AE47" i="1"/>
  <c r="AE47" i="12"/>
  <c r="AK44" i="1"/>
  <c r="K44" i="1" s="1"/>
  <c r="AK44" i="12"/>
  <c r="K44" i="12" s="1"/>
  <c r="Z46" i="1"/>
  <c r="Z46" i="12"/>
  <c r="V47" i="1"/>
  <c r="V47" i="12"/>
  <c r="AJ45" i="1"/>
  <c r="AJ45" i="12"/>
  <c r="W44" i="1"/>
  <c r="W44" i="12"/>
  <c r="X45" i="1"/>
  <c r="X45" i="12"/>
  <c r="AH44" i="1"/>
  <c r="AH44" i="12"/>
  <c r="BC48" i="1"/>
  <c r="BC48" i="12"/>
  <c r="BE49" i="12"/>
  <c r="AE48" i="1"/>
  <c r="AE48" i="12"/>
  <c r="G48" i="12" s="1"/>
  <c r="AJ47" i="1"/>
  <c r="AJ47" i="12"/>
  <c r="AP48" i="1"/>
  <c r="AP48" i="12"/>
  <c r="L48" i="12" s="1"/>
  <c r="AQ48" i="1"/>
  <c r="AQ48" i="12"/>
  <c r="AW48" i="1"/>
  <c r="AW48" i="12"/>
  <c r="BD46" i="1"/>
  <c r="BD46" i="12"/>
  <c r="AZ48" i="1"/>
  <c r="AZ48" i="12"/>
  <c r="R48" i="12" s="1"/>
  <c r="AE44" i="1"/>
  <c r="AE44" i="12"/>
  <c r="G44" i="12" s="1"/>
  <c r="AK45" i="1"/>
  <c r="K45" i="1" s="1"/>
  <c r="AK45" i="12"/>
  <c r="K45" i="12" s="1"/>
  <c r="AJ46" i="1"/>
  <c r="AJ46" i="12"/>
  <c r="W48" i="1"/>
  <c r="W48" i="12"/>
  <c r="W49" i="12" s="1"/>
  <c r="AH45" i="1"/>
  <c r="AH45" i="12"/>
  <c r="AP46" i="1"/>
  <c r="AP46" i="12"/>
  <c r="AQ47" i="1"/>
  <c r="AQ47" i="12"/>
  <c r="AV48" i="1"/>
  <c r="AV48" i="12"/>
  <c r="AX45" i="1"/>
  <c r="AX45" i="12"/>
  <c r="AZ45" i="1"/>
  <c r="AZ45" i="12"/>
  <c r="AY47" i="1"/>
  <c r="AY47" i="12"/>
  <c r="AS46" i="1"/>
  <c r="AS46" i="12"/>
  <c r="AU45" i="1"/>
  <c r="AU45" i="12"/>
  <c r="P45" i="12" s="1"/>
  <c r="Y45" i="1"/>
  <c r="Y45" i="12"/>
  <c r="K43" i="12"/>
  <c r="Z45" i="1"/>
  <c r="Z45" i="12"/>
  <c r="AG48" i="1"/>
  <c r="AG48" i="12"/>
  <c r="V48" i="1"/>
  <c r="V48" i="12"/>
  <c r="AJ44" i="1"/>
  <c r="AJ44" i="12"/>
  <c r="AA46" i="1"/>
  <c r="AA46" i="12"/>
  <c r="AD49" i="1"/>
  <c r="BC44" i="1"/>
  <c r="BC44" i="12"/>
  <c r="S44" i="12" s="1"/>
  <c r="BB46" i="1"/>
  <c r="BB46" i="12"/>
  <c r="S47" i="12"/>
  <c r="AY46" i="1"/>
  <c r="AY46" i="12"/>
  <c r="J43" i="12"/>
  <c r="BA46" i="1"/>
  <c r="BA46" i="12"/>
  <c r="Y47" i="1"/>
  <c r="Y47" i="12"/>
  <c r="V45" i="1"/>
  <c r="V45" i="12"/>
  <c r="AC44" i="1"/>
  <c r="AC44" i="12"/>
  <c r="AC49" i="12" s="1"/>
  <c r="P43" i="12"/>
  <c r="AM49" i="1"/>
  <c r="AP45" i="1"/>
  <c r="L45" i="1" s="1"/>
  <c r="AP45" i="12"/>
  <c r="L45" i="12" s="1"/>
  <c r="AQ44" i="1"/>
  <c r="AQ44" i="12"/>
  <c r="AV43" i="1"/>
  <c r="AV43" i="12"/>
  <c r="AW47" i="1"/>
  <c r="AW47" i="12"/>
  <c r="AX47" i="1"/>
  <c r="AX47" i="12"/>
  <c r="BD43" i="1"/>
  <c r="S43" i="1" s="1"/>
  <c r="BD43" i="12"/>
  <c r="AZ46" i="1"/>
  <c r="AZ46" i="12"/>
  <c r="AS47" i="1"/>
  <c r="AS47" i="12"/>
  <c r="AU44" i="1"/>
  <c r="AU44" i="12"/>
  <c r="E44" i="12"/>
  <c r="AE46" i="1"/>
  <c r="AE46" i="12"/>
  <c r="G46" i="12" s="1"/>
  <c r="AB48" i="1"/>
  <c r="F48" i="1" s="1"/>
  <c r="AB48" i="12"/>
  <c r="F48" i="12" s="1"/>
  <c r="Z44" i="1"/>
  <c r="Z44" i="12"/>
  <c r="AG47" i="1"/>
  <c r="AG47" i="12"/>
  <c r="V46" i="1"/>
  <c r="V46" i="12"/>
  <c r="AJ49" i="12"/>
  <c r="AA48" i="1"/>
  <c r="AA48" i="12"/>
  <c r="W46" i="1"/>
  <c r="W46" i="12"/>
  <c r="X43" i="1"/>
  <c r="X43" i="12"/>
  <c r="AO47" i="1"/>
  <c r="AO47" i="12"/>
  <c r="L47" i="12" s="1"/>
  <c r="BB47" i="1"/>
  <c r="BB47" i="12"/>
  <c r="R47" i="12" s="1"/>
  <c r="AP44" i="1"/>
  <c r="AP44" i="12"/>
  <c r="L44" i="12" s="1"/>
  <c r="BE49" i="1"/>
  <c r="AS44" i="1"/>
  <c r="AS44" i="12"/>
  <c r="V49" i="12"/>
  <c r="W47" i="1"/>
  <c r="W47" i="12"/>
  <c r="AH48" i="1"/>
  <c r="AH48" i="12"/>
  <c r="R23" i="12"/>
  <c r="T23" i="12" s="1"/>
  <c r="AZ31" i="12"/>
  <c r="R31" i="12" s="1"/>
  <c r="D4" i="6"/>
  <c r="D7" i="6" s="1"/>
  <c r="D3" i="11"/>
  <c r="J29" i="1"/>
  <c r="F29" i="1"/>
  <c r="Q29" i="1"/>
  <c r="E29" i="1"/>
  <c r="T28" i="1"/>
  <c r="T27" i="1"/>
  <c r="X31" i="1"/>
  <c r="E3" i="11" s="1"/>
  <c r="D23" i="1"/>
  <c r="AT49" i="1"/>
  <c r="S29" i="1"/>
  <c r="H27" i="1"/>
  <c r="AN49" i="1"/>
  <c r="N28" i="1"/>
  <c r="N27" i="1"/>
  <c r="V31" i="1"/>
  <c r="C3" i="11" s="1"/>
  <c r="D29" i="1"/>
  <c r="R4" i="4"/>
  <c r="G9" i="10"/>
  <c r="H3" i="10" s="1"/>
  <c r="H9" i="10" s="1"/>
  <c r="I3" i="10" s="1"/>
  <c r="AI22" i="6"/>
  <c r="I9" i="10"/>
  <c r="J3" i="10" s="1"/>
  <c r="J9" i="10" s="1"/>
  <c r="K3" i="10" s="1"/>
  <c r="K9" i="10" s="1"/>
  <c r="L3" i="10" s="1"/>
  <c r="L9" i="10" s="1"/>
  <c r="M3" i="10" s="1"/>
  <c r="M9" i="10" s="1"/>
  <c r="N3" i="10" s="1"/>
  <c r="N9" i="10" s="1"/>
  <c r="O3" i="10" s="1"/>
  <c r="O9" i="10" s="1"/>
  <c r="P3" i="10" s="1"/>
  <c r="P9" i="10" s="1"/>
  <c r="Q3" i="10" s="1"/>
  <c r="Q9" i="10" s="1"/>
  <c r="R3" i="10" s="1"/>
  <c r="R9" i="10" s="1"/>
  <c r="S3" i="10" s="1"/>
  <c r="S9" i="10" s="1"/>
  <c r="T3" i="10" s="1"/>
  <c r="T9" i="10" s="1"/>
  <c r="U3" i="10" s="1"/>
  <c r="U9" i="10" s="1"/>
  <c r="V3" i="10" s="1"/>
  <c r="V9" i="10" s="1"/>
  <c r="W3" i="10" s="1"/>
  <c r="W9" i="10" s="1"/>
  <c r="X3" i="10" s="1"/>
  <c r="X9" i="10" s="1"/>
  <c r="Y3" i="10" s="1"/>
  <c r="Y9" i="10" s="1"/>
  <c r="Z3" i="10" s="1"/>
  <c r="Z9" i="10" s="1"/>
  <c r="AA3" i="10" s="1"/>
  <c r="AA9" i="10" s="1"/>
  <c r="AB3" i="10" s="1"/>
  <c r="AB9" i="10" s="1"/>
  <c r="AC3" i="10" s="1"/>
  <c r="AC9" i="10" s="1"/>
  <c r="AD3" i="10" s="1"/>
  <c r="AD9" i="10" s="1"/>
  <c r="AE3" i="10" s="1"/>
  <c r="AE9" i="10" s="1"/>
  <c r="AF3" i="10" s="1"/>
  <c r="AF9" i="10" s="1"/>
  <c r="AG3" i="10" s="1"/>
  <c r="AG9" i="10" s="1"/>
  <c r="AH3" i="10" s="1"/>
  <c r="AH9" i="10" s="1"/>
  <c r="AI3" i="10" s="1"/>
  <c r="AI9" i="10" s="1"/>
  <c r="AJ3" i="10" s="1"/>
  <c r="AJ9" i="10" s="1"/>
  <c r="AK3" i="10" s="1"/>
  <c r="AK9" i="10" s="1"/>
  <c r="AL3" i="10" s="1"/>
  <c r="AL9" i="10" s="1"/>
  <c r="V22" i="6"/>
  <c r="AJ22" i="6"/>
  <c r="D3" i="8"/>
  <c r="D15" i="8" s="1"/>
  <c r="W66" i="1" s="1"/>
  <c r="C22" i="6"/>
  <c r="V43" i="1"/>
  <c r="Z43" i="1"/>
  <c r="G22" i="6"/>
  <c r="N22" i="6"/>
  <c r="AG44" i="1"/>
  <c r="H22" i="6"/>
  <c r="AA43" i="1"/>
  <c r="AH43" i="1"/>
  <c r="O22" i="6"/>
  <c r="I22" i="6"/>
  <c r="AB43" i="1"/>
  <c r="L22" i="6"/>
  <c r="AE43" i="1"/>
  <c r="R22" i="6"/>
  <c r="AK43" i="1"/>
  <c r="P22" i="6"/>
  <c r="AI43" i="1"/>
  <c r="J22" i="6"/>
  <c r="AC43" i="1"/>
  <c r="F22" i="6"/>
  <c r="Y44" i="1"/>
  <c r="D22" i="6"/>
  <c r="W43" i="1"/>
  <c r="E22" i="6"/>
  <c r="X44" i="1"/>
  <c r="Q22" i="6"/>
  <c r="AJ43" i="1"/>
  <c r="AB22" i="6"/>
  <c r="AU43" i="1"/>
  <c r="AS43" i="1"/>
  <c r="Z22" i="6"/>
  <c r="AF22" i="6"/>
  <c r="AY43" i="1"/>
  <c r="BA43" i="1"/>
  <c r="AH22" i="6"/>
  <c r="AG22" i="6"/>
  <c r="AZ43" i="1"/>
  <c r="AK22" i="6"/>
  <c r="BD44" i="1"/>
  <c r="AE22" i="6"/>
  <c r="AX43" i="1"/>
  <c r="AD22" i="6"/>
  <c r="AW44" i="1"/>
  <c r="AC22" i="6"/>
  <c r="AV44" i="1"/>
  <c r="Y22" i="6"/>
  <c r="AR43" i="1"/>
  <c r="X22" i="6"/>
  <c r="AQ43" i="1"/>
  <c r="W22" i="6"/>
  <c r="AP43" i="1"/>
  <c r="H5" i="4"/>
  <c r="Z19" i="1"/>
  <c r="H6" i="4"/>
  <c r="Z20" i="1"/>
  <c r="F9" i="4"/>
  <c r="Y22" i="1"/>
  <c r="H7" i="4"/>
  <c r="Z21" i="1"/>
  <c r="G8" i="4"/>
  <c r="H4" i="4"/>
  <c r="AA18" i="1" s="1"/>
  <c r="E18" i="1" s="1"/>
  <c r="J48" i="1" l="1"/>
  <c r="N29" i="1"/>
  <c r="G46" i="1"/>
  <c r="J44" i="1"/>
  <c r="F44" i="1"/>
  <c r="D46" i="1"/>
  <c r="J47" i="1"/>
  <c r="L44" i="1"/>
  <c r="M46" i="1"/>
  <c r="P47" i="1"/>
  <c r="E45" i="1"/>
  <c r="E48" i="1"/>
  <c r="P45" i="1"/>
  <c r="G48" i="1"/>
  <c r="R48" i="1"/>
  <c r="E47" i="1"/>
  <c r="J46" i="1"/>
  <c r="G45" i="1"/>
  <c r="D48" i="1"/>
  <c r="Q43" i="1"/>
  <c r="M48" i="12"/>
  <c r="BB49" i="1"/>
  <c r="Q47" i="12"/>
  <c r="M45" i="1"/>
  <c r="AR49" i="1"/>
  <c r="M47" i="1"/>
  <c r="Q47" i="1"/>
  <c r="BC49" i="1"/>
  <c r="L48" i="1"/>
  <c r="P48" i="12"/>
  <c r="S48" i="1"/>
  <c r="N31" i="12"/>
  <c r="T31" i="12"/>
  <c r="N29" i="12"/>
  <c r="R45" i="1"/>
  <c r="AS49" i="12"/>
  <c r="R46" i="1"/>
  <c r="R47" i="1"/>
  <c r="P47" i="12"/>
  <c r="T47" i="12" s="1"/>
  <c r="L46" i="12"/>
  <c r="S46" i="1"/>
  <c r="E45" i="12"/>
  <c r="J45" i="12"/>
  <c r="AY49" i="12"/>
  <c r="F46" i="12"/>
  <c r="S48" i="12"/>
  <c r="Q45" i="1"/>
  <c r="M44" i="1"/>
  <c r="D45" i="1"/>
  <c r="Z49" i="12"/>
  <c r="AO49" i="12"/>
  <c r="F45" i="12"/>
  <c r="BA49" i="12"/>
  <c r="BA49" i="1"/>
  <c r="Z49" i="1"/>
  <c r="AU49" i="12"/>
  <c r="AI49" i="12"/>
  <c r="AO49" i="1"/>
  <c r="AR49" i="12"/>
  <c r="S45" i="1"/>
  <c r="F47" i="1"/>
  <c r="P46" i="1"/>
  <c r="BB49" i="12"/>
  <c r="AB49" i="12"/>
  <c r="F49" i="12" s="1"/>
  <c r="AS49" i="1"/>
  <c r="P44" i="12"/>
  <c r="J44" i="12"/>
  <c r="G47" i="12"/>
  <c r="Q46" i="12"/>
  <c r="E48" i="12"/>
  <c r="J47" i="12"/>
  <c r="AG49" i="12"/>
  <c r="W49" i="1"/>
  <c r="AV49" i="1"/>
  <c r="AU49" i="1"/>
  <c r="AG49" i="1"/>
  <c r="J48" i="12"/>
  <c r="N48" i="12" s="1"/>
  <c r="L47" i="1"/>
  <c r="D46" i="12"/>
  <c r="R46" i="12"/>
  <c r="AV49" i="12"/>
  <c r="AX49" i="12"/>
  <c r="AK49" i="12"/>
  <c r="K49" i="12" s="1"/>
  <c r="G47" i="1"/>
  <c r="Q46" i="1"/>
  <c r="L46" i="1"/>
  <c r="M46" i="12"/>
  <c r="S45" i="12"/>
  <c r="F45" i="1"/>
  <c r="Q45" i="12"/>
  <c r="F46" i="1"/>
  <c r="Y49" i="12"/>
  <c r="E43" i="12"/>
  <c r="BD49" i="1"/>
  <c r="AA49" i="1"/>
  <c r="G45" i="12"/>
  <c r="G44" i="1"/>
  <c r="X49" i="12"/>
  <c r="D49" i="12" s="1"/>
  <c r="AH49" i="12"/>
  <c r="BC49" i="12"/>
  <c r="Q48" i="12"/>
  <c r="T48" i="12" s="1"/>
  <c r="D47" i="12"/>
  <c r="E46" i="12"/>
  <c r="R44" i="12"/>
  <c r="D44" i="12"/>
  <c r="AP49" i="12"/>
  <c r="Q43" i="12"/>
  <c r="AW49" i="12"/>
  <c r="AA49" i="12"/>
  <c r="AJ49" i="1"/>
  <c r="AC49" i="1"/>
  <c r="BD49" i="12"/>
  <c r="M44" i="12"/>
  <c r="D45" i="12"/>
  <c r="D48" i="12"/>
  <c r="H48" i="12" s="1"/>
  <c r="AE49" i="12"/>
  <c r="P48" i="1"/>
  <c r="S43" i="12"/>
  <c r="Q48" i="1"/>
  <c r="D47" i="1"/>
  <c r="E46" i="1"/>
  <c r="R44" i="1"/>
  <c r="F44" i="12"/>
  <c r="J46" i="12"/>
  <c r="M47" i="12"/>
  <c r="AZ49" i="12"/>
  <c r="AQ49" i="12"/>
  <c r="L43" i="12"/>
  <c r="N43" i="12" s="1"/>
  <c r="M45" i="12"/>
  <c r="N45" i="12" s="1"/>
  <c r="AX49" i="1"/>
  <c r="AY49" i="1"/>
  <c r="X49" i="1"/>
  <c r="AI49" i="1"/>
  <c r="D43" i="12"/>
  <c r="E47" i="12"/>
  <c r="R45" i="12"/>
  <c r="J45" i="1"/>
  <c r="M48" i="1"/>
  <c r="S46" i="12"/>
  <c r="F47" i="12"/>
  <c r="D10" i="6"/>
  <c r="W37" i="1" s="1"/>
  <c r="D11" i="6"/>
  <c r="W38" i="1" s="1"/>
  <c r="E3" i="8"/>
  <c r="E9" i="8" s="1"/>
  <c r="X60" i="1" s="1"/>
  <c r="E4" i="6"/>
  <c r="E11" i="6" s="1"/>
  <c r="D17" i="8"/>
  <c r="W68" i="1" s="1"/>
  <c r="W34" i="1"/>
  <c r="W34" i="12"/>
  <c r="D9" i="6"/>
  <c r="D8" i="6"/>
  <c r="D12" i="6"/>
  <c r="T29" i="1"/>
  <c r="H29" i="1"/>
  <c r="AZ49" i="1"/>
  <c r="R43" i="1"/>
  <c r="Y23" i="1"/>
  <c r="S44" i="1"/>
  <c r="E43" i="1"/>
  <c r="V49" i="1"/>
  <c r="D43" i="1"/>
  <c r="AH49" i="1"/>
  <c r="J43" i="1"/>
  <c r="AK49" i="1"/>
  <c r="K49" i="1" s="1"/>
  <c r="K43" i="1"/>
  <c r="D31" i="1"/>
  <c r="C4" i="6"/>
  <c r="C3" i="8"/>
  <c r="AP49" i="1"/>
  <c r="L43" i="1"/>
  <c r="AW49" i="1"/>
  <c r="Q44" i="1"/>
  <c r="D44" i="1"/>
  <c r="Y49" i="1"/>
  <c r="E44" i="1"/>
  <c r="AE49" i="1"/>
  <c r="G43" i="1"/>
  <c r="AQ49" i="1"/>
  <c r="M43" i="1"/>
  <c r="AB49" i="1"/>
  <c r="F43" i="1"/>
  <c r="P43" i="1"/>
  <c r="P44" i="1"/>
  <c r="D19" i="8"/>
  <c r="W70" i="1" s="1"/>
  <c r="D21" i="8"/>
  <c r="W72" i="1" s="1"/>
  <c r="S4" i="4"/>
  <c r="D20" i="8"/>
  <c r="W71" i="1" s="1"/>
  <c r="D6" i="8"/>
  <c r="D9" i="8"/>
  <c r="W60" i="1" s="1"/>
  <c r="D18" i="8"/>
  <c r="W69" i="1" s="1"/>
  <c r="D14" i="8"/>
  <c r="D8" i="8"/>
  <c r="D16" i="8"/>
  <c r="W67" i="1" s="1"/>
  <c r="I5" i="4"/>
  <c r="AA19" i="1"/>
  <c r="E19" i="1" s="1"/>
  <c r="I6" i="4"/>
  <c r="AA20" i="1"/>
  <c r="E20" i="1" s="1"/>
  <c r="I7" i="4"/>
  <c r="AA21" i="1"/>
  <c r="E21" i="1" s="1"/>
  <c r="G9" i="4"/>
  <c r="Z22" i="1"/>
  <c r="Z23" i="1" s="1"/>
  <c r="Z31" i="1" s="1"/>
  <c r="G3" i="11" s="1"/>
  <c r="H8" i="4"/>
  <c r="I4" i="4"/>
  <c r="AB18" i="1" s="1"/>
  <c r="N44" i="1" l="1"/>
  <c r="N45" i="1"/>
  <c r="L49" i="1"/>
  <c r="N46" i="1"/>
  <c r="H48" i="1"/>
  <c r="F49" i="1"/>
  <c r="E15" i="8"/>
  <c r="X66" i="1" s="1"/>
  <c r="H45" i="1"/>
  <c r="E16" i="8"/>
  <c r="X67" i="1" s="1"/>
  <c r="E6" i="8"/>
  <c r="E7" i="8" s="1"/>
  <c r="X58" i="1" s="1"/>
  <c r="G49" i="1"/>
  <c r="W38" i="12"/>
  <c r="H47" i="1"/>
  <c r="H45" i="12"/>
  <c r="G49" i="12"/>
  <c r="J49" i="12"/>
  <c r="E8" i="6"/>
  <c r="X35" i="1" s="1"/>
  <c r="H46" i="1"/>
  <c r="E9" i="6"/>
  <c r="X36" i="1" s="1"/>
  <c r="E10" i="6"/>
  <c r="E7" i="6"/>
  <c r="X34" i="12" s="1"/>
  <c r="N47" i="1"/>
  <c r="E12" i="6"/>
  <c r="X39" i="1" s="1"/>
  <c r="P49" i="12"/>
  <c r="T47" i="1"/>
  <c r="T46" i="1"/>
  <c r="N48" i="1"/>
  <c r="P49" i="1"/>
  <c r="R49" i="1"/>
  <c r="M49" i="12"/>
  <c r="S49" i="1"/>
  <c r="T45" i="1"/>
  <c r="M49" i="1"/>
  <c r="R49" i="12"/>
  <c r="N46" i="12"/>
  <c r="T46" i="12"/>
  <c r="T44" i="12"/>
  <c r="L49" i="12"/>
  <c r="S49" i="12"/>
  <c r="H44" i="12"/>
  <c r="T45" i="12"/>
  <c r="T43" i="12"/>
  <c r="E49" i="1"/>
  <c r="T48" i="1"/>
  <c r="H46" i="12"/>
  <c r="J49" i="1"/>
  <c r="Q49" i="12"/>
  <c r="H47" i="12"/>
  <c r="N47" i="12"/>
  <c r="Q49" i="1"/>
  <c r="D49" i="1"/>
  <c r="H43" i="12"/>
  <c r="E49" i="12"/>
  <c r="H49" i="12" s="1"/>
  <c r="N44" i="12"/>
  <c r="W37" i="12"/>
  <c r="E21" i="8"/>
  <c r="X72" i="1" s="1"/>
  <c r="E8" i="8"/>
  <c r="X59" i="1" s="1"/>
  <c r="E18" i="8"/>
  <c r="X69" i="1" s="1"/>
  <c r="E17" i="8"/>
  <c r="X68" i="1" s="1"/>
  <c r="E20" i="8"/>
  <c r="X71" i="1" s="1"/>
  <c r="E19" i="8"/>
  <c r="X70" i="1" s="1"/>
  <c r="D13" i="6"/>
  <c r="D24" i="6" s="1"/>
  <c r="E14" i="8"/>
  <c r="X65" i="1" s="1"/>
  <c r="W65" i="1"/>
  <c r="W73" i="1" s="1"/>
  <c r="D14" i="11"/>
  <c r="W59" i="12" s="1"/>
  <c r="X38" i="1"/>
  <c r="X38" i="12"/>
  <c r="W57" i="1"/>
  <c r="W35" i="1"/>
  <c r="W35" i="12"/>
  <c r="H44" i="1"/>
  <c r="W36" i="1"/>
  <c r="W36" i="12"/>
  <c r="W59" i="1"/>
  <c r="D12" i="11"/>
  <c r="W39" i="1"/>
  <c r="W39" i="12"/>
  <c r="T44" i="1"/>
  <c r="T43" i="1"/>
  <c r="Y31" i="1"/>
  <c r="F3" i="11" s="1"/>
  <c r="N43" i="1"/>
  <c r="C6" i="8"/>
  <c r="C9" i="8"/>
  <c r="V60" i="1" s="1"/>
  <c r="D60" i="1" s="1"/>
  <c r="C21" i="8"/>
  <c r="V72" i="1" s="1"/>
  <c r="C15" i="8"/>
  <c r="V66" i="1" s="1"/>
  <c r="C19" i="8"/>
  <c r="V70" i="1" s="1"/>
  <c r="C8" i="8"/>
  <c r="C14" i="8"/>
  <c r="C20" i="8"/>
  <c r="V71" i="1" s="1"/>
  <c r="C18" i="8"/>
  <c r="V69" i="1" s="1"/>
  <c r="C17" i="8"/>
  <c r="V68" i="1" s="1"/>
  <c r="C16" i="8"/>
  <c r="V67" i="1" s="1"/>
  <c r="C9" i="6"/>
  <c r="C7" i="6"/>
  <c r="V34" i="12" s="1"/>
  <c r="C11" i="6"/>
  <c r="C10" i="6"/>
  <c r="C12" i="6"/>
  <c r="C8" i="6"/>
  <c r="H43" i="1"/>
  <c r="D7" i="8"/>
  <c r="W58" i="1" s="1"/>
  <c r="T4" i="4"/>
  <c r="D22" i="8"/>
  <c r="J5" i="4"/>
  <c r="AB19" i="1"/>
  <c r="J6" i="4"/>
  <c r="AB20" i="1"/>
  <c r="J7" i="4"/>
  <c r="AB21" i="1"/>
  <c r="G4" i="6"/>
  <c r="G3" i="8"/>
  <c r="H9" i="4"/>
  <c r="AA22" i="1"/>
  <c r="AA23" i="1" s="1"/>
  <c r="AA31" i="1" s="1"/>
  <c r="H3" i="11" s="1"/>
  <c r="I8" i="4"/>
  <c r="J4" i="4"/>
  <c r="AC18" i="1" s="1"/>
  <c r="X57" i="1" l="1"/>
  <c r="D66" i="1"/>
  <c r="X35" i="12"/>
  <c r="D67" i="1"/>
  <c r="H49" i="1"/>
  <c r="X34" i="1"/>
  <c r="D71" i="1"/>
  <c r="X36" i="12"/>
  <c r="E13" i="6"/>
  <c r="E24" i="6" s="1"/>
  <c r="X37" i="12"/>
  <c r="X37" i="1"/>
  <c r="T49" i="12"/>
  <c r="N49" i="12"/>
  <c r="X39" i="12"/>
  <c r="N49" i="1"/>
  <c r="T49" i="1"/>
  <c r="W40" i="12"/>
  <c r="W51" i="12" s="1"/>
  <c r="W53" i="12" s="1"/>
  <c r="D69" i="1"/>
  <c r="E14" i="11"/>
  <c r="X59" i="12" s="1"/>
  <c r="D68" i="1"/>
  <c r="X73" i="1"/>
  <c r="D70" i="1"/>
  <c r="E12" i="11"/>
  <c r="X57" i="12" s="1"/>
  <c r="W61" i="1"/>
  <c r="W75" i="1" s="1"/>
  <c r="E22" i="8"/>
  <c r="D72" i="1"/>
  <c r="W40" i="1"/>
  <c r="W51" i="1" s="1"/>
  <c r="W53" i="1" s="1"/>
  <c r="D4" i="11" s="1"/>
  <c r="V36" i="1"/>
  <c r="D36" i="1" s="1"/>
  <c r="V36" i="12"/>
  <c r="D34" i="12"/>
  <c r="D13" i="11"/>
  <c r="W58" i="12" s="1"/>
  <c r="V35" i="1"/>
  <c r="D35" i="1" s="1"/>
  <c r="V35" i="12"/>
  <c r="V39" i="1"/>
  <c r="D39" i="1" s="1"/>
  <c r="V39" i="12"/>
  <c r="E13" i="11"/>
  <c r="X58" i="12" s="1"/>
  <c r="V37" i="1"/>
  <c r="V37" i="12"/>
  <c r="C14" i="11"/>
  <c r="V59" i="12" s="1"/>
  <c r="W57" i="12"/>
  <c r="V38" i="1"/>
  <c r="D38" i="1" s="1"/>
  <c r="V38" i="12"/>
  <c r="D38" i="12" s="1"/>
  <c r="V59" i="1"/>
  <c r="D59" i="1" s="1"/>
  <c r="C12" i="11"/>
  <c r="E23" i="1"/>
  <c r="V65" i="1"/>
  <c r="C22" i="8"/>
  <c r="E31" i="1"/>
  <c r="F4" i="6"/>
  <c r="F3" i="8"/>
  <c r="V34" i="1"/>
  <c r="C13" i="6"/>
  <c r="C24" i="6" s="1"/>
  <c r="E22" i="1"/>
  <c r="C7" i="8"/>
  <c r="C13" i="11" s="1"/>
  <c r="V58" i="12" s="1"/>
  <c r="V57" i="1"/>
  <c r="D10" i="8"/>
  <c r="U4" i="4"/>
  <c r="E10" i="8"/>
  <c r="X61" i="1"/>
  <c r="G15" i="8"/>
  <c r="G16" i="8"/>
  <c r="Z67" i="1" s="1"/>
  <c r="G20" i="8"/>
  <c r="Z71" i="1" s="1"/>
  <c r="G8" i="8"/>
  <c r="G17" i="8"/>
  <c r="Z68" i="1" s="1"/>
  <c r="G18" i="8"/>
  <c r="Z69" i="1" s="1"/>
  <c r="G21" i="8"/>
  <c r="Z72" i="1" s="1"/>
  <c r="G6" i="8"/>
  <c r="G9" i="8"/>
  <c r="Z60" i="1" s="1"/>
  <c r="G14" i="8"/>
  <c r="G19" i="8"/>
  <c r="Z70" i="1" s="1"/>
  <c r="K5" i="4"/>
  <c r="AC19" i="1"/>
  <c r="K6" i="4"/>
  <c r="AC20" i="1"/>
  <c r="G11" i="6"/>
  <c r="G9" i="6"/>
  <c r="G7" i="6"/>
  <c r="Z34" i="12" s="1"/>
  <c r="G12" i="6"/>
  <c r="G10" i="6"/>
  <c r="G8" i="6"/>
  <c r="H4" i="6"/>
  <c r="H3" i="8"/>
  <c r="I9" i="4"/>
  <c r="AB22" i="1"/>
  <c r="K7" i="4"/>
  <c r="AC21" i="1"/>
  <c r="J8" i="4"/>
  <c r="K4" i="4"/>
  <c r="AD18" i="1" s="1"/>
  <c r="F18" i="1" s="1"/>
  <c r="D57" i="1" l="1"/>
  <c r="X40" i="1"/>
  <c r="X51" i="1" s="1"/>
  <c r="X53" i="1" s="1"/>
  <c r="E4" i="11" s="1"/>
  <c r="D35" i="12"/>
  <c r="D37" i="12"/>
  <c r="D37" i="1"/>
  <c r="W77" i="1"/>
  <c r="W78" i="1" s="1"/>
  <c r="X40" i="12"/>
  <c r="X51" i="12" s="1"/>
  <c r="X53" i="12" s="1"/>
  <c r="D36" i="12"/>
  <c r="D39" i="12"/>
  <c r="D59" i="12"/>
  <c r="W54" i="12"/>
  <c r="X75" i="1"/>
  <c r="D58" i="12"/>
  <c r="W54" i="1"/>
  <c r="Z39" i="1"/>
  <c r="Z39" i="12"/>
  <c r="Z59" i="1"/>
  <c r="G12" i="11"/>
  <c r="D15" i="11"/>
  <c r="E15" i="11"/>
  <c r="Z65" i="1"/>
  <c r="G14" i="11"/>
  <c r="Z59" i="12" s="1"/>
  <c r="Z36" i="1"/>
  <c r="Z36" i="12"/>
  <c r="W60" i="12"/>
  <c r="W62" i="12" s="1"/>
  <c r="W63" i="12" s="1"/>
  <c r="X60" i="12"/>
  <c r="Z38" i="1"/>
  <c r="Z38" i="12"/>
  <c r="V40" i="12"/>
  <c r="V57" i="12"/>
  <c r="C15" i="11"/>
  <c r="Z35" i="1"/>
  <c r="Z35" i="12"/>
  <c r="Z37" i="1"/>
  <c r="Z37" i="12"/>
  <c r="C10" i="8"/>
  <c r="V58" i="1"/>
  <c r="V73" i="1"/>
  <c r="D73" i="1" s="1"/>
  <c r="D65" i="1"/>
  <c r="AB23" i="1"/>
  <c r="F14" i="8"/>
  <c r="F20" i="8"/>
  <c r="Y71" i="1" s="1"/>
  <c r="F15" i="8"/>
  <c r="Y66" i="1" s="1"/>
  <c r="F19" i="8"/>
  <c r="Y70" i="1" s="1"/>
  <c r="F16" i="8"/>
  <c r="Y67" i="1" s="1"/>
  <c r="F18" i="8"/>
  <c r="Y69" i="1" s="1"/>
  <c r="F8" i="8"/>
  <c r="F17" i="8"/>
  <c r="Y68" i="1" s="1"/>
  <c r="F21" i="8"/>
  <c r="Y72" i="1" s="1"/>
  <c r="F6" i="8"/>
  <c r="F9" i="8"/>
  <c r="Y60" i="1" s="1"/>
  <c r="F12" i="6"/>
  <c r="F10" i="6"/>
  <c r="F8" i="6"/>
  <c r="F11" i="6"/>
  <c r="F7" i="6"/>
  <c r="Y34" i="12" s="1"/>
  <c r="F9" i="6"/>
  <c r="D34" i="1"/>
  <c r="V40" i="1"/>
  <c r="V4" i="4"/>
  <c r="G22" i="8"/>
  <c r="Z66" i="1"/>
  <c r="Z57" i="1"/>
  <c r="G7" i="8"/>
  <c r="Z58" i="1" s="1"/>
  <c r="H16" i="8"/>
  <c r="AA67" i="1" s="1"/>
  <c r="H20" i="8"/>
  <c r="AA71" i="1" s="1"/>
  <c r="H8" i="8"/>
  <c r="H17" i="8"/>
  <c r="AA68" i="1" s="1"/>
  <c r="H15" i="8"/>
  <c r="AA66" i="1" s="1"/>
  <c r="H18" i="8"/>
  <c r="AA69" i="1" s="1"/>
  <c r="H21" i="8"/>
  <c r="AA72" i="1" s="1"/>
  <c r="H6" i="8"/>
  <c r="H9" i="8"/>
  <c r="AA60" i="1" s="1"/>
  <c r="H14" i="8"/>
  <c r="H19" i="8"/>
  <c r="AA70" i="1" s="1"/>
  <c r="L5" i="4"/>
  <c r="AD19" i="1"/>
  <c r="F19" i="1" s="1"/>
  <c r="L6" i="4"/>
  <c r="AD20" i="1"/>
  <c r="F20" i="1" s="1"/>
  <c r="H12" i="6"/>
  <c r="H10" i="6"/>
  <c r="H9" i="6"/>
  <c r="H7" i="6"/>
  <c r="H11" i="6"/>
  <c r="H8" i="6"/>
  <c r="AA35" i="12" s="1"/>
  <c r="Z34" i="1"/>
  <c r="G13" i="6"/>
  <c r="G24" i="6" s="1"/>
  <c r="J9" i="4"/>
  <c r="AC22" i="1"/>
  <c r="AC23" i="1" s="1"/>
  <c r="AC31" i="1" s="1"/>
  <c r="J3" i="11" s="1"/>
  <c r="L7" i="4"/>
  <c r="AD21" i="1"/>
  <c r="F21" i="1" s="1"/>
  <c r="K8" i="4"/>
  <c r="L4" i="4"/>
  <c r="AE18" i="1" s="1"/>
  <c r="X54" i="1" l="1"/>
  <c r="D6" i="11"/>
  <c r="D23" i="11" s="1"/>
  <c r="X62" i="12"/>
  <c r="X63" i="12" s="1"/>
  <c r="X54" i="12"/>
  <c r="X77" i="1"/>
  <c r="X78" i="1" s="1"/>
  <c r="Z40" i="12"/>
  <c r="Z51" i="12" s="1"/>
  <c r="Z54" i="12" s="1"/>
  <c r="E70" i="1"/>
  <c r="F14" i="11"/>
  <c r="Y59" i="12" s="1"/>
  <c r="Z73" i="1"/>
  <c r="Y39" i="1"/>
  <c r="Y39" i="12"/>
  <c r="AA34" i="1"/>
  <c r="AA34" i="12"/>
  <c r="E34" i="12" s="1"/>
  <c r="AA59" i="1"/>
  <c r="H12" i="11"/>
  <c r="AA36" i="1"/>
  <c r="AA36" i="12"/>
  <c r="H14" i="11"/>
  <c r="AA59" i="12" s="1"/>
  <c r="G13" i="11"/>
  <c r="Z58" i="12" s="1"/>
  <c r="AA37" i="1"/>
  <c r="AA37" i="12"/>
  <c r="Y36" i="1"/>
  <c r="Y36" i="12"/>
  <c r="V51" i="12"/>
  <c r="D40" i="12"/>
  <c r="AA39" i="1"/>
  <c r="AA39" i="12"/>
  <c r="Z57" i="12"/>
  <c r="Y35" i="1"/>
  <c r="Y35" i="12"/>
  <c r="E35" i="12" s="1"/>
  <c r="AA38" i="1"/>
  <c r="AA38" i="12"/>
  <c r="Y38" i="1"/>
  <c r="Y38" i="12"/>
  <c r="Y59" i="1"/>
  <c r="F12" i="11"/>
  <c r="Z40" i="1"/>
  <c r="Z51" i="1" s="1"/>
  <c r="Z53" i="1" s="1"/>
  <c r="G4" i="11" s="1"/>
  <c r="Y37" i="1"/>
  <c r="Y37" i="12"/>
  <c r="V60" i="12"/>
  <c r="D60" i="12" s="1"/>
  <c r="D57" i="12"/>
  <c r="E66" i="1"/>
  <c r="E60" i="1"/>
  <c r="Y57" i="1"/>
  <c r="F7" i="8"/>
  <c r="F13" i="11" s="1"/>
  <c r="Y58" i="12" s="1"/>
  <c r="E71" i="1"/>
  <c r="E69" i="1"/>
  <c r="E67" i="1"/>
  <c r="V51" i="1"/>
  <c r="D40" i="1"/>
  <c r="E72" i="1"/>
  <c r="Y65" i="1"/>
  <c r="F22" i="8"/>
  <c r="V61" i="1"/>
  <c r="D58" i="1"/>
  <c r="Y34" i="1"/>
  <c r="F13" i="6"/>
  <c r="F24" i="6" s="1"/>
  <c r="E68" i="1"/>
  <c r="AB31" i="1"/>
  <c r="I3" i="11" s="1"/>
  <c r="W4" i="4"/>
  <c r="G10" i="8"/>
  <c r="AA57" i="1"/>
  <c r="H7" i="8"/>
  <c r="AA58" i="1" s="1"/>
  <c r="Z61" i="1"/>
  <c r="AA65" i="1"/>
  <c r="AA73" i="1" s="1"/>
  <c r="H22" i="8"/>
  <c r="M5" i="4"/>
  <c r="AE19" i="1"/>
  <c r="M6" i="4"/>
  <c r="AE20" i="1"/>
  <c r="M7" i="4"/>
  <c r="AE21" i="1"/>
  <c r="J4" i="6"/>
  <c r="J3" i="8"/>
  <c r="K9" i="4"/>
  <c r="AD22" i="1"/>
  <c r="AD23" i="1" s="1"/>
  <c r="AD31" i="1" s="1"/>
  <c r="K3" i="11" s="1"/>
  <c r="H13" i="6"/>
  <c r="H24" i="6" s="1"/>
  <c r="AA35" i="1"/>
  <c r="M4" i="4"/>
  <c r="AF18" i="1" s="1"/>
  <c r="L8" i="4"/>
  <c r="X4" i="4" s="1"/>
  <c r="D24" i="11" l="1"/>
  <c r="W86" i="1"/>
  <c r="W87" i="1" s="1"/>
  <c r="W89" i="1" s="1"/>
  <c r="W90" i="1" s="1"/>
  <c r="E6" i="11"/>
  <c r="E23" i="11" s="1"/>
  <c r="Z75" i="1"/>
  <c r="Z77" i="1" s="1"/>
  <c r="Z78" i="1" s="1"/>
  <c r="E59" i="1"/>
  <c r="Z54" i="1"/>
  <c r="Z53" i="12"/>
  <c r="E38" i="12"/>
  <c r="E59" i="12"/>
  <c r="E36" i="12"/>
  <c r="E38" i="1"/>
  <c r="E37" i="12"/>
  <c r="E37" i="1"/>
  <c r="E39" i="1"/>
  <c r="E36" i="1"/>
  <c r="AA57" i="12"/>
  <c r="H13" i="11"/>
  <c r="AA58" i="12" s="1"/>
  <c r="E58" i="12" s="1"/>
  <c r="AA40" i="12"/>
  <c r="AA51" i="12" s="1"/>
  <c r="Y40" i="12"/>
  <c r="AA40" i="1"/>
  <c r="AA51" i="1" s="1"/>
  <c r="AA53" i="1" s="1"/>
  <c r="H4" i="11" s="1"/>
  <c r="Y57" i="12"/>
  <c r="F15" i="11"/>
  <c r="G15" i="11"/>
  <c r="V53" i="12"/>
  <c r="V62" i="12" s="1"/>
  <c r="V54" i="12"/>
  <c r="D51" i="12"/>
  <c r="Z60" i="12"/>
  <c r="E39" i="12"/>
  <c r="E57" i="1"/>
  <c r="F10" i="8"/>
  <c r="Y58" i="1"/>
  <c r="F31" i="1"/>
  <c r="I3" i="8"/>
  <c r="I4" i="6"/>
  <c r="Y40" i="1"/>
  <c r="E34" i="1"/>
  <c r="D51" i="1"/>
  <c r="V53" i="1"/>
  <c r="C4" i="11" s="1"/>
  <c r="V54" i="1"/>
  <c r="F23" i="1"/>
  <c r="V75" i="1"/>
  <c r="V77" i="1" s="1"/>
  <c r="V78" i="1" s="1"/>
  <c r="D61" i="1"/>
  <c r="F22" i="1"/>
  <c r="E65" i="1"/>
  <c r="E35" i="1"/>
  <c r="Y73" i="1"/>
  <c r="E73" i="1" s="1"/>
  <c r="X7" i="4"/>
  <c r="H10" i="8"/>
  <c r="J14" i="8"/>
  <c r="J19" i="8"/>
  <c r="AC70" i="1" s="1"/>
  <c r="J16" i="8"/>
  <c r="J20" i="8"/>
  <c r="AC71" i="1" s="1"/>
  <c r="J8" i="8"/>
  <c r="J15" i="8"/>
  <c r="AC66" i="1" s="1"/>
  <c r="J17" i="8"/>
  <c r="AC68" i="1" s="1"/>
  <c r="J21" i="8"/>
  <c r="AC72" i="1" s="1"/>
  <c r="J6" i="8"/>
  <c r="J9" i="8"/>
  <c r="AC60" i="1" s="1"/>
  <c r="J18" i="8"/>
  <c r="AC69" i="1" s="1"/>
  <c r="AA61" i="1"/>
  <c r="AA75" i="1" s="1"/>
  <c r="N5" i="4"/>
  <c r="O5" i="4" s="1"/>
  <c r="P5" i="4" s="1"/>
  <c r="Q5" i="4" s="1"/>
  <c r="R5" i="4" s="1"/>
  <c r="S5" i="4" s="1"/>
  <c r="T5" i="4" s="1"/>
  <c r="U5" i="4" s="1"/>
  <c r="V5" i="4" s="1"/>
  <c r="W5" i="4" s="1"/>
  <c r="X5" i="4" s="1"/>
  <c r="AF19" i="1"/>
  <c r="N6" i="4"/>
  <c r="O6" i="4" s="1"/>
  <c r="P6" i="4" s="1"/>
  <c r="Q6" i="4" s="1"/>
  <c r="R6" i="4" s="1"/>
  <c r="S6" i="4" s="1"/>
  <c r="T6" i="4" s="1"/>
  <c r="U6" i="4" s="1"/>
  <c r="V6" i="4" s="1"/>
  <c r="W6" i="4" s="1"/>
  <c r="X6" i="4" s="1"/>
  <c r="AF20" i="1"/>
  <c r="K4" i="6"/>
  <c r="K3" i="8"/>
  <c r="L9" i="4"/>
  <c r="AE22" i="1"/>
  <c r="J12" i="6"/>
  <c r="J11" i="6"/>
  <c r="J7" i="6"/>
  <c r="AC34" i="12" s="1"/>
  <c r="J10" i="6"/>
  <c r="J8" i="6"/>
  <c r="J9" i="6"/>
  <c r="N7" i="4"/>
  <c r="O7" i="4" s="1"/>
  <c r="P7" i="4" s="1"/>
  <c r="Q7" i="4" s="1"/>
  <c r="R7" i="4" s="1"/>
  <c r="S7" i="4" s="1"/>
  <c r="T7" i="4" s="1"/>
  <c r="U7" i="4" s="1"/>
  <c r="V7" i="4" s="1"/>
  <c r="W7" i="4" s="1"/>
  <c r="AF21" i="1"/>
  <c r="N4" i="4"/>
  <c r="AG18" i="1" s="1"/>
  <c r="G18" i="1" s="1"/>
  <c r="H18" i="1" s="1"/>
  <c r="M8" i="4"/>
  <c r="Y4" i="4" s="1"/>
  <c r="E24" i="11" l="1"/>
  <c r="X86" i="1"/>
  <c r="X87" i="1" s="1"/>
  <c r="X89" i="1" s="1"/>
  <c r="X90" i="1" s="1"/>
  <c r="D77" i="1"/>
  <c r="D78" i="1" s="1"/>
  <c r="C6" i="11"/>
  <c r="C23" i="11" s="1"/>
  <c r="G6" i="11"/>
  <c r="G23" i="11" s="1"/>
  <c r="AA77" i="1"/>
  <c r="AA78" i="1" s="1"/>
  <c r="Z62" i="12"/>
  <c r="Z63" i="12" s="1"/>
  <c r="AA54" i="1"/>
  <c r="AC36" i="1"/>
  <c r="AC36" i="12"/>
  <c r="Y51" i="12"/>
  <c r="E40" i="12"/>
  <c r="AC35" i="1"/>
  <c r="AC35" i="12"/>
  <c r="AC65" i="1"/>
  <c r="J14" i="11"/>
  <c r="AC59" i="12" s="1"/>
  <c r="D53" i="12"/>
  <c r="D54" i="12"/>
  <c r="H15" i="11"/>
  <c r="E57" i="12"/>
  <c r="Y60" i="12"/>
  <c r="AC37" i="1"/>
  <c r="AC37" i="12"/>
  <c r="AA60" i="12"/>
  <c r="AC38" i="1"/>
  <c r="AC38" i="12"/>
  <c r="V63" i="12"/>
  <c r="D62" i="12"/>
  <c r="AC39" i="1"/>
  <c r="AC39" i="12"/>
  <c r="J12" i="11"/>
  <c r="AA54" i="12"/>
  <c r="AA53" i="12"/>
  <c r="D54" i="1"/>
  <c r="D53" i="1"/>
  <c r="I17" i="8"/>
  <c r="AB68" i="1" s="1"/>
  <c r="I16" i="8"/>
  <c r="AB67" i="1" s="1"/>
  <c r="I18" i="8"/>
  <c r="AB69" i="1" s="1"/>
  <c r="I21" i="8"/>
  <c r="AB72" i="1" s="1"/>
  <c r="I14" i="8"/>
  <c r="I6" i="8"/>
  <c r="I8" i="8"/>
  <c r="I15" i="8"/>
  <c r="AB66" i="1" s="1"/>
  <c r="I9" i="8"/>
  <c r="AB60" i="1" s="1"/>
  <c r="I19" i="8"/>
  <c r="AB70" i="1" s="1"/>
  <c r="I20" i="8"/>
  <c r="AB71" i="1" s="1"/>
  <c r="I11" i="6"/>
  <c r="I9" i="6"/>
  <c r="I8" i="6"/>
  <c r="I7" i="6"/>
  <c r="AB34" i="12" s="1"/>
  <c r="I10" i="6"/>
  <c r="I12" i="6"/>
  <c r="D75" i="1"/>
  <c r="Y61" i="1"/>
  <c r="E58" i="1"/>
  <c r="AE23" i="1"/>
  <c r="Y51" i="1"/>
  <c r="E40" i="1"/>
  <c r="Y5" i="4"/>
  <c r="Y6" i="4"/>
  <c r="Y7" i="4"/>
  <c r="AC59" i="1"/>
  <c r="J22" i="8"/>
  <c r="AC67" i="1"/>
  <c r="K16" i="8"/>
  <c r="AD67" i="1" s="1"/>
  <c r="K17" i="8"/>
  <c r="AD68" i="1" s="1"/>
  <c r="K19" i="8"/>
  <c r="AD70" i="1" s="1"/>
  <c r="K20" i="8"/>
  <c r="AD71" i="1" s="1"/>
  <c r="K8" i="8"/>
  <c r="K18" i="8"/>
  <c r="AD69" i="1" s="1"/>
  <c r="K21" i="8"/>
  <c r="AD72" i="1" s="1"/>
  <c r="K15" i="8"/>
  <c r="AD66" i="1" s="1"/>
  <c r="K14" i="8"/>
  <c r="K6" i="8"/>
  <c r="K9" i="8"/>
  <c r="AD60" i="1" s="1"/>
  <c r="AC57" i="1"/>
  <c r="J7" i="8"/>
  <c r="AC58" i="1" s="1"/>
  <c r="AG19" i="1"/>
  <c r="G19" i="1" s="1"/>
  <c r="H19" i="1" s="1"/>
  <c r="AG20" i="1"/>
  <c r="G20" i="1" s="1"/>
  <c r="H20" i="1" s="1"/>
  <c r="AC34" i="1"/>
  <c r="J13" i="6"/>
  <c r="J24" i="6" s="1"/>
  <c r="AG21" i="1"/>
  <c r="G21" i="1" s="1"/>
  <c r="H21" i="1" s="1"/>
  <c r="M9" i="4"/>
  <c r="AF22" i="1"/>
  <c r="AF23" i="1" s="1"/>
  <c r="AF31" i="1" s="1"/>
  <c r="M3" i="11" s="1"/>
  <c r="K10" i="6"/>
  <c r="K11" i="6"/>
  <c r="K8" i="6"/>
  <c r="K12" i="6"/>
  <c r="K9" i="6"/>
  <c r="K7" i="6"/>
  <c r="AD34" i="12" s="1"/>
  <c r="N8" i="4"/>
  <c r="Z4" i="4" s="1"/>
  <c r="AH18" i="1"/>
  <c r="C24" i="11" l="1"/>
  <c r="V86" i="1"/>
  <c r="G24" i="11"/>
  <c r="Z86" i="1"/>
  <c r="Z87" i="1" s="1"/>
  <c r="Z89" i="1" s="1"/>
  <c r="Z90" i="1" s="1"/>
  <c r="H6" i="11"/>
  <c r="H23" i="11" s="1"/>
  <c r="K14" i="11"/>
  <c r="AD59" i="12" s="1"/>
  <c r="AC40" i="12"/>
  <c r="AC51" i="12" s="1"/>
  <c r="AC54" i="12" s="1"/>
  <c r="AC40" i="1"/>
  <c r="AC51" i="1" s="1"/>
  <c r="AC53" i="1" s="1"/>
  <c r="J4" i="11" s="1"/>
  <c r="AA62" i="12"/>
  <c r="AA63" i="12" s="1"/>
  <c r="AB37" i="1"/>
  <c r="AB37" i="12"/>
  <c r="AD36" i="1"/>
  <c r="AD36" i="12"/>
  <c r="F34" i="12"/>
  <c r="AB59" i="1"/>
  <c r="I12" i="11"/>
  <c r="AD39" i="1"/>
  <c r="AD39" i="12"/>
  <c r="AB35" i="1"/>
  <c r="AB35" i="12"/>
  <c r="E51" i="12"/>
  <c r="Y53" i="12"/>
  <c r="Y62" i="12" s="1"/>
  <c r="Y54" i="12"/>
  <c r="AC73" i="1"/>
  <c r="AD35" i="1"/>
  <c r="AD35" i="12"/>
  <c r="AB36" i="1"/>
  <c r="AB36" i="12"/>
  <c r="I14" i="11"/>
  <c r="AB59" i="12" s="1"/>
  <c r="AD38" i="1"/>
  <c r="AD38" i="12"/>
  <c r="AB38" i="1"/>
  <c r="AB38" i="12"/>
  <c r="F72" i="1"/>
  <c r="AC57" i="12"/>
  <c r="E60" i="12"/>
  <c r="J13" i="11"/>
  <c r="AC58" i="12" s="1"/>
  <c r="AD37" i="1"/>
  <c r="AD37" i="12"/>
  <c r="AD59" i="1"/>
  <c r="K12" i="11"/>
  <c r="AB39" i="1"/>
  <c r="AB39" i="12"/>
  <c r="D63" i="12"/>
  <c r="Y75" i="1"/>
  <c r="Y77" i="1" s="1"/>
  <c r="Y78" i="1" s="1"/>
  <c r="E61" i="1"/>
  <c r="AB57" i="1"/>
  <c r="I7" i="8"/>
  <c r="I13" i="11" s="1"/>
  <c r="AB58" i="12" s="1"/>
  <c r="AB65" i="1"/>
  <c r="AB73" i="1" s="1"/>
  <c r="I22" i="8"/>
  <c r="E51" i="1"/>
  <c r="Y54" i="1"/>
  <c r="Y53" i="1"/>
  <c r="F4" i="11" s="1"/>
  <c r="F71" i="1"/>
  <c r="F69" i="1"/>
  <c r="F70" i="1"/>
  <c r="F67" i="1"/>
  <c r="F60" i="1"/>
  <c r="F68" i="1"/>
  <c r="AE31" i="1"/>
  <c r="L3" i="11" s="1"/>
  <c r="AB34" i="1"/>
  <c r="I13" i="6"/>
  <c r="I24" i="6" s="1"/>
  <c r="F66" i="1"/>
  <c r="Z5" i="4"/>
  <c r="Z7" i="4"/>
  <c r="Z6" i="4"/>
  <c r="AC61" i="1"/>
  <c r="AD65" i="1"/>
  <c r="AD73" i="1" s="1"/>
  <c r="K22" i="8"/>
  <c r="K7" i="8"/>
  <c r="AD58" i="1" s="1"/>
  <c r="AD57" i="1"/>
  <c r="J10" i="8"/>
  <c r="AH19" i="1"/>
  <c r="AH20" i="1"/>
  <c r="N9" i="4"/>
  <c r="AG22" i="1"/>
  <c r="AG23" i="1" s="1"/>
  <c r="AG31" i="1" s="1"/>
  <c r="N3" i="11" s="1"/>
  <c r="M4" i="6"/>
  <c r="M3" i="8"/>
  <c r="AD34" i="1"/>
  <c r="K13" i="6"/>
  <c r="K24" i="6" s="1"/>
  <c r="AH21" i="1"/>
  <c r="O8" i="4"/>
  <c r="AA4" i="4" s="1"/>
  <c r="AI18" i="1"/>
  <c r="V87" i="1" l="1"/>
  <c r="D86" i="1"/>
  <c r="H24" i="11"/>
  <c r="AA86" i="1"/>
  <c r="AA87" i="1" s="1"/>
  <c r="AA89" i="1" s="1"/>
  <c r="AA90" i="1" s="1"/>
  <c r="E77" i="1"/>
  <c r="E78" i="1" s="1"/>
  <c r="F6" i="11"/>
  <c r="F23" i="11" s="1"/>
  <c r="AC75" i="1"/>
  <c r="AC54" i="1"/>
  <c r="J15" i="11"/>
  <c r="F59" i="12"/>
  <c r="F73" i="1"/>
  <c r="F59" i="1"/>
  <c r="F39" i="1"/>
  <c r="F38" i="1"/>
  <c r="F36" i="1"/>
  <c r="F39" i="12"/>
  <c r="F35" i="1"/>
  <c r="AC53" i="12"/>
  <c r="F37" i="1"/>
  <c r="AD40" i="12"/>
  <c r="AD51" i="12" s="1"/>
  <c r="AD54" i="12" s="1"/>
  <c r="F38" i="12"/>
  <c r="AD40" i="1"/>
  <c r="AD51" i="1" s="1"/>
  <c r="AD54" i="1" s="1"/>
  <c r="F37" i="12"/>
  <c r="Y63" i="12"/>
  <c r="E62" i="12"/>
  <c r="AB57" i="12"/>
  <c r="I15" i="11"/>
  <c r="K13" i="11"/>
  <c r="AD58" i="12" s="1"/>
  <c r="F58" i="12" s="1"/>
  <c r="E53" i="12"/>
  <c r="E54" i="12"/>
  <c r="F36" i="12"/>
  <c r="AB40" i="12"/>
  <c r="AD57" i="12"/>
  <c r="AC60" i="12"/>
  <c r="AC62" i="12" s="1"/>
  <c r="AC63" i="12" s="1"/>
  <c r="F35" i="12"/>
  <c r="G23" i="1"/>
  <c r="H23" i="1" s="1"/>
  <c r="G31" i="1"/>
  <c r="L3" i="8"/>
  <c r="L4" i="6"/>
  <c r="AB58" i="1"/>
  <c r="F58" i="1" s="1"/>
  <c r="I10" i="8"/>
  <c r="E54" i="1"/>
  <c r="E53" i="1"/>
  <c r="E75" i="1"/>
  <c r="G22" i="1"/>
  <c r="H22" i="1" s="1"/>
  <c r="F57" i="1"/>
  <c r="AB40" i="1"/>
  <c r="F34" i="1"/>
  <c r="F65" i="1"/>
  <c r="AA6" i="4"/>
  <c r="AA5" i="4"/>
  <c r="AA7" i="4"/>
  <c r="K10" i="8"/>
  <c r="AD61" i="1"/>
  <c r="AD75" i="1" s="1"/>
  <c r="M14" i="8"/>
  <c r="M18" i="8"/>
  <c r="AF69" i="1" s="1"/>
  <c r="M21" i="8"/>
  <c r="AF72" i="1" s="1"/>
  <c r="M6" i="8"/>
  <c r="M9" i="8"/>
  <c r="AF60" i="1" s="1"/>
  <c r="M19" i="8"/>
  <c r="AF70" i="1" s="1"/>
  <c r="M16" i="8"/>
  <c r="AF67" i="1" s="1"/>
  <c r="M17" i="8"/>
  <c r="AF68" i="1" s="1"/>
  <c r="M20" i="8"/>
  <c r="AF71" i="1" s="1"/>
  <c r="M8" i="8"/>
  <c r="M15" i="8"/>
  <c r="AF66" i="1" s="1"/>
  <c r="AI19" i="1"/>
  <c r="AI20" i="1"/>
  <c r="O9" i="4"/>
  <c r="AH22" i="1"/>
  <c r="M9" i="6"/>
  <c r="M10" i="6"/>
  <c r="M12" i="6"/>
  <c r="M7" i="6"/>
  <c r="AF34" i="12" s="1"/>
  <c r="M11" i="6"/>
  <c r="M8" i="6"/>
  <c r="AI21" i="1"/>
  <c r="N4" i="6"/>
  <c r="N3" i="8"/>
  <c r="AJ18" i="1"/>
  <c r="J18" i="1" s="1"/>
  <c r="P8" i="4"/>
  <c r="AB4" i="4" s="1"/>
  <c r="V89" i="1" l="1"/>
  <c r="D87" i="1"/>
  <c r="F24" i="11"/>
  <c r="Y86" i="1"/>
  <c r="AD77" i="1"/>
  <c r="AD78" i="1" s="1"/>
  <c r="AB61" i="1"/>
  <c r="AB75" i="1" s="1"/>
  <c r="AC77" i="1"/>
  <c r="AC78" i="1" s="1"/>
  <c r="AD53" i="12"/>
  <c r="AD60" i="12"/>
  <c r="AD53" i="1"/>
  <c r="K4" i="11" s="1"/>
  <c r="AF37" i="1"/>
  <c r="AF37" i="12"/>
  <c r="M14" i="11"/>
  <c r="AF59" i="12" s="1"/>
  <c r="K15" i="11"/>
  <c r="AF39" i="1"/>
  <c r="AF39" i="12"/>
  <c r="AF35" i="1"/>
  <c r="AF35" i="12"/>
  <c r="F40" i="12"/>
  <c r="AB51" i="12"/>
  <c r="F57" i="12"/>
  <c r="AB60" i="12"/>
  <c r="AF59" i="1"/>
  <c r="M12" i="11"/>
  <c r="AF36" i="1"/>
  <c r="AF36" i="12"/>
  <c r="AF38" i="1"/>
  <c r="AF38" i="12"/>
  <c r="E63" i="12"/>
  <c r="L10" i="6"/>
  <c r="L8" i="6"/>
  <c r="L7" i="6"/>
  <c r="AE34" i="12" s="1"/>
  <c r="L9" i="6"/>
  <c r="L11" i="6"/>
  <c r="L12" i="6"/>
  <c r="L14" i="8"/>
  <c r="L18" i="8"/>
  <c r="AE69" i="1" s="1"/>
  <c r="L15" i="8"/>
  <c r="AE66" i="1" s="1"/>
  <c r="L21" i="8"/>
  <c r="AE72" i="1" s="1"/>
  <c r="L20" i="8"/>
  <c r="AE71" i="1" s="1"/>
  <c r="L6" i="8"/>
  <c r="L19" i="8"/>
  <c r="AE70" i="1" s="1"/>
  <c r="L9" i="8"/>
  <c r="AE60" i="1" s="1"/>
  <c r="L8" i="8"/>
  <c r="L16" i="8"/>
  <c r="AE67" i="1" s="1"/>
  <c r="L17" i="8"/>
  <c r="AE68" i="1" s="1"/>
  <c r="AB51" i="1"/>
  <c r="F40" i="1"/>
  <c r="AH23" i="1"/>
  <c r="H31" i="1"/>
  <c r="AB6" i="4"/>
  <c r="AC6" i="4" s="1"/>
  <c r="AB7" i="4"/>
  <c r="AB5" i="4"/>
  <c r="AF65" i="1"/>
  <c r="AF73" i="1" s="1"/>
  <c r="M22" i="8"/>
  <c r="AF57" i="1"/>
  <c r="M7" i="8"/>
  <c r="AF58" i="1" s="1"/>
  <c r="N15" i="8"/>
  <c r="AG66" i="1" s="1"/>
  <c r="N16" i="8"/>
  <c r="AG67" i="1" s="1"/>
  <c r="N14" i="8"/>
  <c r="N18" i="8"/>
  <c r="N21" i="8"/>
  <c r="AG72" i="1" s="1"/>
  <c r="N6" i="8"/>
  <c r="N9" i="8"/>
  <c r="AG60" i="1" s="1"/>
  <c r="N19" i="8"/>
  <c r="AG70" i="1" s="1"/>
  <c r="N20" i="8"/>
  <c r="AG71" i="1" s="1"/>
  <c r="N8" i="8"/>
  <c r="N17" i="8"/>
  <c r="AG68" i="1" s="1"/>
  <c r="AJ19" i="1"/>
  <c r="J19" i="1" s="1"/>
  <c r="AJ20" i="1"/>
  <c r="J20" i="1" s="1"/>
  <c r="P9" i="4"/>
  <c r="AI22" i="1"/>
  <c r="AI23" i="1" s="1"/>
  <c r="AI31" i="1" s="1"/>
  <c r="P3" i="11" s="1"/>
  <c r="AJ21" i="1"/>
  <c r="J21" i="1" s="1"/>
  <c r="N12" i="6"/>
  <c r="N10" i="6"/>
  <c r="N9" i="6"/>
  <c r="N7" i="6"/>
  <c r="AG34" i="12" s="1"/>
  <c r="N8" i="6"/>
  <c r="N11" i="6"/>
  <c r="AF34" i="1"/>
  <c r="M13" i="6"/>
  <c r="M24" i="6" s="1"/>
  <c r="Q8" i="4"/>
  <c r="AC4" i="4" s="1"/>
  <c r="AK18" i="1"/>
  <c r="Y87" i="1" l="1"/>
  <c r="E86" i="1"/>
  <c r="V90" i="1"/>
  <c r="D89" i="1"/>
  <c r="J6" i="11"/>
  <c r="J23" i="11" s="1"/>
  <c r="K6" i="11"/>
  <c r="K23" i="11" s="1"/>
  <c r="F61" i="1"/>
  <c r="AB77" i="1"/>
  <c r="AB78" i="1" s="1"/>
  <c r="F60" i="12"/>
  <c r="AD62" i="12"/>
  <c r="AD63" i="12" s="1"/>
  <c r="AF40" i="12"/>
  <c r="AF51" i="12" s="1"/>
  <c r="AF53" i="12" s="1"/>
  <c r="AF40" i="1"/>
  <c r="AF51" i="1" s="1"/>
  <c r="AF54" i="1" s="1"/>
  <c r="AE38" i="1"/>
  <c r="AE38" i="12"/>
  <c r="M13" i="11"/>
  <c r="AF58" i="12" s="1"/>
  <c r="G34" i="12"/>
  <c r="H34" i="12" s="1"/>
  <c r="F51" i="12"/>
  <c r="AB53" i="12"/>
  <c r="AB62" i="12" s="1"/>
  <c r="AB54" i="12"/>
  <c r="AG35" i="1"/>
  <c r="AG35" i="12"/>
  <c r="AG37" i="1"/>
  <c r="AG37" i="12"/>
  <c r="AG59" i="1"/>
  <c r="N12" i="11"/>
  <c r="AE35" i="1"/>
  <c r="AE35" i="12"/>
  <c r="AG65" i="1"/>
  <c r="N14" i="11"/>
  <c r="AG59" i="12" s="1"/>
  <c r="AG39" i="1"/>
  <c r="AG39" i="12"/>
  <c r="AE37" i="1"/>
  <c r="AE37" i="12"/>
  <c r="AG36" i="1"/>
  <c r="AG36" i="12"/>
  <c r="AF57" i="12"/>
  <c r="AE59" i="1"/>
  <c r="L12" i="11"/>
  <c r="L14" i="11"/>
  <c r="AE59" i="12" s="1"/>
  <c r="AE36" i="1"/>
  <c r="AE36" i="12"/>
  <c r="AG38" i="1"/>
  <c r="AG38" i="12"/>
  <c r="AE39" i="1"/>
  <c r="AE39" i="12"/>
  <c r="G66" i="1"/>
  <c r="H66" i="1" s="1"/>
  <c r="G68" i="1"/>
  <c r="H68" i="1" s="1"/>
  <c r="G71" i="1"/>
  <c r="H71" i="1" s="1"/>
  <c r="L13" i="6"/>
  <c r="L24" i="6" s="1"/>
  <c r="AE34" i="1"/>
  <c r="G72" i="1"/>
  <c r="H72" i="1" s="1"/>
  <c r="AH31" i="1"/>
  <c r="O3" i="11" s="1"/>
  <c r="L22" i="8"/>
  <c r="AE65" i="1"/>
  <c r="G67" i="1"/>
  <c r="H67" i="1" s="1"/>
  <c r="F75" i="1"/>
  <c r="G60" i="1"/>
  <c r="H60" i="1" s="1"/>
  <c r="G70" i="1"/>
  <c r="H70" i="1" s="1"/>
  <c r="F51" i="1"/>
  <c r="AB53" i="1"/>
  <c r="I4" i="11" s="1"/>
  <c r="AB54" i="1"/>
  <c r="L7" i="8"/>
  <c r="L13" i="11" s="1"/>
  <c r="AE58" i="12" s="1"/>
  <c r="AE57" i="1"/>
  <c r="AD4" i="4"/>
  <c r="AC5" i="4"/>
  <c r="AC7" i="4"/>
  <c r="M10" i="8"/>
  <c r="N7" i="8"/>
  <c r="N13" i="11" s="1"/>
  <c r="AG58" i="12" s="1"/>
  <c r="AG57" i="1"/>
  <c r="AF61" i="1"/>
  <c r="AF75" i="1" s="1"/>
  <c r="N22" i="8"/>
  <c r="AG69" i="1"/>
  <c r="AK19" i="1"/>
  <c r="AK20" i="1"/>
  <c r="AK21" i="1"/>
  <c r="Q9" i="4"/>
  <c r="AJ22" i="1"/>
  <c r="AG34" i="1"/>
  <c r="N13" i="6"/>
  <c r="N24" i="6" s="1"/>
  <c r="P3" i="8"/>
  <c r="P4" i="6"/>
  <c r="R8" i="4"/>
  <c r="AD6" i="4" s="1"/>
  <c r="AL18" i="1"/>
  <c r="D90" i="1" l="1"/>
  <c r="Y89" i="1"/>
  <c r="E87" i="1"/>
  <c r="J24" i="11"/>
  <c r="AC86" i="1"/>
  <c r="AC87" i="1" s="1"/>
  <c r="AC89" i="1" s="1"/>
  <c r="AC90" i="1" s="1"/>
  <c r="K24" i="11"/>
  <c r="AD86" i="1"/>
  <c r="AD87" i="1" s="1"/>
  <c r="AD89" i="1" s="1"/>
  <c r="AD90" i="1" s="1"/>
  <c r="F77" i="1"/>
  <c r="F78" i="1" s="1"/>
  <c r="I6" i="11"/>
  <c r="I23" i="11" s="1"/>
  <c r="AF53" i="1"/>
  <c r="M4" i="11" s="1"/>
  <c r="G36" i="12"/>
  <c r="H36" i="12" s="1"/>
  <c r="AF77" i="1"/>
  <c r="AF78" i="1" s="1"/>
  <c r="AG73" i="1"/>
  <c r="G36" i="1"/>
  <c r="H36" i="1" s="1"/>
  <c r="G39" i="12"/>
  <c r="H39" i="12" s="1"/>
  <c r="M15" i="11"/>
  <c r="AF60" i="12"/>
  <c r="AF62" i="12" s="1"/>
  <c r="AF63" i="12" s="1"/>
  <c r="G35" i="1"/>
  <c r="H35" i="1" s="1"/>
  <c r="G59" i="1"/>
  <c r="H59" i="1" s="1"/>
  <c r="G38" i="1"/>
  <c r="H38" i="1" s="1"/>
  <c r="AF54" i="12"/>
  <c r="G39" i="1"/>
  <c r="H39" i="1" s="1"/>
  <c r="AG40" i="12"/>
  <c r="AG51" i="12" s="1"/>
  <c r="AG54" i="12" s="1"/>
  <c r="G58" i="12"/>
  <c r="H58" i="12" s="1"/>
  <c r="G35" i="12"/>
  <c r="H35" i="12" s="1"/>
  <c r="G38" i="12"/>
  <c r="H38" i="12" s="1"/>
  <c r="G59" i="12"/>
  <c r="H59" i="12" s="1"/>
  <c r="G37" i="12"/>
  <c r="H37" i="12" s="1"/>
  <c r="AB63" i="12"/>
  <c r="F62" i="12"/>
  <c r="AG40" i="1"/>
  <c r="AG51" i="1" s="1"/>
  <c r="AG53" i="1" s="1"/>
  <c r="N4" i="11" s="1"/>
  <c r="AE57" i="12"/>
  <c r="L15" i="11"/>
  <c r="G37" i="1"/>
  <c r="H37" i="1" s="1"/>
  <c r="AG57" i="12"/>
  <c r="AG60" i="12" s="1"/>
  <c r="N15" i="11"/>
  <c r="F53" i="12"/>
  <c r="F54" i="12"/>
  <c r="AE40" i="12"/>
  <c r="AE73" i="1"/>
  <c r="G65" i="1"/>
  <c r="H65" i="1" s="1"/>
  <c r="AE40" i="1"/>
  <c r="G34" i="1"/>
  <c r="H34" i="1" s="1"/>
  <c r="G69" i="1"/>
  <c r="H69" i="1" s="1"/>
  <c r="F53" i="1"/>
  <c r="F54" i="1"/>
  <c r="AJ23" i="1"/>
  <c r="J22" i="1"/>
  <c r="AE58" i="1"/>
  <c r="L10" i="8"/>
  <c r="O3" i="8"/>
  <c r="O4" i="6"/>
  <c r="G57" i="1"/>
  <c r="H57" i="1" s="1"/>
  <c r="AD7" i="4"/>
  <c r="AD5" i="4"/>
  <c r="P15" i="8"/>
  <c r="AI66" i="1" s="1"/>
  <c r="P17" i="8"/>
  <c r="AI68" i="1" s="1"/>
  <c r="P20" i="8"/>
  <c r="AI71" i="1" s="1"/>
  <c r="P8" i="8"/>
  <c r="P14" i="8"/>
  <c r="P18" i="8"/>
  <c r="AI69" i="1" s="1"/>
  <c r="P21" i="8"/>
  <c r="AI72" i="1" s="1"/>
  <c r="P6" i="8"/>
  <c r="P9" i="8"/>
  <c r="AI60" i="1" s="1"/>
  <c r="P16" i="8"/>
  <c r="AI67" i="1" s="1"/>
  <c r="P19" i="8"/>
  <c r="AI70" i="1" s="1"/>
  <c r="N10" i="8"/>
  <c r="AG58" i="1"/>
  <c r="AG61" i="1" s="1"/>
  <c r="AL19" i="1"/>
  <c r="AL20" i="1"/>
  <c r="P10" i="6"/>
  <c r="P7" i="6"/>
  <c r="AI34" i="12" s="1"/>
  <c r="P9" i="6"/>
  <c r="P12" i="6"/>
  <c r="P11" i="6"/>
  <c r="P8" i="6"/>
  <c r="R9" i="4"/>
  <c r="AK22" i="1"/>
  <c r="AL21" i="1"/>
  <c r="S8" i="4"/>
  <c r="AE6" i="4" s="1"/>
  <c r="AM18" i="1"/>
  <c r="K18" i="1" s="1"/>
  <c r="Y90" i="1" l="1"/>
  <c r="E89" i="1"/>
  <c r="I24" i="11"/>
  <c r="AB86" i="1"/>
  <c r="M6" i="11"/>
  <c r="M23" i="11" s="1"/>
  <c r="G73" i="1"/>
  <c r="H73" i="1" s="1"/>
  <c r="AG75" i="1"/>
  <c r="AG77" i="1" s="1"/>
  <c r="AG78" i="1" s="1"/>
  <c r="AG54" i="1"/>
  <c r="G58" i="1"/>
  <c r="H58" i="1" s="1"/>
  <c r="AG53" i="12"/>
  <c r="AG62" i="12" s="1"/>
  <c r="AG63" i="12" s="1"/>
  <c r="AI37" i="1"/>
  <c r="AI37" i="12"/>
  <c r="AI36" i="1"/>
  <c r="AI36" i="12"/>
  <c r="G40" i="12"/>
  <c r="H40" i="12" s="1"/>
  <c r="AE51" i="12"/>
  <c r="AE60" i="12"/>
  <c r="G60" i="12" s="1"/>
  <c r="H60" i="12" s="1"/>
  <c r="G57" i="12"/>
  <c r="H57" i="12" s="1"/>
  <c r="P14" i="11"/>
  <c r="AI59" i="12" s="1"/>
  <c r="AI38" i="1"/>
  <c r="AI38" i="12"/>
  <c r="AI59" i="1"/>
  <c r="P12" i="11"/>
  <c r="AI35" i="1"/>
  <c r="AI35" i="12"/>
  <c r="AI39" i="1"/>
  <c r="AI39" i="12"/>
  <c r="F63" i="12"/>
  <c r="AE61" i="1"/>
  <c r="AE75" i="1" s="1"/>
  <c r="AE51" i="1"/>
  <c r="G40" i="1"/>
  <c r="H40" i="1" s="1"/>
  <c r="O12" i="6"/>
  <c r="O9" i="6"/>
  <c r="O7" i="6"/>
  <c r="AH34" i="12" s="1"/>
  <c r="O10" i="6"/>
  <c r="O11" i="6"/>
  <c r="O8" i="6"/>
  <c r="AK23" i="1"/>
  <c r="O6" i="8"/>
  <c r="O15" i="8"/>
  <c r="AH66" i="1" s="1"/>
  <c r="O9" i="8"/>
  <c r="AH60" i="1" s="1"/>
  <c r="O21" i="8"/>
  <c r="AH72" i="1" s="1"/>
  <c r="O17" i="8"/>
  <c r="AH68" i="1" s="1"/>
  <c r="O19" i="8"/>
  <c r="AH70" i="1" s="1"/>
  <c r="O8" i="8"/>
  <c r="O14" i="8"/>
  <c r="O20" i="8"/>
  <c r="AH71" i="1" s="1"/>
  <c r="O16" i="8"/>
  <c r="AH67" i="1" s="1"/>
  <c r="O18" i="8"/>
  <c r="AH69" i="1" s="1"/>
  <c r="AJ31" i="1"/>
  <c r="Q3" i="11" s="1"/>
  <c r="J23" i="1"/>
  <c r="AE5" i="4"/>
  <c r="AE4" i="4"/>
  <c r="AE7" i="4"/>
  <c r="AI65" i="1"/>
  <c r="AI73" i="1" s="1"/>
  <c r="P22" i="8"/>
  <c r="P7" i="8"/>
  <c r="AI58" i="1" s="1"/>
  <c r="AI57" i="1"/>
  <c r="AM19" i="1"/>
  <c r="K19" i="1" s="1"/>
  <c r="AM20" i="1"/>
  <c r="K20" i="1" s="1"/>
  <c r="S9" i="4"/>
  <c r="AL22" i="1"/>
  <c r="AL23" i="1" s="1"/>
  <c r="AL31" i="1" s="1"/>
  <c r="S3" i="11" s="1"/>
  <c r="AM21" i="1"/>
  <c r="K21" i="1" s="1"/>
  <c r="AI34" i="1"/>
  <c r="P13" i="6"/>
  <c r="P24" i="6" s="1"/>
  <c r="T8" i="4"/>
  <c r="AF6" i="4" s="1"/>
  <c r="AN18" i="1"/>
  <c r="AB87" i="1" l="1"/>
  <c r="F86" i="1"/>
  <c r="E90" i="1"/>
  <c r="M24" i="11"/>
  <c r="AF86" i="1"/>
  <c r="AF87" i="1" s="1"/>
  <c r="AF89" i="1" s="1"/>
  <c r="AF90" i="1" s="1"/>
  <c r="N6" i="11"/>
  <c r="N23" i="11" s="1"/>
  <c r="AE77" i="1"/>
  <c r="AE78" i="1" s="1"/>
  <c r="AI40" i="12"/>
  <c r="AI51" i="12" s="1"/>
  <c r="AI54" i="12" s="1"/>
  <c r="O14" i="11"/>
  <c r="AH59" i="12" s="1"/>
  <c r="AE54" i="12"/>
  <c r="AE53" i="12"/>
  <c r="AE62" i="12" s="1"/>
  <c r="G51" i="12"/>
  <c r="AH59" i="1"/>
  <c r="O12" i="11"/>
  <c r="AI57" i="12"/>
  <c r="AH38" i="1"/>
  <c r="AH38" i="12"/>
  <c r="P13" i="11"/>
  <c r="AI58" i="12" s="1"/>
  <c r="AH37" i="1"/>
  <c r="AH37" i="12"/>
  <c r="AH35" i="1"/>
  <c r="AH35" i="12"/>
  <c r="AI40" i="1"/>
  <c r="AI51" i="1" s="1"/>
  <c r="AI53" i="1" s="1"/>
  <c r="P4" i="11" s="1"/>
  <c r="AH36" i="1"/>
  <c r="AH36" i="12"/>
  <c r="AH39" i="1"/>
  <c r="AH39" i="12"/>
  <c r="G61" i="1"/>
  <c r="H61" i="1" s="1"/>
  <c r="O7" i="8"/>
  <c r="AH58" i="1" s="1"/>
  <c r="AH57" i="1"/>
  <c r="AH65" i="1"/>
  <c r="O22" i="8"/>
  <c r="O13" i="6"/>
  <c r="O24" i="6" s="1"/>
  <c r="AH34" i="1"/>
  <c r="AK31" i="1"/>
  <c r="R3" i="11" s="1"/>
  <c r="G75" i="1"/>
  <c r="H75" i="1" s="1"/>
  <c r="Q4" i="6"/>
  <c r="J31" i="1"/>
  <c r="Q3" i="8"/>
  <c r="G51" i="1"/>
  <c r="AE53" i="1"/>
  <c r="L4" i="11" s="1"/>
  <c r="AE54" i="1"/>
  <c r="AF7" i="4"/>
  <c r="AF4" i="4"/>
  <c r="AF5" i="4"/>
  <c r="AI61" i="1"/>
  <c r="AI75" i="1" s="1"/>
  <c r="P10" i="8"/>
  <c r="AN19" i="1"/>
  <c r="AN20" i="1"/>
  <c r="S3" i="8"/>
  <c r="S4" i="6"/>
  <c r="AN21" i="1"/>
  <c r="T9" i="4"/>
  <c r="AM22" i="1"/>
  <c r="AM23" i="1" s="1"/>
  <c r="AM31" i="1" s="1"/>
  <c r="T3" i="11" s="1"/>
  <c r="U8" i="4"/>
  <c r="AG6" i="4" s="1"/>
  <c r="AO18" i="1"/>
  <c r="AB89" i="1" l="1"/>
  <c r="F87" i="1"/>
  <c r="N24" i="11"/>
  <c r="AG86" i="1"/>
  <c r="AG87" i="1" s="1"/>
  <c r="AG89" i="1" s="1"/>
  <c r="AG90" i="1" s="1"/>
  <c r="G77" i="1"/>
  <c r="L6" i="11"/>
  <c r="L23" i="11" s="1"/>
  <c r="AI77" i="1"/>
  <c r="AI78" i="1" s="1"/>
  <c r="AI53" i="12"/>
  <c r="O10" i="8"/>
  <c r="AI60" i="12"/>
  <c r="AH57" i="12"/>
  <c r="G53" i="12"/>
  <c r="G54" i="12"/>
  <c r="H51" i="12"/>
  <c r="G62" i="12"/>
  <c r="AE63" i="12"/>
  <c r="AI54" i="1"/>
  <c r="AH40" i="12"/>
  <c r="O13" i="11"/>
  <c r="AH58" i="12" s="1"/>
  <c r="P15" i="11"/>
  <c r="K23" i="1"/>
  <c r="AH61" i="1"/>
  <c r="AH73" i="1"/>
  <c r="K31" i="1"/>
  <c r="R3" i="8"/>
  <c r="R4" i="6"/>
  <c r="AH40" i="1"/>
  <c r="Q7" i="6"/>
  <c r="AJ34" i="12" s="1"/>
  <c r="Q10" i="6"/>
  <c r="Q12" i="6"/>
  <c r="Q11" i="6"/>
  <c r="Q8" i="6"/>
  <c r="Q9" i="6"/>
  <c r="G54" i="1"/>
  <c r="G53" i="1"/>
  <c r="H51" i="1"/>
  <c r="Q20" i="8"/>
  <c r="AJ71" i="1" s="1"/>
  <c r="J71" i="1" s="1"/>
  <c r="Q14" i="8"/>
  <c r="Q8" i="8"/>
  <c r="Q21" i="8"/>
  <c r="AJ72" i="1" s="1"/>
  <c r="J72" i="1" s="1"/>
  <c r="Q9" i="8"/>
  <c r="AJ60" i="1" s="1"/>
  <c r="J60" i="1" s="1"/>
  <c r="Q18" i="8"/>
  <c r="AJ69" i="1" s="1"/>
  <c r="J69" i="1" s="1"/>
  <c r="Q19" i="8"/>
  <c r="AJ70" i="1" s="1"/>
  <c r="Q16" i="8"/>
  <c r="AJ67" i="1" s="1"/>
  <c r="J67" i="1" s="1"/>
  <c r="Q15" i="8"/>
  <c r="AJ66" i="1" s="1"/>
  <c r="J66" i="1" s="1"/>
  <c r="Q6" i="8"/>
  <c r="Q17" i="8"/>
  <c r="AJ68" i="1" s="1"/>
  <c r="J68" i="1" s="1"/>
  <c r="K22" i="1"/>
  <c r="AG4" i="4"/>
  <c r="AG7" i="4"/>
  <c r="AG5" i="4"/>
  <c r="S16" i="8"/>
  <c r="AL67" i="1" s="1"/>
  <c r="S17" i="8"/>
  <c r="AL68" i="1" s="1"/>
  <c r="S19" i="8"/>
  <c r="AL70" i="1" s="1"/>
  <c r="S15" i="8"/>
  <c r="AL66" i="1" s="1"/>
  <c r="S14" i="8"/>
  <c r="S20" i="8"/>
  <c r="AL71" i="1" s="1"/>
  <c r="S8" i="8"/>
  <c r="S18" i="8"/>
  <c r="AL69" i="1" s="1"/>
  <c r="S21" i="8"/>
  <c r="AL72" i="1" s="1"/>
  <c r="S6" i="8"/>
  <c r="S9" i="8"/>
  <c r="AL60" i="1" s="1"/>
  <c r="AO19" i="1"/>
  <c r="AO20" i="1"/>
  <c r="S12" i="6"/>
  <c r="S10" i="6"/>
  <c r="S8" i="6"/>
  <c r="S11" i="6"/>
  <c r="S9" i="6"/>
  <c r="S7" i="6"/>
  <c r="AL34" i="12" s="1"/>
  <c r="U9" i="4"/>
  <c r="AN22" i="1"/>
  <c r="AO21" i="1"/>
  <c r="T3" i="8"/>
  <c r="T4" i="6"/>
  <c r="V8" i="4"/>
  <c r="AH6" i="4" s="1"/>
  <c r="AP18" i="1"/>
  <c r="L18" i="1" s="1"/>
  <c r="H77" i="1" l="1"/>
  <c r="H78" i="1" s="1"/>
  <c r="G78" i="1"/>
  <c r="AB90" i="1"/>
  <c r="F89" i="1"/>
  <c r="L24" i="11"/>
  <c r="AE86" i="1"/>
  <c r="P6" i="11"/>
  <c r="P23" i="11" s="1"/>
  <c r="AI62" i="12"/>
  <c r="AI63" i="12" s="1"/>
  <c r="S14" i="11"/>
  <c r="AL59" i="12" s="1"/>
  <c r="AJ36" i="1"/>
  <c r="J36" i="1" s="1"/>
  <c r="AJ36" i="12"/>
  <c r="J36" i="12" s="1"/>
  <c r="G63" i="12"/>
  <c r="H62" i="12"/>
  <c r="H63" i="12" s="1"/>
  <c r="AJ35" i="1"/>
  <c r="J35" i="1" s="1"/>
  <c r="AJ35" i="12"/>
  <c r="J35" i="12" s="1"/>
  <c r="AJ59" i="1"/>
  <c r="J59" i="1" s="1"/>
  <c r="Q12" i="11"/>
  <c r="AJ38" i="1"/>
  <c r="J38" i="1" s="1"/>
  <c r="AJ38" i="12"/>
  <c r="J38" i="12" s="1"/>
  <c r="H53" i="12"/>
  <c r="H54" i="12"/>
  <c r="Q14" i="11"/>
  <c r="AJ59" i="12" s="1"/>
  <c r="J59" i="12" s="1"/>
  <c r="AJ39" i="1"/>
  <c r="J39" i="1" s="1"/>
  <c r="AJ39" i="12"/>
  <c r="J39" i="12" s="1"/>
  <c r="AL35" i="1"/>
  <c r="AL35" i="12"/>
  <c r="AJ37" i="1"/>
  <c r="J37" i="1" s="1"/>
  <c r="AJ37" i="12"/>
  <c r="J37" i="12" s="1"/>
  <c r="AH51" i="12"/>
  <c r="AL36" i="1"/>
  <c r="AL36" i="12"/>
  <c r="AL37" i="1"/>
  <c r="AL37" i="12"/>
  <c r="AL59" i="1"/>
  <c r="S12" i="11"/>
  <c r="J34" i="12"/>
  <c r="O15" i="11"/>
  <c r="AL38" i="1"/>
  <c r="AL38" i="12"/>
  <c r="AL39" i="1"/>
  <c r="AL39" i="12"/>
  <c r="AH60" i="12"/>
  <c r="AN23" i="1"/>
  <c r="AJ65" i="1"/>
  <c r="J65" i="1" s="1"/>
  <c r="Q22" i="8"/>
  <c r="R15" i="8"/>
  <c r="AK66" i="1" s="1"/>
  <c r="R6" i="8"/>
  <c r="R18" i="8"/>
  <c r="AK69" i="1" s="1"/>
  <c r="R17" i="8"/>
  <c r="AK68" i="1" s="1"/>
  <c r="R9" i="8"/>
  <c r="AK60" i="1" s="1"/>
  <c r="R20" i="8"/>
  <c r="AK71" i="1" s="1"/>
  <c r="R16" i="8"/>
  <c r="AK67" i="1" s="1"/>
  <c r="R19" i="8"/>
  <c r="AK70" i="1" s="1"/>
  <c r="R8" i="8"/>
  <c r="R14" i="8"/>
  <c r="R21" i="8"/>
  <c r="AK72" i="1" s="1"/>
  <c r="AJ57" i="1"/>
  <c r="Q7" i="8"/>
  <c r="AJ58" i="1" s="1"/>
  <c r="J58" i="1" s="1"/>
  <c r="AH51" i="1"/>
  <c r="H54" i="1"/>
  <c r="H53" i="1"/>
  <c r="AH75" i="1"/>
  <c r="Q13" i="6"/>
  <c r="Q24" i="6" s="1"/>
  <c r="AJ34" i="1"/>
  <c r="J70" i="1"/>
  <c r="R8" i="6"/>
  <c r="R12" i="6"/>
  <c r="R10" i="6"/>
  <c r="R7" i="6"/>
  <c r="AK34" i="12" s="1"/>
  <c r="R11" i="6"/>
  <c r="R9" i="6"/>
  <c r="AH5" i="4"/>
  <c r="AH7" i="4"/>
  <c r="AH4" i="4"/>
  <c r="S7" i="8"/>
  <c r="AL58" i="1" s="1"/>
  <c r="AL57" i="1"/>
  <c r="AL65" i="1"/>
  <c r="AL73" i="1" s="1"/>
  <c r="S22" i="8"/>
  <c r="T16" i="8"/>
  <c r="AM67" i="1" s="1"/>
  <c r="T14" i="8"/>
  <c r="T21" i="8"/>
  <c r="AM72" i="1" s="1"/>
  <c r="T6" i="8"/>
  <c r="T9" i="8"/>
  <c r="AM60" i="1" s="1"/>
  <c r="T19" i="8"/>
  <c r="AM70" i="1" s="1"/>
  <c r="T15" i="8"/>
  <c r="AM66" i="1" s="1"/>
  <c r="T17" i="8"/>
  <c r="AM68" i="1" s="1"/>
  <c r="T18" i="8"/>
  <c r="AM69" i="1" s="1"/>
  <c r="T20" i="8"/>
  <c r="AM71" i="1" s="1"/>
  <c r="T8" i="8"/>
  <c r="AP19" i="1"/>
  <c r="L19" i="1" s="1"/>
  <c r="AP20" i="1"/>
  <c r="L20" i="1" s="1"/>
  <c r="AL34" i="1"/>
  <c r="S13" i="6"/>
  <c r="S24" i="6" s="1"/>
  <c r="V9" i="4"/>
  <c r="AO22" i="1"/>
  <c r="AO23" i="1" s="1"/>
  <c r="AO31" i="1" s="1"/>
  <c r="V3" i="11" s="1"/>
  <c r="T10" i="6"/>
  <c r="T9" i="6"/>
  <c r="T8" i="6"/>
  <c r="T11" i="6"/>
  <c r="T12" i="6"/>
  <c r="T7" i="6"/>
  <c r="AM34" i="12" s="1"/>
  <c r="AP21" i="1"/>
  <c r="L21" i="1" s="1"/>
  <c r="W8" i="4"/>
  <c r="AI6" i="4" s="1"/>
  <c r="AQ18" i="1"/>
  <c r="AE87" i="1" l="1"/>
  <c r="G86" i="1"/>
  <c r="H86" i="1" s="1"/>
  <c r="F90" i="1"/>
  <c r="P24" i="11"/>
  <c r="AI86" i="1"/>
  <c r="AI87" i="1" s="1"/>
  <c r="AI89" i="1" s="1"/>
  <c r="AI90" i="1" s="1"/>
  <c r="AH77" i="1"/>
  <c r="AH78" i="1" s="1"/>
  <c r="K71" i="1"/>
  <c r="Q13" i="11"/>
  <c r="AJ58" i="12" s="1"/>
  <c r="J58" i="12" s="1"/>
  <c r="AL40" i="12"/>
  <c r="AL51" i="12" s="1"/>
  <c r="AL54" i="12" s="1"/>
  <c r="R14" i="11"/>
  <c r="AK59" i="12" s="1"/>
  <c r="AL40" i="1"/>
  <c r="AL51" i="1" s="1"/>
  <c r="AL54" i="1" s="1"/>
  <c r="AK38" i="1"/>
  <c r="AK38" i="12"/>
  <c r="AJ40" i="12"/>
  <c r="AH53" i="12"/>
  <c r="AH62" i="12" s="1"/>
  <c r="AH54" i="12"/>
  <c r="S13" i="11"/>
  <c r="AL58" i="12" s="1"/>
  <c r="AL57" i="12"/>
  <c r="AK37" i="1"/>
  <c r="AK37" i="12"/>
  <c r="AK59" i="1"/>
  <c r="R12" i="11"/>
  <c r="AK39" i="1"/>
  <c r="AK39" i="12"/>
  <c r="AM38" i="1"/>
  <c r="AM38" i="12"/>
  <c r="AM35" i="1"/>
  <c r="AM35" i="12"/>
  <c r="AK35" i="1"/>
  <c r="AK35" i="12"/>
  <c r="K34" i="12"/>
  <c r="AM39" i="1"/>
  <c r="AM39" i="12"/>
  <c r="AM36" i="1"/>
  <c r="AM36" i="12"/>
  <c r="AM59" i="1"/>
  <c r="T12" i="11"/>
  <c r="AM37" i="1"/>
  <c r="AM37" i="12"/>
  <c r="T14" i="11"/>
  <c r="AM59" i="12" s="1"/>
  <c r="AJ57" i="12"/>
  <c r="AK36" i="1"/>
  <c r="K36" i="1" s="1"/>
  <c r="AK36" i="12"/>
  <c r="K60" i="1"/>
  <c r="K67" i="1"/>
  <c r="Q10" i="8"/>
  <c r="K72" i="1"/>
  <c r="K69" i="1"/>
  <c r="AN31" i="1"/>
  <c r="U3" i="11" s="1"/>
  <c r="AJ61" i="1"/>
  <c r="J57" i="1"/>
  <c r="AJ73" i="1"/>
  <c r="J73" i="1" s="1"/>
  <c r="K68" i="1"/>
  <c r="AK34" i="1"/>
  <c r="R13" i="6"/>
  <c r="R24" i="6" s="1"/>
  <c r="AJ40" i="1"/>
  <c r="J34" i="1"/>
  <c r="AK65" i="1"/>
  <c r="AK73" i="1" s="1"/>
  <c r="R22" i="8"/>
  <c r="AK57" i="1"/>
  <c r="R7" i="8"/>
  <c r="R13" i="11" s="1"/>
  <c r="AK58" i="12" s="1"/>
  <c r="K66" i="1"/>
  <c r="AH53" i="1"/>
  <c r="O4" i="11" s="1"/>
  <c r="AH54" i="1"/>
  <c r="K70" i="1"/>
  <c r="AI4" i="4"/>
  <c r="AJ4" i="4" s="1"/>
  <c r="AI7" i="4"/>
  <c r="AI5" i="4"/>
  <c r="S10" i="8"/>
  <c r="AM57" i="1"/>
  <c r="T7" i="8"/>
  <c r="AM58" i="1" s="1"/>
  <c r="AL61" i="1"/>
  <c r="AL75" i="1" s="1"/>
  <c r="AM65" i="1"/>
  <c r="AM73" i="1" s="1"/>
  <c r="T22" i="8"/>
  <c r="AQ19" i="1"/>
  <c r="AQ20" i="1"/>
  <c r="AM34" i="1"/>
  <c r="T13" i="6"/>
  <c r="T24" i="6" s="1"/>
  <c r="V3" i="8"/>
  <c r="V4" i="6"/>
  <c r="W9" i="4"/>
  <c r="AP22" i="1"/>
  <c r="AP23" i="1" s="1"/>
  <c r="AP31" i="1" s="1"/>
  <c r="W3" i="11" s="1"/>
  <c r="AQ21" i="1"/>
  <c r="X8" i="4"/>
  <c r="AJ6" i="4" s="1"/>
  <c r="AR18" i="1"/>
  <c r="AE89" i="1" l="1"/>
  <c r="G87" i="1"/>
  <c r="H87" i="1" s="1"/>
  <c r="O6" i="11"/>
  <c r="O23" i="11" s="1"/>
  <c r="AH86" i="1" s="1"/>
  <c r="O24" i="11"/>
  <c r="AL53" i="1"/>
  <c r="S4" i="11" s="1"/>
  <c r="AL77" i="1"/>
  <c r="AL78" i="1" s="1"/>
  <c r="L22" i="1"/>
  <c r="K59" i="12"/>
  <c r="K39" i="1"/>
  <c r="K37" i="1"/>
  <c r="Q15" i="11"/>
  <c r="S15" i="11"/>
  <c r="AL53" i="12"/>
  <c r="AL60" i="12"/>
  <c r="AM40" i="12"/>
  <c r="AM51" i="12" s="1"/>
  <c r="AM53" i="12" s="1"/>
  <c r="AM40" i="1"/>
  <c r="AM51" i="1" s="1"/>
  <c r="AM53" i="1" s="1"/>
  <c r="T4" i="11" s="1"/>
  <c r="K38" i="12"/>
  <c r="K38" i="1"/>
  <c r="K39" i="12"/>
  <c r="K35" i="12"/>
  <c r="K36" i="12"/>
  <c r="K59" i="1"/>
  <c r="K35" i="1"/>
  <c r="AJ51" i="12"/>
  <c r="J40" i="12"/>
  <c r="AJ60" i="12"/>
  <c r="J60" i="12" s="1"/>
  <c r="J57" i="12"/>
  <c r="T13" i="11"/>
  <c r="AM58" i="12" s="1"/>
  <c r="K58" i="12" s="1"/>
  <c r="AK57" i="12"/>
  <c r="R15" i="11"/>
  <c r="K37" i="12"/>
  <c r="AM57" i="12"/>
  <c r="AK40" i="12"/>
  <c r="AH63" i="12"/>
  <c r="L31" i="1"/>
  <c r="U3" i="8"/>
  <c r="U4" i="6"/>
  <c r="AJ51" i="1"/>
  <c r="J40" i="1"/>
  <c r="AK40" i="1"/>
  <c r="K34" i="1"/>
  <c r="AK58" i="1"/>
  <c r="K58" i="1" s="1"/>
  <c r="R10" i="8"/>
  <c r="AJ75" i="1"/>
  <c r="J61" i="1"/>
  <c r="K73" i="1"/>
  <c r="K57" i="1"/>
  <c r="K65" i="1"/>
  <c r="L23" i="1"/>
  <c r="AJ5" i="4"/>
  <c r="AJ7" i="4"/>
  <c r="V15" i="8"/>
  <c r="AO66" i="1" s="1"/>
  <c r="V16" i="8"/>
  <c r="AO67" i="1" s="1"/>
  <c r="V18" i="8"/>
  <c r="V21" i="8"/>
  <c r="AO72" i="1" s="1"/>
  <c r="V6" i="8"/>
  <c r="V9" i="8"/>
  <c r="AO60" i="1" s="1"/>
  <c r="V19" i="8"/>
  <c r="AO70" i="1" s="1"/>
  <c r="V14" i="8"/>
  <c r="V17" i="8"/>
  <c r="AO68" i="1" s="1"/>
  <c r="V20" i="8"/>
  <c r="AO71" i="1" s="1"/>
  <c r="V8" i="8"/>
  <c r="T10" i="8"/>
  <c r="AM61" i="1"/>
  <c r="AM75" i="1" s="1"/>
  <c r="AR19" i="1"/>
  <c r="AR20" i="1"/>
  <c r="AR21" i="1"/>
  <c r="W3" i="8"/>
  <c r="W4" i="6"/>
  <c r="V9" i="6"/>
  <c r="V12" i="6"/>
  <c r="V7" i="6"/>
  <c r="AO34" i="12" s="1"/>
  <c r="V10" i="6"/>
  <c r="V8" i="6"/>
  <c r="V11" i="6"/>
  <c r="X9" i="4"/>
  <c r="AQ22" i="1"/>
  <c r="Y8" i="4"/>
  <c r="AK6" i="4" s="1"/>
  <c r="AS18" i="1"/>
  <c r="M18" i="1" s="1"/>
  <c r="N18" i="1" s="1"/>
  <c r="AH87" i="1" l="1"/>
  <c r="AE90" i="1"/>
  <c r="G89" i="1"/>
  <c r="S6" i="11"/>
  <c r="S23" i="11" s="1"/>
  <c r="AM77" i="1"/>
  <c r="AM78" i="1" s="1"/>
  <c r="AJ77" i="1"/>
  <c r="AJ78" i="1" s="1"/>
  <c r="AM54" i="1"/>
  <c r="AL62" i="12"/>
  <c r="AL63" i="12" s="1"/>
  <c r="AM54" i="12"/>
  <c r="AK61" i="1"/>
  <c r="AK75" i="1" s="1"/>
  <c r="T15" i="11"/>
  <c r="AM60" i="12"/>
  <c r="AM62" i="12" s="1"/>
  <c r="AM63" i="12" s="1"/>
  <c r="AO38" i="1"/>
  <c r="AO38" i="12"/>
  <c r="AO65" i="1"/>
  <c r="V14" i="11"/>
  <c r="AO59" i="12" s="1"/>
  <c r="AJ53" i="12"/>
  <c r="AJ62" i="12" s="1"/>
  <c r="AJ54" i="12"/>
  <c r="J51" i="12"/>
  <c r="AO35" i="1"/>
  <c r="AO35" i="12"/>
  <c r="AK60" i="12"/>
  <c r="K57" i="12"/>
  <c r="AO37" i="1"/>
  <c r="AO37" i="12"/>
  <c r="AO39" i="1"/>
  <c r="AO39" i="12"/>
  <c r="AO36" i="1"/>
  <c r="AO36" i="12"/>
  <c r="AO59" i="1"/>
  <c r="V12" i="11"/>
  <c r="AK51" i="12"/>
  <c r="K40" i="12"/>
  <c r="AJ54" i="1"/>
  <c r="AJ53" i="1"/>
  <c r="Q4" i="11" s="1"/>
  <c r="J51" i="1"/>
  <c r="AK51" i="1"/>
  <c r="K40" i="1"/>
  <c r="U12" i="6"/>
  <c r="U11" i="6"/>
  <c r="U8" i="6"/>
  <c r="U9" i="6"/>
  <c r="U7" i="6"/>
  <c r="AN34" i="12" s="1"/>
  <c r="U10" i="6"/>
  <c r="U21" i="8"/>
  <c r="AN72" i="1" s="1"/>
  <c r="U14" i="8"/>
  <c r="U9" i="8"/>
  <c r="AN60" i="1" s="1"/>
  <c r="U6" i="8"/>
  <c r="U19" i="8"/>
  <c r="AN70" i="1" s="1"/>
  <c r="U15" i="8"/>
  <c r="AN66" i="1" s="1"/>
  <c r="U20" i="8"/>
  <c r="AN71" i="1" s="1"/>
  <c r="U16" i="8"/>
  <c r="AN67" i="1" s="1"/>
  <c r="U18" i="8"/>
  <c r="AN69" i="1" s="1"/>
  <c r="U8" i="8"/>
  <c r="U17" i="8"/>
  <c r="AN68" i="1" s="1"/>
  <c r="AQ23" i="1"/>
  <c r="J75" i="1"/>
  <c r="AK4" i="4"/>
  <c r="AK7" i="4"/>
  <c r="AK5" i="4"/>
  <c r="V22" i="8"/>
  <c r="AO69" i="1"/>
  <c r="W15" i="8"/>
  <c r="W20" i="8"/>
  <c r="AP71" i="1" s="1"/>
  <c r="W8" i="8"/>
  <c r="W16" i="8"/>
  <c r="AP67" i="1" s="1"/>
  <c r="W18" i="8"/>
  <c r="AP69" i="1" s="1"/>
  <c r="W21" i="8"/>
  <c r="AP72" i="1" s="1"/>
  <c r="W6" i="8"/>
  <c r="W9" i="8"/>
  <c r="AP60" i="1" s="1"/>
  <c r="W17" i="8"/>
  <c r="AP68" i="1" s="1"/>
  <c r="W19" i="8"/>
  <c r="AP70" i="1" s="1"/>
  <c r="W14" i="8"/>
  <c r="V7" i="8"/>
  <c r="V13" i="11" s="1"/>
  <c r="AO58" i="12" s="1"/>
  <c r="AO57" i="1"/>
  <c r="AS19" i="1"/>
  <c r="M19" i="1" s="1"/>
  <c r="N19" i="1" s="1"/>
  <c r="AS20" i="1"/>
  <c r="M20" i="1" s="1"/>
  <c r="N20" i="1" s="1"/>
  <c r="Y9" i="4"/>
  <c r="AR22" i="1"/>
  <c r="AR23" i="1" s="1"/>
  <c r="AR31" i="1" s="1"/>
  <c r="Y3" i="11" s="1"/>
  <c r="W9" i="6"/>
  <c r="W7" i="6"/>
  <c r="AP34" i="12" s="1"/>
  <c r="W12" i="6"/>
  <c r="W10" i="6"/>
  <c r="W8" i="6"/>
  <c r="W11" i="6"/>
  <c r="AO34" i="1"/>
  <c r="V13" i="6"/>
  <c r="V24" i="6" s="1"/>
  <c r="AS21" i="1"/>
  <c r="M21" i="1" s="1"/>
  <c r="N21" i="1" s="1"/>
  <c r="Z8" i="4"/>
  <c r="AL6" i="4" s="1"/>
  <c r="AT18" i="1"/>
  <c r="G90" i="1" l="1"/>
  <c r="H89" i="1"/>
  <c r="H90" i="1" s="1"/>
  <c r="AH89" i="1"/>
  <c r="S24" i="11"/>
  <c r="AL86" i="1"/>
  <c r="AL87" i="1" s="1"/>
  <c r="AL89" i="1" s="1"/>
  <c r="AL90" i="1" s="1"/>
  <c r="T6" i="11"/>
  <c r="T23" i="11" s="1"/>
  <c r="J77" i="1"/>
  <c r="J78" i="1" s="1"/>
  <c r="Q6" i="11"/>
  <c r="Q23" i="11" s="1"/>
  <c r="AK77" i="1"/>
  <c r="AK78" i="1" s="1"/>
  <c r="K60" i="12"/>
  <c r="K61" i="1"/>
  <c r="AO40" i="12"/>
  <c r="AO51" i="12" s="1"/>
  <c r="AO53" i="12" s="1"/>
  <c r="AO40" i="1"/>
  <c r="AO51" i="1" s="1"/>
  <c r="AO53" i="1" s="1"/>
  <c r="V4" i="11" s="1"/>
  <c r="AO73" i="1"/>
  <c r="AP36" i="1"/>
  <c r="AP36" i="12"/>
  <c r="AN35" i="1"/>
  <c r="AN35" i="12"/>
  <c r="AN38" i="1"/>
  <c r="AN38" i="12"/>
  <c r="AN39" i="1"/>
  <c r="AN39" i="12"/>
  <c r="AN59" i="1"/>
  <c r="U12" i="11"/>
  <c r="U14" i="11"/>
  <c r="AN59" i="12" s="1"/>
  <c r="AP37" i="1"/>
  <c r="AP37" i="12"/>
  <c r="AN37" i="1"/>
  <c r="AN37" i="12"/>
  <c r="AK54" i="12"/>
  <c r="K51" i="12"/>
  <c r="AK53" i="12"/>
  <c r="AK62" i="12" s="1"/>
  <c r="J54" i="12"/>
  <c r="J53" i="12"/>
  <c r="AP39" i="1"/>
  <c r="AP39" i="12"/>
  <c r="L71" i="1"/>
  <c r="L34" i="12"/>
  <c r="AO57" i="12"/>
  <c r="AO60" i="12" s="1"/>
  <c r="V15" i="11"/>
  <c r="AP38" i="1"/>
  <c r="AP38" i="12"/>
  <c r="AP35" i="1"/>
  <c r="AP35" i="12"/>
  <c r="AP65" i="1"/>
  <c r="W14" i="11"/>
  <c r="AP59" i="12" s="1"/>
  <c r="AP59" i="1"/>
  <c r="W12" i="11"/>
  <c r="AN36" i="1"/>
  <c r="AN36" i="12"/>
  <c r="AJ63" i="12"/>
  <c r="J62" i="12"/>
  <c r="L60" i="1"/>
  <c r="J54" i="1"/>
  <c r="J53" i="1"/>
  <c r="L70" i="1"/>
  <c r="AN57" i="1"/>
  <c r="U7" i="8"/>
  <c r="U13" i="11" s="1"/>
  <c r="AN58" i="12" s="1"/>
  <c r="AN34" i="1"/>
  <c r="U13" i="6"/>
  <c r="U24" i="6" s="1"/>
  <c r="L68" i="1"/>
  <c r="K75" i="1"/>
  <c r="U22" i="8"/>
  <c r="AN65" i="1"/>
  <c r="L69" i="1"/>
  <c r="L72" i="1"/>
  <c r="K51" i="1"/>
  <c r="AK53" i="1"/>
  <c r="R4" i="11" s="1"/>
  <c r="AK54" i="1"/>
  <c r="AQ31" i="1"/>
  <c r="X3" i="11" s="1"/>
  <c r="L67" i="1"/>
  <c r="AL5" i="4"/>
  <c r="AL7" i="4"/>
  <c r="AL4" i="4"/>
  <c r="W22" i="8"/>
  <c r="AP66" i="1"/>
  <c r="AP57" i="1"/>
  <c r="W7" i="8"/>
  <c r="AP58" i="1" s="1"/>
  <c r="V10" i="8"/>
  <c r="AO58" i="1"/>
  <c r="AO61" i="1" s="1"/>
  <c r="AT19" i="1"/>
  <c r="AT20" i="1"/>
  <c r="Y3" i="8"/>
  <c r="Y4" i="6"/>
  <c r="Z9" i="4"/>
  <c r="AS22" i="1"/>
  <c r="AS23" i="1" s="1"/>
  <c r="AS31" i="1" s="1"/>
  <c r="Z3" i="11" s="1"/>
  <c r="AP34" i="1"/>
  <c r="W13" i="6"/>
  <c r="W24" i="6" s="1"/>
  <c r="AT21" i="1"/>
  <c r="AA8" i="4"/>
  <c r="AU18" i="1"/>
  <c r="AH90" i="1" l="1"/>
  <c r="T24" i="11"/>
  <c r="AM86" i="1"/>
  <c r="AM87" i="1" s="1"/>
  <c r="AM89" i="1" s="1"/>
  <c r="AM90" i="1" s="1"/>
  <c r="Q24" i="11"/>
  <c r="AJ86" i="1"/>
  <c r="K77" i="1"/>
  <c r="K78" i="1" s="1"/>
  <c r="R6" i="11"/>
  <c r="R23" i="11" s="1"/>
  <c r="M22" i="1"/>
  <c r="N22" i="1" s="1"/>
  <c r="L37" i="1"/>
  <c r="L35" i="1"/>
  <c r="L36" i="1"/>
  <c r="AO54" i="1"/>
  <c r="AO75" i="1"/>
  <c r="L39" i="1"/>
  <c r="AN40" i="12"/>
  <c r="AO54" i="12"/>
  <c r="AP40" i="12"/>
  <c r="AP51" i="12" s="1"/>
  <c r="AP53" i="12" s="1"/>
  <c r="AP40" i="1"/>
  <c r="AP51" i="1" s="1"/>
  <c r="AP53" i="1" s="1"/>
  <c r="W4" i="11" s="1"/>
  <c r="L38" i="1"/>
  <c r="L59" i="1"/>
  <c r="L37" i="12"/>
  <c r="L36" i="12"/>
  <c r="K54" i="12"/>
  <c r="K53" i="12"/>
  <c r="AN57" i="12"/>
  <c r="U15" i="11"/>
  <c r="L35" i="12"/>
  <c r="J63" i="12"/>
  <c r="W13" i="11"/>
  <c r="AP58" i="12" s="1"/>
  <c r="L58" i="12" s="1"/>
  <c r="L39" i="12"/>
  <c r="AP57" i="12"/>
  <c r="L38" i="12"/>
  <c r="AO62" i="12"/>
  <c r="AO63" i="12" s="1"/>
  <c r="AP73" i="1"/>
  <c r="L66" i="1"/>
  <c r="K62" i="12"/>
  <c r="K63" i="12" s="1"/>
  <c r="AK63" i="12"/>
  <c r="L59" i="12"/>
  <c r="M23" i="1"/>
  <c r="N23" i="1" s="1"/>
  <c r="M31" i="1"/>
  <c r="X3" i="8"/>
  <c r="X4" i="6"/>
  <c r="AN73" i="1"/>
  <c r="L65" i="1"/>
  <c r="L57" i="1"/>
  <c r="K54" i="1"/>
  <c r="K53" i="1"/>
  <c r="AN40" i="1"/>
  <c r="L34" i="1"/>
  <c r="AN58" i="1"/>
  <c r="L58" i="1" s="1"/>
  <c r="U10" i="8"/>
  <c r="W10" i="8"/>
  <c r="AP61" i="1"/>
  <c r="Y14" i="8"/>
  <c r="Y15" i="8"/>
  <c r="AR66" i="1" s="1"/>
  <c r="Y17" i="8"/>
  <c r="AR68" i="1" s="1"/>
  <c r="Y20" i="8"/>
  <c r="AR71" i="1" s="1"/>
  <c r="Y8" i="8"/>
  <c r="Y16" i="8"/>
  <c r="AR67" i="1" s="1"/>
  <c r="Y18" i="8"/>
  <c r="AR69" i="1" s="1"/>
  <c r="Y21" i="8"/>
  <c r="AR72" i="1" s="1"/>
  <c r="Y6" i="8"/>
  <c r="Y19" i="8"/>
  <c r="Y9" i="8"/>
  <c r="AR60" i="1" s="1"/>
  <c r="AU19" i="1"/>
  <c r="AU20" i="1"/>
  <c r="Y12" i="6"/>
  <c r="Y11" i="6"/>
  <c r="Y10" i="6"/>
  <c r="Y7" i="6"/>
  <c r="AR34" i="12" s="1"/>
  <c r="Y8" i="6"/>
  <c r="Y9" i="6"/>
  <c r="AA9" i="4"/>
  <c r="AT22" i="1"/>
  <c r="Z3" i="8"/>
  <c r="Z4" i="6"/>
  <c r="AU21" i="1"/>
  <c r="AV18" i="1"/>
  <c r="P18" i="1" s="1"/>
  <c r="AB8" i="4"/>
  <c r="AJ87" i="1" l="1"/>
  <c r="J86" i="1"/>
  <c r="R24" i="11"/>
  <c r="AK86" i="1"/>
  <c r="AO77" i="1"/>
  <c r="AO78" i="1" s="1"/>
  <c r="L40" i="12"/>
  <c r="AP54" i="12"/>
  <c r="AP54" i="1"/>
  <c r="AN51" i="12"/>
  <c r="L51" i="12" s="1"/>
  <c r="L73" i="1"/>
  <c r="AR36" i="1"/>
  <c r="AR36" i="12"/>
  <c r="AR59" i="1"/>
  <c r="Y12" i="11"/>
  <c r="AN60" i="12"/>
  <c r="L57" i="12"/>
  <c r="AR37" i="1"/>
  <c r="AR37" i="12"/>
  <c r="AR38" i="1"/>
  <c r="AR38" i="12"/>
  <c r="AR35" i="1"/>
  <c r="AR35" i="12"/>
  <c r="AR39" i="1"/>
  <c r="AR39" i="12"/>
  <c r="AP75" i="1"/>
  <c r="W15" i="11"/>
  <c r="AP60" i="12"/>
  <c r="AP62" i="12" s="1"/>
  <c r="AP63" i="12" s="1"/>
  <c r="AR65" i="1"/>
  <c r="Y14" i="11"/>
  <c r="AR59" i="12" s="1"/>
  <c r="AN61" i="1"/>
  <c r="AN75" i="1" s="1"/>
  <c r="AN51" i="1"/>
  <c r="L40" i="1"/>
  <c r="X12" i="6"/>
  <c r="X9" i="6"/>
  <c r="X7" i="6"/>
  <c r="AQ34" i="12" s="1"/>
  <c r="X11" i="6"/>
  <c r="X10" i="6"/>
  <c r="X8" i="6"/>
  <c r="AT23" i="1"/>
  <c r="X6" i="8"/>
  <c r="X19" i="8"/>
  <c r="AQ70" i="1" s="1"/>
  <c r="X15" i="8"/>
  <c r="AQ66" i="1" s="1"/>
  <c r="X14" i="8"/>
  <c r="X9" i="8"/>
  <c r="AQ60" i="1" s="1"/>
  <c r="X17" i="8"/>
  <c r="AQ68" i="1" s="1"/>
  <c r="X20" i="8"/>
  <c r="AQ71" i="1" s="1"/>
  <c r="X8" i="8"/>
  <c r="X21" i="8"/>
  <c r="AQ72" i="1" s="1"/>
  <c r="X16" i="8"/>
  <c r="AQ67" i="1" s="1"/>
  <c r="X18" i="8"/>
  <c r="AQ69" i="1" s="1"/>
  <c r="N31" i="1"/>
  <c r="Y22" i="8"/>
  <c r="AR70" i="1"/>
  <c r="AR57" i="1"/>
  <c r="Y7" i="8"/>
  <c r="AR58" i="1" s="1"/>
  <c r="Z14" i="8"/>
  <c r="Z19" i="8"/>
  <c r="AS70" i="1" s="1"/>
  <c r="Z17" i="8"/>
  <c r="AS68" i="1" s="1"/>
  <c r="Z20" i="8"/>
  <c r="AS71" i="1" s="1"/>
  <c r="Z8" i="8"/>
  <c r="Z15" i="8"/>
  <c r="AS66" i="1" s="1"/>
  <c r="Z21" i="8"/>
  <c r="AS72" i="1" s="1"/>
  <c r="Z6" i="8"/>
  <c r="Z9" i="8"/>
  <c r="AS60" i="1" s="1"/>
  <c r="Z16" i="8"/>
  <c r="Z18" i="8"/>
  <c r="AS69" i="1" s="1"/>
  <c r="AV19" i="1"/>
  <c r="P19" i="1" s="1"/>
  <c r="AV20" i="1"/>
  <c r="P20" i="1" s="1"/>
  <c r="AR34" i="1"/>
  <c r="Y13" i="6"/>
  <c r="Y24" i="6" s="1"/>
  <c r="Z7" i="6"/>
  <c r="AS34" i="12" s="1"/>
  <c r="Z10" i="6"/>
  <c r="Z12" i="6"/>
  <c r="Z11" i="6"/>
  <c r="Z8" i="6"/>
  <c r="Z9" i="6"/>
  <c r="AB9" i="4"/>
  <c r="AU22" i="1"/>
  <c r="AU23" i="1" s="1"/>
  <c r="AU31" i="1" s="1"/>
  <c r="AB3" i="11" s="1"/>
  <c r="AV21" i="1"/>
  <c r="P21" i="1" s="1"/>
  <c r="AC8" i="4"/>
  <c r="AW18" i="1"/>
  <c r="AK87" i="1" l="1"/>
  <c r="K86" i="1"/>
  <c r="AJ89" i="1"/>
  <c r="J87" i="1"/>
  <c r="V6" i="11"/>
  <c r="V23" i="11" s="1"/>
  <c r="AN77" i="1"/>
  <c r="AN78" i="1" s="1"/>
  <c r="AP77" i="1"/>
  <c r="AP78" i="1" s="1"/>
  <c r="AN54" i="12"/>
  <c r="AN53" i="12"/>
  <c r="AN62" i="12" s="1"/>
  <c r="AR40" i="12"/>
  <c r="AR51" i="12" s="1"/>
  <c r="AR54" i="12" s="1"/>
  <c r="L61" i="1"/>
  <c r="L60" i="12"/>
  <c r="AS35" i="1"/>
  <c r="AS35" i="12"/>
  <c r="X14" i="11"/>
  <c r="AQ59" i="12" s="1"/>
  <c r="AQ37" i="1"/>
  <c r="AQ37" i="12"/>
  <c r="AQ38" i="1"/>
  <c r="AQ38" i="12"/>
  <c r="M34" i="12"/>
  <c r="N34" i="12" s="1"/>
  <c r="L54" i="12"/>
  <c r="L53" i="12"/>
  <c r="AS39" i="1"/>
  <c r="AS39" i="12"/>
  <c r="AS37" i="1"/>
  <c r="AS37" i="12"/>
  <c r="AS65" i="1"/>
  <c r="Z14" i="11"/>
  <c r="AS59" i="12" s="1"/>
  <c r="AQ36" i="1"/>
  <c r="AQ36" i="12"/>
  <c r="AR57" i="12"/>
  <c r="AQ59" i="1"/>
  <c r="X12" i="11"/>
  <c r="AQ39" i="1"/>
  <c r="AQ39" i="12"/>
  <c r="AS38" i="1"/>
  <c r="AS38" i="12"/>
  <c r="AR40" i="1"/>
  <c r="AR51" i="1" s="1"/>
  <c r="AR53" i="1" s="1"/>
  <c r="Y4" i="11" s="1"/>
  <c r="AR73" i="1"/>
  <c r="AS36" i="1"/>
  <c r="AS36" i="12"/>
  <c r="Z12" i="11"/>
  <c r="AQ35" i="1"/>
  <c r="AQ35" i="12"/>
  <c r="Y13" i="11"/>
  <c r="AR58" i="12" s="1"/>
  <c r="M71" i="1"/>
  <c r="N71" i="1" s="1"/>
  <c r="M68" i="1"/>
  <c r="N68" i="1" s="1"/>
  <c r="M60" i="1"/>
  <c r="N60" i="1" s="1"/>
  <c r="AQ65" i="1"/>
  <c r="X22" i="8"/>
  <c r="M70" i="1"/>
  <c r="N70" i="1" s="1"/>
  <c r="L75" i="1"/>
  <c r="AT31" i="1"/>
  <c r="AA3" i="11" s="1"/>
  <c r="L51" i="1"/>
  <c r="AN54" i="1"/>
  <c r="AN53" i="1"/>
  <c r="U4" i="11" s="1"/>
  <c r="M69" i="1"/>
  <c r="N69" i="1" s="1"/>
  <c r="M66" i="1"/>
  <c r="N66" i="1" s="1"/>
  <c r="M72" i="1"/>
  <c r="N72" i="1" s="1"/>
  <c r="X7" i="8"/>
  <c r="X13" i="11" s="1"/>
  <c r="AQ58" i="12" s="1"/>
  <c r="AQ57" i="1"/>
  <c r="AQ34" i="1"/>
  <c r="X13" i="6"/>
  <c r="X24" i="6" s="1"/>
  <c r="AR61" i="1"/>
  <c r="Z22" i="8"/>
  <c r="AS67" i="1"/>
  <c r="Y10" i="8"/>
  <c r="AS59" i="1"/>
  <c r="AS57" i="1"/>
  <c r="Z7" i="8"/>
  <c r="AS58" i="1" s="1"/>
  <c r="AW19" i="1"/>
  <c r="AW20" i="1"/>
  <c r="AB3" i="8"/>
  <c r="AB4" i="6"/>
  <c r="AC9" i="4"/>
  <c r="AV22" i="1"/>
  <c r="AW21" i="1"/>
  <c r="AS34" i="1"/>
  <c r="Z13" i="6"/>
  <c r="Z24" i="6" s="1"/>
  <c r="AD8" i="4"/>
  <c r="AX18" i="1"/>
  <c r="AJ90" i="1" l="1"/>
  <c r="J89" i="1"/>
  <c r="AK89" i="1"/>
  <c r="K87" i="1"/>
  <c r="U6" i="11"/>
  <c r="U23" i="11" s="1"/>
  <c r="U24" i="11" s="1"/>
  <c r="AN86" i="1"/>
  <c r="V24" i="11"/>
  <c r="AO86" i="1"/>
  <c r="AO87" i="1" s="1"/>
  <c r="AO89" i="1" s="1"/>
  <c r="AO90" i="1" s="1"/>
  <c r="AS73" i="1"/>
  <c r="W6" i="11"/>
  <c r="W23" i="11" s="1"/>
  <c r="AR53" i="12"/>
  <c r="AR54" i="1"/>
  <c r="L77" i="1"/>
  <c r="L78" i="1" s="1"/>
  <c r="M35" i="1"/>
  <c r="N35" i="1" s="1"/>
  <c r="AN63" i="12"/>
  <c r="L62" i="12"/>
  <c r="L63" i="12" s="1"/>
  <c r="M35" i="12"/>
  <c r="N35" i="12" s="1"/>
  <c r="M39" i="12"/>
  <c r="N39" i="12" s="1"/>
  <c r="M39" i="1"/>
  <c r="N39" i="1" s="1"/>
  <c r="AR75" i="1"/>
  <c r="M38" i="1"/>
  <c r="N38" i="1" s="1"/>
  <c r="M37" i="1"/>
  <c r="N37" i="1" s="1"/>
  <c r="AS40" i="1"/>
  <c r="AS51" i="1" s="1"/>
  <c r="AS53" i="1" s="1"/>
  <c r="Z4" i="11" s="1"/>
  <c r="AQ40" i="12"/>
  <c r="AQ51" i="12" s="1"/>
  <c r="AS40" i="12"/>
  <c r="AS51" i="12" s="1"/>
  <c r="AS54" i="12" s="1"/>
  <c r="M36" i="1"/>
  <c r="N36" i="1" s="1"/>
  <c r="AQ57" i="12"/>
  <c r="X15" i="11"/>
  <c r="Z13" i="11"/>
  <c r="AS58" i="12" s="1"/>
  <c r="M58" i="12" s="1"/>
  <c r="N58" i="12" s="1"/>
  <c r="M37" i="12"/>
  <c r="N37" i="12" s="1"/>
  <c r="Y15" i="11"/>
  <c r="AR60" i="12"/>
  <c r="M59" i="12"/>
  <c r="N59" i="12" s="1"/>
  <c r="M59" i="1"/>
  <c r="N59" i="1" s="1"/>
  <c r="M36" i="12"/>
  <c r="N36" i="12" s="1"/>
  <c r="AS57" i="12"/>
  <c r="M38" i="12"/>
  <c r="N38" i="12" s="1"/>
  <c r="M67" i="1"/>
  <c r="N67" i="1" s="1"/>
  <c r="AQ58" i="1"/>
  <c r="M58" i="1" s="1"/>
  <c r="N58" i="1" s="1"/>
  <c r="X10" i="8"/>
  <c r="AV23" i="1"/>
  <c r="P22" i="1"/>
  <c r="L54" i="1"/>
  <c r="L53" i="1"/>
  <c r="M57" i="1"/>
  <c r="N57" i="1" s="1"/>
  <c r="AA3" i="8"/>
  <c r="AA4" i="6"/>
  <c r="AQ73" i="1"/>
  <c r="M73" i="1" s="1"/>
  <c r="N73" i="1" s="1"/>
  <c r="M65" i="1"/>
  <c r="N65" i="1" s="1"/>
  <c r="AQ40" i="1"/>
  <c r="M34" i="1"/>
  <c r="N34" i="1" s="1"/>
  <c r="Z10" i="8"/>
  <c r="AB16" i="8"/>
  <c r="AU67" i="1" s="1"/>
  <c r="AB14" i="8"/>
  <c r="AB15" i="8"/>
  <c r="AU66" i="1" s="1"/>
  <c r="AB21" i="8"/>
  <c r="AU72" i="1" s="1"/>
  <c r="AB6" i="8"/>
  <c r="AB9" i="8"/>
  <c r="AU60" i="1" s="1"/>
  <c r="AB19" i="8"/>
  <c r="AU70" i="1" s="1"/>
  <c r="AB17" i="8"/>
  <c r="AU68" i="1" s="1"/>
  <c r="AB18" i="8"/>
  <c r="AU69" i="1" s="1"/>
  <c r="AB20" i="8"/>
  <c r="AU71" i="1" s="1"/>
  <c r="AB8" i="8"/>
  <c r="AS61" i="1"/>
  <c r="AX19" i="1"/>
  <c r="AX20" i="1"/>
  <c r="AB10" i="6"/>
  <c r="AB11" i="6"/>
  <c r="AB8" i="6"/>
  <c r="AB9" i="6"/>
  <c r="AB7" i="6"/>
  <c r="AU34" i="12" s="1"/>
  <c r="AB12" i="6"/>
  <c r="AX21" i="1"/>
  <c r="AD9" i="4"/>
  <c r="AW22" i="1"/>
  <c r="AY18" i="1"/>
  <c r="Q18" i="1" s="1"/>
  <c r="AE8" i="4"/>
  <c r="AN87" i="1" l="1"/>
  <c r="AK90" i="1"/>
  <c r="K89" i="1"/>
  <c r="K90" i="1" s="1"/>
  <c r="J90" i="1"/>
  <c r="AS75" i="1"/>
  <c r="AS77" i="1" s="1"/>
  <c r="AS78" i="1" s="1"/>
  <c r="W24" i="11"/>
  <c r="AP86" i="1"/>
  <c r="AP87" i="1" s="1"/>
  <c r="AP89" i="1" s="1"/>
  <c r="AP90" i="1" s="1"/>
  <c r="AR62" i="12"/>
  <c r="AR63" i="12" s="1"/>
  <c r="AR77" i="1"/>
  <c r="AR78" i="1" s="1"/>
  <c r="Z15" i="11"/>
  <c r="AS60" i="12"/>
  <c r="M40" i="12"/>
  <c r="N40" i="12" s="1"/>
  <c r="AS54" i="1"/>
  <c r="AS53" i="12"/>
  <c r="AQ61" i="1"/>
  <c r="AQ75" i="1" s="1"/>
  <c r="AU35" i="1"/>
  <c r="AU35" i="12"/>
  <c r="AU38" i="1"/>
  <c r="AU38" i="12"/>
  <c r="AQ53" i="12"/>
  <c r="AQ54" i="12"/>
  <c r="M51" i="12"/>
  <c r="AQ60" i="12"/>
  <c r="M57" i="12"/>
  <c r="N57" i="12" s="1"/>
  <c r="AU39" i="1"/>
  <c r="AU39" i="12"/>
  <c r="AU37" i="1"/>
  <c r="AU37" i="12"/>
  <c r="AU59" i="1"/>
  <c r="AB12" i="11"/>
  <c r="AU36" i="1"/>
  <c r="AU36" i="12"/>
  <c r="AB14" i="11"/>
  <c r="AU59" i="12" s="1"/>
  <c r="AW23" i="1"/>
  <c r="AQ51" i="1"/>
  <c r="M40" i="1"/>
  <c r="N40" i="1" s="1"/>
  <c r="AA12" i="6"/>
  <c r="AA7" i="6"/>
  <c r="AT34" i="12" s="1"/>
  <c r="AA10" i="6"/>
  <c r="AA8" i="6"/>
  <c r="AA9" i="6"/>
  <c r="AA11" i="6"/>
  <c r="AA8" i="8"/>
  <c r="AA18" i="8"/>
  <c r="AT69" i="1" s="1"/>
  <c r="AA15" i="8"/>
  <c r="AT66" i="1" s="1"/>
  <c r="AA6" i="8"/>
  <c r="AA16" i="8"/>
  <c r="AT67" i="1" s="1"/>
  <c r="AA9" i="8"/>
  <c r="AT60" i="1" s="1"/>
  <c r="AA14" i="8"/>
  <c r="AA19" i="8"/>
  <c r="AT70" i="1" s="1"/>
  <c r="AA21" i="8"/>
  <c r="AT72" i="1" s="1"/>
  <c r="AA20" i="8"/>
  <c r="AT71" i="1" s="1"/>
  <c r="AA17" i="8"/>
  <c r="AT68" i="1" s="1"/>
  <c r="AV31" i="1"/>
  <c r="AC3" i="11" s="1"/>
  <c r="P23" i="1"/>
  <c r="AB7" i="8"/>
  <c r="AU58" i="1" s="1"/>
  <c r="AU57" i="1"/>
  <c r="AU65" i="1"/>
  <c r="AU73" i="1" s="1"/>
  <c r="AB22" i="8"/>
  <c r="AY19" i="1"/>
  <c r="Q19" i="1" s="1"/>
  <c r="AY20" i="1"/>
  <c r="Q20" i="1" s="1"/>
  <c r="AE9" i="4"/>
  <c r="AX22" i="1"/>
  <c r="AX23" i="1" s="1"/>
  <c r="AX31" i="1" s="1"/>
  <c r="AE3" i="11" s="1"/>
  <c r="AY21" i="1"/>
  <c r="Q21" i="1" s="1"/>
  <c r="AU34" i="1"/>
  <c r="AB13" i="6"/>
  <c r="AB24" i="6" s="1"/>
  <c r="AF8" i="4"/>
  <c r="AZ18" i="1"/>
  <c r="L86" i="1" l="1"/>
  <c r="AN89" i="1"/>
  <c r="L87" i="1"/>
  <c r="Z6" i="11"/>
  <c r="Z23" i="11" s="1"/>
  <c r="Y6" i="11"/>
  <c r="Y23" i="11" s="1"/>
  <c r="AQ77" i="1"/>
  <c r="AQ78" i="1" s="1"/>
  <c r="AS62" i="12"/>
  <c r="AS63" i="12" s="1"/>
  <c r="M60" i="12"/>
  <c r="N60" i="12" s="1"/>
  <c r="AU40" i="12"/>
  <c r="AU51" i="12" s="1"/>
  <c r="AU53" i="12" s="1"/>
  <c r="AU40" i="1"/>
  <c r="AU51" i="1" s="1"/>
  <c r="AU53" i="1" s="1"/>
  <c r="AB4" i="11" s="1"/>
  <c r="M61" i="1"/>
  <c r="N61" i="1" s="1"/>
  <c r="AQ62" i="12"/>
  <c r="AA14" i="11"/>
  <c r="AT59" i="12" s="1"/>
  <c r="AB13" i="11"/>
  <c r="AU58" i="12" s="1"/>
  <c r="AT59" i="1"/>
  <c r="AA12" i="11"/>
  <c r="N51" i="12"/>
  <c r="M53" i="12"/>
  <c r="M54" i="12"/>
  <c r="AT38" i="1"/>
  <c r="AT38" i="12"/>
  <c r="AT36" i="1"/>
  <c r="AT36" i="12"/>
  <c r="AT35" i="1"/>
  <c r="AT35" i="12"/>
  <c r="AT37" i="1"/>
  <c r="AT37" i="12"/>
  <c r="AT39" i="1"/>
  <c r="AT39" i="12"/>
  <c r="AU57" i="12"/>
  <c r="M75" i="1"/>
  <c r="N75" i="1" s="1"/>
  <c r="M51" i="1"/>
  <c r="AQ53" i="1"/>
  <c r="X4" i="11" s="1"/>
  <c r="AQ54" i="1"/>
  <c r="AA22" i="8"/>
  <c r="AT65" i="1"/>
  <c r="AW31" i="1"/>
  <c r="AD3" i="11" s="1"/>
  <c r="AC3" i="8"/>
  <c r="P31" i="1"/>
  <c r="AC4" i="6"/>
  <c r="AA7" i="8"/>
  <c r="AT58" i="1" s="1"/>
  <c r="AT57" i="1"/>
  <c r="AA13" i="6"/>
  <c r="AA24" i="6" s="1"/>
  <c r="AT34" i="1"/>
  <c r="AB10" i="8"/>
  <c r="AU61" i="1"/>
  <c r="AU75" i="1" s="1"/>
  <c r="AZ19" i="1"/>
  <c r="AZ20" i="1"/>
  <c r="AE3" i="8"/>
  <c r="AE4" i="6"/>
  <c r="AZ21" i="1"/>
  <c r="AF9" i="4"/>
  <c r="AY22" i="1"/>
  <c r="AG8" i="4"/>
  <c r="BA18" i="1"/>
  <c r="AN90" i="1" l="1"/>
  <c r="L89" i="1"/>
  <c r="Y24" i="11"/>
  <c r="AR86" i="1"/>
  <c r="AR87" i="1" s="1"/>
  <c r="AR89" i="1" s="1"/>
  <c r="AR90" i="1" s="1"/>
  <c r="Z24" i="11"/>
  <c r="AS86" i="1"/>
  <c r="AS87" i="1" s="1"/>
  <c r="AS89" i="1" s="1"/>
  <c r="AS90" i="1" s="1"/>
  <c r="M77" i="1"/>
  <c r="X6" i="11"/>
  <c r="X23" i="11" s="1"/>
  <c r="AU77" i="1"/>
  <c r="AU78" i="1" s="1"/>
  <c r="M62" i="12"/>
  <c r="M63" i="12" s="1"/>
  <c r="AU54" i="1"/>
  <c r="AU54" i="12"/>
  <c r="AQ63" i="12"/>
  <c r="AU60" i="12"/>
  <c r="AU62" i="12" s="1"/>
  <c r="AU63" i="12" s="1"/>
  <c r="AA10" i="8"/>
  <c r="AT40" i="12"/>
  <c r="AT51" i="12" s="1"/>
  <c r="AB15" i="11"/>
  <c r="N53" i="12"/>
  <c r="N54" i="12"/>
  <c r="AA13" i="11"/>
  <c r="AT58" i="12" s="1"/>
  <c r="AT57" i="12"/>
  <c r="AD3" i="8"/>
  <c r="AD4" i="6"/>
  <c r="AT40" i="1"/>
  <c r="AC7" i="6"/>
  <c r="AV34" i="12" s="1"/>
  <c r="AC8" i="6"/>
  <c r="AC10" i="6"/>
  <c r="AC12" i="6"/>
  <c r="AC9" i="6"/>
  <c r="AC11" i="6"/>
  <c r="AT61" i="1"/>
  <c r="AY23" i="1"/>
  <c r="Q22" i="1"/>
  <c r="AT73" i="1"/>
  <c r="M53" i="1"/>
  <c r="M54" i="1"/>
  <c r="N51" i="1"/>
  <c r="AC6" i="8"/>
  <c r="AC9" i="8"/>
  <c r="AV60" i="1" s="1"/>
  <c r="P60" i="1" s="1"/>
  <c r="AC19" i="8"/>
  <c r="AV70" i="1" s="1"/>
  <c r="P70" i="1" s="1"/>
  <c r="AC16" i="8"/>
  <c r="AV67" i="1" s="1"/>
  <c r="P67" i="1" s="1"/>
  <c r="AC17" i="8"/>
  <c r="AV68" i="1" s="1"/>
  <c r="P68" i="1" s="1"/>
  <c r="AC14" i="8"/>
  <c r="AC18" i="8"/>
  <c r="AV69" i="1" s="1"/>
  <c r="P69" i="1" s="1"/>
  <c r="AC20" i="8"/>
  <c r="AV71" i="1" s="1"/>
  <c r="P71" i="1" s="1"/>
  <c r="AC15" i="8"/>
  <c r="AV66" i="1" s="1"/>
  <c r="P66" i="1" s="1"/>
  <c r="AC8" i="8"/>
  <c r="AC21" i="8"/>
  <c r="AV72" i="1" s="1"/>
  <c r="P72" i="1" s="1"/>
  <c r="AE15" i="8"/>
  <c r="AE20" i="8"/>
  <c r="AX71" i="1" s="1"/>
  <c r="AE8" i="8"/>
  <c r="AE18" i="8"/>
  <c r="AX69" i="1" s="1"/>
  <c r="AE21" i="8"/>
  <c r="AX72" i="1" s="1"/>
  <c r="AE6" i="8"/>
  <c r="AE9" i="8"/>
  <c r="AX60" i="1" s="1"/>
  <c r="AE14" i="8"/>
  <c r="AE19" i="8"/>
  <c r="AX70" i="1" s="1"/>
  <c r="AE16" i="8"/>
  <c r="AX67" i="1" s="1"/>
  <c r="AE17" i="8"/>
  <c r="AX68" i="1" s="1"/>
  <c r="BA19" i="1"/>
  <c r="BA20" i="1"/>
  <c r="AE9" i="6"/>
  <c r="AX36" i="12" s="1"/>
  <c r="AE10" i="6"/>
  <c r="AE12" i="6"/>
  <c r="AE7" i="6"/>
  <c r="AE8" i="6"/>
  <c r="AE11" i="6"/>
  <c r="AG9" i="4"/>
  <c r="AZ22" i="1"/>
  <c r="BA21" i="1"/>
  <c r="AH8" i="4"/>
  <c r="BB18" i="1"/>
  <c r="R18" i="1" s="1"/>
  <c r="L90" i="1" l="1"/>
  <c r="N77" i="1"/>
  <c r="N78" i="1" s="1"/>
  <c r="M78" i="1"/>
  <c r="AB6" i="11"/>
  <c r="AB23" i="11" s="1"/>
  <c r="AB24" i="11"/>
  <c r="AU86" i="1"/>
  <c r="AU87" i="1" s="1"/>
  <c r="AU89" i="1" s="1"/>
  <c r="AU90" i="1" s="1"/>
  <c r="X24" i="11"/>
  <c r="AQ86" i="1"/>
  <c r="N62" i="12"/>
  <c r="N63" i="12" s="1"/>
  <c r="AA15" i="11"/>
  <c r="AV59" i="1"/>
  <c r="P59" i="1" s="1"/>
  <c r="AC12" i="11"/>
  <c r="AV38" i="1"/>
  <c r="P38" i="1" s="1"/>
  <c r="AV38" i="12"/>
  <c r="P38" i="12" s="1"/>
  <c r="AV36" i="1"/>
  <c r="P36" i="1" s="1"/>
  <c r="AV36" i="12"/>
  <c r="P36" i="12" s="1"/>
  <c r="AT54" i="12"/>
  <c r="AT53" i="12"/>
  <c r="AX38" i="1"/>
  <c r="AX38" i="12"/>
  <c r="AV39" i="1"/>
  <c r="P39" i="1" s="1"/>
  <c r="AV39" i="12"/>
  <c r="P39" i="12" s="1"/>
  <c r="AX59" i="1"/>
  <c r="AE12" i="11"/>
  <c r="AX34" i="1"/>
  <c r="AX34" i="12"/>
  <c r="AC14" i="11"/>
  <c r="AV59" i="12" s="1"/>
  <c r="P59" i="12" s="1"/>
  <c r="AV37" i="1"/>
  <c r="P37" i="1" s="1"/>
  <c r="AV37" i="12"/>
  <c r="P37" i="12" s="1"/>
  <c r="AX39" i="1"/>
  <c r="AX39" i="12"/>
  <c r="AX65" i="1"/>
  <c r="AE14" i="11"/>
  <c r="AX59" i="12" s="1"/>
  <c r="AV35" i="1"/>
  <c r="P35" i="1" s="1"/>
  <c r="AV35" i="12"/>
  <c r="P35" i="12" s="1"/>
  <c r="AT60" i="12"/>
  <c r="AX35" i="1"/>
  <c r="AX35" i="12"/>
  <c r="AX37" i="1"/>
  <c r="AX37" i="12"/>
  <c r="P34" i="12"/>
  <c r="AZ23" i="1"/>
  <c r="AT51" i="1"/>
  <c r="AT75" i="1"/>
  <c r="AD9" i="6"/>
  <c r="AD8" i="6"/>
  <c r="AD12" i="6"/>
  <c r="AD11" i="6"/>
  <c r="AD10" i="6"/>
  <c r="AD7" i="6"/>
  <c r="AW34" i="12" s="1"/>
  <c r="AC7" i="8"/>
  <c r="AC13" i="11" s="1"/>
  <c r="AV58" i="12" s="1"/>
  <c r="P58" i="12" s="1"/>
  <c r="AV57" i="1"/>
  <c r="AD16" i="8"/>
  <c r="AW67" i="1" s="1"/>
  <c r="AD8" i="8"/>
  <c r="AD15" i="8"/>
  <c r="AW66" i="1" s="1"/>
  <c r="AD18" i="8"/>
  <c r="AW69" i="1" s="1"/>
  <c r="AD20" i="8"/>
  <c r="AW71" i="1" s="1"/>
  <c r="AD9" i="8"/>
  <c r="AW60" i="1" s="1"/>
  <c r="AD21" i="8"/>
  <c r="AW72" i="1" s="1"/>
  <c r="AD6" i="8"/>
  <c r="AD17" i="8"/>
  <c r="AW68" i="1" s="1"/>
  <c r="AD14" i="8"/>
  <c r="AD19" i="8"/>
  <c r="AW70" i="1" s="1"/>
  <c r="N54" i="1"/>
  <c r="N53" i="1"/>
  <c r="AV65" i="1"/>
  <c r="AC22" i="8"/>
  <c r="AY31" i="1"/>
  <c r="AF3" i="11" s="1"/>
  <c r="Q23" i="1"/>
  <c r="AC13" i="6"/>
  <c r="AC24" i="6" s="1"/>
  <c r="AV34" i="1"/>
  <c r="AX57" i="1"/>
  <c r="AE7" i="8"/>
  <c r="AX58" i="1" s="1"/>
  <c r="AE22" i="8"/>
  <c r="AX66" i="1"/>
  <c r="BB19" i="1"/>
  <c r="R19" i="1" s="1"/>
  <c r="BB20" i="1"/>
  <c r="R20" i="1" s="1"/>
  <c r="AE13" i="6"/>
  <c r="AE24" i="6" s="1"/>
  <c r="AX36" i="1"/>
  <c r="AH9" i="4"/>
  <c r="BA22" i="1"/>
  <c r="BA23" i="1" s="1"/>
  <c r="BA31" i="1" s="1"/>
  <c r="AH3" i="11" s="1"/>
  <c r="BB21" i="1"/>
  <c r="R21" i="1" s="1"/>
  <c r="AI8" i="4"/>
  <c r="BC18" i="1"/>
  <c r="AQ87" i="1" l="1"/>
  <c r="M86" i="1"/>
  <c r="N86" i="1" s="1"/>
  <c r="AT77" i="1"/>
  <c r="AT78" i="1" s="1"/>
  <c r="AE13" i="11"/>
  <c r="AX58" i="12" s="1"/>
  <c r="AX57" i="12"/>
  <c r="AX40" i="1"/>
  <c r="AX51" i="1" s="1"/>
  <c r="AX54" i="1" s="1"/>
  <c r="AW37" i="1"/>
  <c r="AW37" i="12"/>
  <c r="AW38" i="1"/>
  <c r="AW38" i="12"/>
  <c r="AD14" i="11"/>
  <c r="AW59" i="12" s="1"/>
  <c r="AW59" i="1"/>
  <c r="AD12" i="11"/>
  <c r="AW35" i="1"/>
  <c r="AW35" i="12"/>
  <c r="AW39" i="1"/>
  <c r="AW39" i="12"/>
  <c r="AX73" i="1"/>
  <c r="AW36" i="1"/>
  <c r="AW36" i="12"/>
  <c r="AV40" i="12"/>
  <c r="AX40" i="12"/>
  <c r="AX51" i="12" s="1"/>
  <c r="AT62" i="12"/>
  <c r="AV57" i="12"/>
  <c r="AC15" i="11"/>
  <c r="AT53" i="1"/>
  <c r="AA4" i="11" s="1"/>
  <c r="AT54" i="1"/>
  <c r="AV58" i="1"/>
  <c r="P58" i="1" s="1"/>
  <c r="AC10" i="8"/>
  <c r="AF3" i="8"/>
  <c r="Q31" i="1"/>
  <c r="AF4" i="6"/>
  <c r="AV40" i="1"/>
  <c r="P34" i="1"/>
  <c r="AW65" i="1"/>
  <c r="AW73" i="1" s="1"/>
  <c r="AD22" i="8"/>
  <c r="AV73" i="1"/>
  <c r="P73" i="1" s="1"/>
  <c r="P65" i="1"/>
  <c r="AD7" i="8"/>
  <c r="AD13" i="11" s="1"/>
  <c r="AW58" i="12" s="1"/>
  <c r="AW57" i="1"/>
  <c r="P57" i="1"/>
  <c r="AD13" i="6"/>
  <c r="AD24" i="6" s="1"/>
  <c r="AW34" i="1"/>
  <c r="AZ31" i="1"/>
  <c r="AG3" i="11" s="1"/>
  <c r="AX61" i="1"/>
  <c r="AE10" i="8"/>
  <c r="BC19" i="1"/>
  <c r="BC20" i="1"/>
  <c r="AX53" i="1"/>
  <c r="AE4" i="11" s="1"/>
  <c r="AI9" i="4"/>
  <c r="BB22" i="1"/>
  <c r="BB23" i="1" s="1"/>
  <c r="BB31" i="1" s="1"/>
  <c r="AI3" i="11" s="1"/>
  <c r="AH3" i="8"/>
  <c r="AH4" i="6"/>
  <c r="BC21" i="1"/>
  <c r="BD18" i="1"/>
  <c r="AJ8" i="4"/>
  <c r="AQ89" i="1" l="1"/>
  <c r="M87" i="1"/>
  <c r="N87" i="1" s="1"/>
  <c r="AA6" i="11"/>
  <c r="AA23" i="11" s="1"/>
  <c r="AA24" i="11" s="1"/>
  <c r="R22" i="1"/>
  <c r="AX60" i="12"/>
  <c r="AE15" i="11"/>
  <c r="AX75" i="1"/>
  <c r="AW57" i="12"/>
  <c r="AD15" i="11"/>
  <c r="AV60" i="12"/>
  <c r="P60" i="12" s="1"/>
  <c r="P57" i="12"/>
  <c r="AT63" i="12"/>
  <c r="AX54" i="12"/>
  <c r="AX53" i="12"/>
  <c r="AV51" i="12"/>
  <c r="P40" i="12"/>
  <c r="AW40" i="12"/>
  <c r="R23" i="1"/>
  <c r="AW58" i="1"/>
  <c r="AD10" i="8"/>
  <c r="R31" i="1"/>
  <c r="AG3" i="8"/>
  <c r="AG4" i="6"/>
  <c r="AV61" i="1"/>
  <c r="AW40" i="1"/>
  <c r="AV51" i="1"/>
  <c r="P40" i="1"/>
  <c r="AF10" i="6"/>
  <c r="AF11" i="6"/>
  <c r="AF8" i="6"/>
  <c r="AF9" i="6"/>
  <c r="AF12" i="6"/>
  <c r="AF7" i="6"/>
  <c r="AY34" i="12" s="1"/>
  <c r="AF18" i="8"/>
  <c r="AY69" i="1" s="1"/>
  <c r="Q69" i="1" s="1"/>
  <c r="AF6" i="8"/>
  <c r="AF21" i="8"/>
  <c r="AY72" i="1" s="1"/>
  <c r="Q72" i="1" s="1"/>
  <c r="AF17" i="8"/>
  <c r="AY68" i="1" s="1"/>
  <c r="Q68" i="1" s="1"/>
  <c r="AF19" i="8"/>
  <c r="AY70" i="1" s="1"/>
  <c r="Q70" i="1" s="1"/>
  <c r="AF9" i="8"/>
  <c r="AY60" i="1" s="1"/>
  <c r="Q60" i="1" s="1"/>
  <c r="AF20" i="8"/>
  <c r="AY71" i="1" s="1"/>
  <c r="Q71" i="1" s="1"/>
  <c r="AF14" i="8"/>
  <c r="AF8" i="8"/>
  <c r="AF15" i="8"/>
  <c r="AY66" i="1" s="1"/>
  <c r="Q66" i="1" s="1"/>
  <c r="AF16" i="8"/>
  <c r="AY67" i="1" s="1"/>
  <c r="Q67" i="1" s="1"/>
  <c r="AH14" i="8"/>
  <c r="AH19" i="8"/>
  <c r="BA70" i="1" s="1"/>
  <c r="AH16" i="8"/>
  <c r="AH17" i="8"/>
  <c r="BA68" i="1" s="1"/>
  <c r="AH15" i="8"/>
  <c r="BA66" i="1" s="1"/>
  <c r="AH20" i="8"/>
  <c r="BA71" i="1" s="1"/>
  <c r="AH8" i="8"/>
  <c r="AH21" i="8"/>
  <c r="BA72" i="1" s="1"/>
  <c r="AH6" i="8"/>
  <c r="AH9" i="8"/>
  <c r="BA60" i="1" s="1"/>
  <c r="AH18" i="8"/>
  <c r="BA69" i="1" s="1"/>
  <c r="BE19" i="1"/>
  <c r="BD19" i="1"/>
  <c r="BE20" i="1"/>
  <c r="BD20" i="1"/>
  <c r="AI3" i="8"/>
  <c r="AI4" i="6"/>
  <c r="AH8" i="6"/>
  <c r="BA35" i="12" s="1"/>
  <c r="AH9" i="6"/>
  <c r="AH11" i="6"/>
  <c r="AH7" i="6"/>
  <c r="AH10" i="6"/>
  <c r="AH12" i="6"/>
  <c r="AJ9" i="4"/>
  <c r="BC22" i="1"/>
  <c r="BE21" i="1"/>
  <c r="BD21" i="1"/>
  <c r="BE18" i="1"/>
  <c r="S18" i="1" s="1"/>
  <c r="T18" i="1" s="1"/>
  <c r="AK8" i="4"/>
  <c r="AT86" i="1" l="1"/>
  <c r="AQ90" i="1"/>
  <c r="M89" i="1"/>
  <c r="AX77" i="1"/>
  <c r="AX78" i="1" s="1"/>
  <c r="S20" i="1"/>
  <c r="T20" i="1" s="1"/>
  <c r="S21" i="1"/>
  <c r="T21" i="1" s="1"/>
  <c r="S19" i="1"/>
  <c r="T19" i="1" s="1"/>
  <c r="AX62" i="12"/>
  <c r="AX63" i="12" s="1"/>
  <c r="AH12" i="11"/>
  <c r="BA57" i="12" s="1"/>
  <c r="BA65" i="1"/>
  <c r="AH14" i="11"/>
  <c r="BA59" i="12" s="1"/>
  <c r="AY38" i="1"/>
  <c r="Q38" i="1" s="1"/>
  <c r="AY38" i="12"/>
  <c r="Q38" i="12" s="1"/>
  <c r="AW51" i="12"/>
  <c r="AV53" i="12"/>
  <c r="AV62" i="12" s="1"/>
  <c r="AV54" i="12"/>
  <c r="P51" i="12"/>
  <c r="AY37" i="1"/>
  <c r="Q37" i="1" s="1"/>
  <c r="AY37" i="12"/>
  <c r="Q37" i="12" s="1"/>
  <c r="BA39" i="1"/>
  <c r="BA39" i="12"/>
  <c r="AY59" i="1"/>
  <c r="Q59" i="1" s="1"/>
  <c r="AF12" i="11"/>
  <c r="BA37" i="1"/>
  <c r="BA37" i="12"/>
  <c r="AF14" i="11"/>
  <c r="AY59" i="12" s="1"/>
  <c r="Q59" i="12" s="1"/>
  <c r="BA38" i="1"/>
  <c r="BA38" i="12"/>
  <c r="AY39" i="1"/>
  <c r="Q39" i="1" s="1"/>
  <c r="AY39" i="12"/>
  <c r="Q39" i="12" s="1"/>
  <c r="AW60" i="12"/>
  <c r="BA34" i="1"/>
  <c r="BA34" i="12"/>
  <c r="Q34" i="12"/>
  <c r="AY36" i="1"/>
  <c r="Q36" i="1" s="1"/>
  <c r="AY36" i="12"/>
  <c r="Q36" i="12" s="1"/>
  <c r="BA36" i="1"/>
  <c r="BA36" i="12"/>
  <c r="AY35" i="1"/>
  <c r="Q35" i="1" s="1"/>
  <c r="AY35" i="12"/>
  <c r="Q35" i="12" s="1"/>
  <c r="AV54" i="1"/>
  <c r="AV53" i="1"/>
  <c r="AC4" i="11" s="1"/>
  <c r="P51" i="1"/>
  <c r="AV75" i="1"/>
  <c r="AV77" i="1" s="1"/>
  <c r="AV78" i="1" s="1"/>
  <c r="P61" i="1"/>
  <c r="AF7" i="8"/>
  <c r="AF13" i="11" s="1"/>
  <c r="AY58" i="12" s="1"/>
  <c r="Q58" i="12" s="1"/>
  <c r="AY57" i="1"/>
  <c r="BC23" i="1"/>
  <c r="AW51" i="1"/>
  <c r="AW61" i="1"/>
  <c r="AG8" i="6"/>
  <c r="AG11" i="6"/>
  <c r="AG7" i="6"/>
  <c r="AZ34" i="12" s="1"/>
  <c r="AG9" i="6"/>
  <c r="AG10" i="6"/>
  <c r="AG12" i="6"/>
  <c r="AY65" i="1"/>
  <c r="AF22" i="8"/>
  <c r="AG15" i="8"/>
  <c r="AZ66" i="1" s="1"/>
  <c r="AG19" i="8"/>
  <c r="AZ70" i="1" s="1"/>
  <c r="AG20" i="8"/>
  <c r="AZ71" i="1" s="1"/>
  <c r="AG16" i="8"/>
  <c r="AZ67" i="1" s="1"/>
  <c r="AG21" i="8"/>
  <c r="AZ72" i="1" s="1"/>
  <c r="AG17" i="8"/>
  <c r="AZ68" i="1" s="1"/>
  <c r="AG8" i="8"/>
  <c r="AG18" i="8"/>
  <c r="AZ69" i="1" s="1"/>
  <c r="AG9" i="8"/>
  <c r="AZ60" i="1" s="1"/>
  <c r="AG6" i="8"/>
  <c r="AG14" i="8"/>
  <c r="AY34" i="1"/>
  <c r="AF13" i="6"/>
  <c r="AF24" i="6" s="1"/>
  <c r="BA57" i="1"/>
  <c r="AH7" i="8"/>
  <c r="BA58" i="1" s="1"/>
  <c r="BA59" i="1"/>
  <c r="AH22" i="8"/>
  <c r="BA67" i="1"/>
  <c r="AI19" i="8"/>
  <c r="BB70" i="1" s="1"/>
  <c r="AI16" i="8"/>
  <c r="BB67" i="1" s="1"/>
  <c r="AI17" i="8"/>
  <c r="BB68" i="1" s="1"/>
  <c r="AI15" i="8"/>
  <c r="BB66" i="1" s="1"/>
  <c r="AI20" i="8"/>
  <c r="BB71" i="1" s="1"/>
  <c r="AI8" i="8"/>
  <c r="AI14" i="8"/>
  <c r="AI18" i="8"/>
  <c r="BB69" i="1" s="1"/>
  <c r="AI6" i="8"/>
  <c r="AI9" i="8"/>
  <c r="BB60" i="1" s="1"/>
  <c r="AI21" i="8"/>
  <c r="BB72" i="1" s="1"/>
  <c r="AL8" i="4"/>
  <c r="BE22" i="1" s="1"/>
  <c r="BE23" i="1" s="1"/>
  <c r="BE31" i="1" s="1"/>
  <c r="AL3" i="11" s="1"/>
  <c r="AH13" i="6"/>
  <c r="AH24" i="6" s="1"/>
  <c r="BA35" i="1"/>
  <c r="AK9" i="4"/>
  <c r="BD22" i="1"/>
  <c r="BD23" i="1" s="1"/>
  <c r="BD31" i="1" s="1"/>
  <c r="AK3" i="11" s="1"/>
  <c r="AI7" i="6"/>
  <c r="BB34" i="12" s="1"/>
  <c r="AI10" i="6"/>
  <c r="AI11" i="6"/>
  <c r="AI8" i="6"/>
  <c r="AI12" i="6"/>
  <c r="AI9" i="6"/>
  <c r="M90" i="1" l="1"/>
  <c r="N89" i="1"/>
  <c r="N90" i="1" s="1"/>
  <c r="AT87" i="1"/>
  <c r="P77" i="1"/>
  <c r="P78" i="1" s="1"/>
  <c r="AC6" i="11"/>
  <c r="AC23" i="11" s="1"/>
  <c r="AE6" i="11"/>
  <c r="AE23" i="11" s="1"/>
  <c r="BA73" i="1"/>
  <c r="S22" i="1"/>
  <c r="T22" i="1" s="1"/>
  <c r="R66" i="1"/>
  <c r="AG14" i="11"/>
  <c r="AZ59" i="12" s="1"/>
  <c r="AI14" i="11"/>
  <c r="BB59" i="12" s="1"/>
  <c r="BA40" i="1"/>
  <c r="BA51" i="1" s="1"/>
  <c r="BA54" i="1" s="1"/>
  <c r="AZ36" i="1"/>
  <c r="AZ36" i="12"/>
  <c r="R34" i="12"/>
  <c r="AW54" i="12"/>
  <c r="AW53" i="12"/>
  <c r="AW62" i="12" s="1"/>
  <c r="AZ38" i="1"/>
  <c r="AZ38" i="12"/>
  <c r="AZ35" i="1"/>
  <c r="AZ35" i="12"/>
  <c r="P53" i="12"/>
  <c r="P54" i="12"/>
  <c r="BB37" i="1"/>
  <c r="BB37" i="12"/>
  <c r="AY57" i="12"/>
  <c r="AF15" i="11"/>
  <c r="BB36" i="1"/>
  <c r="BB36" i="12"/>
  <c r="BB39" i="1"/>
  <c r="BB39" i="12"/>
  <c r="AZ59" i="1"/>
  <c r="AG12" i="11"/>
  <c r="AV63" i="12"/>
  <c r="P62" i="12"/>
  <c r="BB35" i="1"/>
  <c r="BB35" i="12"/>
  <c r="AZ39" i="1"/>
  <c r="R39" i="1" s="1"/>
  <c r="AZ39" i="12"/>
  <c r="R39" i="12" s="1"/>
  <c r="AY40" i="12"/>
  <c r="BB59" i="1"/>
  <c r="AI12" i="11"/>
  <c r="BB38" i="1"/>
  <c r="BB38" i="12"/>
  <c r="AZ37" i="1"/>
  <c r="AZ37" i="12"/>
  <c r="BA40" i="12"/>
  <c r="BA51" i="12" s="1"/>
  <c r="AH13" i="11"/>
  <c r="R72" i="1"/>
  <c r="R68" i="1"/>
  <c r="AG7" i="8"/>
  <c r="AZ58" i="1" s="1"/>
  <c r="AZ57" i="1"/>
  <c r="AW53" i="1"/>
  <c r="AD4" i="11" s="1"/>
  <c r="AW54" i="1"/>
  <c r="R70" i="1"/>
  <c r="R60" i="1"/>
  <c r="Q57" i="1"/>
  <c r="R69" i="1"/>
  <c r="AY58" i="1"/>
  <c r="Q58" i="1" s="1"/>
  <c r="AF10" i="8"/>
  <c r="AY73" i="1"/>
  <c r="Q73" i="1" s="1"/>
  <c r="Q65" i="1"/>
  <c r="R67" i="1"/>
  <c r="AW75" i="1"/>
  <c r="AW77" i="1" s="1"/>
  <c r="AW78" i="1" s="1"/>
  <c r="P75" i="1"/>
  <c r="AY40" i="1"/>
  <c r="Q34" i="1"/>
  <c r="BC31" i="1"/>
  <c r="AJ3" i="11" s="1"/>
  <c r="S23" i="1"/>
  <c r="T23" i="1" s="1"/>
  <c r="P53" i="1"/>
  <c r="P54" i="1"/>
  <c r="AZ65" i="1"/>
  <c r="AZ73" i="1" s="1"/>
  <c r="AG22" i="8"/>
  <c r="R71" i="1"/>
  <c r="AZ34" i="1"/>
  <c r="AG13" i="6"/>
  <c r="AG24" i="6" s="1"/>
  <c r="AH10" i="8"/>
  <c r="BA61" i="1"/>
  <c r="AI7" i="8"/>
  <c r="BB58" i="1" s="1"/>
  <c r="BB57" i="1"/>
  <c r="BB65" i="1"/>
  <c r="BB73" i="1" s="1"/>
  <c r="AI22" i="8"/>
  <c r="AL9" i="4"/>
  <c r="BA53" i="1"/>
  <c r="AH4" i="11" s="1"/>
  <c r="BB34" i="1"/>
  <c r="AI13" i="6"/>
  <c r="AI24" i="6" s="1"/>
  <c r="AL3" i="8"/>
  <c r="AL4" i="6"/>
  <c r="AK3" i="8"/>
  <c r="AK4" i="6"/>
  <c r="AT89" i="1" l="1"/>
  <c r="AD6" i="11"/>
  <c r="AD23" i="11" s="1"/>
  <c r="AD24" i="11"/>
  <c r="AW86" i="1"/>
  <c r="AE24" i="11"/>
  <c r="AX86" i="1"/>
  <c r="AX87" i="1" s="1"/>
  <c r="AX89" i="1" s="1"/>
  <c r="AX90" i="1" s="1"/>
  <c r="AC24" i="11"/>
  <c r="AV86" i="1"/>
  <c r="BA75" i="1"/>
  <c r="BA77" i="1" s="1"/>
  <c r="BA78" i="1" s="1"/>
  <c r="R37" i="1"/>
  <c r="R36" i="1"/>
  <c r="R35" i="1"/>
  <c r="R59" i="12"/>
  <c r="AZ40" i="1"/>
  <c r="R38" i="1"/>
  <c r="R59" i="1"/>
  <c r="R37" i="12"/>
  <c r="BB40" i="12"/>
  <c r="BB51" i="12" s="1"/>
  <c r="BB53" i="12" s="1"/>
  <c r="R35" i="12"/>
  <c r="BB40" i="1"/>
  <c r="BB51" i="1" s="1"/>
  <c r="BB54" i="1" s="1"/>
  <c r="AY51" i="12"/>
  <c r="Q40" i="12"/>
  <c r="AZ57" i="12"/>
  <c r="AY60" i="12"/>
  <c r="Q60" i="12" s="1"/>
  <c r="Q57" i="12"/>
  <c r="R38" i="12"/>
  <c r="AZ40" i="12"/>
  <c r="AG13" i="11"/>
  <c r="AZ58" i="12" s="1"/>
  <c r="BA58" i="12"/>
  <c r="BA60" i="12" s="1"/>
  <c r="AH15" i="11"/>
  <c r="BB57" i="12"/>
  <c r="P63" i="12"/>
  <c r="AW63" i="12"/>
  <c r="R36" i="12"/>
  <c r="R73" i="1"/>
  <c r="AI13" i="11"/>
  <c r="BB58" i="12" s="1"/>
  <c r="BA54" i="12"/>
  <c r="BA53" i="12"/>
  <c r="AG10" i="8"/>
  <c r="R65" i="1"/>
  <c r="AY61" i="1"/>
  <c r="R57" i="1"/>
  <c r="AZ61" i="1"/>
  <c r="R58" i="1"/>
  <c r="AY51" i="1"/>
  <c r="Q40" i="1"/>
  <c r="R34" i="1"/>
  <c r="S31" i="1"/>
  <c r="AJ4" i="6"/>
  <c r="AJ3" i="8"/>
  <c r="AI10" i="8"/>
  <c r="BB61" i="1"/>
  <c r="BB75" i="1" s="1"/>
  <c r="AL15" i="8"/>
  <c r="BE66" i="1" s="1"/>
  <c r="AL16" i="8"/>
  <c r="BE67" i="1" s="1"/>
  <c r="AL14" i="8"/>
  <c r="AL18" i="8"/>
  <c r="AL21" i="8"/>
  <c r="BE72" i="1" s="1"/>
  <c r="AL6" i="8"/>
  <c r="AL9" i="8"/>
  <c r="BE60" i="1" s="1"/>
  <c r="AL19" i="8"/>
  <c r="BE70" i="1" s="1"/>
  <c r="AL17" i="8"/>
  <c r="BE68" i="1" s="1"/>
  <c r="AL8" i="8"/>
  <c r="AL20" i="8"/>
  <c r="BE71" i="1" s="1"/>
  <c r="AK18" i="8"/>
  <c r="BD69" i="1" s="1"/>
  <c r="AK21" i="8"/>
  <c r="BD72" i="1" s="1"/>
  <c r="AK6" i="8"/>
  <c r="AK9" i="8"/>
  <c r="BD60" i="1" s="1"/>
  <c r="AK19" i="8"/>
  <c r="BD70" i="1" s="1"/>
  <c r="AK15" i="8"/>
  <c r="BD66" i="1" s="1"/>
  <c r="AK20" i="8"/>
  <c r="BD71" i="1" s="1"/>
  <c r="AK8" i="8"/>
  <c r="AK14" i="8"/>
  <c r="AK16" i="8"/>
  <c r="BD67" i="1" s="1"/>
  <c r="AK17" i="8"/>
  <c r="BD68" i="1" s="1"/>
  <c r="AL9" i="6"/>
  <c r="AL7" i="6"/>
  <c r="BE34" i="12" s="1"/>
  <c r="AL8" i="6"/>
  <c r="AL10" i="6"/>
  <c r="AL12" i="6"/>
  <c r="AL11" i="6"/>
  <c r="AK7" i="6"/>
  <c r="BD34" i="12" s="1"/>
  <c r="AK12" i="6"/>
  <c r="AK9" i="6"/>
  <c r="AK10" i="6"/>
  <c r="AK8" i="6"/>
  <c r="AK11" i="6"/>
  <c r="AW87" i="1" l="1"/>
  <c r="AV87" i="1"/>
  <c r="P86" i="1"/>
  <c r="AT90" i="1"/>
  <c r="AH6" i="11"/>
  <c r="AH23" i="11" s="1"/>
  <c r="BB77" i="1"/>
  <c r="BB78" i="1" s="1"/>
  <c r="BB53" i="1"/>
  <c r="AI4" i="11" s="1"/>
  <c r="R40" i="1"/>
  <c r="BB54" i="12"/>
  <c r="AZ51" i="1"/>
  <c r="AZ53" i="1" s="1"/>
  <c r="AG4" i="11" s="1"/>
  <c r="BE59" i="1"/>
  <c r="AL12" i="11"/>
  <c r="R57" i="12"/>
  <c r="AZ60" i="12"/>
  <c r="BE35" i="1"/>
  <c r="BE35" i="12"/>
  <c r="BE37" i="1"/>
  <c r="BE37" i="12"/>
  <c r="R58" i="12"/>
  <c r="AY53" i="12"/>
  <c r="AY62" i="12" s="1"/>
  <c r="AY54" i="12"/>
  <c r="Q51" i="12"/>
  <c r="BD38" i="1"/>
  <c r="BD38" i="12"/>
  <c r="AZ51" i="12"/>
  <c r="R40" i="12"/>
  <c r="BD37" i="1"/>
  <c r="BD37" i="12"/>
  <c r="BA62" i="12"/>
  <c r="BA63" i="12" s="1"/>
  <c r="BE36" i="1"/>
  <c r="BE36" i="12"/>
  <c r="BE38" i="1"/>
  <c r="BE38" i="12"/>
  <c r="AK14" i="11"/>
  <c r="BD59" i="12" s="1"/>
  <c r="AI15" i="11"/>
  <c r="BD35" i="1"/>
  <c r="BD35" i="12"/>
  <c r="BD36" i="1"/>
  <c r="BD36" i="12"/>
  <c r="BD39" i="1"/>
  <c r="BD39" i="12"/>
  <c r="BE39" i="1"/>
  <c r="BE39" i="12"/>
  <c r="BD59" i="1"/>
  <c r="AK12" i="11"/>
  <c r="BE65" i="1"/>
  <c r="AL14" i="11"/>
  <c r="BE59" i="12" s="1"/>
  <c r="BB60" i="12"/>
  <c r="BB62" i="12" s="1"/>
  <c r="BB63" i="12" s="1"/>
  <c r="AG15" i="11"/>
  <c r="R51" i="1"/>
  <c r="AY53" i="1"/>
  <c r="AF4" i="11" s="1"/>
  <c r="AY54" i="1"/>
  <c r="Q51" i="1"/>
  <c r="AJ19" i="8"/>
  <c r="BC70" i="1" s="1"/>
  <c r="S70" i="1" s="1"/>
  <c r="T70" i="1" s="1"/>
  <c r="AJ17" i="8"/>
  <c r="BC68" i="1" s="1"/>
  <c r="S68" i="1" s="1"/>
  <c r="T68" i="1" s="1"/>
  <c r="AJ8" i="8"/>
  <c r="AJ16" i="8"/>
  <c r="BC67" i="1" s="1"/>
  <c r="S67" i="1" s="1"/>
  <c r="T67" i="1" s="1"/>
  <c r="AJ21" i="8"/>
  <c r="BC72" i="1" s="1"/>
  <c r="S72" i="1" s="1"/>
  <c r="T72" i="1" s="1"/>
  <c r="AJ15" i="8"/>
  <c r="BC66" i="1" s="1"/>
  <c r="S66" i="1" s="1"/>
  <c r="T66" i="1" s="1"/>
  <c r="AJ18" i="8"/>
  <c r="BC69" i="1" s="1"/>
  <c r="AJ6" i="8"/>
  <c r="AJ20" i="8"/>
  <c r="BC71" i="1" s="1"/>
  <c r="S71" i="1" s="1"/>
  <c r="T71" i="1" s="1"/>
  <c r="AJ14" i="8"/>
  <c r="AJ9" i="8"/>
  <c r="BC60" i="1" s="1"/>
  <c r="S60" i="1" s="1"/>
  <c r="T60" i="1" s="1"/>
  <c r="AZ75" i="1"/>
  <c r="R61" i="1"/>
  <c r="AJ12" i="6"/>
  <c r="AJ7" i="6"/>
  <c r="BC34" i="12" s="1"/>
  <c r="S34" i="12" s="1"/>
  <c r="T34" i="12" s="1"/>
  <c r="AJ10" i="6"/>
  <c r="AJ8" i="6"/>
  <c r="AJ11" i="6"/>
  <c r="AJ9" i="6"/>
  <c r="T31" i="1"/>
  <c r="AY75" i="1"/>
  <c r="AY77" i="1" s="1"/>
  <c r="AY78" i="1" s="1"/>
  <c r="Q61" i="1"/>
  <c r="BE57" i="1"/>
  <c r="AL7" i="8"/>
  <c r="AL13" i="11" s="1"/>
  <c r="BE58" i="12" s="1"/>
  <c r="BD65" i="1"/>
  <c r="BD73" i="1" s="1"/>
  <c r="AK22" i="8"/>
  <c r="AL22" i="8"/>
  <c r="BE69" i="1"/>
  <c r="BD57" i="1"/>
  <c r="AK7" i="8"/>
  <c r="BD58" i="1" s="1"/>
  <c r="BE34" i="1"/>
  <c r="AL13" i="6"/>
  <c r="AL24" i="6" s="1"/>
  <c r="BD34" i="1"/>
  <c r="AK13" i="6"/>
  <c r="AK24" i="6" s="1"/>
  <c r="AV89" i="1" l="1"/>
  <c r="P87" i="1"/>
  <c r="AW89" i="1"/>
  <c r="AH24" i="11"/>
  <c r="BA86" i="1"/>
  <c r="BA87" i="1" s="1"/>
  <c r="BA89" i="1" s="1"/>
  <c r="BA90" i="1" s="1"/>
  <c r="AI6" i="11"/>
  <c r="AI23" i="11" s="1"/>
  <c r="Q77" i="1"/>
  <c r="Q78" i="1" s="1"/>
  <c r="AF6" i="11"/>
  <c r="AF23" i="11" s="1"/>
  <c r="AZ77" i="1"/>
  <c r="AZ78" i="1" s="1"/>
  <c r="BE73" i="1"/>
  <c r="AZ54" i="1"/>
  <c r="BE40" i="1"/>
  <c r="BE51" i="1" s="1"/>
  <c r="BE53" i="1" s="1"/>
  <c r="AL4" i="11" s="1"/>
  <c r="S69" i="1"/>
  <c r="T69" i="1" s="1"/>
  <c r="BD40" i="12"/>
  <c r="BD51" i="12" s="1"/>
  <c r="BD54" i="12" s="1"/>
  <c r="Q54" i="12"/>
  <c r="Q53" i="12"/>
  <c r="BE40" i="12"/>
  <c r="BE51" i="12" s="1"/>
  <c r="BC37" i="1"/>
  <c r="S37" i="1" s="1"/>
  <c r="T37" i="1" s="1"/>
  <c r="BC37" i="12"/>
  <c r="S37" i="12" s="1"/>
  <c r="T37" i="12" s="1"/>
  <c r="BC39" i="1"/>
  <c r="S39" i="1" s="1"/>
  <c r="T39" i="1" s="1"/>
  <c r="BC39" i="12"/>
  <c r="S39" i="12" s="1"/>
  <c r="T39" i="12" s="1"/>
  <c r="AK13" i="11"/>
  <c r="BD58" i="12" s="1"/>
  <c r="BC35" i="1"/>
  <c r="S35" i="1" s="1"/>
  <c r="T35" i="1" s="1"/>
  <c r="BC35" i="12"/>
  <c r="S35" i="12" s="1"/>
  <c r="T35" i="12" s="1"/>
  <c r="BD57" i="12"/>
  <c r="AY63" i="12"/>
  <c r="Q62" i="12"/>
  <c r="R60" i="12"/>
  <c r="BC36" i="1"/>
  <c r="S36" i="1" s="1"/>
  <c r="T36" i="1" s="1"/>
  <c r="BC36" i="12"/>
  <c r="S36" i="12" s="1"/>
  <c r="T36" i="12" s="1"/>
  <c r="BC59" i="1"/>
  <c r="S59" i="1" s="1"/>
  <c r="T59" i="1" s="1"/>
  <c r="AJ12" i="11"/>
  <c r="BE57" i="12"/>
  <c r="BE60" i="12" s="1"/>
  <c r="AL15" i="11"/>
  <c r="BD40" i="1"/>
  <c r="BD51" i="1" s="1"/>
  <c r="BD54" i="1" s="1"/>
  <c r="BC38" i="1"/>
  <c r="S38" i="1" s="1"/>
  <c r="T38" i="1" s="1"/>
  <c r="BC38" i="12"/>
  <c r="S38" i="12" s="1"/>
  <c r="T38" i="12" s="1"/>
  <c r="AJ14" i="11"/>
  <c r="BC59" i="12" s="1"/>
  <c r="S59" i="12" s="1"/>
  <c r="T59" i="12" s="1"/>
  <c r="R51" i="12"/>
  <c r="AZ54" i="12"/>
  <c r="AZ53" i="12"/>
  <c r="AZ62" i="12" s="1"/>
  <c r="BC34" i="1"/>
  <c r="AJ13" i="6"/>
  <c r="AJ24" i="6" s="1"/>
  <c r="Q53" i="1"/>
  <c r="Q54" i="1"/>
  <c r="R75" i="1"/>
  <c r="BC65" i="1"/>
  <c r="AJ22" i="8"/>
  <c r="R54" i="1"/>
  <c r="R53" i="1"/>
  <c r="Q75" i="1"/>
  <c r="BC57" i="1"/>
  <c r="S57" i="1" s="1"/>
  <c r="T57" i="1" s="1"/>
  <c r="AJ7" i="8"/>
  <c r="AJ13" i="11" s="1"/>
  <c r="BC58" i="12" s="1"/>
  <c r="AK10" i="8"/>
  <c r="AL10" i="8"/>
  <c r="BE58" i="1"/>
  <c r="BE61" i="1" s="1"/>
  <c r="BD61" i="1"/>
  <c r="BD75" i="1" s="1"/>
  <c r="AW90" i="1" l="1"/>
  <c r="AV90" i="1"/>
  <c r="P89" i="1"/>
  <c r="AF24" i="11"/>
  <c r="AY86" i="1"/>
  <c r="AI24" i="11"/>
  <c r="BB86" i="1"/>
  <c r="BB87" i="1" s="1"/>
  <c r="BB89" i="1" s="1"/>
  <c r="BB90" i="1" s="1"/>
  <c r="R77" i="1"/>
  <c r="R78" i="1" s="1"/>
  <c r="AG6" i="11"/>
  <c r="AG23" i="11" s="1"/>
  <c r="BD77" i="1"/>
  <c r="BD78" i="1" s="1"/>
  <c r="BD53" i="1"/>
  <c r="AK4" i="11" s="1"/>
  <c r="S58" i="12"/>
  <c r="T58" i="12" s="1"/>
  <c r="BE54" i="1"/>
  <c r="BD53" i="12"/>
  <c r="BE75" i="1"/>
  <c r="BD60" i="12"/>
  <c r="AK15" i="11"/>
  <c r="BC57" i="12"/>
  <c r="AJ15" i="11"/>
  <c r="R54" i="12"/>
  <c r="R53" i="12"/>
  <c r="BE53" i="12"/>
  <c r="BE62" i="12" s="1"/>
  <c r="BE63" i="12" s="1"/>
  <c r="BE54" i="12"/>
  <c r="BC40" i="12"/>
  <c r="R62" i="12"/>
  <c r="R63" i="12" s="1"/>
  <c r="AZ63" i="12"/>
  <c r="Q63" i="12"/>
  <c r="BC73" i="1"/>
  <c r="S73" i="1" s="1"/>
  <c r="T73" i="1" s="1"/>
  <c r="S65" i="1"/>
  <c r="T65" i="1" s="1"/>
  <c r="AJ10" i="8"/>
  <c r="BC58" i="1"/>
  <c r="BC40" i="1"/>
  <c r="S34" i="1"/>
  <c r="T34" i="1" s="1"/>
  <c r="AY87" i="1" l="1"/>
  <c r="Q86" i="1"/>
  <c r="P90" i="1"/>
  <c r="AG24" i="11"/>
  <c r="AZ86" i="1"/>
  <c r="BD62" i="12"/>
  <c r="BD63" i="12" s="1"/>
  <c r="AK6" i="11"/>
  <c r="AK23" i="11" s="1"/>
  <c r="BE77" i="1"/>
  <c r="BE78" i="1" s="1"/>
  <c r="BC51" i="12"/>
  <c r="S40" i="12"/>
  <c r="T40" i="12" s="1"/>
  <c r="S57" i="12"/>
  <c r="T57" i="12" s="1"/>
  <c r="BC60" i="12"/>
  <c r="S60" i="12" s="1"/>
  <c r="T60" i="12" s="1"/>
  <c r="BC61" i="1"/>
  <c r="S58" i="1"/>
  <c r="T58" i="1" s="1"/>
  <c r="BC51" i="1"/>
  <c r="S40" i="1"/>
  <c r="T40" i="1" s="1"/>
  <c r="AZ87" i="1" l="1"/>
  <c r="R86" i="1"/>
  <c r="AY89" i="1"/>
  <c r="Q87" i="1"/>
  <c r="AK24" i="11"/>
  <c r="BD86" i="1"/>
  <c r="BD87" i="1" s="1"/>
  <c r="BD89" i="1" s="1"/>
  <c r="BD90" i="1" s="1"/>
  <c r="AL6" i="11"/>
  <c r="AL23" i="11" s="1"/>
  <c r="S51" i="12"/>
  <c r="BC54" i="12"/>
  <c r="BC53" i="12"/>
  <c r="BC62" i="12" s="1"/>
  <c r="S51" i="1"/>
  <c r="BC53" i="1"/>
  <c r="AJ4" i="11" s="1"/>
  <c r="BC54" i="1"/>
  <c r="BC75" i="1"/>
  <c r="BC77" i="1" s="1"/>
  <c r="BC78" i="1" s="1"/>
  <c r="S61" i="1"/>
  <c r="T61" i="1" s="1"/>
  <c r="AY90" i="1" l="1"/>
  <c r="Q89" i="1"/>
  <c r="AZ89" i="1"/>
  <c r="R87" i="1"/>
  <c r="AL24" i="11"/>
  <c r="BE86" i="1"/>
  <c r="BE87" i="1" s="1"/>
  <c r="BE89" i="1" s="1"/>
  <c r="BE90" i="1" s="1"/>
  <c r="S77" i="1"/>
  <c r="AJ6" i="11"/>
  <c r="AJ23" i="11" s="1"/>
  <c r="BC63" i="12"/>
  <c r="S62" i="12"/>
  <c r="S54" i="12"/>
  <c r="S53" i="12"/>
  <c r="T51" i="12"/>
  <c r="S75" i="1"/>
  <c r="T75" i="1" s="1"/>
  <c r="S54" i="1"/>
  <c r="S53" i="1"/>
  <c r="T51" i="1"/>
  <c r="T77" i="1" l="1"/>
  <c r="T78" i="1" s="1"/>
  <c r="S78" i="1"/>
  <c r="Q90" i="1"/>
  <c r="AZ90" i="1"/>
  <c r="R89" i="1"/>
  <c r="R90" i="1" s="1"/>
  <c r="AJ24" i="11"/>
  <c r="BC86" i="1"/>
  <c r="S63" i="12"/>
  <c r="T62" i="12"/>
  <c r="T63" i="12" s="1"/>
  <c r="T54" i="12"/>
  <c r="T53" i="12"/>
  <c r="T54" i="1"/>
  <c r="T53" i="1"/>
  <c r="BC87" i="1" l="1"/>
  <c r="S86" i="1"/>
  <c r="T86" i="1" s="1"/>
  <c r="BC89" i="1" l="1"/>
  <c r="S87" i="1"/>
  <c r="T87" i="1" s="1"/>
  <c r="BC90" i="1" l="1"/>
  <c r="S89" i="1"/>
  <c r="S90" i="1" l="1"/>
  <c r="T89" i="1"/>
  <c r="T90" i="1" s="1"/>
</calcChain>
</file>

<file path=xl/sharedStrings.xml><?xml version="1.0" encoding="utf-8"?>
<sst xmlns="http://schemas.openxmlformats.org/spreadsheetml/2006/main" count="288" uniqueCount="122">
  <si>
    <t>Recurring Bookings</t>
  </si>
  <si>
    <t>Non-Recurring Bookings</t>
  </si>
  <si>
    <t>Recurring Revenue</t>
  </si>
  <si>
    <t>Non-Recurring Revenue</t>
  </si>
  <si>
    <t>Sales Team 1</t>
  </si>
  <si>
    <t>Sales Team 2</t>
  </si>
  <si>
    <t>Sales Team 3</t>
  </si>
  <si>
    <t>Sales Team 4</t>
  </si>
  <si>
    <t>Total Recurring Bookings</t>
  </si>
  <si>
    <t>Renewals</t>
  </si>
  <si>
    <t>Renewal Category 1</t>
  </si>
  <si>
    <t>Renewal Category 2</t>
  </si>
  <si>
    <t>Renewal Category 3</t>
  </si>
  <si>
    <t>Renewal Category 4</t>
  </si>
  <si>
    <t>NR Category 1</t>
  </si>
  <si>
    <t>NR Category 2</t>
  </si>
  <si>
    <t>NR Category 3</t>
  </si>
  <si>
    <t>Average Contract Length (months)</t>
  </si>
  <si>
    <t>Category 1 Retn Rate</t>
  </si>
  <si>
    <t>Category 2 Retn Rate</t>
  </si>
  <si>
    <t>Category 3 Retn Rate</t>
  </si>
  <si>
    <t>Category 4 Retn Rate</t>
  </si>
  <si>
    <t>Total Recurring Revenue</t>
  </si>
  <si>
    <t>Total NR Bookings</t>
  </si>
  <si>
    <t>New Recurring Bookings</t>
  </si>
  <si>
    <t>Recurring COGS</t>
  </si>
  <si>
    <t>Hosting Expense</t>
  </si>
  <si>
    <t>Cost of Services</t>
  </si>
  <si>
    <t>Third Party Vendor Costs</t>
  </si>
  <si>
    <t>Recurring COGS 1</t>
  </si>
  <si>
    <t>Recurring COGS 2</t>
  </si>
  <si>
    <t>Recurring COGS 3</t>
  </si>
  <si>
    <t>Total Recurring COGS</t>
  </si>
  <si>
    <t>Non-Recurring COGS</t>
  </si>
  <si>
    <t>Third Party Consultants</t>
  </si>
  <si>
    <t>Third Party Specialists</t>
  </si>
  <si>
    <t>NR Hosting Costs</t>
  </si>
  <si>
    <t>NR COGS 1</t>
  </si>
  <si>
    <t>NR COGS 2</t>
  </si>
  <si>
    <t>NR COGS 3</t>
  </si>
  <si>
    <t>Total NR COGS</t>
  </si>
  <si>
    <t>Personnel Costs</t>
  </si>
  <si>
    <t>Insurance &amp; Benefits</t>
  </si>
  <si>
    <t>Other Personnel Costs</t>
  </si>
  <si>
    <t>Travel &amp; Entertainment</t>
  </si>
  <si>
    <t>Rent &amp; Occupancy</t>
  </si>
  <si>
    <t>Telecommunications</t>
  </si>
  <si>
    <t>Equipment &amp; Systems</t>
  </si>
  <si>
    <t>General &amp; Administrative</t>
  </si>
  <si>
    <t>Marketing</t>
  </si>
  <si>
    <t>Insurance</t>
  </si>
  <si>
    <t>Outside Consultants</t>
  </si>
  <si>
    <t>Recruiting</t>
  </si>
  <si>
    <t>Total Non-Comp Expenses</t>
  </si>
  <si>
    <t>Total Comp Expenses</t>
  </si>
  <si>
    <t>Contra Revenue</t>
  </si>
  <si>
    <t>Comp Expenses</t>
  </si>
  <si>
    <t>Non-Comp Expenses</t>
  </si>
  <si>
    <t>TOTAL COGS</t>
  </si>
  <si>
    <t>TOTAL REVENUE</t>
  </si>
  <si>
    <t>NET INCOME</t>
  </si>
  <si>
    <t>Gross Margin (%)</t>
  </si>
  <si>
    <t>Gross Margin ($)</t>
  </si>
  <si>
    <t>Attach Rate</t>
  </si>
  <si>
    <t>NR Revenue 1</t>
  </si>
  <si>
    <t>Headcount</t>
  </si>
  <si>
    <t>Work Hours</t>
  </si>
  <si>
    <t>Bill Rate/Hr</t>
  </si>
  <si>
    <t>Excluded Hours</t>
  </si>
  <si>
    <t>Billable Utilization</t>
  </si>
  <si>
    <t>NR Revenue 2</t>
  </si>
  <si>
    <t>NR Revenue 3</t>
  </si>
  <si>
    <t>Total NR Revenue 1</t>
  </si>
  <si>
    <t>Total NR Revenue 2</t>
  </si>
  <si>
    <t>Total NR Revenue 3</t>
  </si>
  <si>
    <t>Holidays</t>
  </si>
  <si>
    <t>Retention Rates</t>
  </si>
  <si>
    <t>Total Capacity</t>
  </si>
  <si>
    <t>Total NR Revenue</t>
  </si>
  <si>
    <t>Ending Backlog</t>
  </si>
  <si>
    <t>Backlog Start</t>
  </si>
  <si>
    <t>Working Hours in Month</t>
  </si>
  <si>
    <t>Total Headcount</t>
  </si>
  <si>
    <t>Q1 2023</t>
  </si>
  <si>
    <t>Q2 2023</t>
  </si>
  <si>
    <t>Q3 2023</t>
  </si>
  <si>
    <t>Q4 2023</t>
  </si>
  <si>
    <t>FY 2023</t>
  </si>
  <si>
    <t>Q1 2024</t>
  </si>
  <si>
    <t>Q2 2024</t>
  </si>
  <si>
    <t>Q3 2024</t>
  </si>
  <si>
    <t>Q4 2024</t>
  </si>
  <si>
    <t>FY 2024</t>
  </si>
  <si>
    <t>Q1 2025</t>
  </si>
  <si>
    <t>Q2 2025</t>
  </si>
  <si>
    <t>Q3 2025</t>
  </si>
  <si>
    <t>Q4 2025</t>
  </si>
  <si>
    <t>FY 2025</t>
  </si>
  <si>
    <t>OPEX</t>
  </si>
  <si>
    <t>Research &amp; Development</t>
  </si>
  <si>
    <t>Sales &amp; Marketing</t>
  </si>
  <si>
    <t>ITDA</t>
  </si>
  <si>
    <t>Interest</t>
  </si>
  <si>
    <t>Taxes</t>
  </si>
  <si>
    <t>Depreciation</t>
  </si>
  <si>
    <t>Amortization</t>
  </si>
  <si>
    <t>Total ITDA</t>
  </si>
  <si>
    <t>GROSS MARGIN</t>
  </si>
  <si>
    <t>Total OPEX</t>
  </si>
  <si>
    <t>EBITDA</t>
  </si>
  <si>
    <t>EBITDA MARGIN</t>
  </si>
  <si>
    <t>NET MARGIN</t>
  </si>
  <si>
    <t>Interest on Debt</t>
  </si>
  <si>
    <t>Taxes on Income</t>
  </si>
  <si>
    <t>Income Tax Rate</t>
  </si>
  <si>
    <t>Total Income Tax</t>
  </si>
  <si>
    <t>Other Non-Cash</t>
  </si>
  <si>
    <t>Other Non-Cash Expenses</t>
  </si>
  <si>
    <t>TOTAL OPEX</t>
  </si>
  <si>
    <t>Total Non-Cash Expenses</t>
  </si>
  <si>
    <t>Long-Term Debt Interest</t>
  </si>
  <si>
    <t>Plant, Property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</si>
</sst>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\ yy"/>
    <numFmt numFmtId="165" formatCode="_(* #,##0_);_(* \(#,##0\);_(* &quot;-&quot;??_);_(@_)"/>
    <numFmt numFmtId="166" formatCode="0.0%"/>
    <numFmt numFmtId="167" formatCode="0.0"/>
  </numFmts>
  <fonts count="3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center"/>
    </xf>
    <xf numFmtId="165" fontId="2" fillId="0" borderId="0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1" fillId="0" borderId="0" xfId="1" applyNumberFormat="1" applyFont="1" applyFill="1" applyAlignment="1">
      <alignment vertical="center"/>
    </xf>
    <xf numFmtId="166" fontId="0" fillId="0" borderId="0" xfId="0" applyNumberFormat="1" applyAlignment="1">
      <alignment vertical="center"/>
    </xf>
    <xf numFmtId="166" fontId="0" fillId="2" borderId="3" xfId="0" applyNumberForma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6" fontId="0" fillId="0" borderId="0" xfId="0" applyNumberFormat="1" applyAlignment="1">
      <alignment vertical="center"/>
    </xf>
    <xf numFmtId="16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left" vertical="center"/>
    </xf>
    <xf numFmtId="9" fontId="0" fillId="0" borderId="0" xfId="1" applyNumberFormat="1" applyFont="1" applyAlignment="1">
      <alignment vertical="center"/>
    </xf>
    <xf numFmtId="165" fontId="0" fillId="0" borderId="0" xfId="1" applyNumberFormat="1" applyFont="1" applyFill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0" xfId="1" applyNumberFormat="1" applyFont="1" applyFill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0" fillId="2" borderId="3" xfId="1" applyNumberFormat="1" applyFont="1" applyFill="1" applyBorder="1" applyAlignment="1">
      <alignment vertical="center"/>
    </xf>
    <xf numFmtId="10" fontId="0" fillId="0" borderId="0" xfId="0" applyNumberFormat="1"/>
    <xf numFmtId="165" fontId="0" fillId="0" borderId="0" xfId="0" applyNumberForma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Backlog!$B$9</c:f>
              <c:strCache>
                <c:ptCount val="1"/>
                <c:pt idx="0">
                  <c:v>Ending Backlog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Backlog!$C$1:$AL$1</c15:sqref>
                  </c15:fullRef>
                </c:ext>
              </c:extLst>
              <c:f>Backlog!$L$1:$AL$1</c:f>
              <c:numCache>
                <c:formatCode>mmm\ yy</c:formatCode>
                <c:ptCount val="27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  <c:pt idx="12">
                  <c:v>45566</c:v>
                </c:pt>
                <c:pt idx="13">
                  <c:v>45597</c:v>
                </c:pt>
                <c:pt idx="14">
                  <c:v>45627</c:v>
                </c:pt>
                <c:pt idx="15">
                  <c:v>45658</c:v>
                </c:pt>
                <c:pt idx="16">
                  <c:v>45689</c:v>
                </c:pt>
                <c:pt idx="17">
                  <c:v>45717</c:v>
                </c:pt>
                <c:pt idx="18">
                  <c:v>45748</c:v>
                </c:pt>
                <c:pt idx="19">
                  <c:v>45778</c:v>
                </c:pt>
                <c:pt idx="20">
                  <c:v>45809</c:v>
                </c:pt>
                <c:pt idx="21">
                  <c:v>45839</c:v>
                </c:pt>
                <c:pt idx="22">
                  <c:v>45870</c:v>
                </c:pt>
                <c:pt idx="23">
                  <c:v>45901</c:v>
                </c:pt>
                <c:pt idx="24">
                  <c:v>45931</c:v>
                </c:pt>
                <c:pt idx="25">
                  <c:v>45962</c:v>
                </c:pt>
                <c:pt idx="26">
                  <c:v>45992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Backlog!$C$9:$AL$9</c15:sqref>
                  </c15:fullRef>
                </c:ext>
              </c:extLst>
              <c:f>Backlog!$L$9:$AL$9</c:f>
              <c:numCache>
                <c:formatCode>_(* #,##0_);_(* \(#,##0\);_(* "-"??_);_(@_)</c:formatCode>
                <c:ptCount val="27"/>
                <c:pt idx="0">
                  <c:v>396623.30941962556</c:v>
                </c:pt>
                <c:pt idx="1">
                  <c:v>304250.76965832384</c:v>
                </c:pt>
                <c:pt idx="2">
                  <c:v>248827.91092712968</c:v>
                </c:pt>
                <c:pt idx="3">
                  <c:v>332399.35316074546</c:v>
                </c:pt>
                <c:pt idx="4">
                  <c:v>591284.40745557717</c:v>
                </c:pt>
                <c:pt idx="5">
                  <c:v>764941.68405278807</c:v>
                </c:pt>
                <c:pt idx="6">
                  <c:v>654323.38571381569</c:v>
                </c:pt>
                <c:pt idx="7">
                  <c:v>574789.55919798953</c:v>
                </c:pt>
                <c:pt idx="8">
                  <c:v>635874.26565107447</c:v>
                </c:pt>
                <c:pt idx="9">
                  <c:v>638383.0839211602</c:v>
                </c:pt>
                <c:pt idx="10">
                  <c:v>704442.11732888722</c:v>
                </c:pt>
                <c:pt idx="11">
                  <c:v>677234.44364424283</c:v>
                </c:pt>
                <c:pt idx="12">
                  <c:v>466859.53929822799</c:v>
                </c:pt>
                <c:pt idx="13">
                  <c:v>438794.45995990711</c:v>
                </c:pt>
                <c:pt idx="14">
                  <c:v>428145.31598261965</c:v>
                </c:pt>
                <c:pt idx="15">
                  <c:v>523898.9335756842</c:v>
                </c:pt>
                <c:pt idx="16">
                  <c:v>754215.00268064067</c:v>
                </c:pt>
                <c:pt idx="17">
                  <c:v>953187.00053304608</c:v>
                </c:pt>
                <c:pt idx="18">
                  <c:v>703027.32240151614</c:v>
                </c:pt>
                <c:pt idx="19">
                  <c:v>593712.82941331062</c:v>
                </c:pt>
                <c:pt idx="20">
                  <c:v>815210.58995539905</c:v>
                </c:pt>
                <c:pt idx="21">
                  <c:v>624302.13803817646</c:v>
                </c:pt>
                <c:pt idx="22">
                  <c:v>745772.20795829222</c:v>
                </c:pt>
                <c:pt idx="23">
                  <c:v>934089.92470901855</c:v>
                </c:pt>
                <c:pt idx="24">
                  <c:v>807527.81505340012</c:v>
                </c:pt>
                <c:pt idx="25">
                  <c:v>879309.50050841505</c:v>
                </c:pt>
                <c:pt idx="26">
                  <c:v>963220.76528781024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5A-49E6-957E-DF61A635F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702703"/>
        <c:axId val="7477051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Backlog!$B$3</c15:sqref>
                        </c15:formulaRef>
                      </c:ext>
                    </c:extLst>
                    <c:strCache>
                      <c:ptCount val="1"/>
                      <c:pt idx="0">
                        <c:v>Backlog Start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Backlog!$C$3:$AL$3</c15:sqref>
                        </c15:fullRef>
                        <c15:formulaRef>
                          <c15:sqref>Backlog!$L$3:$AL$3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539960.43806543131</c:v>
                      </c:pt>
                      <c:pt idx="1">
                        <c:v>396623.30941962556</c:v>
                      </c:pt>
                      <c:pt idx="2">
                        <c:v>304250.76965832384</c:v>
                      </c:pt>
                      <c:pt idx="3">
                        <c:v>248827.91092712968</c:v>
                      </c:pt>
                      <c:pt idx="4">
                        <c:v>332399.35316074546</c:v>
                      </c:pt>
                      <c:pt idx="5">
                        <c:v>591284.40745557717</c:v>
                      </c:pt>
                      <c:pt idx="6">
                        <c:v>764941.68405278807</c:v>
                      </c:pt>
                      <c:pt idx="7">
                        <c:v>654323.38571381569</c:v>
                      </c:pt>
                      <c:pt idx="8">
                        <c:v>574789.55919798953</c:v>
                      </c:pt>
                      <c:pt idx="9">
                        <c:v>635874.26565107447</c:v>
                      </c:pt>
                      <c:pt idx="10">
                        <c:v>638383.0839211602</c:v>
                      </c:pt>
                      <c:pt idx="11">
                        <c:v>704442.11732888722</c:v>
                      </c:pt>
                      <c:pt idx="12">
                        <c:v>677234.44364424283</c:v>
                      </c:pt>
                      <c:pt idx="13">
                        <c:v>466859.53929822799</c:v>
                      </c:pt>
                      <c:pt idx="14">
                        <c:v>438794.45995990711</c:v>
                      </c:pt>
                      <c:pt idx="15">
                        <c:v>428145.31598261965</c:v>
                      </c:pt>
                      <c:pt idx="16">
                        <c:v>523898.9335756842</c:v>
                      </c:pt>
                      <c:pt idx="17">
                        <c:v>754215.00268064067</c:v>
                      </c:pt>
                      <c:pt idx="18">
                        <c:v>953187.00053304608</c:v>
                      </c:pt>
                      <c:pt idx="19">
                        <c:v>703027.32240151614</c:v>
                      </c:pt>
                      <c:pt idx="20">
                        <c:v>593712.82941331062</c:v>
                      </c:pt>
                      <c:pt idx="21">
                        <c:v>815210.58995539905</c:v>
                      </c:pt>
                      <c:pt idx="22">
                        <c:v>624302.13803817646</c:v>
                      </c:pt>
                      <c:pt idx="23">
                        <c:v>745772.20795829222</c:v>
                      </c:pt>
                      <c:pt idx="24">
                        <c:v>934089.92470901855</c:v>
                      </c:pt>
                      <c:pt idx="25">
                        <c:v>807527.81505340012</c:v>
                      </c:pt>
                      <c:pt idx="26">
                        <c:v>879309.50050841505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15A-49E6-957E-DF61A635F956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Backlog!$B$4</c15:sqref>
                        </c15:formulaRef>
                      </c:ext>
                    </c:extLst>
                    <c:strCache>
                      <c:ptCount val="1"/>
                      <c:pt idx="0">
                        <c:v>Non-Recurring Bookings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Backlog!$C$4:$AL$4</c15:sqref>
                        </c15:fullRef>
                        <c15:formulaRef>
                          <c15:sqref>Backlog!$L$4:$AL$4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284096.87135419424</c:v>
                      </c:pt>
                      <c:pt idx="1">
                        <c:v>314707.46023869823</c:v>
                      </c:pt>
                      <c:pt idx="2">
                        <c:v>331303.14126880589</c:v>
                      </c:pt>
                      <c:pt idx="3">
                        <c:v>518321.84223361581</c:v>
                      </c:pt>
                      <c:pt idx="4">
                        <c:v>672933.0542948317</c:v>
                      </c:pt>
                      <c:pt idx="5">
                        <c:v>608407.67659721081</c:v>
                      </c:pt>
                      <c:pt idx="6">
                        <c:v>363314.50166102767</c:v>
                      </c:pt>
                      <c:pt idx="7">
                        <c:v>393117.37348417385</c:v>
                      </c:pt>
                      <c:pt idx="8">
                        <c:v>511228.70645308495</c:v>
                      </c:pt>
                      <c:pt idx="9">
                        <c:v>497667.21827008581</c:v>
                      </c:pt>
                      <c:pt idx="10">
                        <c:v>564229.43340772693</c:v>
                      </c:pt>
                      <c:pt idx="11">
                        <c:v>526328.32631535572</c:v>
                      </c:pt>
                      <c:pt idx="12">
                        <c:v>398514.69565398525</c:v>
                      </c:pt>
                      <c:pt idx="13">
                        <c:v>470117.32066167914</c:v>
                      </c:pt>
                      <c:pt idx="14">
                        <c:v>562182.85602271254</c:v>
                      </c:pt>
                      <c:pt idx="15">
                        <c:v>668585.61759306467</c:v>
                      </c:pt>
                      <c:pt idx="16">
                        <c:v>745864.86910495651</c:v>
                      </c:pt>
                      <c:pt idx="17">
                        <c:v>820706.39785240532</c:v>
                      </c:pt>
                      <c:pt idx="18">
                        <c:v>418781.12186847016</c:v>
                      </c:pt>
                      <c:pt idx="19">
                        <c:v>498813.50701179437</c:v>
                      </c:pt>
                      <c:pt idx="20">
                        <c:v>880292.96054208849</c:v>
                      </c:pt>
                      <c:pt idx="21">
                        <c:v>499257.94808277756</c:v>
                      </c:pt>
                      <c:pt idx="22">
                        <c:v>748894.06992011587</c:v>
                      </c:pt>
                      <c:pt idx="23">
                        <c:v>867373.71675072634</c:v>
                      </c:pt>
                      <c:pt idx="24">
                        <c:v>552493.89034438157</c:v>
                      </c:pt>
                      <c:pt idx="25">
                        <c:v>653829.68545501481</c:v>
                      </c:pt>
                      <c:pt idx="26">
                        <c:v>795303.26477939519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15A-49E6-957E-DF61A635F95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Backlog!$B$5</c15:sqref>
                        </c15:formulaRef>
                      </c:ext>
                    </c:extLst>
                    <c:strCache>
                      <c:ptCount val="1"/>
                      <c:pt idx="0">
                        <c:v>NR Revenue 1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Backlog!$C$5:$AL$5</c15:sqref>
                        </c15:fullRef>
                        <c15:formulaRef>
                          <c15:sqref>Backlog!$L$5:$AL$5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-256074.00000000003</c:v>
                      </c:pt>
                      <c:pt idx="1">
                        <c:v>-243880</c:v>
                      </c:pt>
                      <c:pt idx="2">
                        <c:v>-231686</c:v>
                      </c:pt>
                      <c:pt idx="3">
                        <c:v>-263390.40000000002</c:v>
                      </c:pt>
                      <c:pt idx="4">
                        <c:v>-250848.00000000003</c:v>
                      </c:pt>
                      <c:pt idx="5">
                        <c:v>-263390.40000000002</c:v>
                      </c:pt>
                      <c:pt idx="6">
                        <c:v>-275932.79999999999</c:v>
                      </c:pt>
                      <c:pt idx="7">
                        <c:v>-283651.20000000001</c:v>
                      </c:pt>
                      <c:pt idx="8">
                        <c:v>-270144</c:v>
                      </c:pt>
                      <c:pt idx="9">
                        <c:v>-297158.40000000002</c:v>
                      </c:pt>
                      <c:pt idx="10">
                        <c:v>-291530.40000000002</c:v>
                      </c:pt>
                      <c:pt idx="11">
                        <c:v>-308736</c:v>
                      </c:pt>
                      <c:pt idx="12">
                        <c:v>-339609.60000000003</c:v>
                      </c:pt>
                      <c:pt idx="13">
                        <c:v>-277862.40000000002</c:v>
                      </c:pt>
                      <c:pt idx="14">
                        <c:v>-328032</c:v>
                      </c:pt>
                      <c:pt idx="15">
                        <c:v>-328032</c:v>
                      </c:pt>
                      <c:pt idx="16">
                        <c:v>-295228.80000000005</c:v>
                      </c:pt>
                      <c:pt idx="17">
                        <c:v>-364694.4</c:v>
                      </c:pt>
                      <c:pt idx="18">
                        <c:v>-382060.80000000005</c:v>
                      </c:pt>
                      <c:pt idx="19">
                        <c:v>-347328</c:v>
                      </c:pt>
                      <c:pt idx="20">
                        <c:v>-384955.2</c:v>
                      </c:pt>
                      <c:pt idx="21">
                        <c:v>-403286.4</c:v>
                      </c:pt>
                      <c:pt idx="22">
                        <c:v>-366624</c:v>
                      </c:pt>
                      <c:pt idx="23">
                        <c:v>-405216</c:v>
                      </c:pt>
                      <c:pt idx="24">
                        <c:v>-405216</c:v>
                      </c:pt>
                      <c:pt idx="25">
                        <c:v>-347328</c:v>
                      </c:pt>
                      <c:pt idx="26">
                        <c:v>-424512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15A-49E6-957E-DF61A635F95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Backlog!$B$6</c15:sqref>
                        </c15:formulaRef>
                      </c:ext>
                    </c:extLst>
                    <c:strCache>
                      <c:ptCount val="1"/>
                      <c:pt idx="0">
                        <c:v>NR Revenue 2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Backlog!$C$6:$AL$6</c15:sqref>
                        </c15:fullRef>
                        <c15:formulaRef>
                          <c15:sqref>Backlog!$L$6:$AL$6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-100800</c:v>
                      </c:pt>
                      <c:pt idx="1">
                        <c:v>-96000</c:v>
                      </c:pt>
                      <c:pt idx="2">
                        <c:v>-91200</c:v>
                      </c:pt>
                      <c:pt idx="3">
                        <c:v>-100800</c:v>
                      </c:pt>
                      <c:pt idx="4">
                        <c:v>-96000</c:v>
                      </c:pt>
                      <c:pt idx="5">
                        <c:v>-100800</c:v>
                      </c:pt>
                      <c:pt idx="6">
                        <c:v>-105600</c:v>
                      </c:pt>
                      <c:pt idx="7">
                        <c:v>-100800</c:v>
                      </c:pt>
                      <c:pt idx="8">
                        <c:v>-96000</c:v>
                      </c:pt>
                      <c:pt idx="9">
                        <c:v>-105600</c:v>
                      </c:pt>
                      <c:pt idx="10">
                        <c:v>-100800</c:v>
                      </c:pt>
                      <c:pt idx="11">
                        <c:v>-144000</c:v>
                      </c:pt>
                      <c:pt idx="12">
                        <c:v>-158400</c:v>
                      </c:pt>
                      <c:pt idx="13">
                        <c:v>-129600</c:v>
                      </c:pt>
                      <c:pt idx="14">
                        <c:v>-144000</c:v>
                      </c:pt>
                      <c:pt idx="15">
                        <c:v>-144000</c:v>
                      </c:pt>
                      <c:pt idx="16">
                        <c:v>-129600</c:v>
                      </c:pt>
                      <c:pt idx="17">
                        <c:v>-151200</c:v>
                      </c:pt>
                      <c:pt idx="18">
                        <c:v>-176000</c:v>
                      </c:pt>
                      <c:pt idx="19">
                        <c:v>-160000</c:v>
                      </c:pt>
                      <c:pt idx="20">
                        <c:v>-168000</c:v>
                      </c:pt>
                      <c:pt idx="21">
                        <c:v>-176000</c:v>
                      </c:pt>
                      <c:pt idx="22">
                        <c:v>-160000</c:v>
                      </c:pt>
                      <c:pt idx="23">
                        <c:v>-168000</c:v>
                      </c:pt>
                      <c:pt idx="24">
                        <c:v>-168000</c:v>
                      </c:pt>
                      <c:pt idx="25">
                        <c:v>-144000</c:v>
                      </c:pt>
                      <c:pt idx="26">
                        <c:v>-176000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5A-49E6-957E-DF61A635F956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Backlog!$B$7</c15:sqref>
                        </c15:formulaRef>
                      </c:ext>
                    </c:extLst>
                    <c:strCache>
                      <c:ptCount val="1"/>
                      <c:pt idx="0">
                        <c:v>NR Revenue 3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Backlog!$C$7:$AL$7</c15:sqref>
                        </c15:fullRef>
                        <c15:formulaRef>
                          <c15:sqref>Backlog!$L$7:$AL$7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-70560</c:v>
                      </c:pt>
                      <c:pt idx="1">
                        <c:v>-67200</c:v>
                      </c:pt>
                      <c:pt idx="2">
                        <c:v>-63839.999999999993</c:v>
                      </c:pt>
                      <c:pt idx="3">
                        <c:v>-70560</c:v>
                      </c:pt>
                      <c:pt idx="4">
                        <c:v>-67200</c:v>
                      </c:pt>
                      <c:pt idx="5">
                        <c:v>-70560</c:v>
                      </c:pt>
                      <c:pt idx="6">
                        <c:v>-92400</c:v>
                      </c:pt>
                      <c:pt idx="7">
                        <c:v>-88200</c:v>
                      </c:pt>
                      <c:pt idx="8">
                        <c:v>-84000</c:v>
                      </c:pt>
                      <c:pt idx="9">
                        <c:v>-92400</c:v>
                      </c:pt>
                      <c:pt idx="10">
                        <c:v>-105840</c:v>
                      </c:pt>
                      <c:pt idx="11">
                        <c:v>-100800</c:v>
                      </c:pt>
                      <c:pt idx="12">
                        <c:v>-110880</c:v>
                      </c:pt>
                      <c:pt idx="13">
                        <c:v>-90720</c:v>
                      </c:pt>
                      <c:pt idx="14">
                        <c:v>-100800</c:v>
                      </c:pt>
                      <c:pt idx="15">
                        <c:v>-100800</c:v>
                      </c:pt>
                      <c:pt idx="16">
                        <c:v>-90720</c:v>
                      </c:pt>
                      <c:pt idx="17">
                        <c:v>-105840</c:v>
                      </c:pt>
                      <c:pt idx="18">
                        <c:v>-110880</c:v>
                      </c:pt>
                      <c:pt idx="19">
                        <c:v>-100800</c:v>
                      </c:pt>
                      <c:pt idx="20">
                        <c:v>-105840</c:v>
                      </c:pt>
                      <c:pt idx="21">
                        <c:v>-110880</c:v>
                      </c:pt>
                      <c:pt idx="22">
                        <c:v>-100800</c:v>
                      </c:pt>
                      <c:pt idx="23">
                        <c:v>-105840</c:v>
                      </c:pt>
                      <c:pt idx="24">
                        <c:v>-105840</c:v>
                      </c:pt>
                      <c:pt idx="25">
                        <c:v>-90720</c:v>
                      </c:pt>
                      <c:pt idx="26">
                        <c:v>-110880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15A-49E6-957E-DF61A635F956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Backlog!$B$8</c15:sqref>
                        </c15:formulaRef>
                      </c:ext>
                    </c:extLst>
                    <c:strCache>
                      <c:ptCount val="1"/>
                      <c:pt idx="0">
                        <c:v>Total NR Revenue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Backlog!$C$1:$AL$1</c15:sqref>
                        </c15:fullRef>
                        <c15:formulaRef>
                          <c15:sqref>Backlog!$L$1:$AL$1</c15:sqref>
                        </c15:formulaRef>
                      </c:ext>
                    </c:extLst>
                    <c:numCache>
                      <c:formatCode>mmm\ yy</c:formatCode>
                      <c:ptCount val="27"/>
                      <c:pt idx="0">
                        <c:v>45200</c:v>
                      </c:pt>
                      <c:pt idx="1">
                        <c:v>45231</c:v>
                      </c:pt>
                      <c:pt idx="2">
                        <c:v>45261</c:v>
                      </c:pt>
                      <c:pt idx="3">
                        <c:v>45292</c:v>
                      </c:pt>
                      <c:pt idx="4">
                        <c:v>45323</c:v>
                      </c:pt>
                      <c:pt idx="5">
                        <c:v>45352</c:v>
                      </c:pt>
                      <c:pt idx="6">
                        <c:v>45383</c:v>
                      </c:pt>
                      <c:pt idx="7">
                        <c:v>45413</c:v>
                      </c:pt>
                      <c:pt idx="8">
                        <c:v>45444</c:v>
                      </c:pt>
                      <c:pt idx="9">
                        <c:v>45474</c:v>
                      </c:pt>
                      <c:pt idx="10">
                        <c:v>45505</c:v>
                      </c:pt>
                      <c:pt idx="11">
                        <c:v>45536</c:v>
                      </c:pt>
                      <c:pt idx="12">
                        <c:v>45566</c:v>
                      </c:pt>
                      <c:pt idx="13">
                        <c:v>45597</c:v>
                      </c:pt>
                      <c:pt idx="14">
                        <c:v>45627</c:v>
                      </c:pt>
                      <c:pt idx="15">
                        <c:v>45658</c:v>
                      </c:pt>
                      <c:pt idx="16">
                        <c:v>45689</c:v>
                      </c:pt>
                      <c:pt idx="17">
                        <c:v>45717</c:v>
                      </c:pt>
                      <c:pt idx="18">
                        <c:v>45748</c:v>
                      </c:pt>
                      <c:pt idx="19">
                        <c:v>45778</c:v>
                      </c:pt>
                      <c:pt idx="20">
                        <c:v>45809</c:v>
                      </c:pt>
                      <c:pt idx="21">
                        <c:v>45839</c:v>
                      </c:pt>
                      <c:pt idx="22">
                        <c:v>45870</c:v>
                      </c:pt>
                      <c:pt idx="23">
                        <c:v>45901</c:v>
                      </c:pt>
                      <c:pt idx="24">
                        <c:v>45931</c:v>
                      </c:pt>
                      <c:pt idx="25">
                        <c:v>45962</c:v>
                      </c:pt>
                      <c:pt idx="26">
                        <c:v>45992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Backlog!$C$8:$AL$8</c15:sqref>
                        </c15:fullRef>
                        <c15:formulaRef>
                          <c15:sqref>Backlog!$L$8:$AL$8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7"/>
                      <c:pt idx="0">
                        <c:v>-427434</c:v>
                      </c:pt>
                      <c:pt idx="1">
                        <c:v>-407080</c:v>
                      </c:pt>
                      <c:pt idx="2">
                        <c:v>-386726</c:v>
                      </c:pt>
                      <c:pt idx="3">
                        <c:v>-434750.4</c:v>
                      </c:pt>
                      <c:pt idx="4">
                        <c:v>-414048</c:v>
                      </c:pt>
                      <c:pt idx="5">
                        <c:v>-434750.4</c:v>
                      </c:pt>
                      <c:pt idx="6">
                        <c:v>-473932.79999999999</c:v>
                      </c:pt>
                      <c:pt idx="7">
                        <c:v>-472651.2</c:v>
                      </c:pt>
                      <c:pt idx="8">
                        <c:v>-450144</c:v>
                      </c:pt>
                      <c:pt idx="9">
                        <c:v>-495158.4</c:v>
                      </c:pt>
                      <c:pt idx="10">
                        <c:v>-498170.4</c:v>
                      </c:pt>
                      <c:pt idx="11">
                        <c:v>-553536</c:v>
                      </c:pt>
                      <c:pt idx="12">
                        <c:v>-608889.60000000009</c:v>
                      </c:pt>
                      <c:pt idx="13">
                        <c:v>-498182.40000000002</c:v>
                      </c:pt>
                      <c:pt idx="14">
                        <c:v>-572832</c:v>
                      </c:pt>
                      <c:pt idx="15">
                        <c:v>-572832</c:v>
                      </c:pt>
                      <c:pt idx="16">
                        <c:v>-515548.80000000005</c:v>
                      </c:pt>
                      <c:pt idx="17">
                        <c:v>-621734.40000000002</c:v>
                      </c:pt>
                      <c:pt idx="18">
                        <c:v>-668940.80000000005</c:v>
                      </c:pt>
                      <c:pt idx="19">
                        <c:v>-608128</c:v>
                      </c:pt>
                      <c:pt idx="20">
                        <c:v>-658795.19999999995</c:v>
                      </c:pt>
                      <c:pt idx="21">
                        <c:v>-690166.4</c:v>
                      </c:pt>
                      <c:pt idx="22">
                        <c:v>-627424</c:v>
                      </c:pt>
                      <c:pt idx="23">
                        <c:v>-679056</c:v>
                      </c:pt>
                      <c:pt idx="24">
                        <c:v>-679056</c:v>
                      </c:pt>
                      <c:pt idx="25">
                        <c:v>-582048</c:v>
                      </c:pt>
                      <c:pt idx="26">
                        <c:v>-711392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5A-49E6-957E-DF61A635F956}"/>
                  </c:ext>
                </c:extLst>
              </c15:ser>
            </c15:filteredLineSeries>
          </c:ext>
        </c:extLst>
      </c:lineChart>
      <c:dateAx>
        <c:axId val="747702703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705103"/>
        <c:crosses val="autoZero"/>
        <c:auto val="1"/>
        <c:lblOffset val="100"/>
        <c:baseTimeUnit val="months"/>
      </c:dateAx>
      <c:valAx>
        <c:axId val="74770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70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12</xdr:row>
      <xdr:rowOff>85725</xdr:rowOff>
    </xdr:from>
    <xdr:to>
      <xdr:col>14</xdr:col>
      <xdr:colOff>161925</xdr:colOff>
      <xdr:row>38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C54B3C-1A48-DEA5-BA99-3244D7F4FD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A032A-DA61-4BDA-BCEF-2153C6429BF2}">
  <dimension ref="B1:BF90"/>
  <sheetViews>
    <sheetView showGridLines="0" workbookViewId="0">
      <pane xSplit="2" ySplit="1" topLeftCell="C2" activePane="bottomRight" state="frozen"/>
      <selection activeCell="B16" sqref="B16"/>
      <selection pane="topRight" activeCell="B16" sqref="B16"/>
      <selection pane="bottomLeft" activeCell="B16" sqref="B16"/>
      <selection pane="bottomRight" activeCell="BK9" sqref="BK9"/>
    </sheetView>
  </sheetViews>
  <sheetFormatPr defaultRowHeight="15" customHeight="1" outlineLevelRow="1" outlineLevelCol="1" x14ac:dyDescent="0.2"/>
  <cols>
    <col min="1" max="1" width="3.28515625" style="1" customWidth="1"/>
    <col min="2" max="2" width="23.7109375" style="1" customWidth="1"/>
    <col min="3" max="3" width="2.28515625" style="1" customWidth="1"/>
    <col min="4" max="7" width="11.28515625" style="1" hidden="1" customWidth="1" outlineLevel="1"/>
    <col min="8" max="8" width="11.28515625" style="1" customWidth="1" collapsed="1"/>
    <col min="9" max="9" width="2.28515625" style="1" customWidth="1"/>
    <col min="10" max="13" width="11.28515625" style="1" hidden="1" customWidth="1" outlineLevel="1"/>
    <col min="14" max="14" width="11.28515625" style="1" customWidth="1" collapsed="1"/>
    <col min="15" max="15" width="2.28515625" style="1" customWidth="1"/>
    <col min="16" max="19" width="11.28515625" style="1" hidden="1" customWidth="1" outlineLevel="1"/>
    <col min="20" max="20" width="11.28515625" style="1" customWidth="1" collapsed="1"/>
    <col min="21" max="21" width="5.7109375" style="1" customWidth="1"/>
    <col min="22" max="57" width="11.28515625" style="1" hidden="1" customWidth="1" outlineLevel="1"/>
    <col min="58" max="58" width="9.140625" style="1" collapsed="1"/>
    <col min="59" max="16384" width="9.140625" style="1"/>
  </cols>
  <sheetData>
    <row r="1" spans="2:57" ht="15" customHeight="1" x14ac:dyDescent="0.2">
      <c r="D1" s="3" t="s">
        <v>83</v>
      </c>
      <c r="E1" s="3" t="s">
        <v>84</v>
      </c>
      <c r="F1" s="3" t="s">
        <v>85</v>
      </c>
      <c r="G1" s="3" t="s">
        <v>86</v>
      </c>
      <c r="H1" s="3" t="s">
        <v>87</v>
      </c>
      <c r="J1" s="3" t="s">
        <v>88</v>
      </c>
      <c r="K1" s="3" t="s">
        <v>89</v>
      </c>
      <c r="L1" s="3" t="s">
        <v>90</v>
      </c>
      <c r="M1" s="3" t="s">
        <v>91</v>
      </c>
      <c r="N1" s="3" t="s">
        <v>92</v>
      </c>
      <c r="P1" s="3" t="s">
        <v>93</v>
      </c>
      <c r="Q1" s="3" t="s">
        <v>94</v>
      </c>
      <c r="R1" s="3" t="s">
        <v>95</v>
      </c>
      <c r="S1" s="3" t="s">
        <v>96</v>
      </c>
      <c r="T1" s="3" t="s">
        <v>97</v>
      </c>
      <c r="V1" s="3">
        <v>44927</v>
      </c>
      <c r="W1" s="3">
        <f>EOMONTH(V1,0)+1</f>
        <v>44958</v>
      </c>
      <c r="X1" s="3">
        <f t="shared" ref="X1:AS1" si="0">EOMONTH(W1,0)+1</f>
        <v>44986</v>
      </c>
      <c r="Y1" s="3">
        <f t="shared" si="0"/>
        <v>45017</v>
      </c>
      <c r="Z1" s="3">
        <f t="shared" si="0"/>
        <v>45047</v>
      </c>
      <c r="AA1" s="3">
        <f t="shared" si="0"/>
        <v>45078</v>
      </c>
      <c r="AB1" s="3">
        <f t="shared" si="0"/>
        <v>45108</v>
      </c>
      <c r="AC1" s="3">
        <f t="shared" si="0"/>
        <v>45139</v>
      </c>
      <c r="AD1" s="3">
        <f t="shared" si="0"/>
        <v>45170</v>
      </c>
      <c r="AE1" s="3">
        <f t="shared" si="0"/>
        <v>45200</v>
      </c>
      <c r="AF1" s="3">
        <f t="shared" si="0"/>
        <v>45231</v>
      </c>
      <c r="AG1" s="3">
        <f t="shared" si="0"/>
        <v>45261</v>
      </c>
      <c r="AH1" s="3">
        <f t="shared" si="0"/>
        <v>45292</v>
      </c>
      <c r="AI1" s="3">
        <f t="shared" si="0"/>
        <v>45323</v>
      </c>
      <c r="AJ1" s="3">
        <f t="shared" si="0"/>
        <v>45352</v>
      </c>
      <c r="AK1" s="3">
        <f t="shared" si="0"/>
        <v>45383</v>
      </c>
      <c r="AL1" s="3">
        <f t="shared" si="0"/>
        <v>45413</v>
      </c>
      <c r="AM1" s="3">
        <f t="shared" si="0"/>
        <v>45444</v>
      </c>
      <c r="AN1" s="3">
        <f t="shared" si="0"/>
        <v>45474</v>
      </c>
      <c r="AO1" s="3">
        <f t="shared" si="0"/>
        <v>45505</v>
      </c>
      <c r="AP1" s="3">
        <f t="shared" si="0"/>
        <v>45536</v>
      </c>
      <c r="AQ1" s="3">
        <f t="shared" si="0"/>
        <v>45566</v>
      </c>
      <c r="AR1" s="3">
        <f t="shared" si="0"/>
        <v>45597</v>
      </c>
      <c r="AS1" s="3">
        <f t="shared" si="0"/>
        <v>45627</v>
      </c>
      <c r="AT1" s="3">
        <f t="shared" ref="AT1:BE1" si="1">EOMONTH(AS1,0)+1</f>
        <v>45658</v>
      </c>
      <c r="AU1" s="3">
        <f t="shared" si="1"/>
        <v>45689</v>
      </c>
      <c r="AV1" s="3">
        <f t="shared" si="1"/>
        <v>45717</v>
      </c>
      <c r="AW1" s="3">
        <f t="shared" si="1"/>
        <v>45748</v>
      </c>
      <c r="AX1" s="3">
        <f t="shared" si="1"/>
        <v>45778</v>
      </c>
      <c r="AY1" s="3">
        <f t="shared" si="1"/>
        <v>45809</v>
      </c>
      <c r="AZ1" s="3">
        <f t="shared" si="1"/>
        <v>45839</v>
      </c>
      <c r="BA1" s="3">
        <f t="shared" si="1"/>
        <v>45870</v>
      </c>
      <c r="BB1" s="3">
        <f t="shared" si="1"/>
        <v>45901</v>
      </c>
      <c r="BC1" s="3">
        <f t="shared" si="1"/>
        <v>45931</v>
      </c>
      <c r="BD1" s="3">
        <f t="shared" si="1"/>
        <v>45962</v>
      </c>
      <c r="BE1" s="3">
        <f t="shared" si="1"/>
        <v>45992</v>
      </c>
    </row>
    <row r="2" spans="2:57" ht="15" customHeight="1" x14ac:dyDescent="0.2">
      <c r="B2" s="1" t="s">
        <v>24</v>
      </c>
    </row>
    <row r="3" spans="2:57" ht="15" hidden="1" customHeight="1" outlineLevel="1" x14ac:dyDescent="0.2">
      <c r="B3" s="1" t="s">
        <v>4</v>
      </c>
      <c r="D3" s="5">
        <f>SUM($V3:$X3)</f>
        <v>2686330</v>
      </c>
      <c r="E3" s="5">
        <f>SUM($Y3:$AA3)</f>
        <v>2202355</v>
      </c>
      <c r="F3" s="5">
        <f>SUM($AB3:$AD3)</f>
        <v>2306887.5</v>
      </c>
      <c r="G3" s="5">
        <f>SUM($AE3:$AG3)</f>
        <v>2189857.5</v>
      </c>
      <c r="H3" s="5">
        <f>SUM(D3:G3)</f>
        <v>9385430</v>
      </c>
      <c r="J3" s="5">
        <f>SUM($AH3:$AJ3)</f>
        <v>4907472.9750956772</v>
      </c>
      <c r="K3" s="5">
        <f>SUM($AK3:$AM3)</f>
        <v>2961464.3272886742</v>
      </c>
      <c r="L3" s="5">
        <f>SUM($AN3:$AP3)</f>
        <v>3285890.8397263228</v>
      </c>
      <c r="M3" s="5">
        <f>SUM($AQ3:$AS3)</f>
        <v>3638379.0450690584</v>
      </c>
      <c r="N3" s="5">
        <f>SUM(J3:M3)</f>
        <v>14793207.187179733</v>
      </c>
      <c r="P3" s="5">
        <f>SUM($AT3:$AV3)</f>
        <v>6130273.8039751593</v>
      </c>
      <c r="Q3" s="5">
        <f>SUM($AW3:$AY3)</f>
        <v>4463794.4769856296</v>
      </c>
      <c r="R3" s="5">
        <f>SUM($AZ3:$BB3)</f>
        <v>4859413.9179719351</v>
      </c>
      <c r="S3" s="5">
        <f>SUM($BC3:$BE3)</f>
        <v>5300934.7450274322</v>
      </c>
      <c r="T3" s="5">
        <f>SUM(P3:S3)</f>
        <v>20754416.943960156</v>
      </c>
      <c r="V3" s="27">
        <f>Bookings!C3</f>
        <v>841505</v>
      </c>
      <c r="W3" s="5">
        <f>Bookings!D3</f>
        <v>920017.5</v>
      </c>
      <c r="X3" s="5">
        <f>Bookings!E3</f>
        <v>924807.5</v>
      </c>
      <c r="Y3" s="5">
        <f>Bookings!F3</f>
        <v>599227.5</v>
      </c>
      <c r="Z3" s="5">
        <f>Bookings!G3</f>
        <v>745152.5</v>
      </c>
      <c r="AA3" s="5">
        <f>Bookings!H3</f>
        <v>857975</v>
      </c>
      <c r="AB3" s="5">
        <f>Bookings!I3</f>
        <v>754597.5</v>
      </c>
      <c r="AC3" s="5">
        <f>Bookings!J3</f>
        <v>720737.5</v>
      </c>
      <c r="AD3" s="5">
        <f>Bookings!K3</f>
        <v>831552.5</v>
      </c>
      <c r="AE3" s="5">
        <f>Bookings!L3</f>
        <v>756210</v>
      </c>
      <c r="AF3" s="5">
        <f>Bookings!M3</f>
        <v>678060</v>
      </c>
      <c r="AG3" s="5">
        <f>Bookings!N3</f>
        <v>755587.5</v>
      </c>
      <c r="AH3" s="5">
        <f>Bookings!O3</f>
        <v>1617272.2620672518</v>
      </c>
      <c r="AI3" s="5">
        <f>Bookings!P3</f>
        <v>1500725.6163626099</v>
      </c>
      <c r="AJ3" s="5">
        <f>Bookings!Q3</f>
        <v>1789475.0966658155</v>
      </c>
      <c r="AK3" s="5">
        <f>Bookings!R3</f>
        <v>493056.30250361987</v>
      </c>
      <c r="AL3" s="5">
        <f>Bookings!S3</f>
        <v>753570.79767433309</v>
      </c>
      <c r="AM3" s="5">
        <f>Bookings!T3</f>
        <v>1714837.2271107214</v>
      </c>
      <c r="AN3" s="5">
        <f>Bookings!U3</f>
        <v>629997.75684999046</v>
      </c>
      <c r="AO3" s="5">
        <f>Bookings!V3</f>
        <v>1348579.6570246646</v>
      </c>
      <c r="AP3" s="5">
        <f>Bookings!W3</f>
        <v>1307313.4258516678</v>
      </c>
      <c r="AQ3" s="5">
        <f>Bookings!X3</f>
        <v>1207585.2194614441</v>
      </c>
      <c r="AR3" s="5">
        <f>Bookings!Y3</f>
        <v>1058734.8010906393</v>
      </c>
      <c r="AS3" s="5">
        <f>Bookings!Z3</f>
        <v>1372059.024516975</v>
      </c>
      <c r="AT3" s="5">
        <f>Bookings!AA3</f>
        <v>2157501.5432435125</v>
      </c>
      <c r="AU3" s="5">
        <f>Bookings!AB3</f>
        <v>1595810.6323953057</v>
      </c>
      <c r="AV3" s="5">
        <f>Bookings!AC3</f>
        <v>2376961.6283363416</v>
      </c>
      <c r="AW3" s="5">
        <f>Bookings!AD3</f>
        <v>747787.82323416683</v>
      </c>
      <c r="AX3" s="5">
        <f>Bookings!AE3</f>
        <v>655698.76564376103</v>
      </c>
      <c r="AY3" s="5">
        <f>Bookings!AF3</f>
        <v>3060307.8881077021</v>
      </c>
      <c r="AZ3" s="5">
        <f>Bookings!AG3</f>
        <v>622322.27017710742</v>
      </c>
      <c r="BA3" s="5">
        <f>Bookings!AH3</f>
        <v>1986914.6396599547</v>
      </c>
      <c r="BB3" s="5">
        <f>Bookings!AI3</f>
        <v>2250177.0081348727</v>
      </c>
      <c r="BC3" s="5">
        <f>Bookings!AJ3</f>
        <v>1697578.6683641665</v>
      </c>
      <c r="BD3" s="5">
        <f>Bookings!AK3</f>
        <v>1536244.5891710632</v>
      </c>
      <c r="BE3" s="5">
        <f>Bookings!AL3</f>
        <v>2067111.4874922028</v>
      </c>
    </row>
    <row r="4" spans="2:57" ht="15" hidden="1" customHeight="1" outlineLevel="1" x14ac:dyDescent="0.2">
      <c r="B4" s="1" t="s">
        <v>5</v>
      </c>
      <c r="D4" s="5">
        <f t="shared" ref="D4:D7" si="2">SUM($V4:$X4)</f>
        <v>1006667.5</v>
      </c>
      <c r="E4" s="5">
        <f t="shared" ref="E4:E7" si="3">SUM($Y4:$AA4)</f>
        <v>1191765</v>
      </c>
      <c r="F4" s="5">
        <f t="shared" ref="F4:F7" si="4">SUM($AB4:$AD4)</f>
        <v>1099902.5</v>
      </c>
      <c r="G4" s="5">
        <f t="shared" ref="G4:G7" si="5">SUM($AE4:$AG4)</f>
        <v>1098380</v>
      </c>
      <c r="H4" s="5">
        <f t="shared" ref="H4:H7" si="6">SUM(D4:G4)</f>
        <v>4396715</v>
      </c>
      <c r="J4" s="5">
        <f t="shared" ref="J4:J7" si="7">SUM($AH4:$AJ4)</f>
        <v>1486914.320752929</v>
      </c>
      <c r="K4" s="5">
        <f t="shared" ref="K4:K7" si="8">SUM($AK4:$AM4)</f>
        <v>1344748.082284261</v>
      </c>
      <c r="L4" s="5">
        <f t="shared" ref="L4:L7" si="9">SUM($AN4:$AP4)</f>
        <v>1800054.6603534753</v>
      </c>
      <c r="M4" s="5">
        <f t="shared" ref="M4:M7" si="10">SUM($AQ4:$AS4)</f>
        <v>1408636.3216507272</v>
      </c>
      <c r="N4" s="5">
        <f t="shared" ref="N4:N7" si="11">SUM(J4:M4)</f>
        <v>6040353.3850413915</v>
      </c>
      <c r="P4" s="5">
        <f t="shared" ref="P4:P7" si="12">SUM($AT4:$AV4)</f>
        <v>1979256.3345079594</v>
      </c>
      <c r="Q4" s="5">
        <f t="shared" ref="Q4:Q7" si="13">SUM($AW4:$AY4)</f>
        <v>1947247.901736889</v>
      </c>
      <c r="R4" s="5">
        <f t="shared" ref="R4:R7" si="14">SUM($AZ4:$BB4)</f>
        <v>2273038.096774308</v>
      </c>
      <c r="S4" s="5">
        <f t="shared" ref="S4:S7" si="15">SUM($BC4:$BE4)</f>
        <v>1864097.2174466909</v>
      </c>
      <c r="T4" s="5">
        <f t="shared" ref="T4:T7" si="16">SUM(P4:S4)</f>
        <v>8063639.5504658464</v>
      </c>
      <c r="V4" s="27">
        <f>Bookings!C4</f>
        <v>287817.5</v>
      </c>
      <c r="W4" s="5">
        <f>Bookings!D4</f>
        <v>300347.5</v>
      </c>
      <c r="X4" s="5">
        <f>Bookings!E4</f>
        <v>418502.5</v>
      </c>
      <c r="Y4" s="5">
        <f>Bookings!F4</f>
        <v>430587.5</v>
      </c>
      <c r="Z4" s="5">
        <f>Bookings!G4</f>
        <v>470697.5</v>
      </c>
      <c r="AA4" s="5">
        <f>Bookings!H4</f>
        <v>290480</v>
      </c>
      <c r="AB4" s="5">
        <f>Bookings!I4</f>
        <v>457412.5</v>
      </c>
      <c r="AC4" s="5">
        <f>Bookings!J4</f>
        <v>319430</v>
      </c>
      <c r="AD4" s="5">
        <f>Bookings!K4</f>
        <v>323060</v>
      </c>
      <c r="AE4" s="5">
        <f>Bookings!L4</f>
        <v>312185</v>
      </c>
      <c r="AF4" s="5">
        <f>Bookings!M4</f>
        <v>446142.5</v>
      </c>
      <c r="AG4" s="5">
        <f>Bookings!N4</f>
        <v>340052.5</v>
      </c>
      <c r="AH4" s="5">
        <f>Bookings!O4</f>
        <v>285414.7260675712</v>
      </c>
      <c r="AI4" s="5">
        <f>Bookings!P4</f>
        <v>621721.77501644683</v>
      </c>
      <c r="AJ4" s="5">
        <f>Bookings!Q4</f>
        <v>579777.81966891105</v>
      </c>
      <c r="AK4" s="5">
        <f>Bookings!R4</f>
        <v>351783.04581449751</v>
      </c>
      <c r="AL4" s="5">
        <f>Bookings!S4</f>
        <v>527440.75348604308</v>
      </c>
      <c r="AM4" s="5">
        <f>Bookings!T4</f>
        <v>465524.28298372036</v>
      </c>
      <c r="AN4" s="5">
        <f>Bookings!U4</f>
        <v>914785.79033465334</v>
      </c>
      <c r="AO4" s="5">
        <f>Bookings!V4</f>
        <v>479705.23137015564</v>
      </c>
      <c r="AP4" s="5">
        <f>Bookings!W4</f>
        <v>405563.63864866633</v>
      </c>
      <c r="AQ4" s="5">
        <f>Bookings!X4</f>
        <v>376017.76060784661</v>
      </c>
      <c r="AR4" s="5">
        <f>Bookings!Y4</f>
        <v>481673.97375828959</v>
      </c>
      <c r="AS4" s="5">
        <f>Bookings!Z4</f>
        <v>550944.58728459105</v>
      </c>
      <c r="AT4" s="5">
        <f>Bookings!AA4</f>
        <v>502568.99493839126</v>
      </c>
      <c r="AU4" s="5">
        <f>Bookings!AB4</f>
        <v>609820.49728663603</v>
      </c>
      <c r="AV4" s="5">
        <f>Bookings!AC4</f>
        <v>866866.84228293214</v>
      </c>
      <c r="AW4" s="5">
        <f>Bookings!AD4</f>
        <v>587713.31044040283</v>
      </c>
      <c r="AX4" s="5">
        <f>Bookings!AE4</f>
        <v>749484.19612747245</v>
      </c>
      <c r="AY4" s="5">
        <f>Bookings!AF4</f>
        <v>610050.39516901365</v>
      </c>
      <c r="AZ4" s="5">
        <f>Bookings!AG4</f>
        <v>784959.93011768966</v>
      </c>
      <c r="BA4" s="5">
        <f>Bookings!AH4</f>
        <v>781226.96889543161</v>
      </c>
      <c r="BB4" s="5">
        <f>Bookings!AI4</f>
        <v>706851.19776118698</v>
      </c>
      <c r="BC4" s="5">
        <f>Bookings!AJ4</f>
        <v>522383.85649470001</v>
      </c>
      <c r="BD4" s="5">
        <f>Bookings!AK4</f>
        <v>468552.75487262238</v>
      </c>
      <c r="BE4" s="5">
        <f>Bookings!AL4</f>
        <v>873160.60607936862</v>
      </c>
    </row>
    <row r="5" spans="2:57" ht="15" hidden="1" customHeight="1" outlineLevel="1" x14ac:dyDescent="0.2">
      <c r="B5" s="1" t="s">
        <v>6</v>
      </c>
      <c r="D5" s="5">
        <f t="shared" si="2"/>
        <v>674690</v>
      </c>
      <c r="E5" s="5">
        <f t="shared" si="3"/>
        <v>628380</v>
      </c>
      <c r="F5" s="5">
        <f t="shared" si="4"/>
        <v>758137.5</v>
      </c>
      <c r="G5" s="5">
        <f t="shared" si="5"/>
        <v>554180</v>
      </c>
      <c r="H5" s="5">
        <f t="shared" si="6"/>
        <v>2615387.5</v>
      </c>
      <c r="J5" s="5">
        <f t="shared" si="7"/>
        <v>938087.98841621203</v>
      </c>
      <c r="K5" s="5">
        <f t="shared" si="8"/>
        <v>936462.55711900222</v>
      </c>
      <c r="L5" s="5">
        <f t="shared" si="9"/>
        <v>1430748.6509131687</v>
      </c>
      <c r="M5" s="5">
        <f t="shared" si="10"/>
        <v>947983.37484754459</v>
      </c>
      <c r="N5" s="5">
        <f t="shared" si="11"/>
        <v>4253282.5712959273</v>
      </c>
      <c r="P5" s="5">
        <f t="shared" si="12"/>
        <v>1173903.1518108726</v>
      </c>
      <c r="Q5" s="5">
        <f t="shared" si="13"/>
        <v>1078929.5578620168</v>
      </c>
      <c r="R5" s="5">
        <f t="shared" si="14"/>
        <v>1723470.094217835</v>
      </c>
      <c r="S5" s="5">
        <f t="shared" si="15"/>
        <v>1186310.936529987</v>
      </c>
      <c r="T5" s="5">
        <f t="shared" si="16"/>
        <v>5162613.7404207122</v>
      </c>
      <c r="V5" s="27">
        <f>Bookings!C5</f>
        <v>173802.5</v>
      </c>
      <c r="W5" s="5">
        <f>Bookings!D5</f>
        <v>211595</v>
      </c>
      <c r="X5" s="5">
        <f>Bookings!E5</f>
        <v>289292.5</v>
      </c>
      <c r="Y5" s="5">
        <f>Bookings!F5</f>
        <v>301845</v>
      </c>
      <c r="Z5" s="5">
        <f>Bookings!G5</f>
        <v>199115</v>
      </c>
      <c r="AA5" s="5">
        <f>Bookings!H5</f>
        <v>127420</v>
      </c>
      <c r="AB5" s="5">
        <f>Bookings!I5</f>
        <v>247450</v>
      </c>
      <c r="AC5" s="5">
        <f>Bookings!J5</f>
        <v>302277.5</v>
      </c>
      <c r="AD5" s="5">
        <f>Bookings!K5</f>
        <v>208410</v>
      </c>
      <c r="AE5" s="5">
        <f>Bookings!L5</f>
        <v>126220</v>
      </c>
      <c r="AF5" s="5">
        <f>Bookings!M5</f>
        <v>190880</v>
      </c>
      <c r="AG5" s="5">
        <f>Bookings!N5</f>
        <v>237080</v>
      </c>
      <c r="AH5" s="5">
        <f>Bookings!O5</f>
        <v>356522.9259948284</v>
      </c>
      <c r="AI5" s="5">
        <f>Bookings!P5</f>
        <v>348233.29007652792</v>
      </c>
      <c r="AJ5" s="5">
        <f>Bookings!Q5</f>
        <v>233331.77234485574</v>
      </c>
      <c r="AK5" s="5">
        <f>Bookings!R5</f>
        <v>430537.52770386729</v>
      </c>
      <c r="AL5" s="5">
        <f>Bookings!S5</f>
        <v>366096.0403466745</v>
      </c>
      <c r="AM5" s="5">
        <f>Bookings!T5</f>
        <v>139828.98906846042</v>
      </c>
      <c r="AN5" s="5">
        <f>Bookings!U5</f>
        <v>487057.21089551365</v>
      </c>
      <c r="AO5" s="5">
        <f>Bookings!V5</f>
        <v>548294.46100897156</v>
      </c>
      <c r="AP5" s="5">
        <f>Bookings!W5</f>
        <v>395396.97900868341</v>
      </c>
      <c r="AQ5" s="5">
        <f>Bookings!X5</f>
        <v>136674.83998522972</v>
      </c>
      <c r="AR5" s="5">
        <f>Bookings!Y5</f>
        <v>338038.54743429646</v>
      </c>
      <c r="AS5" s="5">
        <f>Bookings!Z5</f>
        <v>473269.98742801836</v>
      </c>
      <c r="AT5" s="5">
        <f>Bookings!AA5</f>
        <v>250217.47488314417</v>
      </c>
      <c r="AU5" s="5">
        <f>Bookings!AB5</f>
        <v>551522.83372549212</v>
      </c>
      <c r="AV5" s="5">
        <f>Bookings!AC5</f>
        <v>372162.8432022364</v>
      </c>
      <c r="AW5" s="5">
        <f>Bookings!AD5</f>
        <v>280337.22225464252</v>
      </c>
      <c r="AX5" s="5">
        <f>Bookings!AE5</f>
        <v>605058.89439039165</v>
      </c>
      <c r="AY5" s="5">
        <f>Bookings!AF5</f>
        <v>193533.4412169827</v>
      </c>
      <c r="AZ5" s="5">
        <f>Bookings!AG5</f>
        <v>614182.24952917383</v>
      </c>
      <c r="BA5" s="5">
        <f>Bookings!AH5</f>
        <v>528297.95874288527</v>
      </c>
      <c r="BB5" s="5">
        <f>Bookings!AI5</f>
        <v>580989.88594577601</v>
      </c>
      <c r="BC5" s="5">
        <f>Bookings!AJ5</f>
        <v>159511.99226583121</v>
      </c>
      <c r="BD5" s="5">
        <f>Bookings!AK5</f>
        <v>555592.26525667915</v>
      </c>
      <c r="BE5" s="5">
        <f>Bookings!AL5</f>
        <v>471206.67900747678</v>
      </c>
    </row>
    <row r="6" spans="2:57" ht="15" hidden="1" customHeight="1" outlineLevel="1" x14ac:dyDescent="0.2">
      <c r="B6" s="1" t="s">
        <v>7</v>
      </c>
      <c r="D6" s="5">
        <f t="shared" si="2"/>
        <v>321052.5</v>
      </c>
      <c r="E6" s="5">
        <f t="shared" si="3"/>
        <v>217587.5</v>
      </c>
      <c r="F6" s="5">
        <f t="shared" si="4"/>
        <v>324270</v>
      </c>
      <c r="G6" s="5">
        <f t="shared" si="5"/>
        <v>237635</v>
      </c>
      <c r="H6" s="5">
        <f t="shared" si="6"/>
        <v>1100545</v>
      </c>
      <c r="J6" s="5">
        <f t="shared" si="7"/>
        <v>577654.50419074693</v>
      </c>
      <c r="K6" s="5">
        <f t="shared" si="8"/>
        <v>359830.87035775697</v>
      </c>
      <c r="L6" s="5">
        <f t="shared" si="9"/>
        <v>335529.10899817513</v>
      </c>
      <c r="M6" s="5">
        <f t="shared" si="10"/>
        <v>287762.77888495673</v>
      </c>
      <c r="N6" s="5">
        <f t="shared" si="11"/>
        <v>1560777.2624316355</v>
      </c>
      <c r="P6" s="5">
        <f t="shared" si="12"/>
        <v>589504.91037563421</v>
      </c>
      <c r="Q6" s="5">
        <f t="shared" si="13"/>
        <v>322207.17829038302</v>
      </c>
      <c r="R6" s="5">
        <f t="shared" si="14"/>
        <v>417439.26405085844</v>
      </c>
      <c r="S6" s="5">
        <f t="shared" si="15"/>
        <v>481035.61646091065</v>
      </c>
      <c r="T6" s="5">
        <f t="shared" si="16"/>
        <v>1810186.9691777863</v>
      </c>
      <c r="V6" s="27">
        <f>Bookings!C6</f>
        <v>56615</v>
      </c>
      <c r="W6" s="5">
        <f>Bookings!D6</f>
        <v>192560</v>
      </c>
      <c r="X6" s="5">
        <f>Bookings!E6</f>
        <v>71877.5</v>
      </c>
      <c r="Y6" s="5">
        <f>Bookings!F6</f>
        <v>119405</v>
      </c>
      <c r="Z6" s="5">
        <f>Bookings!G6</f>
        <v>64850</v>
      </c>
      <c r="AA6" s="5">
        <f>Bookings!H6</f>
        <v>33332.5</v>
      </c>
      <c r="AB6" s="5">
        <f>Bookings!I6</f>
        <v>130530</v>
      </c>
      <c r="AC6" s="5">
        <f>Bookings!J6</f>
        <v>74085</v>
      </c>
      <c r="AD6" s="5">
        <f>Bookings!K6</f>
        <v>119655</v>
      </c>
      <c r="AE6" s="5">
        <f>Bookings!L6</f>
        <v>49585</v>
      </c>
      <c r="AF6" s="5">
        <f>Bookings!M6</f>
        <v>80887.5</v>
      </c>
      <c r="AG6" s="5">
        <f>Bookings!N6</f>
        <v>107162.5</v>
      </c>
      <c r="AH6" s="5">
        <f>Bookings!O6</f>
        <v>84019.405537264305</v>
      </c>
      <c r="AI6" s="5">
        <f>Bookings!P6</f>
        <v>395447.58197892067</v>
      </c>
      <c r="AJ6" s="5">
        <f>Bookings!Q6</f>
        <v>98187.516674561994</v>
      </c>
      <c r="AK6" s="5">
        <f>Bookings!R6</f>
        <v>242128.24322583183</v>
      </c>
      <c r="AL6" s="5">
        <f>Bookings!S6</f>
        <v>62945.311433369527</v>
      </c>
      <c r="AM6" s="5">
        <f>Bookings!T6</f>
        <v>54757.315698555605</v>
      </c>
      <c r="AN6" s="5">
        <f>Bookings!U6</f>
        <v>93364.071690666402</v>
      </c>
      <c r="AO6" s="5">
        <f>Bookings!V6</f>
        <v>90960.894858681611</v>
      </c>
      <c r="AP6" s="5">
        <f>Bookings!W6</f>
        <v>151204.14244882707</v>
      </c>
      <c r="AQ6" s="5">
        <f>Bookings!X6</f>
        <v>64534.810832692339</v>
      </c>
      <c r="AR6" s="5">
        <f>Bookings!Y6</f>
        <v>130884.49505562082</v>
      </c>
      <c r="AS6" s="5">
        <f>Bookings!Z6</f>
        <v>92343.472996643599</v>
      </c>
      <c r="AT6" s="5">
        <f>Bookings!AA6</f>
        <v>63701.256999399273</v>
      </c>
      <c r="AU6" s="5">
        <f>Bookings!AB6</f>
        <v>458615.62923897419</v>
      </c>
      <c r="AV6" s="5">
        <f>Bookings!AC6</f>
        <v>67188.024137260785</v>
      </c>
      <c r="AW6" s="5">
        <f>Bookings!AD6</f>
        <v>188371.19264849578</v>
      </c>
      <c r="AX6" s="5">
        <f>Bookings!AE6</f>
        <v>80396.28190473064</v>
      </c>
      <c r="AY6" s="5">
        <f>Bookings!AF6</f>
        <v>53439.703737156597</v>
      </c>
      <c r="AZ6" s="5">
        <f>Bookings!AG6</f>
        <v>78733.954251455856</v>
      </c>
      <c r="BA6" s="5">
        <f>Bookings!AH6</f>
        <v>77609.186388077156</v>
      </c>
      <c r="BB6" s="5">
        <f>Bookings!AI6</f>
        <v>261096.12341132542</v>
      </c>
      <c r="BC6" s="5">
        <f>Bookings!AJ6</f>
        <v>96362.823066685</v>
      </c>
      <c r="BD6" s="5">
        <f>Bookings!AK6</f>
        <v>238444.85835483769</v>
      </c>
      <c r="BE6" s="5">
        <f>Bookings!AL6</f>
        <v>146227.93503938796</v>
      </c>
    </row>
    <row r="7" spans="2:57" ht="15" customHeight="1" collapsed="1" x14ac:dyDescent="0.2">
      <c r="B7" s="7" t="s">
        <v>8</v>
      </c>
      <c r="D7" s="8">
        <f t="shared" si="2"/>
        <v>4688740</v>
      </c>
      <c r="E7" s="8">
        <f t="shared" si="3"/>
        <v>4240087.5</v>
      </c>
      <c r="F7" s="8">
        <f t="shared" si="4"/>
        <v>4489197.5</v>
      </c>
      <c r="G7" s="8">
        <f t="shared" si="5"/>
        <v>4080052.5</v>
      </c>
      <c r="H7" s="8">
        <f t="shared" si="6"/>
        <v>17498077.5</v>
      </c>
      <c r="J7" s="8">
        <f t="shared" si="7"/>
        <v>7910129.7884555655</v>
      </c>
      <c r="K7" s="8">
        <f t="shared" si="8"/>
        <v>5602505.8370496947</v>
      </c>
      <c r="L7" s="8">
        <f t="shared" si="9"/>
        <v>6852223.2599911429</v>
      </c>
      <c r="M7" s="8">
        <f t="shared" si="10"/>
        <v>6282761.520452287</v>
      </c>
      <c r="N7" s="8">
        <f t="shared" si="11"/>
        <v>26647620.405948691</v>
      </c>
      <c r="P7" s="8">
        <f t="shared" si="12"/>
        <v>9872938.2006696258</v>
      </c>
      <c r="Q7" s="8">
        <f t="shared" si="13"/>
        <v>7812179.1148749189</v>
      </c>
      <c r="R7" s="8">
        <f t="shared" si="14"/>
        <v>9273361.3730149362</v>
      </c>
      <c r="S7" s="8">
        <f t="shared" si="15"/>
        <v>8832378.5154650211</v>
      </c>
      <c r="T7" s="8">
        <f t="shared" si="16"/>
        <v>35790857.204024501</v>
      </c>
      <c r="V7" s="31">
        <f>SUM(V3:V6)</f>
        <v>1359740</v>
      </c>
      <c r="W7" s="8">
        <f t="shared" ref="W7:AG7" si="17">SUM(W3:W6)</f>
        <v>1624520</v>
      </c>
      <c r="X7" s="8">
        <f t="shared" si="17"/>
        <v>1704480</v>
      </c>
      <c r="Y7" s="8">
        <f t="shared" si="17"/>
        <v>1451065</v>
      </c>
      <c r="Z7" s="8">
        <f t="shared" si="17"/>
        <v>1479815</v>
      </c>
      <c r="AA7" s="8">
        <f t="shared" si="17"/>
        <v>1309207.5</v>
      </c>
      <c r="AB7" s="8">
        <f t="shared" si="17"/>
        <v>1589990</v>
      </c>
      <c r="AC7" s="8">
        <f t="shared" si="17"/>
        <v>1416530</v>
      </c>
      <c r="AD7" s="8">
        <f t="shared" si="17"/>
        <v>1482677.5</v>
      </c>
      <c r="AE7" s="8">
        <f t="shared" si="17"/>
        <v>1244200</v>
      </c>
      <c r="AF7" s="8">
        <f t="shared" si="17"/>
        <v>1395970</v>
      </c>
      <c r="AG7" s="8">
        <f t="shared" si="17"/>
        <v>1439882.5</v>
      </c>
      <c r="AH7" s="8">
        <f t="shared" ref="AH7" si="18">SUM(AH3:AH6)</f>
        <v>2343229.319666916</v>
      </c>
      <c r="AI7" s="8">
        <f t="shared" ref="AI7" si="19">SUM(AI3:AI6)</f>
        <v>2866128.2634345051</v>
      </c>
      <c r="AJ7" s="8">
        <f t="shared" ref="AJ7" si="20">SUM(AJ3:AJ6)</f>
        <v>2700772.2053541439</v>
      </c>
      <c r="AK7" s="8">
        <f t="shared" ref="AK7" si="21">SUM(AK3:AK6)</f>
        <v>1517505.1192478165</v>
      </c>
      <c r="AL7" s="8">
        <f t="shared" ref="AL7" si="22">SUM(AL3:AL6)</f>
        <v>1710052.9029404202</v>
      </c>
      <c r="AM7" s="8">
        <f t="shared" ref="AM7" si="23">SUM(AM3:AM6)</f>
        <v>2374947.8148614578</v>
      </c>
      <c r="AN7" s="8">
        <f t="shared" ref="AN7" si="24">SUM(AN3:AN6)</f>
        <v>2125204.8297708239</v>
      </c>
      <c r="AO7" s="8">
        <f t="shared" ref="AO7" si="25">SUM(AO3:AO6)</f>
        <v>2467540.2442624737</v>
      </c>
      <c r="AP7" s="8">
        <f t="shared" ref="AP7" si="26">SUM(AP3:AP6)</f>
        <v>2259478.1859578448</v>
      </c>
      <c r="AQ7" s="8">
        <f t="shared" ref="AQ7" si="27">SUM(AQ3:AQ6)</f>
        <v>1784812.6308872127</v>
      </c>
      <c r="AR7" s="8">
        <f t="shared" ref="AR7" si="28">SUM(AR3:AR6)</f>
        <v>2009331.8173388462</v>
      </c>
      <c r="AS7" s="8">
        <f t="shared" ref="AS7" si="29">SUM(AS3:AS6)</f>
        <v>2488617.0722262282</v>
      </c>
      <c r="AT7" s="8">
        <f t="shared" ref="AT7" si="30">SUM(AT3:AT6)</f>
        <v>2973989.2700644471</v>
      </c>
      <c r="AU7" s="8">
        <f t="shared" ref="AU7" si="31">SUM(AU3:AU6)</f>
        <v>3215769.5926464079</v>
      </c>
      <c r="AV7" s="8">
        <f t="shared" ref="AV7" si="32">SUM(AV3:AV6)</f>
        <v>3683179.3379587713</v>
      </c>
      <c r="AW7" s="8">
        <f t="shared" ref="AW7" si="33">SUM(AW3:AW6)</f>
        <v>1804209.548577708</v>
      </c>
      <c r="AX7" s="8">
        <f t="shared" ref="AX7" si="34">SUM(AX3:AX6)</f>
        <v>2090638.1380663558</v>
      </c>
      <c r="AY7" s="8">
        <f t="shared" ref="AY7" si="35">SUM(AY3:AY6)</f>
        <v>3917331.4282308551</v>
      </c>
      <c r="AZ7" s="8">
        <f t="shared" ref="AZ7" si="36">SUM(AZ3:AZ6)</f>
        <v>2100198.404075427</v>
      </c>
      <c r="BA7" s="8">
        <f t="shared" ref="BA7" si="37">SUM(BA3:BA6)</f>
        <v>3374048.7536863489</v>
      </c>
      <c r="BB7" s="8">
        <f t="shared" ref="BB7" si="38">SUM(BB3:BB6)</f>
        <v>3799114.2152531608</v>
      </c>
      <c r="BC7" s="8">
        <f t="shared" ref="BC7" si="39">SUM(BC3:BC6)</f>
        <v>2475837.3401913824</v>
      </c>
      <c r="BD7" s="8">
        <f t="shared" ref="BD7" si="40">SUM(BD3:BD6)</f>
        <v>2798834.4676552024</v>
      </c>
      <c r="BE7" s="8">
        <f t="shared" ref="BE7" si="41">SUM(BE3:BE6)</f>
        <v>3557706.7076184363</v>
      </c>
    </row>
    <row r="8" spans="2:57" ht="15" customHeight="1" x14ac:dyDescent="0.2">
      <c r="D8" s="5"/>
      <c r="E8" s="5"/>
      <c r="F8" s="5"/>
      <c r="G8" s="5"/>
      <c r="H8" s="5"/>
      <c r="J8" s="5"/>
      <c r="K8" s="5"/>
      <c r="L8" s="5"/>
      <c r="M8" s="5"/>
      <c r="N8" s="5"/>
      <c r="P8" s="5"/>
      <c r="Q8" s="5"/>
      <c r="R8" s="5"/>
      <c r="S8" s="5"/>
      <c r="T8" s="5"/>
      <c r="V8" s="2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2:57" ht="15" customHeight="1" x14ac:dyDescent="0.2">
      <c r="B9" s="1" t="s">
        <v>1</v>
      </c>
      <c r="D9" s="5"/>
      <c r="E9" s="5"/>
      <c r="F9" s="5"/>
      <c r="G9" s="5"/>
      <c r="H9" s="5"/>
      <c r="J9" s="5"/>
      <c r="K9" s="5"/>
      <c r="L9" s="5"/>
      <c r="M9" s="5"/>
      <c r="N9" s="5"/>
      <c r="P9" s="5"/>
      <c r="Q9" s="5"/>
      <c r="R9" s="5"/>
      <c r="S9" s="5"/>
      <c r="T9" s="5"/>
      <c r="V9" s="2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5" hidden="1" customHeight="1" outlineLevel="1" x14ac:dyDescent="0.2">
      <c r="B10" s="1" t="s">
        <v>4</v>
      </c>
      <c r="D10" s="5">
        <f>SUM($V10:$X10)</f>
        <v>580599.39107217675</v>
      </c>
      <c r="E10" s="5">
        <f>SUM($Y10:$AA10)</f>
        <v>469535.47463975748</v>
      </c>
      <c r="F10" s="5">
        <f>SUM($AB10:$AD10)</f>
        <v>489186.0442552499</v>
      </c>
      <c r="G10" s="5">
        <f>SUM($AE10:$AG10)</f>
        <v>461062.38797127269</v>
      </c>
      <c r="H10" s="5">
        <f>SUM(D10:G10)</f>
        <v>2000383.2979384568</v>
      </c>
      <c r="J10" s="5">
        <f>SUM($AH10:$AJ10)</f>
        <v>1041741.1565431131</v>
      </c>
      <c r="K10" s="5">
        <f>SUM($AK10:$AM10)</f>
        <v>607294.13686126936</v>
      </c>
      <c r="L10" s="5">
        <f>SUM($AN10:$AP10)</f>
        <v>704463.27908435103</v>
      </c>
      <c r="M10" s="5">
        <f>SUM($AQ10:$AS10)</f>
        <v>773834.47796373325</v>
      </c>
      <c r="N10" s="5">
        <f>SUM(J10:M10)</f>
        <v>3127333.0504524671</v>
      </c>
      <c r="P10" s="5">
        <f>SUM($AT10:$AV10)</f>
        <v>1299035.1680602985</v>
      </c>
      <c r="Q10" s="5">
        <f>SUM($AW10:$AY10)</f>
        <v>965912.86779755121</v>
      </c>
      <c r="R10" s="5">
        <f>SUM($AZ10:$BB10)</f>
        <v>1020922.6764131549</v>
      </c>
      <c r="S10" s="5">
        <f>SUM($BC10:$BE10)</f>
        <v>1129604.6670752629</v>
      </c>
      <c r="T10" s="5">
        <f>SUM(P10:S10)</f>
        <v>4415475.3793462683</v>
      </c>
      <c r="V10" s="27">
        <f>Bookings!C10</f>
        <v>184135.85218712947</v>
      </c>
      <c r="W10" s="5">
        <f>Bookings!D10</f>
        <v>195257.81161085537</v>
      </c>
      <c r="X10" s="5">
        <f>Bookings!E10</f>
        <v>201205.72727419192</v>
      </c>
      <c r="Y10" s="5">
        <f>Bookings!F10</f>
        <v>129883.95244948886</v>
      </c>
      <c r="Z10" s="5">
        <f>Bookings!G10</f>
        <v>157117.52230134842</v>
      </c>
      <c r="AA10" s="5">
        <f>Bookings!H10</f>
        <v>182533.99988892017</v>
      </c>
      <c r="AB10" s="5">
        <f>Bookings!I10</f>
        <v>158506.33306098531</v>
      </c>
      <c r="AC10" s="5">
        <f>Bookings!J10</f>
        <v>154793.71864039148</v>
      </c>
      <c r="AD10" s="5">
        <f>Bookings!K10</f>
        <v>175885.99255387307</v>
      </c>
      <c r="AE10" s="5">
        <f>Bookings!L10</f>
        <v>163081.42419223511</v>
      </c>
      <c r="AF10" s="5">
        <f>Bookings!M10</f>
        <v>138597.14045663798</v>
      </c>
      <c r="AG10" s="5">
        <f>Bookings!N10</f>
        <v>159383.82332239961</v>
      </c>
      <c r="AH10" s="5">
        <f>Bookings!O10</f>
        <v>335600.8358064834</v>
      </c>
      <c r="AI10" s="5">
        <f>Bookings!P10</f>
        <v>326660.16585046047</v>
      </c>
      <c r="AJ10" s="5">
        <f>Bookings!Q10</f>
        <v>379480.15488616913</v>
      </c>
      <c r="AK10" s="5">
        <f>Bookings!R10</f>
        <v>102225.18771036544</v>
      </c>
      <c r="AL10" s="5">
        <f>Bookings!S10</f>
        <v>155296.22353116615</v>
      </c>
      <c r="AM10" s="5">
        <f>Bookings!T10</f>
        <v>349772.72561973776</v>
      </c>
      <c r="AN10" s="5">
        <f>Bookings!U10</f>
        <v>133625.07623508153</v>
      </c>
      <c r="AO10" s="5">
        <f>Bookings!V10</f>
        <v>285151.17286822159</v>
      </c>
      <c r="AP10" s="5">
        <f>Bookings!W10</f>
        <v>285687.0299810479</v>
      </c>
      <c r="AQ10" s="5">
        <f>Bookings!X10</f>
        <v>256913.04160462474</v>
      </c>
      <c r="AR10" s="5">
        <f>Bookings!Y10</f>
        <v>232749.07428116488</v>
      </c>
      <c r="AS10" s="5">
        <f>Bookings!Z10</f>
        <v>284172.36207794357</v>
      </c>
      <c r="AT10" s="5">
        <f>Bookings!AA10</f>
        <v>465398.66946633352</v>
      </c>
      <c r="AU10" s="5">
        <f>Bookings!AB10</f>
        <v>328421.49844938092</v>
      </c>
      <c r="AV10" s="5">
        <f>Bookings!AC10</f>
        <v>505215.00014458416</v>
      </c>
      <c r="AW10" s="5">
        <f>Bookings!AD10</f>
        <v>157827.45334262465</v>
      </c>
      <c r="AX10" s="5">
        <f>Bookings!AE10</f>
        <v>138327.70319318416</v>
      </c>
      <c r="AY10" s="5">
        <f>Bookings!AF10</f>
        <v>669757.7112617424</v>
      </c>
      <c r="AZ10" s="5">
        <f>Bookings!AG10</f>
        <v>135776.79220803711</v>
      </c>
      <c r="BA10" s="5">
        <f>Bookings!AH10</f>
        <v>408154.33581690461</v>
      </c>
      <c r="BB10" s="5">
        <f>Bookings!AI10</f>
        <v>476991.54838821309</v>
      </c>
      <c r="BC10" s="5">
        <f>Bookings!AJ10</f>
        <v>361764.12597832934</v>
      </c>
      <c r="BD10" s="5">
        <f>Bookings!AK10</f>
        <v>338098.17155657953</v>
      </c>
      <c r="BE10" s="5">
        <f>Bookings!AL10</f>
        <v>429742.36954035406</v>
      </c>
    </row>
    <row r="11" spans="2:57" ht="15" hidden="1" customHeight="1" outlineLevel="1" x14ac:dyDescent="0.2">
      <c r="B11" s="1" t="s">
        <v>5</v>
      </c>
      <c r="D11" s="5">
        <f t="shared" ref="D11:D14" si="42">SUM($V11:$X11)</f>
        <v>243411.30075471729</v>
      </c>
      <c r="E11" s="5">
        <f t="shared" ref="E11:E14" si="43">SUM($Y11:$AA11)</f>
        <v>294750.08351125091</v>
      </c>
      <c r="F11" s="5">
        <f t="shared" ref="F11:F14" si="44">SUM($AB11:$AD11)</f>
        <v>264380.45461698732</v>
      </c>
      <c r="G11" s="5">
        <f t="shared" ref="G11:G14" si="45">SUM($AE11:$AG11)</f>
        <v>267815.03152201429</v>
      </c>
      <c r="H11" s="5">
        <f t="shared" ref="H11:H14" si="46">SUM(D11:G11)</f>
        <v>1070356.8704049699</v>
      </c>
      <c r="J11" s="5">
        <f t="shared" ref="J11:J14" si="47">SUM($AH11:$AJ11)</f>
        <v>367864.56434776017</v>
      </c>
      <c r="K11" s="5">
        <f t="shared" ref="K11:K14" si="48">SUM($AK11:$AM11)</f>
        <v>328285.21836050111</v>
      </c>
      <c r="L11" s="5">
        <f t="shared" ref="L11:L14" si="49">SUM($AN11:$AP11)</f>
        <v>434186.01785179833</v>
      </c>
      <c r="M11" s="5">
        <f t="shared" ref="M11:M14" si="50">SUM($AQ11:$AS11)</f>
        <v>345259.62251913652</v>
      </c>
      <c r="N11" s="5">
        <f t="shared" ref="N11:N14" si="51">SUM(J11:M11)</f>
        <v>1475595.4230791959</v>
      </c>
      <c r="P11" s="5">
        <f t="shared" ref="P11:P14" si="52">SUM($AT11:$AV11)</f>
        <v>481101.24744995421</v>
      </c>
      <c r="Q11" s="5">
        <f t="shared" ref="Q11:Q14" si="53">SUM($AW11:$AY11)</f>
        <v>476461.88200282224</v>
      </c>
      <c r="R11" s="5">
        <f t="shared" ref="R11:R14" si="54">SUM($AZ11:$BB11)</f>
        <v>550857.06887910562</v>
      </c>
      <c r="S11" s="5">
        <f t="shared" ref="S11:S14" si="55">SUM($BC11:$BE11)</f>
        <v>452849.22639488615</v>
      </c>
      <c r="T11" s="5">
        <f t="shared" ref="T11:T14" si="56">SUM(P11:S11)</f>
        <v>1961269.4247267682</v>
      </c>
      <c r="V11" s="27">
        <f>Bookings!C11</f>
        <v>70116.603019543094</v>
      </c>
      <c r="W11" s="5">
        <f>Bookings!D11</f>
        <v>72348.104785070012</v>
      </c>
      <c r="X11" s="5">
        <f>Bookings!E11</f>
        <v>100946.59295010418</v>
      </c>
      <c r="Y11" s="5">
        <f>Bookings!F11</f>
        <v>104991.54897261354</v>
      </c>
      <c r="Z11" s="5">
        <f>Bookings!G11</f>
        <v>117063.80843076145</v>
      </c>
      <c r="AA11" s="5">
        <f>Bookings!H11</f>
        <v>72694.726107875962</v>
      </c>
      <c r="AB11" s="5">
        <f>Bookings!I11</f>
        <v>106795.11712277173</v>
      </c>
      <c r="AC11" s="5">
        <f>Bookings!J11</f>
        <v>77782.592490437048</v>
      </c>
      <c r="AD11" s="5">
        <f>Bookings!K11</f>
        <v>79802.74500377856</v>
      </c>
      <c r="AE11" s="5">
        <f>Bookings!L11</f>
        <v>75847.554303714831</v>
      </c>
      <c r="AF11" s="5">
        <f>Bookings!M11</f>
        <v>107165.31282480917</v>
      </c>
      <c r="AG11" s="5">
        <f>Bookings!N11</f>
        <v>84802.164393490297</v>
      </c>
      <c r="AH11" s="5">
        <f>Bookings!O11</f>
        <v>69131.726885807308</v>
      </c>
      <c r="AI11" s="5">
        <f>Bookings!P11</f>
        <v>154650.13480387055</v>
      </c>
      <c r="AJ11" s="5">
        <f>Bookings!Q11</f>
        <v>144082.7026580823</v>
      </c>
      <c r="AK11" s="5">
        <f>Bookings!R11</f>
        <v>87550.295780637418</v>
      </c>
      <c r="AL11" s="5">
        <f>Bookings!S11</f>
        <v>128197.60127832687</v>
      </c>
      <c r="AM11" s="5">
        <f>Bookings!T11</f>
        <v>112537.32130153682</v>
      </c>
      <c r="AN11" s="5">
        <f>Bookings!U11</f>
        <v>216216.87428663665</v>
      </c>
      <c r="AO11" s="5">
        <f>Bookings!V11</f>
        <v>118168.7222687219</v>
      </c>
      <c r="AP11" s="5">
        <f>Bookings!W11</f>
        <v>99800.421296439803</v>
      </c>
      <c r="AQ11" s="5">
        <f>Bookings!X11</f>
        <v>89887.476480995931</v>
      </c>
      <c r="AR11" s="5">
        <f>Bookings!Y11</f>
        <v>119428.06359826845</v>
      </c>
      <c r="AS11" s="5">
        <f>Bookings!Z11</f>
        <v>135944.08243987215</v>
      </c>
      <c r="AT11" s="5">
        <f>Bookings!AA11</f>
        <v>122549.48627689887</v>
      </c>
      <c r="AU11" s="5">
        <f>Bookings!AB11</f>
        <v>151792.86415219051</v>
      </c>
      <c r="AV11" s="5">
        <f>Bookings!AC11</f>
        <v>206758.89702086482</v>
      </c>
      <c r="AW11" s="5">
        <f>Bookings!AD11</f>
        <v>141451.46481889152</v>
      </c>
      <c r="AX11" s="5">
        <f>Bookings!AE11</f>
        <v>185701.9122186559</v>
      </c>
      <c r="AY11" s="5">
        <f>Bookings!AF11</f>
        <v>149308.5049652748</v>
      </c>
      <c r="AZ11" s="5">
        <f>Bookings!AG11</f>
        <v>187932.17886232675</v>
      </c>
      <c r="BA11" s="5">
        <f>Bookings!AH11</f>
        <v>191450.80592400656</v>
      </c>
      <c r="BB11" s="5">
        <f>Bookings!AI11</f>
        <v>171474.08409277227</v>
      </c>
      <c r="BC11" s="5">
        <f>Bookings!AJ11</f>
        <v>126313.95327408626</v>
      </c>
      <c r="BD11" s="5">
        <f>Bookings!AK11</f>
        <v>116725.81423415337</v>
      </c>
      <c r="BE11" s="5">
        <f>Bookings!AL11</f>
        <v>209809.45888664652</v>
      </c>
    </row>
    <row r="12" spans="2:57" ht="15" hidden="1" customHeight="1" outlineLevel="1" x14ac:dyDescent="0.2">
      <c r="B12" s="1" t="s">
        <v>6</v>
      </c>
      <c r="D12" s="5">
        <f t="shared" si="42"/>
        <v>172884.85988768024</v>
      </c>
      <c r="E12" s="5">
        <f t="shared" si="43"/>
        <v>157819.57027600304</v>
      </c>
      <c r="F12" s="5">
        <f t="shared" si="44"/>
        <v>190558.48928004957</v>
      </c>
      <c r="G12" s="5">
        <f t="shared" si="45"/>
        <v>138108.79590324181</v>
      </c>
      <c r="H12" s="5">
        <f t="shared" si="46"/>
        <v>659371.71534697467</v>
      </c>
      <c r="J12" s="5">
        <f t="shared" si="47"/>
        <v>237405.55192105463</v>
      </c>
      <c r="K12" s="5">
        <f t="shared" si="48"/>
        <v>238184.83637417026</v>
      </c>
      <c r="L12" s="5">
        <f t="shared" si="49"/>
        <v>362246.445792099</v>
      </c>
      <c r="M12" s="5">
        <f t="shared" si="50"/>
        <v>237280.18162930344</v>
      </c>
      <c r="N12" s="5">
        <f t="shared" si="51"/>
        <v>1075117.0157166272</v>
      </c>
      <c r="P12" s="5">
        <f t="shared" si="52"/>
        <v>298762.79068938817</v>
      </c>
      <c r="Q12" s="5">
        <f t="shared" si="53"/>
        <v>270848.55386764067</v>
      </c>
      <c r="R12" s="5">
        <f t="shared" si="54"/>
        <v>434522.62089909619</v>
      </c>
      <c r="S12" s="5">
        <f t="shared" si="55"/>
        <v>293485.52698806045</v>
      </c>
      <c r="T12" s="5">
        <f t="shared" si="56"/>
        <v>1297619.4924441855</v>
      </c>
      <c r="V12" s="27">
        <f>Bookings!C12</f>
        <v>44357.10484710228</v>
      </c>
      <c r="W12" s="5">
        <f>Bookings!D12</f>
        <v>53867.253779635241</v>
      </c>
      <c r="X12" s="5">
        <f>Bookings!E12</f>
        <v>74660.501260942721</v>
      </c>
      <c r="Y12" s="5">
        <f>Bookings!F12</f>
        <v>76118.277913536818</v>
      </c>
      <c r="Z12" s="5">
        <f>Bookings!G12</f>
        <v>48965.821389441313</v>
      </c>
      <c r="AA12" s="5">
        <f>Bookings!H12</f>
        <v>32735.470973024891</v>
      </c>
      <c r="AB12" s="5">
        <f>Bookings!I12</f>
        <v>62983.390186078344</v>
      </c>
      <c r="AC12" s="5">
        <f>Bookings!J12</f>
        <v>76027.098049047258</v>
      </c>
      <c r="AD12" s="5">
        <f>Bookings!K12</f>
        <v>51548.001044923971</v>
      </c>
      <c r="AE12" s="5">
        <f>Bookings!L12</f>
        <v>31905.417982528248</v>
      </c>
      <c r="AF12" s="5">
        <f>Bookings!M12</f>
        <v>47472.323547580992</v>
      </c>
      <c r="AG12" s="5">
        <f>Bookings!N12</f>
        <v>58731.054373132582</v>
      </c>
      <c r="AH12" s="5">
        <f>Bookings!O12</f>
        <v>91799.032688492342</v>
      </c>
      <c r="AI12" s="5">
        <f>Bookings!P12</f>
        <v>86418.2094759108</v>
      </c>
      <c r="AJ12" s="5">
        <f>Bookings!Q12</f>
        <v>59188.309756651484</v>
      </c>
      <c r="AK12" s="5">
        <f>Bookings!R12</f>
        <v>110034.97742165686</v>
      </c>
      <c r="AL12" s="5">
        <f>Bookings!S12</f>
        <v>93315.738862355342</v>
      </c>
      <c r="AM12" s="5">
        <f>Bookings!T12</f>
        <v>34834.120090158089</v>
      </c>
      <c r="AN12" s="5">
        <f>Bookings!U12</f>
        <v>123724.33537615625</v>
      </c>
      <c r="AO12" s="5">
        <f>Bookings!V12</f>
        <v>137057.40143014374</v>
      </c>
      <c r="AP12" s="5">
        <f>Bookings!W12</f>
        <v>101464.70898579899</v>
      </c>
      <c r="AQ12" s="5">
        <f>Bookings!X12</f>
        <v>35057.005303403064</v>
      </c>
      <c r="AR12" s="5">
        <f>Bookings!Y12</f>
        <v>83805.500969326036</v>
      </c>
      <c r="AS12" s="5">
        <f>Bookings!Z12</f>
        <v>118417.67535657431</v>
      </c>
      <c r="AT12" s="5">
        <f>Bookings!AA12</f>
        <v>64076.898425501262</v>
      </c>
      <c r="AU12" s="5">
        <f>Bookings!AB12</f>
        <v>143593.0454248063</v>
      </c>
      <c r="AV12" s="5">
        <f>Bookings!AC12</f>
        <v>91092.846839080623</v>
      </c>
      <c r="AW12" s="5">
        <f>Bookings!AD12</f>
        <v>69858.402596318963</v>
      </c>
      <c r="AX12" s="5">
        <f>Bookings!AE12</f>
        <v>153588.89779038302</v>
      </c>
      <c r="AY12" s="5">
        <f>Bookings!AF12</f>
        <v>47401.253480938685</v>
      </c>
      <c r="AZ12" s="5">
        <f>Bookings!AG12</f>
        <v>155516.30523290436</v>
      </c>
      <c r="BA12" s="5">
        <f>Bookings!AH12</f>
        <v>128953.38987751139</v>
      </c>
      <c r="BB12" s="5">
        <f>Bookings!AI12</f>
        <v>150052.92578868044</v>
      </c>
      <c r="BC12" s="5">
        <f>Bookings!AJ12</f>
        <v>39289.312636048591</v>
      </c>
      <c r="BD12" s="5">
        <f>Bookings!AK12</f>
        <v>137228.92404693866</v>
      </c>
      <c r="BE12" s="5">
        <f>Bookings!AL12</f>
        <v>116967.29030507317</v>
      </c>
    </row>
    <row r="13" spans="2:57" ht="15" hidden="1" customHeight="1" outlineLevel="1" x14ac:dyDescent="0.2">
      <c r="B13" s="1" t="s">
        <v>7</v>
      </c>
      <c r="D13" s="5">
        <f t="shared" si="42"/>
        <v>85481.74929475211</v>
      </c>
      <c r="E13" s="5">
        <f t="shared" si="43"/>
        <v>56626.480846918173</v>
      </c>
      <c r="F13" s="5">
        <f t="shared" si="44"/>
        <v>84506.539629888284</v>
      </c>
      <c r="G13" s="5">
        <f t="shared" si="45"/>
        <v>63121.257465169547</v>
      </c>
      <c r="H13" s="5">
        <f t="shared" si="46"/>
        <v>289736.02723672811</v>
      </c>
      <c r="J13" s="5">
        <f t="shared" si="47"/>
        <v>152651.30031373064</v>
      </c>
      <c r="K13" s="5">
        <f t="shared" si="48"/>
        <v>93896.390002345695</v>
      </c>
      <c r="L13" s="5">
        <f t="shared" si="49"/>
        <v>87329.235264920106</v>
      </c>
      <c r="M13" s="5">
        <f t="shared" si="50"/>
        <v>74440.590226203742</v>
      </c>
      <c r="N13" s="5">
        <f t="shared" si="51"/>
        <v>408317.51580720016</v>
      </c>
      <c r="P13" s="5">
        <f t="shared" si="52"/>
        <v>156257.67835078549</v>
      </c>
      <c r="Q13" s="5">
        <f t="shared" si="53"/>
        <v>84664.285754338882</v>
      </c>
      <c r="R13" s="5">
        <f t="shared" si="54"/>
        <v>109223.36856226304</v>
      </c>
      <c r="S13" s="5">
        <f t="shared" si="55"/>
        <v>125687.42012058216</v>
      </c>
      <c r="T13" s="5">
        <f t="shared" si="56"/>
        <v>475832.75278796954</v>
      </c>
      <c r="V13" s="27">
        <f>Bookings!C13</f>
        <v>15158.2703812979</v>
      </c>
      <c r="W13" s="5">
        <f>Bookings!D13</f>
        <v>51519.633799670497</v>
      </c>
      <c r="X13" s="5">
        <f>Bookings!E13</f>
        <v>18803.845113783711</v>
      </c>
      <c r="Y13" s="5">
        <f>Bookings!F13</f>
        <v>31168.619761207559</v>
      </c>
      <c r="Z13" s="5">
        <f>Bookings!G13</f>
        <v>16745.103778498375</v>
      </c>
      <c r="AA13" s="5">
        <f>Bookings!H13</f>
        <v>8712.7573072122359</v>
      </c>
      <c r="AB13" s="5">
        <f>Bookings!I13</f>
        <v>34193.367801109605</v>
      </c>
      <c r="AC13" s="5">
        <f>Bookings!J13</f>
        <v>18913.258619670534</v>
      </c>
      <c r="AD13" s="5">
        <f>Bookings!K13</f>
        <v>31399.913209108134</v>
      </c>
      <c r="AE13" s="5">
        <f>Bookings!L13</f>
        <v>13262.474875716049</v>
      </c>
      <c r="AF13" s="5">
        <f>Bookings!M13</f>
        <v>21472.68340967007</v>
      </c>
      <c r="AG13" s="5">
        <f>Bookings!N13</f>
        <v>28386.099179783432</v>
      </c>
      <c r="AH13" s="5">
        <f>Bookings!O13</f>
        <v>21790.246852832803</v>
      </c>
      <c r="AI13" s="5">
        <f>Bookings!P13</f>
        <v>105204.54416458996</v>
      </c>
      <c r="AJ13" s="5">
        <f>Bookings!Q13</f>
        <v>25656.50929630789</v>
      </c>
      <c r="AK13" s="5">
        <f>Bookings!R13</f>
        <v>63504.04074836793</v>
      </c>
      <c r="AL13" s="5">
        <f>Bookings!S13</f>
        <v>16307.809812325479</v>
      </c>
      <c r="AM13" s="5">
        <f>Bookings!T13</f>
        <v>14084.539441652287</v>
      </c>
      <c r="AN13" s="5">
        <f>Bookings!U13</f>
        <v>24100.93237221137</v>
      </c>
      <c r="AO13" s="5">
        <f>Bookings!V13</f>
        <v>23852.136840639669</v>
      </c>
      <c r="AP13" s="5">
        <f>Bookings!W13</f>
        <v>39376.166052069057</v>
      </c>
      <c r="AQ13" s="5">
        <f>Bookings!X13</f>
        <v>16657.172264961504</v>
      </c>
      <c r="AR13" s="5">
        <f>Bookings!Y13</f>
        <v>34134.681812919815</v>
      </c>
      <c r="AS13" s="5">
        <f>Bookings!Z13</f>
        <v>23648.736148322427</v>
      </c>
      <c r="AT13" s="5">
        <f>Bookings!AA13</f>
        <v>16560.563424330972</v>
      </c>
      <c r="AU13" s="5">
        <f>Bookings!AB13</f>
        <v>122057.46107857888</v>
      </c>
      <c r="AV13" s="5">
        <f>Bookings!AC13</f>
        <v>17639.653847875623</v>
      </c>
      <c r="AW13" s="5">
        <f>Bookings!AD13</f>
        <v>49643.801110634988</v>
      </c>
      <c r="AX13" s="5">
        <f>Bookings!AE13</f>
        <v>21194.993809571322</v>
      </c>
      <c r="AY13" s="5">
        <f>Bookings!AF13</f>
        <v>13825.490834132574</v>
      </c>
      <c r="AZ13" s="5">
        <f>Bookings!AG13</f>
        <v>20032.671779509259</v>
      </c>
      <c r="BA13" s="5">
        <f>Bookings!AH13</f>
        <v>20335.538301693257</v>
      </c>
      <c r="BB13" s="5">
        <f>Bookings!AI13</f>
        <v>68855.158481060527</v>
      </c>
      <c r="BC13" s="5">
        <f>Bookings!AJ13</f>
        <v>25126.498455917415</v>
      </c>
      <c r="BD13" s="5">
        <f>Bookings!AK13</f>
        <v>61776.775617343272</v>
      </c>
      <c r="BE13" s="5">
        <f>Bookings!AL13</f>
        <v>38784.146047321476</v>
      </c>
    </row>
    <row r="14" spans="2:57" ht="15" customHeight="1" collapsed="1" x14ac:dyDescent="0.2">
      <c r="B14" s="7" t="s">
        <v>23</v>
      </c>
      <c r="D14" s="8">
        <f t="shared" si="42"/>
        <v>1082377.3010093265</v>
      </c>
      <c r="E14" s="8">
        <f t="shared" si="43"/>
        <v>978731.6092739295</v>
      </c>
      <c r="F14" s="8">
        <f t="shared" si="44"/>
        <v>1028631.527782175</v>
      </c>
      <c r="G14" s="8">
        <f t="shared" si="45"/>
        <v>930107.47286169836</v>
      </c>
      <c r="H14" s="8">
        <f t="shared" si="46"/>
        <v>4019847.9109271294</v>
      </c>
      <c r="J14" s="8">
        <f t="shared" si="47"/>
        <v>1799662.5731256583</v>
      </c>
      <c r="K14" s="8">
        <f t="shared" si="48"/>
        <v>1267660.5815982865</v>
      </c>
      <c r="L14" s="8">
        <f t="shared" si="49"/>
        <v>1588224.9779931684</v>
      </c>
      <c r="M14" s="8">
        <f t="shared" si="50"/>
        <v>1430814.8723383769</v>
      </c>
      <c r="N14" s="8">
        <f t="shared" si="51"/>
        <v>6086363.0050554909</v>
      </c>
      <c r="P14" s="8">
        <f t="shared" si="52"/>
        <v>2235156.8845504266</v>
      </c>
      <c r="Q14" s="8">
        <f t="shared" si="53"/>
        <v>1797887.5894223531</v>
      </c>
      <c r="R14" s="8">
        <f t="shared" si="54"/>
        <v>2115525.7347536199</v>
      </c>
      <c r="S14" s="8">
        <f t="shared" si="55"/>
        <v>2001626.8405787915</v>
      </c>
      <c r="T14" s="8">
        <f t="shared" si="56"/>
        <v>8150197.0493051913</v>
      </c>
      <c r="V14" s="31">
        <f>SUM(V10:V13)</f>
        <v>313767.83043507277</v>
      </c>
      <c r="W14" s="8">
        <f t="shared" ref="W14" si="57">SUM(W10:W13)</f>
        <v>372992.80397523113</v>
      </c>
      <c r="X14" s="8">
        <f t="shared" ref="X14" si="58">SUM(X10:X13)</f>
        <v>395616.66659902252</v>
      </c>
      <c r="Y14" s="8">
        <f t="shared" ref="Y14" si="59">SUM(Y10:Y13)</f>
        <v>342162.39909684676</v>
      </c>
      <c r="Z14" s="8">
        <f t="shared" ref="Z14" si="60">SUM(Z10:Z13)</f>
        <v>339892.25590004952</v>
      </c>
      <c r="AA14" s="8">
        <f t="shared" ref="AA14" si="61">SUM(AA10:AA13)</f>
        <v>296676.95427703322</v>
      </c>
      <c r="AB14" s="8">
        <f t="shared" ref="AB14" si="62">SUM(AB10:AB13)</f>
        <v>362478.208170945</v>
      </c>
      <c r="AC14" s="8">
        <f t="shared" ref="AC14" si="63">SUM(AC10:AC13)</f>
        <v>327516.66779954627</v>
      </c>
      <c r="AD14" s="8">
        <f t="shared" ref="AD14" si="64">SUM(AD10:AD13)</f>
        <v>338636.65181168373</v>
      </c>
      <c r="AE14" s="8">
        <f t="shared" ref="AE14" si="65">SUM(AE10:AE13)</f>
        <v>284096.87135419424</v>
      </c>
      <c r="AF14" s="8">
        <f t="shared" ref="AF14" si="66">SUM(AF10:AF13)</f>
        <v>314707.46023869823</v>
      </c>
      <c r="AG14" s="8">
        <f t="shared" ref="AG14" si="67">SUM(AG10:AG13)</f>
        <v>331303.14126880589</v>
      </c>
      <c r="AH14" s="8">
        <f t="shared" ref="AH14" si="68">SUM(AH10:AH13)</f>
        <v>518321.84223361581</v>
      </c>
      <c r="AI14" s="8">
        <f t="shared" ref="AI14" si="69">SUM(AI10:AI13)</f>
        <v>672933.0542948317</v>
      </c>
      <c r="AJ14" s="8">
        <f t="shared" ref="AJ14" si="70">SUM(AJ10:AJ13)</f>
        <v>608407.67659721081</v>
      </c>
      <c r="AK14" s="8">
        <f t="shared" ref="AK14" si="71">SUM(AK10:AK13)</f>
        <v>363314.50166102767</v>
      </c>
      <c r="AL14" s="8">
        <f t="shared" ref="AL14" si="72">SUM(AL10:AL13)</f>
        <v>393117.37348417385</v>
      </c>
      <c r="AM14" s="8">
        <f t="shared" ref="AM14" si="73">SUM(AM10:AM13)</f>
        <v>511228.70645308495</v>
      </c>
      <c r="AN14" s="8">
        <f t="shared" ref="AN14" si="74">SUM(AN10:AN13)</f>
        <v>497667.21827008581</v>
      </c>
      <c r="AO14" s="8">
        <f t="shared" ref="AO14" si="75">SUM(AO10:AO13)</f>
        <v>564229.43340772693</v>
      </c>
      <c r="AP14" s="8">
        <f t="shared" ref="AP14" si="76">SUM(AP10:AP13)</f>
        <v>526328.32631535572</v>
      </c>
      <c r="AQ14" s="8">
        <f t="shared" ref="AQ14" si="77">SUM(AQ10:AQ13)</f>
        <v>398514.69565398525</v>
      </c>
      <c r="AR14" s="8">
        <f t="shared" ref="AR14" si="78">SUM(AR10:AR13)</f>
        <v>470117.32066167914</v>
      </c>
      <c r="AS14" s="8">
        <f t="shared" ref="AS14" si="79">SUM(AS10:AS13)</f>
        <v>562182.85602271254</v>
      </c>
      <c r="AT14" s="8">
        <f t="shared" ref="AT14" si="80">SUM(AT10:AT13)</f>
        <v>668585.61759306467</v>
      </c>
      <c r="AU14" s="8">
        <f t="shared" ref="AU14" si="81">SUM(AU10:AU13)</f>
        <v>745864.86910495651</v>
      </c>
      <c r="AV14" s="8">
        <f t="shared" ref="AV14" si="82">SUM(AV10:AV13)</f>
        <v>820706.39785240532</v>
      </c>
      <c r="AW14" s="8">
        <f t="shared" ref="AW14" si="83">SUM(AW10:AW13)</f>
        <v>418781.12186847016</v>
      </c>
      <c r="AX14" s="8">
        <f t="shared" ref="AX14" si="84">SUM(AX10:AX13)</f>
        <v>498813.50701179437</v>
      </c>
      <c r="AY14" s="8">
        <f t="shared" ref="AY14" si="85">SUM(AY10:AY13)</f>
        <v>880292.96054208849</v>
      </c>
      <c r="AZ14" s="8">
        <f t="shared" ref="AZ14" si="86">SUM(AZ10:AZ13)</f>
        <v>499257.94808277756</v>
      </c>
      <c r="BA14" s="8">
        <f t="shared" ref="BA14" si="87">SUM(BA10:BA13)</f>
        <v>748894.06992011587</v>
      </c>
      <c r="BB14" s="8">
        <f t="shared" ref="BB14" si="88">SUM(BB10:BB13)</f>
        <v>867373.71675072634</v>
      </c>
      <c r="BC14" s="8">
        <f t="shared" ref="BC14" si="89">SUM(BC10:BC13)</f>
        <v>552493.89034438157</v>
      </c>
      <c r="BD14" s="8">
        <f t="shared" ref="BD14" si="90">SUM(BD10:BD13)</f>
        <v>653829.68545501481</v>
      </c>
      <c r="BE14" s="8">
        <f t="shared" ref="BE14" si="91">SUM(BE10:BE13)</f>
        <v>795303.26477939519</v>
      </c>
    </row>
    <row r="15" spans="2:57" ht="15" customHeight="1" x14ac:dyDescent="0.2">
      <c r="D15" s="5"/>
      <c r="E15" s="5"/>
      <c r="F15" s="5"/>
      <c r="G15" s="5"/>
      <c r="H15" s="5"/>
      <c r="J15" s="5"/>
      <c r="K15" s="5"/>
      <c r="L15" s="5"/>
      <c r="M15" s="5"/>
      <c r="N15" s="5"/>
      <c r="P15" s="5"/>
      <c r="Q15" s="5"/>
      <c r="R15" s="5"/>
      <c r="S15" s="5"/>
      <c r="T15" s="5"/>
      <c r="V15" s="27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</row>
    <row r="16" spans="2:57" ht="15" customHeight="1" x14ac:dyDescent="0.2">
      <c r="B16" s="1" t="s">
        <v>2</v>
      </c>
      <c r="D16" s="5"/>
      <c r="E16" s="5"/>
      <c r="F16" s="5"/>
      <c r="G16" s="5"/>
      <c r="H16" s="5"/>
      <c r="J16" s="5"/>
      <c r="K16" s="5"/>
      <c r="L16" s="5"/>
      <c r="M16" s="5"/>
      <c r="N16" s="5"/>
      <c r="P16" s="5"/>
      <c r="Q16" s="5"/>
      <c r="R16" s="5"/>
      <c r="S16" s="5"/>
      <c r="T16" s="5"/>
      <c r="V16" s="27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</row>
    <row r="17" spans="2:57" ht="15" customHeight="1" x14ac:dyDescent="0.2">
      <c r="B17" s="1" t="s">
        <v>0</v>
      </c>
      <c r="D17" s="5">
        <f t="shared" ref="D17:D23" si="92">SUM($V17:$X17)</f>
        <v>248688.33333333331</v>
      </c>
      <c r="E17" s="5">
        <f t="shared" ref="E17:E23" si="93">SUM($Y17:$AA17)</f>
        <v>386280</v>
      </c>
      <c r="F17" s="5">
        <f t="shared" ref="F17:F23" si="94">SUM($AB17:$AD17)</f>
        <v>359643.95833333331</v>
      </c>
      <c r="G17" s="5">
        <f t="shared" ref="G17:G23" si="95">SUM($AE17:$AG17)</f>
        <v>343570.625</v>
      </c>
      <c r="H17" s="5">
        <f t="shared" ref="H17:H23" si="96">SUM(D17:G17)</f>
        <v>1338182.9166666665</v>
      </c>
      <c r="J17" s="5">
        <f t="shared" ref="J17:J23" si="97">SUM($AH17:$AJ17)</f>
        <v>554103.34025845176</v>
      </c>
      <c r="K17" s="5">
        <f t="shared" ref="K17:K23" si="98">SUM($AK17:$AM17)</f>
        <v>494027.51896186511</v>
      </c>
      <c r="L17" s="5">
        <f t="shared" ref="L17:L23" si="99">SUM($AN17:$AP17)</f>
        <v>580641.07407456299</v>
      </c>
      <c r="M17" s="5">
        <f t="shared" ref="M17:M23" si="100">SUM($AQ17:$AS17)</f>
        <v>504468.55284865864</v>
      </c>
      <c r="N17" s="5">
        <f t="shared" ref="N17:N23" si="101">SUM(J17:M17)</f>
        <v>2133240.4861435383</v>
      </c>
      <c r="P17" s="5">
        <f t="shared" ref="P17:P23" si="102">SUM($AT17:$AV17)</f>
        <v>723197.99457809026</v>
      </c>
      <c r="Q17" s="5">
        <f t="shared" ref="Q17:Q23" si="103">SUM($AW17:$AY17)</f>
        <v>631502.25205023633</v>
      </c>
      <c r="R17" s="5">
        <f t="shared" ref="R17:R23" si="104">SUM($AZ17:$BB17)</f>
        <v>782631.54883271921</v>
      </c>
      <c r="S17" s="5">
        <f t="shared" ref="S17:S23" si="105">SUM($BC17:$BE17)</f>
        <v>756148.83525831217</v>
      </c>
      <c r="T17" s="5">
        <f t="shared" ref="T17:T23" si="106">SUM(P17:S17)</f>
        <v>2893480.6307193576</v>
      </c>
      <c r="V17" s="27">
        <f>Revenue!C3</f>
        <v>0</v>
      </c>
      <c r="W17" s="5">
        <f>Revenue!D3</f>
        <v>113311.66666666667</v>
      </c>
      <c r="X17" s="5">
        <f>Revenue!E3</f>
        <v>135376.66666666666</v>
      </c>
      <c r="Y17" s="5">
        <f>Revenue!F3</f>
        <v>142040</v>
      </c>
      <c r="Z17" s="5">
        <f>Revenue!G3</f>
        <v>120922.08333333333</v>
      </c>
      <c r="AA17" s="5">
        <f>Revenue!H3</f>
        <v>123317.91666666667</v>
      </c>
      <c r="AB17" s="5">
        <f>Revenue!I3</f>
        <v>109100.625</v>
      </c>
      <c r="AC17" s="5">
        <f>Revenue!J3</f>
        <v>132499.16666666666</v>
      </c>
      <c r="AD17" s="5">
        <f>Revenue!K3</f>
        <v>118044.16666666667</v>
      </c>
      <c r="AE17" s="5">
        <f>Revenue!L3</f>
        <v>123556.45833333333</v>
      </c>
      <c r="AF17" s="5">
        <f>Revenue!M3</f>
        <v>103683.33333333333</v>
      </c>
      <c r="AG17" s="5">
        <f>Revenue!N3</f>
        <v>116330.83333333333</v>
      </c>
      <c r="AH17" s="5">
        <f>Revenue!O3</f>
        <v>119990.20833333333</v>
      </c>
      <c r="AI17" s="5">
        <f>Revenue!P3</f>
        <v>195269.10997224299</v>
      </c>
      <c r="AJ17" s="5">
        <f>Revenue!Q3</f>
        <v>238844.02195287542</v>
      </c>
      <c r="AK17" s="5">
        <f>Revenue!R3</f>
        <v>225064.35044617867</v>
      </c>
      <c r="AL17" s="5">
        <f>Revenue!S3</f>
        <v>126458.75993731804</v>
      </c>
      <c r="AM17" s="5">
        <f>Revenue!T3</f>
        <v>142504.40857836834</v>
      </c>
      <c r="AN17" s="5">
        <f>Revenue!U3</f>
        <v>197912.31790512148</v>
      </c>
      <c r="AO17" s="5">
        <f>Revenue!V3</f>
        <v>177100.402480902</v>
      </c>
      <c r="AP17" s="5">
        <f>Revenue!W3</f>
        <v>205628.35368853947</v>
      </c>
      <c r="AQ17" s="5">
        <f>Revenue!X3</f>
        <v>188289.8488298204</v>
      </c>
      <c r="AR17" s="5">
        <f>Revenue!Y3</f>
        <v>148734.38590726772</v>
      </c>
      <c r="AS17" s="5">
        <f>Revenue!Z3</f>
        <v>167444.31811157052</v>
      </c>
      <c r="AT17" s="5">
        <f>Revenue!AA3</f>
        <v>207384.75601885235</v>
      </c>
      <c r="AU17" s="5">
        <f>Revenue!AB3</f>
        <v>247832.43917203727</v>
      </c>
      <c r="AV17" s="5">
        <f>Revenue!AC3</f>
        <v>267980.79938720068</v>
      </c>
      <c r="AW17" s="5">
        <f>Revenue!AD3</f>
        <v>306931.61149656429</v>
      </c>
      <c r="AX17" s="5">
        <f>Revenue!AE3</f>
        <v>150350.79571480901</v>
      </c>
      <c r="AY17" s="5">
        <f>Revenue!AF3</f>
        <v>174219.84483886298</v>
      </c>
      <c r="AZ17" s="5">
        <f>Revenue!AG3</f>
        <v>326444.28568590462</v>
      </c>
      <c r="BA17" s="5">
        <f>Revenue!AH3</f>
        <v>175016.53367295224</v>
      </c>
      <c r="BB17" s="5">
        <f>Revenue!AI3</f>
        <v>281170.72947386239</v>
      </c>
      <c r="BC17" s="5">
        <f>Revenue!AJ3</f>
        <v>316592.85127109673</v>
      </c>
      <c r="BD17" s="5">
        <f>Revenue!AK3</f>
        <v>206319.77834928187</v>
      </c>
      <c r="BE17" s="5">
        <f>Revenue!AL3</f>
        <v>233236.20563793354</v>
      </c>
    </row>
    <row r="18" spans="2:57" ht="15" hidden="1" customHeight="1" outlineLevel="1" x14ac:dyDescent="0.2">
      <c r="B18" s="4" t="s">
        <v>10</v>
      </c>
      <c r="D18" s="5">
        <f t="shared" si="92"/>
        <v>3739073.133680555</v>
      </c>
      <c r="E18" s="5">
        <f t="shared" si="93"/>
        <v>3706451.5752495276</v>
      </c>
      <c r="F18" s="5">
        <f t="shared" si="94"/>
        <v>3674114.6237348188</v>
      </c>
      <c r="G18" s="5">
        <f t="shared" si="95"/>
        <v>3642059.7960822554</v>
      </c>
      <c r="H18" s="5">
        <f t="shared" si="96"/>
        <v>14761699.128747158</v>
      </c>
      <c r="J18" s="5">
        <f t="shared" si="97"/>
        <v>3803000.9322723057</v>
      </c>
      <c r="K18" s="5">
        <f t="shared" si="98"/>
        <v>4395569.4369612234</v>
      </c>
      <c r="L18" s="5">
        <f t="shared" si="99"/>
        <v>4933314.9870602386</v>
      </c>
      <c r="M18" s="5">
        <f t="shared" si="100"/>
        <v>5460435.324696362</v>
      </c>
      <c r="N18" s="5">
        <f t="shared" si="101"/>
        <v>18592320.68099013</v>
      </c>
      <c r="P18" s="5">
        <f t="shared" si="102"/>
        <v>6126972.4034492392</v>
      </c>
      <c r="Q18" s="5">
        <f t="shared" si="103"/>
        <v>7013564.6025720732</v>
      </c>
      <c r="R18" s="5">
        <f t="shared" si="104"/>
        <v>7798572.7853328288</v>
      </c>
      <c r="S18" s="5">
        <f t="shared" si="105"/>
        <v>8607180.9539107345</v>
      </c>
      <c r="T18" s="5">
        <f t="shared" si="106"/>
        <v>29546290.745264877</v>
      </c>
      <c r="V18" s="27">
        <f>Revenue!C4</f>
        <v>1250000</v>
      </c>
      <c r="W18" s="5">
        <f>Revenue!D4</f>
        <v>1246354.1666666665</v>
      </c>
      <c r="X18" s="5">
        <f>Revenue!E4</f>
        <v>1242718.9670138888</v>
      </c>
      <c r="Y18" s="5">
        <f>Revenue!F4</f>
        <v>1239094.3700267649</v>
      </c>
      <c r="Z18" s="5">
        <f>Revenue!G4</f>
        <v>1235480.3447808535</v>
      </c>
      <c r="AA18" s="5">
        <f>Revenue!H4</f>
        <v>1231876.8604419092</v>
      </c>
      <c r="AB18" s="5">
        <f>Revenue!I4</f>
        <v>1228283.8862656201</v>
      </c>
      <c r="AC18" s="5">
        <f>Revenue!J4</f>
        <v>1224701.3915973455</v>
      </c>
      <c r="AD18" s="5">
        <f>Revenue!K4</f>
        <v>1221129.3458718532</v>
      </c>
      <c r="AE18" s="5">
        <f>Revenue!L4</f>
        <v>1217567.7186130602</v>
      </c>
      <c r="AF18" s="5">
        <f>Revenue!M4</f>
        <v>1214016.4794337719</v>
      </c>
      <c r="AG18" s="5">
        <f>Revenue!N4</f>
        <v>1210475.5980354233</v>
      </c>
      <c r="AH18" s="5">
        <f>Revenue!O4</f>
        <v>1206945.04420782</v>
      </c>
      <c r="AI18" s="5">
        <f>Revenue!P4</f>
        <v>1263774.2181380079</v>
      </c>
      <c r="AJ18" s="5">
        <f>Revenue!Q4</f>
        <v>1332281.6699264778</v>
      </c>
      <c r="AK18" s="5">
        <f>Revenue!R4</f>
        <v>1404239.5101368562</v>
      </c>
      <c r="AL18" s="5">
        <f>Revenue!S4</f>
        <v>1464793.7233582225</v>
      </c>
      <c r="AM18" s="5">
        <f>Revenue!T4</f>
        <v>1526536.2034661446</v>
      </c>
      <c r="AN18" s="5">
        <f>Revenue!U4</f>
        <v>1580562.0367595362</v>
      </c>
      <c r="AO18" s="5">
        <f>Revenue!V4</f>
        <v>1647062.1356300041</v>
      </c>
      <c r="AP18" s="5">
        <f>Revenue!W4</f>
        <v>1705690.814670698</v>
      </c>
      <c r="AQ18" s="5">
        <f>Revenue!X4</f>
        <v>1767194.6092652322</v>
      </c>
      <c r="AR18" s="5">
        <f>Revenue!Y4</f>
        <v>1817896.8890375318</v>
      </c>
      <c r="AS18" s="5">
        <f>Revenue!Z4</f>
        <v>1875343.826393598</v>
      </c>
      <c r="AT18" s="5">
        <f>Revenue!AA4</f>
        <v>1934678.5813750024</v>
      </c>
      <c r="AU18" s="5">
        <f>Revenue!AB4</f>
        <v>2034552.3662106777</v>
      </c>
      <c r="AV18" s="5">
        <f>Revenue!AC4</f>
        <v>2157741.4558635592</v>
      </c>
      <c r="AW18" s="5">
        <f>Revenue!AD4</f>
        <v>2273184.1368424483</v>
      </c>
      <c r="AX18" s="5">
        <f>Revenue!AE4</f>
        <v>2335001.5243137102</v>
      </c>
      <c r="AY18" s="5">
        <f>Revenue!AF4</f>
        <v>2405378.9414159143</v>
      </c>
      <c r="AZ18" s="5">
        <f>Revenue!AG4</f>
        <v>2505650.2972508739</v>
      </c>
      <c r="BA18" s="5">
        <f>Revenue!AH4</f>
        <v>2594420.2233696436</v>
      </c>
      <c r="BB18" s="5">
        <f>Revenue!AI4</f>
        <v>2698502.2647123113</v>
      </c>
      <c r="BC18" s="5">
        <f>Revenue!AJ4</f>
        <v>2792954.0841566278</v>
      </c>
      <c r="BD18" s="5">
        <f>Revenue!AK4</f>
        <v>2865710.7095154533</v>
      </c>
      <c r="BE18" s="5">
        <f>Revenue!AL4</f>
        <v>2948516.1602386534</v>
      </c>
    </row>
    <row r="19" spans="2:57" ht="15" hidden="1" customHeight="1" outlineLevel="1" x14ac:dyDescent="0.2">
      <c r="B19" s="4" t="s">
        <v>11</v>
      </c>
      <c r="D19" s="5">
        <f t="shared" si="92"/>
        <v>2909184.856770833</v>
      </c>
      <c r="E19" s="5">
        <f t="shared" si="93"/>
        <v>2862166.2093771398</v>
      </c>
      <c r="F19" s="5">
        <f t="shared" si="94"/>
        <v>2815907.4838555777</v>
      </c>
      <c r="G19" s="5">
        <f t="shared" si="95"/>
        <v>2770396.3982439088</v>
      </c>
      <c r="H19" s="5">
        <f t="shared" si="96"/>
        <v>11357654.948247459</v>
      </c>
      <c r="J19" s="5">
        <f t="shared" si="97"/>
        <v>2875304.4667162155</v>
      </c>
      <c r="K19" s="5">
        <f t="shared" si="98"/>
        <v>3312044.7333939411</v>
      </c>
      <c r="L19" s="5">
        <f t="shared" si="99"/>
        <v>3700034.6838350194</v>
      </c>
      <c r="M19" s="5">
        <f t="shared" si="100"/>
        <v>4073965.4154927712</v>
      </c>
      <c r="N19" s="5">
        <f t="shared" si="101"/>
        <v>13961349.299437946</v>
      </c>
      <c r="P19" s="5">
        <f t="shared" si="102"/>
        <v>4547601.635476036</v>
      </c>
      <c r="Q19" s="5">
        <f t="shared" si="103"/>
        <v>5181546.0795824192</v>
      </c>
      <c r="R19" s="5">
        <f t="shared" si="104"/>
        <v>5731872.3612580523</v>
      </c>
      <c r="S19" s="5">
        <f t="shared" si="105"/>
        <v>6292884.5203558803</v>
      </c>
      <c r="T19" s="5">
        <f t="shared" si="106"/>
        <v>21753904.596672386</v>
      </c>
      <c r="V19" s="27">
        <f>Revenue!C5</f>
        <v>975000</v>
      </c>
      <c r="W19" s="5">
        <f>Revenue!D5</f>
        <v>969718.75</v>
      </c>
      <c r="X19" s="5">
        <f>Revenue!E5</f>
        <v>964466.10677083326</v>
      </c>
      <c r="Y19" s="5">
        <f>Revenue!F5</f>
        <v>959241.91535915784</v>
      </c>
      <c r="Z19" s="5">
        <f>Revenue!G5</f>
        <v>954046.02165096242</v>
      </c>
      <c r="AA19" s="5">
        <f>Revenue!H5</f>
        <v>948878.27236701967</v>
      </c>
      <c r="AB19" s="5">
        <f>Revenue!I5</f>
        <v>943738.51505836495</v>
      </c>
      <c r="AC19" s="5">
        <f>Revenue!J5</f>
        <v>938626.59810179879</v>
      </c>
      <c r="AD19" s="5">
        <f>Revenue!K5</f>
        <v>933542.37069541402</v>
      </c>
      <c r="AE19" s="5">
        <f>Revenue!L5</f>
        <v>928485.68285414716</v>
      </c>
      <c r="AF19" s="5">
        <f>Revenue!M5</f>
        <v>923456.38540535374</v>
      </c>
      <c r="AG19" s="5">
        <f>Revenue!N5</f>
        <v>918454.32998440799</v>
      </c>
      <c r="AH19" s="5">
        <f>Revenue!O5</f>
        <v>913479.36903032579</v>
      </c>
      <c r="AI19" s="5">
        <f>Revenue!P5</f>
        <v>955485.88579200557</v>
      </c>
      <c r="AJ19" s="5">
        <f>Revenue!Q5</f>
        <v>1006339.2118938839</v>
      </c>
      <c r="AK19" s="5">
        <f>Revenue!R5</f>
        <v>1059602.39548339</v>
      </c>
      <c r="AL19" s="5">
        <f>Revenue!S5</f>
        <v>1103785.9682180975</v>
      </c>
      <c r="AM19" s="5">
        <f>Revenue!T5</f>
        <v>1148656.3696924539</v>
      </c>
      <c r="AN19" s="5">
        <f>Revenue!U5</f>
        <v>1187365.5910727649</v>
      </c>
      <c r="AO19" s="5">
        <f>Revenue!V5</f>
        <v>1235433.6834030924</v>
      </c>
      <c r="AP19" s="5">
        <f>Revenue!W5</f>
        <v>1277235.409359162</v>
      </c>
      <c r="AQ19" s="5">
        <f>Revenue!X5</f>
        <v>1321012.0097752349</v>
      </c>
      <c r="AR19" s="5">
        <f>Revenue!Y5</f>
        <v>1356344.5275134915</v>
      </c>
      <c r="AS19" s="5">
        <f>Revenue!Z5</f>
        <v>1396608.8782040449</v>
      </c>
      <c r="AT19" s="5">
        <f>Revenue!AA5</f>
        <v>1438091.3669224875</v>
      </c>
      <c r="AU19" s="5">
        <f>Revenue!AB5</f>
        <v>1510078.3126378057</v>
      </c>
      <c r="AV19" s="5">
        <f>Revenue!AC5</f>
        <v>1599431.9559157423</v>
      </c>
      <c r="AW19" s="5">
        <f>Revenue!AD5</f>
        <v>1682627.2373942365</v>
      </c>
      <c r="AX19" s="5">
        <f>Revenue!AE5</f>
        <v>1725091.1895429096</v>
      </c>
      <c r="AY19" s="5">
        <f>Revenue!AF5</f>
        <v>1773827.6526452734</v>
      </c>
      <c r="AZ19" s="5">
        <f>Revenue!AG5</f>
        <v>1844816.6640147946</v>
      </c>
      <c r="BA19" s="5">
        <f>Revenue!AH5</f>
        <v>1906890.4580844736</v>
      </c>
      <c r="BB19" s="5">
        <f>Revenue!AI5</f>
        <v>1980165.239158784</v>
      </c>
      <c r="BC19" s="5">
        <f>Revenue!AJ5</f>
        <v>2045927.3471876197</v>
      </c>
      <c r="BD19" s="5">
        <f>Revenue!AK5</f>
        <v>2095207.2949587021</v>
      </c>
      <c r="BE19" s="5">
        <f>Revenue!AL5</f>
        <v>2151749.8782095583</v>
      </c>
    </row>
    <row r="20" spans="2:57" ht="15" hidden="1" customHeight="1" outlineLevel="1" x14ac:dyDescent="0.2">
      <c r="B20" s="4" t="s">
        <v>12</v>
      </c>
      <c r="D20" s="5">
        <f t="shared" si="92"/>
        <v>297880.01736111107</v>
      </c>
      <c r="E20" s="5">
        <f t="shared" si="93"/>
        <v>291594.7982751446</v>
      </c>
      <c r="F20" s="5">
        <f t="shared" si="94"/>
        <v>285442.19627208466</v>
      </c>
      <c r="G20" s="5">
        <f t="shared" si="95"/>
        <v>279419.41315342183</v>
      </c>
      <c r="H20" s="5">
        <f t="shared" si="96"/>
        <v>1154336.4250617621</v>
      </c>
      <c r="J20" s="5">
        <f t="shared" si="97"/>
        <v>288832.52075679344</v>
      </c>
      <c r="K20" s="5">
        <f t="shared" si="98"/>
        <v>331967.41261591541</v>
      </c>
      <c r="L20" s="5">
        <f t="shared" si="99"/>
        <v>369718.15412839636</v>
      </c>
      <c r="M20" s="5">
        <f t="shared" si="100"/>
        <v>405664.76160933194</v>
      </c>
      <c r="N20" s="5">
        <f t="shared" si="101"/>
        <v>1396182.8491104371</v>
      </c>
      <c r="P20" s="5">
        <f t="shared" si="102"/>
        <v>451264.9095321577</v>
      </c>
      <c r="Q20" s="5">
        <f t="shared" si="103"/>
        <v>512590.5827247703</v>
      </c>
      <c r="R20" s="5">
        <f t="shared" si="104"/>
        <v>565093.77166037797</v>
      </c>
      <c r="S20" s="5">
        <f t="shared" si="105"/>
        <v>618230.53765390581</v>
      </c>
      <c r="T20" s="5">
        <f t="shared" si="106"/>
        <v>2147179.8015712118</v>
      </c>
      <c r="V20" s="27">
        <f>Revenue!C6</f>
        <v>100000</v>
      </c>
      <c r="W20" s="5">
        <f>Revenue!D6</f>
        <v>99291.666666666657</v>
      </c>
      <c r="X20" s="5">
        <f>Revenue!E6</f>
        <v>98588.350694444423</v>
      </c>
      <c r="Y20" s="5">
        <f>Revenue!F6</f>
        <v>97890.016543692109</v>
      </c>
      <c r="Z20" s="5">
        <f>Revenue!G6</f>
        <v>97196.628926507619</v>
      </c>
      <c r="AA20" s="5">
        <f>Revenue!H6</f>
        <v>96508.152804944853</v>
      </c>
      <c r="AB20" s="5">
        <f>Revenue!I6</f>
        <v>95824.553389243156</v>
      </c>
      <c r="AC20" s="5">
        <f>Revenue!J6</f>
        <v>95145.796136069344</v>
      </c>
      <c r="AD20" s="5">
        <f>Revenue!K6</f>
        <v>94471.846746772178</v>
      </c>
      <c r="AE20" s="5">
        <f>Revenue!L6</f>
        <v>93802.671165649212</v>
      </c>
      <c r="AF20" s="5">
        <f>Revenue!M6</f>
        <v>93138.235578225867</v>
      </c>
      <c r="AG20" s="5">
        <f>Revenue!N6</f>
        <v>92478.506409546768</v>
      </c>
      <c r="AH20" s="5">
        <f>Revenue!O6</f>
        <v>91823.450322479141</v>
      </c>
      <c r="AI20" s="5">
        <f>Revenue!P6</f>
        <v>95980.813319301131</v>
      </c>
      <c r="AJ20" s="5">
        <f>Revenue!Q6</f>
        <v>101028.25711501314</v>
      </c>
      <c r="AK20" s="5">
        <f>Revenue!R6</f>
        <v>106304.385138085</v>
      </c>
      <c r="AL20" s="5">
        <f>Revenue!S6</f>
        <v>110637.47705026048</v>
      </c>
      <c r="AM20" s="5">
        <f>Revenue!T6</f>
        <v>115025.55042756993</v>
      </c>
      <c r="AN20" s="5">
        <f>Revenue!U6</f>
        <v>118772.96460224307</v>
      </c>
      <c r="AO20" s="5">
        <f>Revenue!V6</f>
        <v>123456.12468810102</v>
      </c>
      <c r="AP20" s="5">
        <f>Revenue!W6</f>
        <v>127489.06483805225</v>
      </c>
      <c r="AQ20" s="5">
        <f>Revenue!X6</f>
        <v>131707.60683173733</v>
      </c>
      <c r="AR20" s="5">
        <f>Revenue!Y6</f>
        <v>135059.94508909652</v>
      </c>
      <c r="AS20" s="5">
        <f>Revenue!Z6</f>
        <v>138897.20968849803</v>
      </c>
      <c r="AT20" s="5">
        <f>Revenue!AA6</f>
        <v>142843.6315457474</v>
      </c>
      <c r="AU20" s="5">
        <f>Revenue!AB6</f>
        <v>149845.57105923517</v>
      </c>
      <c r="AV20" s="5">
        <f>Revenue!AC6</f>
        <v>158575.70692717517</v>
      </c>
      <c r="AW20" s="5">
        <f>Revenue!AD6</f>
        <v>166668.18407153629</v>
      </c>
      <c r="AX20" s="5">
        <f>Revenue!AE6</f>
        <v>170657.53313557178</v>
      </c>
      <c r="AY20" s="5">
        <f>Revenue!AF6</f>
        <v>175264.86551766229</v>
      </c>
      <c r="AZ20" s="5">
        <f>Revenue!AG6</f>
        <v>182085.60167267598</v>
      </c>
      <c r="BA20" s="5">
        <f>Revenue!AH6</f>
        <v>187997.39457698457</v>
      </c>
      <c r="BB20" s="5">
        <f>Revenue!AI6</f>
        <v>195010.77541071747</v>
      </c>
      <c r="BC20" s="5">
        <f>Revenue!AJ6</f>
        <v>201255.45987185324</v>
      </c>
      <c r="BD20" s="5">
        <f>Revenue!AK6</f>
        <v>205840.53819653633</v>
      </c>
      <c r="BE20" s="5">
        <f>Revenue!AL6</f>
        <v>211134.53958551624</v>
      </c>
    </row>
    <row r="21" spans="2:57" ht="15" hidden="1" customHeight="1" outlineLevel="1" x14ac:dyDescent="0.2">
      <c r="B21" s="4" t="s">
        <v>13</v>
      </c>
      <c r="D21" s="5">
        <f t="shared" si="92"/>
        <v>74345.6640625</v>
      </c>
      <c r="E21" s="5">
        <f t="shared" si="93"/>
        <v>72411.116844787059</v>
      </c>
      <c r="F21" s="5">
        <f t="shared" si="94"/>
        <v>70526.908446220492</v>
      </c>
      <c r="G21" s="5">
        <f t="shared" si="95"/>
        <v>68691.729001272208</v>
      </c>
      <c r="H21" s="5">
        <f t="shared" si="96"/>
        <v>285975.41835477971</v>
      </c>
      <c r="J21" s="5">
        <f t="shared" si="97"/>
        <v>70720.682054350022</v>
      </c>
      <c r="K21" s="5">
        <f t="shared" si="98"/>
        <v>81105.468959672347</v>
      </c>
      <c r="L21" s="5">
        <f t="shared" si="99"/>
        <v>90052.953722750375</v>
      </c>
      <c r="M21" s="5">
        <f t="shared" si="100"/>
        <v>98464.950430955883</v>
      </c>
      <c r="N21" s="5">
        <f t="shared" si="101"/>
        <v>340344.05516772857</v>
      </c>
      <c r="P21" s="5">
        <f t="shared" si="102"/>
        <v>109155.67999525621</v>
      </c>
      <c r="Q21" s="5">
        <f t="shared" si="103"/>
        <v>123609.65577639341</v>
      </c>
      <c r="R21" s="5">
        <f t="shared" si="104"/>
        <v>135806.18810290904</v>
      </c>
      <c r="S21" s="5">
        <f t="shared" si="105"/>
        <v>148057.45306379694</v>
      </c>
      <c r="T21" s="5">
        <f t="shared" si="106"/>
        <v>516628.9769383556</v>
      </c>
      <c r="V21" s="27">
        <f>Revenue!C7</f>
        <v>25000</v>
      </c>
      <c r="W21" s="5">
        <f>Revenue!D7</f>
        <v>24781.249999999996</v>
      </c>
      <c r="X21" s="5">
        <f>Revenue!E7</f>
        <v>24564.414062499996</v>
      </c>
      <c r="Y21" s="5">
        <f>Revenue!F7</f>
        <v>24349.475439453123</v>
      </c>
      <c r="Z21" s="5">
        <f>Revenue!G7</f>
        <v>24136.417529357906</v>
      </c>
      <c r="AA21" s="5">
        <f>Revenue!H7</f>
        <v>23925.223875976022</v>
      </c>
      <c r="AB21" s="5">
        <f>Revenue!I7</f>
        <v>23715.87816706123</v>
      </c>
      <c r="AC21" s="5">
        <f>Revenue!J7</f>
        <v>23508.364233099444</v>
      </c>
      <c r="AD21" s="5">
        <f>Revenue!K7</f>
        <v>23302.666046059825</v>
      </c>
      <c r="AE21" s="5">
        <f>Revenue!L7</f>
        <v>23098.7677181568</v>
      </c>
      <c r="AF21" s="5">
        <f>Revenue!M7</f>
        <v>22896.653500622928</v>
      </c>
      <c r="AG21" s="5">
        <f>Revenue!N7</f>
        <v>22696.307782492477</v>
      </c>
      <c r="AH21" s="5">
        <f>Revenue!O7</f>
        <v>22497.715089395664</v>
      </c>
      <c r="AI21" s="5">
        <f>Revenue!P7</f>
        <v>23500.787326035945</v>
      </c>
      <c r="AJ21" s="5">
        <f>Revenue!Q7</f>
        <v>24722.17963891842</v>
      </c>
      <c r="AK21" s="5">
        <f>Revenue!R7</f>
        <v>25996.266321179599</v>
      </c>
      <c r="AL21" s="5">
        <f>Revenue!S7</f>
        <v>27031.803514457315</v>
      </c>
      <c r="AM21" s="5">
        <f>Revenue!T7</f>
        <v>28077.399124035437</v>
      </c>
      <c r="AN21" s="5">
        <f>Revenue!U7</f>
        <v>28960.827788518349</v>
      </c>
      <c r="AO21" s="5">
        <f>Revenue!V7</f>
        <v>30072.391200590151</v>
      </c>
      <c r="AP21" s="5">
        <f>Revenue!W7</f>
        <v>31019.734733641872</v>
      </c>
      <c r="AQ21" s="5">
        <f>Revenue!X7</f>
        <v>32009.495831009041</v>
      </c>
      <c r="AR21" s="5">
        <f>Revenue!Y7</f>
        <v>32782.882096207686</v>
      </c>
      <c r="AS21" s="5">
        <f>Revenue!Z7</f>
        <v>33672.572503739153</v>
      </c>
      <c r="AT21" s="5">
        <f>Revenue!AA7</f>
        <v>34585.907451355037</v>
      </c>
      <c r="AU21" s="5">
        <f>Revenue!AB7</f>
        <v>36245.437512294317</v>
      </c>
      <c r="AV21" s="5">
        <f>Revenue!AC7</f>
        <v>38324.335031606868</v>
      </c>
      <c r="AW21" s="5">
        <f>Revenue!AD7</f>
        <v>40242.661012968034</v>
      </c>
      <c r="AX21" s="5">
        <f>Revenue!AE7</f>
        <v>41153.691410269035</v>
      </c>
      <c r="AY21" s="5">
        <f>Revenue!AF7</f>
        <v>42213.303353156341</v>
      </c>
      <c r="AZ21" s="5">
        <f>Revenue!AG7</f>
        <v>43809.770332734377</v>
      </c>
      <c r="BA21" s="5">
        <f>Revenue!AH7</f>
        <v>45180.647588224696</v>
      </c>
      <c r="BB21" s="5">
        <f>Revenue!AI7</f>
        <v>46815.770181949971</v>
      </c>
      <c r="BC21" s="5">
        <f>Revenue!AJ7</f>
        <v>48259.516111710334</v>
      </c>
      <c r="BD21" s="5">
        <f>Revenue!AK7</f>
        <v>49296.197748260784</v>
      </c>
      <c r="BE21" s="5">
        <f>Revenue!AL7</f>
        <v>50501.739203825826</v>
      </c>
    </row>
    <row r="22" spans="2:57" ht="15" customHeight="1" collapsed="1" x14ac:dyDescent="0.2">
      <c r="B22" s="1" t="s">
        <v>9</v>
      </c>
      <c r="D22" s="5">
        <f t="shared" si="92"/>
        <v>7020483.671875</v>
      </c>
      <c r="E22" s="5">
        <f t="shared" si="93"/>
        <v>6932623.6997465994</v>
      </c>
      <c r="F22" s="5">
        <f t="shared" si="94"/>
        <v>6845991.2123087021</v>
      </c>
      <c r="G22" s="5">
        <f t="shared" si="95"/>
        <v>6760567.3364808587</v>
      </c>
      <c r="H22" s="5">
        <f t="shared" si="96"/>
        <v>27559665.920411162</v>
      </c>
      <c r="J22" s="5">
        <f t="shared" si="97"/>
        <v>7037858.6017996632</v>
      </c>
      <c r="K22" s="5">
        <f t="shared" si="98"/>
        <v>8120687.0519307526</v>
      </c>
      <c r="L22" s="5">
        <f t="shared" si="99"/>
        <v>9093120.7787464038</v>
      </c>
      <c r="M22" s="5">
        <f t="shared" si="100"/>
        <v>10038530.452229422</v>
      </c>
      <c r="N22" s="5">
        <f t="shared" si="101"/>
        <v>34290196.884706244</v>
      </c>
      <c r="P22" s="5">
        <f t="shared" si="102"/>
        <v>11234994.628452688</v>
      </c>
      <c r="Q22" s="5">
        <f t="shared" si="103"/>
        <v>12831310.920655653</v>
      </c>
      <c r="R22" s="5">
        <f t="shared" si="104"/>
        <v>14231345.10635417</v>
      </c>
      <c r="S22" s="5">
        <f t="shared" si="105"/>
        <v>15666353.464984316</v>
      </c>
      <c r="T22" s="5">
        <f t="shared" si="106"/>
        <v>53964004.120446831</v>
      </c>
      <c r="V22" s="27">
        <f>Revenue!C8</f>
        <v>2350000</v>
      </c>
      <c r="W22" s="5">
        <f>Revenue!D8</f>
        <v>2340145.833333333</v>
      </c>
      <c r="X22" s="5">
        <f>Revenue!E8</f>
        <v>2330337.8385416665</v>
      </c>
      <c r="Y22" s="5">
        <f>Revenue!F8</f>
        <v>2320575.7773690675</v>
      </c>
      <c r="Z22" s="5">
        <f>Revenue!G8</f>
        <v>2310859.4128876817</v>
      </c>
      <c r="AA22" s="5">
        <f>Revenue!H8</f>
        <v>2301188.5094898497</v>
      </c>
      <c r="AB22" s="5">
        <f>Revenue!I8</f>
        <v>2291562.8328802898</v>
      </c>
      <c r="AC22" s="5">
        <f>Revenue!J8</f>
        <v>2281982.1500683133</v>
      </c>
      <c r="AD22" s="5">
        <f>Revenue!K8</f>
        <v>2272446.229360099</v>
      </c>
      <c r="AE22" s="5">
        <f>Revenue!L8</f>
        <v>2262954.8403510135</v>
      </c>
      <c r="AF22" s="5">
        <f>Revenue!M8</f>
        <v>2253507.7539179744</v>
      </c>
      <c r="AG22" s="5">
        <f>Revenue!N8</f>
        <v>2244104.7422118708</v>
      </c>
      <c r="AH22" s="5">
        <f>Revenue!O8</f>
        <v>2234745.5786500205</v>
      </c>
      <c r="AI22" s="5">
        <f>Revenue!P8</f>
        <v>2338741.7045753505</v>
      </c>
      <c r="AJ22" s="5">
        <f>Revenue!Q8</f>
        <v>2464371.3185742931</v>
      </c>
      <c r="AK22" s="5">
        <f>Revenue!R8</f>
        <v>2596142.5570795108</v>
      </c>
      <c r="AL22" s="5">
        <f>Revenue!S8</f>
        <v>2706248.9721410377</v>
      </c>
      <c r="AM22" s="5">
        <f>Revenue!T8</f>
        <v>2818295.5227102041</v>
      </c>
      <c r="AN22" s="5">
        <f>Revenue!U8</f>
        <v>2915661.4202230624</v>
      </c>
      <c r="AO22" s="5">
        <f>Revenue!V8</f>
        <v>3036024.3349217875</v>
      </c>
      <c r="AP22" s="5">
        <f>Revenue!W8</f>
        <v>3141435.0236015543</v>
      </c>
      <c r="AQ22" s="5">
        <f>Revenue!X8</f>
        <v>3251923.7217032132</v>
      </c>
      <c r="AR22" s="5">
        <f>Revenue!Y8</f>
        <v>3342084.2437363276</v>
      </c>
      <c r="AS22" s="5">
        <f>Revenue!Z8</f>
        <v>3444522.4867898799</v>
      </c>
      <c r="AT22" s="5">
        <f>Revenue!AA8</f>
        <v>3550199.487294592</v>
      </c>
      <c r="AU22" s="5">
        <f>Revenue!AB8</f>
        <v>3730721.6874200134</v>
      </c>
      <c r="AV22" s="5">
        <f>Revenue!AC8</f>
        <v>3954073.4537380831</v>
      </c>
      <c r="AW22" s="5">
        <f>Revenue!AD8</f>
        <v>4162722.219321189</v>
      </c>
      <c r="AX22" s="5">
        <f>Revenue!AE8</f>
        <v>4271903.93840246</v>
      </c>
      <c r="AY22" s="5">
        <f>Revenue!AF8</f>
        <v>4396684.7629320053</v>
      </c>
      <c r="AZ22" s="5">
        <f>Revenue!AG8</f>
        <v>4576362.3332710788</v>
      </c>
      <c r="BA22" s="5">
        <f>Revenue!AH8</f>
        <v>4734488.7236193269</v>
      </c>
      <c r="BB22" s="5">
        <f>Revenue!AI8</f>
        <v>4920494.0494637629</v>
      </c>
      <c r="BC22" s="5">
        <f>Revenue!AJ8</f>
        <v>5088396.4073278112</v>
      </c>
      <c r="BD22" s="5">
        <f>Revenue!AK8</f>
        <v>5216054.7404189529</v>
      </c>
      <c r="BE22" s="5">
        <f>Revenue!AL8</f>
        <v>5361902.3172375532</v>
      </c>
    </row>
    <row r="23" spans="2:57" ht="15" customHeight="1" x14ac:dyDescent="0.2">
      <c r="B23" s="13" t="s">
        <v>22</v>
      </c>
      <c r="D23" s="8">
        <f t="shared" si="92"/>
        <v>7269172.005208333</v>
      </c>
      <c r="E23" s="8">
        <f t="shared" si="93"/>
        <v>7318903.6997465985</v>
      </c>
      <c r="F23" s="8">
        <f t="shared" si="94"/>
        <v>7205635.1706420351</v>
      </c>
      <c r="G23" s="8">
        <f t="shared" si="95"/>
        <v>7104137.9614808597</v>
      </c>
      <c r="H23" s="8">
        <f t="shared" si="96"/>
        <v>28897848.837077826</v>
      </c>
      <c r="J23" s="8">
        <f t="shared" si="97"/>
        <v>7591961.9420581162</v>
      </c>
      <c r="K23" s="8">
        <f t="shared" si="98"/>
        <v>8614714.5708926171</v>
      </c>
      <c r="L23" s="8">
        <f t="shared" si="99"/>
        <v>9673761.8528209683</v>
      </c>
      <c r="M23" s="8">
        <f t="shared" si="100"/>
        <v>10542999.005078079</v>
      </c>
      <c r="N23" s="8">
        <f t="shared" si="101"/>
        <v>36423437.370849781</v>
      </c>
      <c r="P23" s="8">
        <f t="shared" si="102"/>
        <v>11958192.623030778</v>
      </c>
      <c r="Q23" s="8">
        <f t="shared" si="103"/>
        <v>13462813.172705889</v>
      </c>
      <c r="R23" s="8">
        <f t="shared" si="104"/>
        <v>15013976.655186888</v>
      </c>
      <c r="S23" s="8">
        <f t="shared" si="105"/>
        <v>16422502.300242629</v>
      </c>
      <c r="T23" s="8">
        <f t="shared" si="106"/>
        <v>56857484.75116618</v>
      </c>
      <c r="V23" s="31">
        <f t="shared" ref="V23:AG23" si="107">V17+V22</f>
        <v>2350000</v>
      </c>
      <c r="W23" s="8">
        <f t="shared" si="107"/>
        <v>2453457.4999999995</v>
      </c>
      <c r="X23" s="8">
        <f t="shared" si="107"/>
        <v>2465714.505208333</v>
      </c>
      <c r="Y23" s="8">
        <f t="shared" si="107"/>
        <v>2462615.7773690675</v>
      </c>
      <c r="Z23" s="8">
        <f t="shared" si="107"/>
        <v>2431781.4962210152</v>
      </c>
      <c r="AA23" s="8">
        <f t="shared" si="107"/>
        <v>2424506.4261565162</v>
      </c>
      <c r="AB23" s="8">
        <f t="shared" si="107"/>
        <v>2400663.4578802898</v>
      </c>
      <c r="AC23" s="8">
        <f t="shared" si="107"/>
        <v>2414481.3167349799</v>
      </c>
      <c r="AD23" s="8">
        <f t="shared" si="107"/>
        <v>2390490.3960267655</v>
      </c>
      <c r="AE23" s="8">
        <f t="shared" si="107"/>
        <v>2386511.298684347</v>
      </c>
      <c r="AF23" s="8">
        <f t="shared" si="107"/>
        <v>2357191.0872513079</v>
      </c>
      <c r="AG23" s="8">
        <f t="shared" si="107"/>
        <v>2360435.5755452043</v>
      </c>
      <c r="AH23" s="8">
        <f t="shared" ref="AH23:BE23" si="108">AH17+AH22</f>
        <v>2354735.786983354</v>
      </c>
      <c r="AI23" s="8">
        <f t="shared" si="108"/>
        <v>2534010.8145475937</v>
      </c>
      <c r="AJ23" s="8">
        <f t="shared" si="108"/>
        <v>2703215.3405271685</v>
      </c>
      <c r="AK23" s="8">
        <f t="shared" si="108"/>
        <v>2821206.9075256893</v>
      </c>
      <c r="AL23" s="8">
        <f t="shared" si="108"/>
        <v>2832707.7320783557</v>
      </c>
      <c r="AM23" s="8">
        <f t="shared" si="108"/>
        <v>2960799.9312885725</v>
      </c>
      <c r="AN23" s="8">
        <f t="shared" si="108"/>
        <v>3113573.7381281839</v>
      </c>
      <c r="AO23" s="8">
        <f t="shared" si="108"/>
        <v>3213124.7374026896</v>
      </c>
      <c r="AP23" s="8">
        <f t="shared" si="108"/>
        <v>3347063.3772900938</v>
      </c>
      <c r="AQ23" s="8">
        <f t="shared" si="108"/>
        <v>3440213.5705330335</v>
      </c>
      <c r="AR23" s="8">
        <f t="shared" si="108"/>
        <v>3490818.6296435953</v>
      </c>
      <c r="AS23" s="8">
        <f t="shared" si="108"/>
        <v>3611966.8049014504</v>
      </c>
      <c r="AT23" s="8">
        <f t="shared" si="108"/>
        <v>3757584.2433134443</v>
      </c>
      <c r="AU23" s="8">
        <f t="shared" si="108"/>
        <v>3978554.1265920508</v>
      </c>
      <c r="AV23" s="8">
        <f t="shared" si="108"/>
        <v>4222054.2531252839</v>
      </c>
      <c r="AW23" s="8">
        <f t="shared" si="108"/>
        <v>4469653.8308177534</v>
      </c>
      <c r="AX23" s="8">
        <f t="shared" si="108"/>
        <v>4422254.7341172686</v>
      </c>
      <c r="AY23" s="8">
        <f t="shared" si="108"/>
        <v>4570904.6077708686</v>
      </c>
      <c r="AZ23" s="8">
        <f t="shared" si="108"/>
        <v>4902806.6189569831</v>
      </c>
      <c r="BA23" s="8">
        <f t="shared" si="108"/>
        <v>4909505.257292279</v>
      </c>
      <c r="BB23" s="8">
        <f t="shared" si="108"/>
        <v>5201664.7789376257</v>
      </c>
      <c r="BC23" s="8">
        <f t="shared" si="108"/>
        <v>5404989.2585989079</v>
      </c>
      <c r="BD23" s="8">
        <f t="shared" si="108"/>
        <v>5422374.5187682351</v>
      </c>
      <c r="BE23" s="8">
        <f t="shared" si="108"/>
        <v>5595138.5228754869</v>
      </c>
    </row>
    <row r="24" spans="2:57" ht="15" customHeight="1" x14ac:dyDescent="0.2">
      <c r="B24" s="4"/>
      <c r="D24" s="5"/>
      <c r="E24" s="5"/>
      <c r="F24" s="5"/>
      <c r="G24" s="5"/>
      <c r="H24" s="5"/>
      <c r="J24" s="5"/>
      <c r="K24" s="5"/>
      <c r="L24" s="5"/>
      <c r="M24" s="5"/>
      <c r="N24" s="5"/>
      <c r="P24" s="5"/>
      <c r="Q24" s="5"/>
      <c r="R24" s="5"/>
      <c r="S24" s="5"/>
      <c r="T24" s="5"/>
      <c r="V24" s="27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2:57" ht="15" customHeight="1" x14ac:dyDescent="0.2">
      <c r="B25" s="10" t="s">
        <v>3</v>
      </c>
      <c r="D25" s="5"/>
      <c r="E25" s="5"/>
      <c r="F25" s="5"/>
      <c r="G25" s="5"/>
      <c r="H25" s="5"/>
      <c r="J25" s="5"/>
      <c r="K25" s="5"/>
      <c r="L25" s="5"/>
      <c r="M25" s="5"/>
      <c r="N25" s="5"/>
      <c r="P25" s="5"/>
      <c r="Q25" s="5"/>
      <c r="R25" s="5"/>
      <c r="S25" s="5"/>
      <c r="T25" s="5"/>
      <c r="V25" s="27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</row>
    <row r="26" spans="2:57" ht="15" hidden="1" customHeight="1" outlineLevel="1" x14ac:dyDescent="0.2">
      <c r="B26" s="4" t="s">
        <v>14</v>
      </c>
      <c r="D26" s="5">
        <f t="shared" ref="D26:D29" si="109">SUM($V26:$X26)</f>
        <v>757770</v>
      </c>
      <c r="E26" s="5">
        <f t="shared" ref="E26:E29" si="110">SUM($Y26:$AA26)</f>
        <v>768222</v>
      </c>
      <c r="F26" s="5">
        <f t="shared" ref="F26:F29" si="111">SUM($AB26:$AD26)</f>
        <v>756028</v>
      </c>
      <c r="G26" s="5">
        <f t="shared" ref="G26:G29" si="112">SUM($AE26:$AG26)</f>
        <v>731640</v>
      </c>
      <c r="H26" s="5">
        <f t="shared" ref="H26:H29" si="113">SUM(D26:G26)</f>
        <v>3013660</v>
      </c>
      <c r="J26" s="5">
        <f t="shared" ref="J26:J29" si="114">SUM($AH26:$AJ26)</f>
        <v>777628.8</v>
      </c>
      <c r="K26" s="5">
        <f t="shared" ref="K26:K29" si="115">SUM($AK26:$AM26)</f>
        <v>829728</v>
      </c>
      <c r="L26" s="5">
        <f t="shared" ref="L26:L29" si="116">SUM($AN26:$AP26)</f>
        <v>897424.8</v>
      </c>
      <c r="M26" s="5">
        <f t="shared" ref="M26:M29" si="117">SUM($AQ26:$AS26)</f>
        <v>945504</v>
      </c>
      <c r="N26" s="5">
        <f t="shared" ref="N26:N29" si="118">SUM(J26:M26)</f>
        <v>3450285.6</v>
      </c>
      <c r="P26" s="5">
        <f t="shared" ref="P26:P29" si="119">SUM($AT26:$AV26)</f>
        <v>987955.20000000007</v>
      </c>
      <c r="Q26" s="5">
        <f t="shared" ref="Q26:Q29" si="120">SUM($AW26:$AY26)</f>
        <v>1114344</v>
      </c>
      <c r="R26" s="5">
        <f t="shared" ref="R26:R29" si="121">SUM($AZ26:$BB26)</f>
        <v>1175126.3999999999</v>
      </c>
      <c r="S26" s="5">
        <f t="shared" ref="S26:S29" si="122">SUM($BC26:$BE26)</f>
        <v>1177056</v>
      </c>
      <c r="T26" s="5">
        <f t="shared" ref="T26:T29" si="123">SUM(P26:S26)</f>
        <v>4454481.5999999996</v>
      </c>
      <c r="V26" s="27">
        <f>Revenue!C12</f>
        <v>257816.00000000003</v>
      </c>
      <c r="W26" s="5">
        <f>Revenue!D12</f>
        <v>231686</v>
      </c>
      <c r="X26" s="5">
        <f>Revenue!E12</f>
        <v>268268</v>
      </c>
      <c r="Y26" s="5">
        <f>Revenue!F12</f>
        <v>243880</v>
      </c>
      <c r="Z26" s="5">
        <f>Revenue!G12</f>
        <v>268268</v>
      </c>
      <c r="AA26" s="5">
        <f>Revenue!H12</f>
        <v>256074.00000000003</v>
      </c>
      <c r="AB26" s="5">
        <f>Revenue!I12</f>
        <v>243880</v>
      </c>
      <c r="AC26" s="5">
        <f>Revenue!J12</f>
        <v>280462</v>
      </c>
      <c r="AD26" s="5">
        <f>Revenue!K12</f>
        <v>231686</v>
      </c>
      <c r="AE26" s="5">
        <f>Revenue!L12</f>
        <v>256074.00000000003</v>
      </c>
      <c r="AF26" s="5">
        <f>Revenue!M12</f>
        <v>243880</v>
      </c>
      <c r="AG26" s="5">
        <f>Revenue!N12</f>
        <v>231686</v>
      </c>
      <c r="AH26" s="5">
        <f>Revenue!O12</f>
        <v>263390.40000000002</v>
      </c>
      <c r="AI26" s="5">
        <f>Revenue!P12</f>
        <v>250848.00000000003</v>
      </c>
      <c r="AJ26" s="5">
        <f>Revenue!Q12</f>
        <v>263390.40000000002</v>
      </c>
      <c r="AK26" s="5">
        <f>Revenue!R12</f>
        <v>275932.79999999999</v>
      </c>
      <c r="AL26" s="5">
        <f>Revenue!S12</f>
        <v>283651.20000000001</v>
      </c>
      <c r="AM26" s="5">
        <f>Revenue!T12</f>
        <v>270144</v>
      </c>
      <c r="AN26" s="5">
        <f>Revenue!U12</f>
        <v>297158.40000000002</v>
      </c>
      <c r="AO26" s="5">
        <f>Revenue!V12</f>
        <v>291530.40000000002</v>
      </c>
      <c r="AP26" s="5">
        <f>Revenue!W12</f>
        <v>308736</v>
      </c>
      <c r="AQ26" s="5">
        <f>Revenue!X12</f>
        <v>339609.60000000003</v>
      </c>
      <c r="AR26" s="5">
        <f>Revenue!Y12</f>
        <v>277862.40000000002</v>
      </c>
      <c r="AS26" s="5">
        <f>Revenue!Z12</f>
        <v>328032</v>
      </c>
      <c r="AT26" s="5">
        <f>Revenue!AA12</f>
        <v>328032</v>
      </c>
      <c r="AU26" s="5">
        <f>Revenue!AB12</f>
        <v>295228.80000000005</v>
      </c>
      <c r="AV26" s="5">
        <f>Revenue!AC12</f>
        <v>364694.4</v>
      </c>
      <c r="AW26" s="5">
        <f>Revenue!AD12</f>
        <v>382060.80000000005</v>
      </c>
      <c r="AX26" s="5">
        <f>Revenue!AE12</f>
        <v>347328</v>
      </c>
      <c r="AY26" s="5">
        <f>Revenue!AF12</f>
        <v>384955.2</v>
      </c>
      <c r="AZ26" s="5">
        <f>Revenue!AG12</f>
        <v>403286.4</v>
      </c>
      <c r="BA26" s="5">
        <f>Revenue!AH12</f>
        <v>366624</v>
      </c>
      <c r="BB26" s="5">
        <f>Revenue!AI12</f>
        <v>405216</v>
      </c>
      <c r="BC26" s="5">
        <f>Revenue!AJ12</f>
        <v>405216</v>
      </c>
      <c r="BD26" s="5">
        <f>Revenue!AK12</f>
        <v>347328</v>
      </c>
      <c r="BE26" s="5">
        <f>Revenue!AL12</f>
        <v>424512</v>
      </c>
    </row>
    <row r="27" spans="2:57" ht="15" hidden="1" customHeight="1" outlineLevel="1" x14ac:dyDescent="0.2">
      <c r="B27" s="4" t="s">
        <v>15</v>
      </c>
      <c r="D27" s="5">
        <f t="shared" si="109"/>
        <v>292800</v>
      </c>
      <c r="E27" s="5">
        <f t="shared" si="110"/>
        <v>302400</v>
      </c>
      <c r="F27" s="5">
        <f t="shared" si="111"/>
        <v>297600</v>
      </c>
      <c r="G27" s="5">
        <f t="shared" si="112"/>
        <v>288000</v>
      </c>
      <c r="H27" s="5">
        <f t="shared" si="113"/>
        <v>1180800</v>
      </c>
      <c r="J27" s="5">
        <f t="shared" si="114"/>
        <v>297600</v>
      </c>
      <c r="K27" s="5">
        <f t="shared" si="115"/>
        <v>302400</v>
      </c>
      <c r="L27" s="5">
        <f t="shared" si="116"/>
        <v>350400</v>
      </c>
      <c r="M27" s="5">
        <f t="shared" si="117"/>
        <v>432000</v>
      </c>
      <c r="N27" s="5">
        <f t="shared" si="118"/>
        <v>1382400</v>
      </c>
      <c r="P27" s="5">
        <f t="shared" si="119"/>
        <v>424800</v>
      </c>
      <c r="Q27" s="5">
        <f t="shared" si="120"/>
        <v>504000</v>
      </c>
      <c r="R27" s="5">
        <f t="shared" si="121"/>
        <v>504000</v>
      </c>
      <c r="S27" s="5">
        <f t="shared" si="122"/>
        <v>488000</v>
      </c>
      <c r="T27" s="5">
        <f t="shared" si="123"/>
        <v>1920800</v>
      </c>
      <c r="V27" s="27">
        <f>Revenue!C13</f>
        <v>96000</v>
      </c>
      <c r="W27" s="5">
        <f>Revenue!D13</f>
        <v>91200</v>
      </c>
      <c r="X27" s="5">
        <f>Revenue!E13</f>
        <v>105600</v>
      </c>
      <c r="Y27" s="5">
        <f>Revenue!F13</f>
        <v>96000</v>
      </c>
      <c r="Z27" s="5">
        <f>Revenue!G13</f>
        <v>105600</v>
      </c>
      <c r="AA27" s="5">
        <f>Revenue!H13</f>
        <v>100800</v>
      </c>
      <c r="AB27" s="5">
        <f>Revenue!I13</f>
        <v>96000</v>
      </c>
      <c r="AC27" s="5">
        <f>Revenue!J13</f>
        <v>110400</v>
      </c>
      <c r="AD27" s="5">
        <f>Revenue!K13</f>
        <v>91200</v>
      </c>
      <c r="AE27" s="5">
        <f>Revenue!L13</f>
        <v>100800</v>
      </c>
      <c r="AF27" s="5">
        <f>Revenue!M13</f>
        <v>96000</v>
      </c>
      <c r="AG27" s="5">
        <f>Revenue!N13</f>
        <v>91200</v>
      </c>
      <c r="AH27" s="5">
        <f>Revenue!O13</f>
        <v>100800</v>
      </c>
      <c r="AI27" s="5">
        <f>Revenue!P13</f>
        <v>96000</v>
      </c>
      <c r="AJ27" s="5">
        <f>Revenue!Q13</f>
        <v>100800</v>
      </c>
      <c r="AK27" s="5">
        <f>Revenue!R13</f>
        <v>105600</v>
      </c>
      <c r="AL27" s="5">
        <f>Revenue!S13</f>
        <v>100800</v>
      </c>
      <c r="AM27" s="5">
        <f>Revenue!T13</f>
        <v>96000</v>
      </c>
      <c r="AN27" s="5">
        <f>Revenue!U13</f>
        <v>105600</v>
      </c>
      <c r="AO27" s="5">
        <f>Revenue!V13</f>
        <v>100800</v>
      </c>
      <c r="AP27" s="5">
        <f>Revenue!W13</f>
        <v>144000</v>
      </c>
      <c r="AQ27" s="5">
        <f>Revenue!X13</f>
        <v>158400</v>
      </c>
      <c r="AR27" s="5">
        <f>Revenue!Y13</f>
        <v>129600</v>
      </c>
      <c r="AS27" s="5">
        <f>Revenue!Z13</f>
        <v>144000</v>
      </c>
      <c r="AT27" s="5">
        <f>Revenue!AA13</f>
        <v>144000</v>
      </c>
      <c r="AU27" s="5">
        <f>Revenue!AB13</f>
        <v>129600</v>
      </c>
      <c r="AV27" s="5">
        <f>Revenue!AC13</f>
        <v>151200</v>
      </c>
      <c r="AW27" s="5">
        <f>Revenue!AD13</f>
        <v>176000</v>
      </c>
      <c r="AX27" s="5">
        <f>Revenue!AE13</f>
        <v>160000</v>
      </c>
      <c r="AY27" s="5">
        <f>Revenue!AF13</f>
        <v>168000</v>
      </c>
      <c r="AZ27" s="5">
        <f>Revenue!AG13</f>
        <v>176000</v>
      </c>
      <c r="BA27" s="5">
        <f>Revenue!AH13</f>
        <v>160000</v>
      </c>
      <c r="BB27" s="5">
        <f>Revenue!AI13</f>
        <v>168000</v>
      </c>
      <c r="BC27" s="5">
        <f>Revenue!AJ13</f>
        <v>168000</v>
      </c>
      <c r="BD27" s="5">
        <f>Revenue!AK13</f>
        <v>144000</v>
      </c>
      <c r="BE27" s="5">
        <f>Revenue!AL13</f>
        <v>176000</v>
      </c>
    </row>
    <row r="28" spans="2:57" ht="15" hidden="1" customHeight="1" outlineLevel="1" x14ac:dyDescent="0.2">
      <c r="B28" s="4" t="s">
        <v>16</v>
      </c>
      <c r="D28" s="5">
        <f t="shared" si="109"/>
        <v>204960</v>
      </c>
      <c r="E28" s="5">
        <f t="shared" si="110"/>
        <v>211680</v>
      </c>
      <c r="F28" s="5">
        <f t="shared" si="111"/>
        <v>208320</v>
      </c>
      <c r="G28" s="5">
        <f t="shared" si="112"/>
        <v>201600</v>
      </c>
      <c r="H28" s="5">
        <f t="shared" si="113"/>
        <v>826560</v>
      </c>
      <c r="J28" s="5">
        <f t="shared" si="114"/>
        <v>208320</v>
      </c>
      <c r="K28" s="5">
        <f t="shared" si="115"/>
        <v>264600</v>
      </c>
      <c r="L28" s="5">
        <f t="shared" si="116"/>
        <v>299040</v>
      </c>
      <c r="M28" s="5">
        <f t="shared" si="117"/>
        <v>302400</v>
      </c>
      <c r="N28" s="5">
        <f t="shared" si="118"/>
        <v>1074360</v>
      </c>
      <c r="P28" s="5">
        <f t="shared" si="119"/>
        <v>297360</v>
      </c>
      <c r="Q28" s="5">
        <f t="shared" si="120"/>
        <v>317520</v>
      </c>
      <c r="R28" s="5">
        <f t="shared" si="121"/>
        <v>317520</v>
      </c>
      <c r="S28" s="5">
        <f t="shared" si="122"/>
        <v>307440</v>
      </c>
      <c r="T28" s="5">
        <f t="shared" si="123"/>
        <v>1239840</v>
      </c>
      <c r="V28" s="27">
        <f>Revenue!C14</f>
        <v>67200</v>
      </c>
      <c r="W28" s="5">
        <f>Revenue!D14</f>
        <v>63839.999999999993</v>
      </c>
      <c r="X28" s="5">
        <f>Revenue!E14</f>
        <v>73920</v>
      </c>
      <c r="Y28" s="5">
        <f>Revenue!F14</f>
        <v>67200</v>
      </c>
      <c r="Z28" s="5">
        <f>Revenue!G14</f>
        <v>73920</v>
      </c>
      <c r="AA28" s="5">
        <f>Revenue!H14</f>
        <v>70560</v>
      </c>
      <c r="AB28" s="5">
        <f>Revenue!I14</f>
        <v>67200</v>
      </c>
      <c r="AC28" s="5">
        <f>Revenue!J14</f>
        <v>77280</v>
      </c>
      <c r="AD28" s="5">
        <f>Revenue!K14</f>
        <v>63839.999999999993</v>
      </c>
      <c r="AE28" s="5">
        <f>Revenue!L14</f>
        <v>70560</v>
      </c>
      <c r="AF28" s="5">
        <f>Revenue!M14</f>
        <v>67200</v>
      </c>
      <c r="AG28" s="5">
        <f>Revenue!N14</f>
        <v>63839.999999999993</v>
      </c>
      <c r="AH28" s="5">
        <f>Revenue!O14</f>
        <v>70560</v>
      </c>
      <c r="AI28" s="5">
        <f>Revenue!P14</f>
        <v>67200</v>
      </c>
      <c r="AJ28" s="5">
        <f>Revenue!Q14</f>
        <v>70560</v>
      </c>
      <c r="AK28" s="5">
        <f>Revenue!R14</f>
        <v>92400</v>
      </c>
      <c r="AL28" s="5">
        <f>Revenue!S14</f>
        <v>88200</v>
      </c>
      <c r="AM28" s="5">
        <f>Revenue!T14</f>
        <v>84000</v>
      </c>
      <c r="AN28" s="5">
        <f>Revenue!U14</f>
        <v>92400</v>
      </c>
      <c r="AO28" s="5">
        <f>Revenue!V14</f>
        <v>105840</v>
      </c>
      <c r="AP28" s="5">
        <f>Revenue!W14</f>
        <v>100800</v>
      </c>
      <c r="AQ28" s="5">
        <f>Revenue!X14</f>
        <v>110880</v>
      </c>
      <c r="AR28" s="5">
        <f>Revenue!Y14</f>
        <v>90720</v>
      </c>
      <c r="AS28" s="5">
        <f>Revenue!Z14</f>
        <v>100800</v>
      </c>
      <c r="AT28" s="5">
        <f>Revenue!AA14</f>
        <v>100800</v>
      </c>
      <c r="AU28" s="5">
        <f>Revenue!AB14</f>
        <v>90720</v>
      </c>
      <c r="AV28" s="5">
        <f>Revenue!AC14</f>
        <v>105840</v>
      </c>
      <c r="AW28" s="5">
        <f>Revenue!AD14</f>
        <v>110880</v>
      </c>
      <c r="AX28" s="5">
        <f>Revenue!AE14</f>
        <v>100800</v>
      </c>
      <c r="AY28" s="5">
        <f>Revenue!AF14</f>
        <v>105840</v>
      </c>
      <c r="AZ28" s="5">
        <f>Revenue!AG14</f>
        <v>110880</v>
      </c>
      <c r="BA28" s="5">
        <f>Revenue!AH14</f>
        <v>100800</v>
      </c>
      <c r="BB28" s="5">
        <f>Revenue!AI14</f>
        <v>105840</v>
      </c>
      <c r="BC28" s="5">
        <f>Revenue!AJ14</f>
        <v>105840</v>
      </c>
      <c r="BD28" s="5">
        <f>Revenue!AK14</f>
        <v>90720</v>
      </c>
      <c r="BE28" s="5">
        <f>Revenue!AL14</f>
        <v>110880</v>
      </c>
    </row>
    <row r="29" spans="2:57" ht="15" customHeight="1" collapsed="1" x14ac:dyDescent="0.2">
      <c r="B29" s="7" t="s">
        <v>3</v>
      </c>
      <c r="D29" s="8">
        <f t="shared" si="109"/>
        <v>1255530</v>
      </c>
      <c r="E29" s="8">
        <f t="shared" si="110"/>
        <v>1282302</v>
      </c>
      <c r="F29" s="8">
        <f t="shared" si="111"/>
        <v>1261948</v>
      </c>
      <c r="G29" s="8">
        <f t="shared" si="112"/>
        <v>1221240</v>
      </c>
      <c r="H29" s="8">
        <f t="shared" si="113"/>
        <v>5021020</v>
      </c>
      <c r="J29" s="8">
        <f t="shared" si="114"/>
        <v>1283548.8</v>
      </c>
      <c r="K29" s="8">
        <f t="shared" si="115"/>
        <v>1396728</v>
      </c>
      <c r="L29" s="8">
        <f t="shared" si="116"/>
        <v>1546864.8</v>
      </c>
      <c r="M29" s="8">
        <f t="shared" si="117"/>
        <v>1679904</v>
      </c>
      <c r="N29" s="8">
        <f t="shared" si="118"/>
        <v>5907045.5999999996</v>
      </c>
      <c r="P29" s="8">
        <f t="shared" si="119"/>
        <v>1710115.2000000002</v>
      </c>
      <c r="Q29" s="8">
        <f t="shared" si="120"/>
        <v>1935864</v>
      </c>
      <c r="R29" s="8">
        <f t="shared" si="121"/>
        <v>1996646.3999999999</v>
      </c>
      <c r="S29" s="8">
        <f t="shared" si="122"/>
        <v>1972496</v>
      </c>
      <c r="T29" s="8">
        <f t="shared" si="123"/>
        <v>7615121.5999999996</v>
      </c>
      <c r="V29" s="31">
        <f t="shared" ref="V29:AG29" si="124">SUM(V26:V28)</f>
        <v>421016</v>
      </c>
      <c r="W29" s="8">
        <f t="shared" si="124"/>
        <v>386726</v>
      </c>
      <c r="X29" s="8">
        <f t="shared" si="124"/>
        <v>447788</v>
      </c>
      <c r="Y29" s="8">
        <f t="shared" si="124"/>
        <v>407080</v>
      </c>
      <c r="Z29" s="8">
        <f t="shared" si="124"/>
        <v>447788</v>
      </c>
      <c r="AA29" s="8">
        <f t="shared" si="124"/>
        <v>427434</v>
      </c>
      <c r="AB29" s="8">
        <f t="shared" si="124"/>
        <v>407080</v>
      </c>
      <c r="AC29" s="8">
        <f t="shared" si="124"/>
        <v>468142</v>
      </c>
      <c r="AD29" s="8">
        <f t="shared" si="124"/>
        <v>386726</v>
      </c>
      <c r="AE29" s="8">
        <f t="shared" si="124"/>
        <v>427434</v>
      </c>
      <c r="AF29" s="8">
        <f t="shared" si="124"/>
        <v>407080</v>
      </c>
      <c r="AG29" s="8">
        <f t="shared" si="124"/>
        <v>386726</v>
      </c>
      <c r="AH29" s="8">
        <f t="shared" ref="AH29:BE29" si="125">SUM(AH26:AH28)</f>
        <v>434750.4</v>
      </c>
      <c r="AI29" s="8">
        <f t="shared" si="125"/>
        <v>414048</v>
      </c>
      <c r="AJ29" s="8">
        <f t="shared" si="125"/>
        <v>434750.4</v>
      </c>
      <c r="AK29" s="8">
        <f t="shared" si="125"/>
        <v>473932.79999999999</v>
      </c>
      <c r="AL29" s="8">
        <f t="shared" si="125"/>
        <v>472651.2</v>
      </c>
      <c r="AM29" s="8">
        <f t="shared" si="125"/>
        <v>450144</v>
      </c>
      <c r="AN29" s="8">
        <f t="shared" si="125"/>
        <v>495158.4</v>
      </c>
      <c r="AO29" s="8">
        <f t="shared" si="125"/>
        <v>498170.4</v>
      </c>
      <c r="AP29" s="8">
        <f t="shared" si="125"/>
        <v>553536</v>
      </c>
      <c r="AQ29" s="8">
        <f t="shared" si="125"/>
        <v>608889.60000000009</v>
      </c>
      <c r="AR29" s="8">
        <f t="shared" si="125"/>
        <v>498182.40000000002</v>
      </c>
      <c r="AS29" s="8">
        <f t="shared" si="125"/>
        <v>572832</v>
      </c>
      <c r="AT29" s="8">
        <f t="shared" si="125"/>
        <v>572832</v>
      </c>
      <c r="AU29" s="8">
        <f t="shared" si="125"/>
        <v>515548.80000000005</v>
      </c>
      <c r="AV29" s="8">
        <f t="shared" si="125"/>
        <v>621734.40000000002</v>
      </c>
      <c r="AW29" s="8">
        <f t="shared" si="125"/>
        <v>668940.80000000005</v>
      </c>
      <c r="AX29" s="8">
        <f t="shared" si="125"/>
        <v>608128</v>
      </c>
      <c r="AY29" s="8">
        <f t="shared" si="125"/>
        <v>658795.19999999995</v>
      </c>
      <c r="AZ29" s="8">
        <f t="shared" si="125"/>
        <v>690166.4</v>
      </c>
      <c r="BA29" s="8">
        <f t="shared" si="125"/>
        <v>627424</v>
      </c>
      <c r="BB29" s="8">
        <f t="shared" si="125"/>
        <v>679056</v>
      </c>
      <c r="BC29" s="8">
        <f t="shared" si="125"/>
        <v>679056</v>
      </c>
      <c r="BD29" s="8">
        <f t="shared" si="125"/>
        <v>582048</v>
      </c>
      <c r="BE29" s="8">
        <f t="shared" si="125"/>
        <v>711392</v>
      </c>
    </row>
    <row r="30" spans="2:57" ht="15" customHeight="1" x14ac:dyDescent="0.2">
      <c r="B30" s="2"/>
      <c r="D30" s="12"/>
      <c r="E30" s="12"/>
      <c r="F30" s="12"/>
      <c r="G30" s="12"/>
      <c r="H30" s="12"/>
      <c r="J30" s="12"/>
      <c r="K30" s="12"/>
      <c r="L30" s="12"/>
      <c r="M30" s="12"/>
      <c r="N30" s="12"/>
      <c r="P30" s="12"/>
      <c r="Q30" s="12"/>
      <c r="R30" s="12"/>
      <c r="S30" s="12"/>
      <c r="T30" s="12"/>
      <c r="V30" s="3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</row>
    <row r="31" spans="2:57" ht="15" customHeight="1" thickBot="1" x14ac:dyDescent="0.25">
      <c r="B31" s="14" t="s">
        <v>59</v>
      </c>
      <c r="D31" s="15">
        <f>SUM($V31:$X31)</f>
        <v>8524702.0052083321</v>
      </c>
      <c r="E31" s="15">
        <f>SUM($Y31:$AA31)</f>
        <v>8601205.6997465976</v>
      </c>
      <c r="F31" s="15">
        <f>SUM($AB31:$AD31)</f>
        <v>8467583.1706420351</v>
      </c>
      <c r="G31" s="15">
        <f>SUM($AE31:$AG31)</f>
        <v>8325377.9614808597</v>
      </c>
      <c r="H31" s="15">
        <f>SUM(D31:G31)</f>
        <v>33918868.837077826</v>
      </c>
      <c r="J31" s="15">
        <f>SUM($AH31:$AJ31)</f>
        <v>8875510.7420581151</v>
      </c>
      <c r="K31" s="15">
        <f>SUM($AK31:$AM31)</f>
        <v>10011442.570892617</v>
      </c>
      <c r="L31" s="15">
        <f>SUM($AN31:$AP31)</f>
        <v>11220626.652820967</v>
      </c>
      <c r="M31" s="15">
        <f>SUM($AQ31:$AS31)</f>
        <v>12222903.005078079</v>
      </c>
      <c r="N31" s="15">
        <f>SUM(J31:M31)</f>
        <v>42330482.970849775</v>
      </c>
      <c r="P31" s="15">
        <f>SUM($AT31:$AV31)</f>
        <v>13668307.823030779</v>
      </c>
      <c r="Q31" s="15">
        <f>SUM($AW31:$AY31)</f>
        <v>15398677.172705891</v>
      </c>
      <c r="R31" s="15">
        <f>SUM($AZ31:$BB31)</f>
        <v>17010623.05518689</v>
      </c>
      <c r="S31" s="15">
        <f>SUM($BC31:$BE31)</f>
        <v>18394998.300242629</v>
      </c>
      <c r="T31" s="15">
        <f>SUM(P31:S31)</f>
        <v>64472606.351166189</v>
      </c>
      <c r="V31" s="29">
        <f>V23+V29</f>
        <v>2771016</v>
      </c>
      <c r="W31" s="15">
        <f t="shared" ref="W31:BE31" si="126">W23+W29</f>
        <v>2840183.4999999995</v>
      </c>
      <c r="X31" s="15">
        <f t="shared" si="126"/>
        <v>2913502.505208333</v>
      </c>
      <c r="Y31" s="15">
        <f t="shared" si="126"/>
        <v>2869695.7773690675</v>
      </c>
      <c r="Z31" s="15">
        <f t="shared" si="126"/>
        <v>2879569.4962210152</v>
      </c>
      <c r="AA31" s="15">
        <f t="shared" si="126"/>
        <v>2851940.4261565162</v>
      </c>
      <c r="AB31" s="15">
        <f t="shared" si="126"/>
        <v>2807743.4578802898</v>
      </c>
      <c r="AC31" s="15">
        <f t="shared" si="126"/>
        <v>2882623.3167349799</v>
      </c>
      <c r="AD31" s="15">
        <f t="shared" si="126"/>
        <v>2777216.3960267655</v>
      </c>
      <c r="AE31" s="15">
        <f t="shared" si="126"/>
        <v>2813945.298684347</v>
      </c>
      <c r="AF31" s="15">
        <f t="shared" si="126"/>
        <v>2764271.0872513079</v>
      </c>
      <c r="AG31" s="15">
        <f t="shared" si="126"/>
        <v>2747161.5755452043</v>
      </c>
      <c r="AH31" s="15">
        <f t="shared" si="126"/>
        <v>2789486.1869833539</v>
      </c>
      <c r="AI31" s="15">
        <f t="shared" si="126"/>
        <v>2948058.8145475937</v>
      </c>
      <c r="AJ31" s="15">
        <f t="shared" si="126"/>
        <v>3137965.7405271684</v>
      </c>
      <c r="AK31" s="15">
        <f t="shared" si="126"/>
        <v>3295139.7075256892</v>
      </c>
      <c r="AL31" s="15">
        <f t="shared" si="126"/>
        <v>3305358.9320783559</v>
      </c>
      <c r="AM31" s="15">
        <f t="shared" si="126"/>
        <v>3410943.9312885725</v>
      </c>
      <c r="AN31" s="15">
        <f t="shared" si="126"/>
        <v>3608732.1381281838</v>
      </c>
      <c r="AO31" s="15">
        <f t="shared" si="126"/>
        <v>3711295.1374026896</v>
      </c>
      <c r="AP31" s="15">
        <f t="shared" si="126"/>
        <v>3900599.3772900938</v>
      </c>
      <c r="AQ31" s="15">
        <f t="shared" si="126"/>
        <v>4049103.1705330336</v>
      </c>
      <c r="AR31" s="15">
        <f t="shared" si="126"/>
        <v>3989001.0296435952</v>
      </c>
      <c r="AS31" s="15">
        <f t="shared" si="126"/>
        <v>4184798.8049014504</v>
      </c>
      <c r="AT31" s="15">
        <f t="shared" si="126"/>
        <v>4330416.2433134448</v>
      </c>
      <c r="AU31" s="15">
        <f t="shared" si="126"/>
        <v>4494102.9265920511</v>
      </c>
      <c r="AV31" s="15">
        <f t="shared" si="126"/>
        <v>4843788.6531252842</v>
      </c>
      <c r="AW31" s="15">
        <f t="shared" si="126"/>
        <v>5138594.6308177533</v>
      </c>
      <c r="AX31" s="15">
        <f t="shared" si="126"/>
        <v>5030382.7341172686</v>
      </c>
      <c r="AY31" s="15">
        <f t="shared" si="126"/>
        <v>5229699.8077708688</v>
      </c>
      <c r="AZ31" s="15">
        <f t="shared" si="126"/>
        <v>5592973.0189569835</v>
      </c>
      <c r="BA31" s="15">
        <f t="shared" si="126"/>
        <v>5536929.257292279</v>
      </c>
      <c r="BB31" s="15">
        <f t="shared" si="126"/>
        <v>5880720.7789376257</v>
      </c>
      <c r="BC31" s="15">
        <f t="shared" si="126"/>
        <v>6084045.2585989079</v>
      </c>
      <c r="BD31" s="15">
        <f t="shared" si="126"/>
        <v>6004422.5187682351</v>
      </c>
      <c r="BE31" s="15">
        <f t="shared" si="126"/>
        <v>6306530.5228754869</v>
      </c>
    </row>
    <row r="33" spans="2:57" ht="15" customHeight="1" x14ac:dyDescent="0.2">
      <c r="B33" s="1" t="s">
        <v>25</v>
      </c>
    </row>
    <row r="34" spans="2:57" ht="15" hidden="1" customHeight="1" outlineLevel="1" x14ac:dyDescent="0.2">
      <c r="B34" s="4" t="s">
        <v>26</v>
      </c>
      <c r="D34" s="5">
        <f t="shared" ref="D34:D40" si="127">SUM($V34:$X34)</f>
        <v>681976.16041666665</v>
      </c>
      <c r="E34" s="5">
        <f t="shared" ref="E34:E40" si="128">SUM($Y34:$AA34)</f>
        <v>688096.45597972791</v>
      </c>
      <c r="F34" s="5">
        <f t="shared" ref="F34:F40" si="129">SUM($AB34:$AD34)</f>
        <v>677406.65365136287</v>
      </c>
      <c r="G34" s="5">
        <f t="shared" ref="G34:G40" si="130">SUM($AE34:$AG34)</f>
        <v>666030.23691846873</v>
      </c>
      <c r="H34" s="5">
        <f t="shared" ref="H34:H40" si="131">SUM(D34:G34)</f>
        <v>2713509.5069662258</v>
      </c>
      <c r="J34" s="5">
        <f t="shared" ref="J34:J40" si="132">SUM($AH34:$AJ34)</f>
        <v>710040.85936464928</v>
      </c>
      <c r="K34" s="5">
        <f t="shared" ref="K34:K40" si="133">SUM($AK34:$AM34)</f>
        <v>800915.40567140933</v>
      </c>
      <c r="L34" s="5">
        <f t="shared" ref="L34:L40" si="134">SUM($AN34:$AP34)</f>
        <v>897650.13222567737</v>
      </c>
      <c r="M34" s="5">
        <f t="shared" ref="M34:M40" si="135">SUM($AQ34:$AS34)</f>
        <v>977832.24040624639</v>
      </c>
      <c r="N34" s="5">
        <f t="shared" ref="N34:N40" si="136">SUM(J34:M34)</f>
        <v>3386438.6376679824</v>
      </c>
      <c r="P34" s="5">
        <f t="shared" ref="P34:P40" si="137">SUM($AT34:$AV34)</f>
        <v>1093464.6258424625</v>
      </c>
      <c r="Q34" s="5">
        <f t="shared" ref="Q34:Q40" si="138">SUM($AW34:$AY34)</f>
        <v>1231894.1738164714</v>
      </c>
      <c r="R34" s="5">
        <f t="shared" ref="R34:R40" si="139">SUM($AZ34:$BB34)</f>
        <v>1360849.844414951</v>
      </c>
      <c r="S34" s="5">
        <f t="shared" ref="S34:S40" si="140">SUM($BC34:$BE34)</f>
        <v>1471599.8640194105</v>
      </c>
      <c r="T34" s="5">
        <f t="shared" ref="T34:T40" si="141">SUM(P34:S34)</f>
        <v>5157808.5080932956</v>
      </c>
      <c r="V34" s="27">
        <f>COGS!C7</f>
        <v>221681.28</v>
      </c>
      <c r="W34" s="5">
        <f>COGS!D7</f>
        <v>227214.67999999996</v>
      </c>
      <c r="X34" s="5">
        <f>COGS!E7</f>
        <v>233080.20041666666</v>
      </c>
      <c r="Y34" s="5">
        <f>COGS!F7</f>
        <v>229575.66218952541</v>
      </c>
      <c r="Z34" s="5">
        <f>COGS!G7</f>
        <v>230365.55969768122</v>
      </c>
      <c r="AA34" s="5">
        <f>COGS!H7</f>
        <v>228155.23409252131</v>
      </c>
      <c r="AB34" s="5">
        <f>COGS!I7</f>
        <v>224619.47663042319</v>
      </c>
      <c r="AC34" s="5">
        <f>COGS!J7</f>
        <v>230609.86533879838</v>
      </c>
      <c r="AD34" s="5">
        <f>COGS!K7</f>
        <v>222177.31168214124</v>
      </c>
      <c r="AE34" s="5">
        <f>COGS!L7</f>
        <v>225115.62389474775</v>
      </c>
      <c r="AF34" s="5">
        <f>COGS!M7</f>
        <v>221141.68698010463</v>
      </c>
      <c r="AG34" s="5">
        <f>COGS!N7</f>
        <v>219772.92604361635</v>
      </c>
      <c r="AH34" s="5">
        <f>COGS!O7</f>
        <v>223158.89495866833</v>
      </c>
      <c r="AI34" s="5">
        <f>COGS!P7</f>
        <v>235844.70516380749</v>
      </c>
      <c r="AJ34" s="5">
        <f>COGS!Q7</f>
        <v>251037.25924217349</v>
      </c>
      <c r="AK34" s="5">
        <f>COGS!R7</f>
        <v>263611.17660205514</v>
      </c>
      <c r="AL34" s="5">
        <f>COGS!S7</f>
        <v>264428.71456626849</v>
      </c>
      <c r="AM34" s="5">
        <f>COGS!T7</f>
        <v>272875.51450308581</v>
      </c>
      <c r="AN34" s="5">
        <f>COGS!U7</f>
        <v>288698.57105025469</v>
      </c>
      <c r="AO34" s="5">
        <f>COGS!V7</f>
        <v>296903.61099221517</v>
      </c>
      <c r="AP34" s="5">
        <f>COGS!W7</f>
        <v>312047.95018320752</v>
      </c>
      <c r="AQ34" s="5">
        <f>COGS!X7</f>
        <v>323928.2536426427</v>
      </c>
      <c r="AR34" s="5">
        <f>COGS!Y7</f>
        <v>319120.08237148763</v>
      </c>
      <c r="AS34" s="5">
        <f>COGS!Z7</f>
        <v>334783.90439211606</v>
      </c>
      <c r="AT34" s="5">
        <f>COGS!AA7</f>
        <v>346433.2994650756</v>
      </c>
      <c r="AU34" s="5">
        <f>COGS!AB7</f>
        <v>359528.23412736406</v>
      </c>
      <c r="AV34" s="5">
        <f>COGS!AC7</f>
        <v>387503.09225002275</v>
      </c>
      <c r="AW34" s="5">
        <f>COGS!AD7</f>
        <v>411087.57046542026</v>
      </c>
      <c r="AX34" s="5">
        <f>COGS!AE7</f>
        <v>402430.61872938147</v>
      </c>
      <c r="AY34" s="5">
        <f>COGS!AF7</f>
        <v>418375.98462166952</v>
      </c>
      <c r="AZ34" s="5">
        <f>COGS!AG7</f>
        <v>447437.84151655866</v>
      </c>
      <c r="BA34" s="5">
        <f>COGS!AH7</f>
        <v>442954.34058338235</v>
      </c>
      <c r="BB34" s="5">
        <f>COGS!AI7</f>
        <v>470457.66231501009</v>
      </c>
      <c r="BC34" s="5">
        <f>COGS!AJ7</f>
        <v>486723.62068791263</v>
      </c>
      <c r="BD34" s="5">
        <f>COGS!AK7</f>
        <v>480353.8015014588</v>
      </c>
      <c r="BE34" s="5">
        <f>COGS!AL7</f>
        <v>504522.44183003897</v>
      </c>
    </row>
    <row r="35" spans="2:57" ht="15" hidden="1" customHeight="1" outlineLevel="1" x14ac:dyDescent="0.2">
      <c r="B35" s="4" t="s">
        <v>27</v>
      </c>
      <c r="D35" s="5">
        <f t="shared" si="127"/>
        <v>596729.14036458335</v>
      </c>
      <c r="E35" s="5">
        <f t="shared" si="128"/>
        <v>602084.39898226201</v>
      </c>
      <c r="F35" s="5">
        <f t="shared" si="129"/>
        <v>592730.82194494247</v>
      </c>
      <c r="G35" s="5">
        <f t="shared" si="130"/>
        <v>582776.45730366022</v>
      </c>
      <c r="H35" s="5">
        <f t="shared" si="131"/>
        <v>2374320.818595448</v>
      </c>
      <c r="J35" s="5">
        <f t="shared" si="132"/>
        <v>621285.75194406812</v>
      </c>
      <c r="K35" s="5">
        <f t="shared" si="133"/>
        <v>700800.97996248328</v>
      </c>
      <c r="L35" s="5">
        <f t="shared" si="134"/>
        <v>785443.8656974677</v>
      </c>
      <c r="M35" s="5">
        <f t="shared" si="135"/>
        <v>855603.21035546553</v>
      </c>
      <c r="N35" s="5">
        <f t="shared" si="136"/>
        <v>2963133.8079594849</v>
      </c>
      <c r="P35" s="5">
        <f t="shared" si="137"/>
        <v>956781.54761215462</v>
      </c>
      <c r="Q35" s="5">
        <f t="shared" si="138"/>
        <v>1077907.4020894126</v>
      </c>
      <c r="R35" s="5">
        <f t="shared" si="139"/>
        <v>1190743.6138630821</v>
      </c>
      <c r="S35" s="5">
        <f t="shared" si="140"/>
        <v>1287649.8810169841</v>
      </c>
      <c r="T35" s="5">
        <f t="shared" si="141"/>
        <v>4513082.4445816334</v>
      </c>
      <c r="V35" s="27">
        <f>COGS!C8</f>
        <v>193971.12000000002</v>
      </c>
      <c r="W35" s="5">
        <f>COGS!D8</f>
        <v>198812.84499999997</v>
      </c>
      <c r="X35" s="5">
        <f>COGS!E8</f>
        <v>203945.17536458332</v>
      </c>
      <c r="Y35" s="5">
        <f>COGS!F8</f>
        <v>200878.70441583474</v>
      </c>
      <c r="Z35" s="5">
        <f>COGS!G8</f>
        <v>201569.86473547108</v>
      </c>
      <c r="AA35" s="5">
        <f>COGS!H8</f>
        <v>199635.82983095615</v>
      </c>
      <c r="AB35" s="5">
        <f>COGS!I8</f>
        <v>196542.04205162032</v>
      </c>
      <c r="AC35" s="5">
        <f>COGS!J8</f>
        <v>201783.63217144861</v>
      </c>
      <c r="AD35" s="5">
        <f>COGS!K8</f>
        <v>194405.1477218736</v>
      </c>
      <c r="AE35" s="5">
        <f>COGS!L8</f>
        <v>196976.17090790431</v>
      </c>
      <c r="AF35" s="5">
        <f>COGS!M8</f>
        <v>193498.97610759156</v>
      </c>
      <c r="AG35" s="5">
        <f>COGS!N8</f>
        <v>192301.31028816433</v>
      </c>
      <c r="AH35" s="5">
        <f>COGS!O8</f>
        <v>195264.03308883478</v>
      </c>
      <c r="AI35" s="5">
        <f>COGS!P8</f>
        <v>206364.11701833157</v>
      </c>
      <c r="AJ35" s="5">
        <f>COGS!Q8</f>
        <v>219657.6018369018</v>
      </c>
      <c r="AK35" s="5">
        <f>COGS!R8</f>
        <v>230659.77952679826</v>
      </c>
      <c r="AL35" s="5">
        <f>COGS!S8</f>
        <v>231375.12524548493</v>
      </c>
      <c r="AM35" s="5">
        <f>COGS!T8</f>
        <v>238766.07519020009</v>
      </c>
      <c r="AN35" s="5">
        <f>COGS!U8</f>
        <v>252611.24966897289</v>
      </c>
      <c r="AO35" s="5">
        <f>COGS!V8</f>
        <v>259790.65961818831</v>
      </c>
      <c r="AP35" s="5">
        <f>COGS!W8</f>
        <v>273041.95641030656</v>
      </c>
      <c r="AQ35" s="5">
        <f>COGS!X8</f>
        <v>283437.2219373124</v>
      </c>
      <c r="AR35" s="5">
        <f>COGS!Y8</f>
        <v>279230.07207505166</v>
      </c>
      <c r="AS35" s="5">
        <f>COGS!Z8</f>
        <v>292935.91634310153</v>
      </c>
      <c r="AT35" s="5">
        <f>COGS!AA8</f>
        <v>303129.13703194115</v>
      </c>
      <c r="AU35" s="5">
        <f>COGS!AB8</f>
        <v>314587.20486144361</v>
      </c>
      <c r="AV35" s="5">
        <f>COGS!AC8</f>
        <v>339065.20571876992</v>
      </c>
      <c r="AW35" s="5">
        <f>COGS!AD8</f>
        <v>359701.62415724277</v>
      </c>
      <c r="AX35" s="5">
        <f>COGS!AE8</f>
        <v>352126.79138820886</v>
      </c>
      <c r="AY35" s="5">
        <f>COGS!AF8</f>
        <v>366078.98654396087</v>
      </c>
      <c r="AZ35" s="5">
        <f>COGS!AG8</f>
        <v>391508.1113269889</v>
      </c>
      <c r="BA35" s="5">
        <f>COGS!AH8</f>
        <v>387585.04801045958</v>
      </c>
      <c r="BB35" s="5">
        <f>COGS!AI8</f>
        <v>411650.45452563383</v>
      </c>
      <c r="BC35" s="5">
        <f>COGS!AJ8</f>
        <v>425883.1681019236</v>
      </c>
      <c r="BD35" s="5">
        <f>COGS!AK8</f>
        <v>420309.57631377649</v>
      </c>
      <c r="BE35" s="5">
        <f>COGS!AL8</f>
        <v>441457.13660128415</v>
      </c>
    </row>
    <row r="36" spans="2:57" ht="15" hidden="1" customHeight="1" outlineLevel="1" x14ac:dyDescent="0.2">
      <c r="B36" s="4" t="s">
        <v>28</v>
      </c>
      <c r="D36" s="5">
        <f t="shared" si="127"/>
        <v>511482.12031249993</v>
      </c>
      <c r="E36" s="5">
        <f t="shared" si="128"/>
        <v>516072.34198479599</v>
      </c>
      <c r="F36" s="5">
        <f t="shared" si="129"/>
        <v>508054.99023852206</v>
      </c>
      <c r="G36" s="5">
        <f t="shared" si="130"/>
        <v>499522.67768885149</v>
      </c>
      <c r="H36" s="5">
        <f t="shared" si="131"/>
        <v>2035132.1302246694</v>
      </c>
      <c r="J36" s="5">
        <f t="shared" si="132"/>
        <v>532530.64452348696</v>
      </c>
      <c r="K36" s="5">
        <f t="shared" si="133"/>
        <v>600686.554253557</v>
      </c>
      <c r="L36" s="5">
        <f t="shared" si="134"/>
        <v>673237.59916925803</v>
      </c>
      <c r="M36" s="5">
        <f t="shared" si="135"/>
        <v>733374.18030468468</v>
      </c>
      <c r="N36" s="5">
        <f t="shared" si="136"/>
        <v>2539828.9782509869</v>
      </c>
      <c r="P36" s="5">
        <f t="shared" si="137"/>
        <v>820098.46938184672</v>
      </c>
      <c r="Q36" s="5">
        <f t="shared" si="138"/>
        <v>923920.63036235329</v>
      </c>
      <c r="R36" s="5">
        <f t="shared" si="139"/>
        <v>1020637.3833112132</v>
      </c>
      <c r="S36" s="5">
        <f t="shared" si="140"/>
        <v>1103699.8980145578</v>
      </c>
      <c r="T36" s="5">
        <f t="shared" si="141"/>
        <v>3868356.3810699712</v>
      </c>
      <c r="V36" s="27">
        <f>COGS!C9</f>
        <v>166260.96</v>
      </c>
      <c r="W36" s="5">
        <f>COGS!D9</f>
        <v>170411.00999999998</v>
      </c>
      <c r="X36" s="5">
        <f>COGS!E9</f>
        <v>174810.15031249999</v>
      </c>
      <c r="Y36" s="5">
        <f>COGS!F9</f>
        <v>172181.74664214405</v>
      </c>
      <c r="Z36" s="5">
        <f>COGS!G9</f>
        <v>172774.16977326092</v>
      </c>
      <c r="AA36" s="5">
        <f>COGS!H9</f>
        <v>171116.42556939097</v>
      </c>
      <c r="AB36" s="5">
        <f>COGS!I9</f>
        <v>168464.60747281738</v>
      </c>
      <c r="AC36" s="5">
        <f>COGS!J9</f>
        <v>172957.39900409878</v>
      </c>
      <c r="AD36" s="5">
        <f>COGS!K9</f>
        <v>166632.98376160592</v>
      </c>
      <c r="AE36" s="5">
        <f>COGS!L9</f>
        <v>168836.7179210608</v>
      </c>
      <c r="AF36" s="5">
        <f>COGS!M9</f>
        <v>165856.26523507846</v>
      </c>
      <c r="AG36" s="5">
        <f>COGS!N9</f>
        <v>164829.69453271225</v>
      </c>
      <c r="AH36" s="5">
        <f>COGS!O9</f>
        <v>167369.17121900123</v>
      </c>
      <c r="AI36" s="5">
        <f>COGS!P9</f>
        <v>176883.52887285562</v>
      </c>
      <c r="AJ36" s="5">
        <f>COGS!Q9</f>
        <v>188277.94443163011</v>
      </c>
      <c r="AK36" s="5">
        <f>COGS!R9</f>
        <v>197708.38245154134</v>
      </c>
      <c r="AL36" s="5">
        <f>COGS!S9</f>
        <v>198321.53592470134</v>
      </c>
      <c r="AM36" s="5">
        <f>COGS!T9</f>
        <v>204656.63587731434</v>
      </c>
      <c r="AN36" s="5">
        <f>COGS!U9</f>
        <v>216523.92828769103</v>
      </c>
      <c r="AO36" s="5">
        <f>COGS!V9</f>
        <v>222677.70824416136</v>
      </c>
      <c r="AP36" s="5">
        <f>COGS!W9</f>
        <v>234035.96263740561</v>
      </c>
      <c r="AQ36" s="5">
        <f>COGS!X9</f>
        <v>242946.19023198201</v>
      </c>
      <c r="AR36" s="5">
        <f>COGS!Y9</f>
        <v>239340.06177861569</v>
      </c>
      <c r="AS36" s="5">
        <f>COGS!Z9</f>
        <v>251087.928294087</v>
      </c>
      <c r="AT36" s="5">
        <f>COGS!AA9</f>
        <v>259824.97459880667</v>
      </c>
      <c r="AU36" s="5">
        <f>COGS!AB9</f>
        <v>269646.17559552303</v>
      </c>
      <c r="AV36" s="5">
        <f>COGS!AC9</f>
        <v>290627.31918751705</v>
      </c>
      <c r="AW36" s="5">
        <f>COGS!AD9</f>
        <v>308315.67784906516</v>
      </c>
      <c r="AX36" s="5">
        <f>COGS!AE9</f>
        <v>301822.96404703608</v>
      </c>
      <c r="AY36" s="5">
        <f>COGS!AF9</f>
        <v>313781.98846625211</v>
      </c>
      <c r="AZ36" s="5">
        <f>COGS!AG9</f>
        <v>335578.38113741897</v>
      </c>
      <c r="BA36" s="5">
        <f>COGS!AH9</f>
        <v>332215.75543753675</v>
      </c>
      <c r="BB36" s="5">
        <f>COGS!AI9</f>
        <v>352843.24673625751</v>
      </c>
      <c r="BC36" s="5">
        <f>COGS!AJ9</f>
        <v>365042.71551593445</v>
      </c>
      <c r="BD36" s="5">
        <f>COGS!AK9</f>
        <v>360265.35112609412</v>
      </c>
      <c r="BE36" s="5">
        <f>COGS!AL9</f>
        <v>378391.83137252921</v>
      </c>
    </row>
    <row r="37" spans="2:57" ht="15" hidden="1" customHeight="1" outlineLevel="1" x14ac:dyDescent="0.2">
      <c r="B37" s="4" t="s">
        <v>29</v>
      </c>
      <c r="D37" s="5">
        <f t="shared" si="127"/>
        <v>426235.10026041663</v>
      </c>
      <c r="E37" s="5">
        <f t="shared" si="128"/>
        <v>430060.28498732997</v>
      </c>
      <c r="F37" s="5">
        <f t="shared" si="129"/>
        <v>423379.15853210178</v>
      </c>
      <c r="G37" s="5">
        <f t="shared" si="130"/>
        <v>416268.89807404298</v>
      </c>
      <c r="H37" s="5">
        <f t="shared" si="131"/>
        <v>1695943.4418538914</v>
      </c>
      <c r="J37" s="5">
        <f t="shared" si="132"/>
        <v>443775.5371029058</v>
      </c>
      <c r="K37" s="5">
        <f t="shared" si="133"/>
        <v>500572.12854463089</v>
      </c>
      <c r="L37" s="5">
        <f t="shared" si="134"/>
        <v>561031.33264104836</v>
      </c>
      <c r="M37" s="5">
        <f t="shared" si="135"/>
        <v>611145.15025390405</v>
      </c>
      <c r="N37" s="5">
        <f t="shared" si="136"/>
        <v>2116524.1485424889</v>
      </c>
      <c r="P37" s="5">
        <f t="shared" si="137"/>
        <v>683415.39115153905</v>
      </c>
      <c r="Q37" s="5">
        <f t="shared" si="138"/>
        <v>769933.8586352946</v>
      </c>
      <c r="R37" s="5">
        <f t="shared" si="139"/>
        <v>850531.15275934443</v>
      </c>
      <c r="S37" s="5">
        <f t="shared" si="140"/>
        <v>919749.91501213156</v>
      </c>
      <c r="T37" s="5">
        <f t="shared" si="141"/>
        <v>3223630.3175583095</v>
      </c>
      <c r="V37" s="27">
        <f>COGS!C10</f>
        <v>138550.80000000002</v>
      </c>
      <c r="W37" s="5">
        <f>COGS!D10</f>
        <v>142009.17499999999</v>
      </c>
      <c r="X37" s="5">
        <f>COGS!E10</f>
        <v>145675.12526041665</v>
      </c>
      <c r="Y37" s="5">
        <f>COGS!F10</f>
        <v>143484.78886845338</v>
      </c>
      <c r="Z37" s="5">
        <f>COGS!G10</f>
        <v>143978.47481105078</v>
      </c>
      <c r="AA37" s="5">
        <f>COGS!H10</f>
        <v>142597.02130782581</v>
      </c>
      <c r="AB37" s="5">
        <f>COGS!I10</f>
        <v>140387.17289401448</v>
      </c>
      <c r="AC37" s="5">
        <f>COGS!J10</f>
        <v>144131.16583674899</v>
      </c>
      <c r="AD37" s="5">
        <f>COGS!K10</f>
        <v>138860.81980133828</v>
      </c>
      <c r="AE37" s="5">
        <f>COGS!L10</f>
        <v>140697.26493421735</v>
      </c>
      <c r="AF37" s="5">
        <f>COGS!M10</f>
        <v>138213.5543625654</v>
      </c>
      <c r="AG37" s="5">
        <f>COGS!N10</f>
        <v>137358.07877726023</v>
      </c>
      <c r="AH37" s="5">
        <f>COGS!O10</f>
        <v>139474.30934916771</v>
      </c>
      <c r="AI37" s="5">
        <f>COGS!P10</f>
        <v>147402.9407273797</v>
      </c>
      <c r="AJ37" s="5">
        <f>COGS!Q10</f>
        <v>156898.28702635842</v>
      </c>
      <c r="AK37" s="5">
        <f>COGS!R10</f>
        <v>164756.98537628446</v>
      </c>
      <c r="AL37" s="5">
        <f>COGS!S10</f>
        <v>165267.94660391781</v>
      </c>
      <c r="AM37" s="5">
        <f>COGS!T10</f>
        <v>170547.19656442862</v>
      </c>
      <c r="AN37" s="5">
        <f>COGS!U10</f>
        <v>180436.6069064092</v>
      </c>
      <c r="AO37" s="5">
        <f>COGS!V10</f>
        <v>185564.7568701345</v>
      </c>
      <c r="AP37" s="5">
        <f>COGS!W10</f>
        <v>195029.96886450471</v>
      </c>
      <c r="AQ37" s="5">
        <f>COGS!X10</f>
        <v>202455.15852665168</v>
      </c>
      <c r="AR37" s="5">
        <f>COGS!Y10</f>
        <v>199450.05148217978</v>
      </c>
      <c r="AS37" s="5">
        <f>COGS!Z10</f>
        <v>209239.94024507253</v>
      </c>
      <c r="AT37" s="5">
        <f>COGS!AA10</f>
        <v>216520.81216567225</v>
      </c>
      <c r="AU37" s="5">
        <f>COGS!AB10</f>
        <v>224705.14632960258</v>
      </c>
      <c r="AV37" s="5">
        <f>COGS!AC10</f>
        <v>242189.43265626422</v>
      </c>
      <c r="AW37" s="5">
        <f>COGS!AD10</f>
        <v>256929.73154088767</v>
      </c>
      <c r="AX37" s="5">
        <f>COGS!AE10</f>
        <v>251519.13670586344</v>
      </c>
      <c r="AY37" s="5">
        <f>COGS!AF10</f>
        <v>261484.99038854346</v>
      </c>
      <c r="AZ37" s="5">
        <f>COGS!AG10</f>
        <v>279648.65094784921</v>
      </c>
      <c r="BA37" s="5">
        <f>COGS!AH10</f>
        <v>276846.46286461398</v>
      </c>
      <c r="BB37" s="5">
        <f>COGS!AI10</f>
        <v>294036.03894688131</v>
      </c>
      <c r="BC37" s="5">
        <f>COGS!AJ10</f>
        <v>304202.26292994543</v>
      </c>
      <c r="BD37" s="5">
        <f>COGS!AK10</f>
        <v>300221.12593841174</v>
      </c>
      <c r="BE37" s="5">
        <f>COGS!AL10</f>
        <v>315326.52614377439</v>
      </c>
    </row>
    <row r="38" spans="2:57" ht="15" hidden="1" customHeight="1" outlineLevel="1" x14ac:dyDescent="0.2">
      <c r="B38" s="4" t="s">
        <v>30</v>
      </c>
      <c r="D38" s="5">
        <f t="shared" si="127"/>
        <v>340988.08020833333</v>
      </c>
      <c r="E38" s="5">
        <f t="shared" si="128"/>
        <v>344048.22798986395</v>
      </c>
      <c r="F38" s="5">
        <f t="shared" si="129"/>
        <v>338703.32682568143</v>
      </c>
      <c r="G38" s="5">
        <f t="shared" si="130"/>
        <v>333015.11845923436</v>
      </c>
      <c r="H38" s="5">
        <f t="shared" si="131"/>
        <v>1356754.7534831129</v>
      </c>
      <c r="J38" s="5">
        <f t="shared" si="132"/>
        <v>355020.42968232464</v>
      </c>
      <c r="K38" s="5">
        <f t="shared" si="133"/>
        <v>400457.70283570467</v>
      </c>
      <c r="L38" s="5">
        <f t="shared" si="134"/>
        <v>448825.06611283869</v>
      </c>
      <c r="M38" s="5">
        <f t="shared" si="135"/>
        <v>488916.1202031232</v>
      </c>
      <c r="N38" s="5">
        <f t="shared" si="136"/>
        <v>1693219.3188339912</v>
      </c>
      <c r="P38" s="5">
        <f t="shared" si="137"/>
        <v>546732.31292123126</v>
      </c>
      <c r="Q38" s="5">
        <f t="shared" si="138"/>
        <v>615947.08690823568</v>
      </c>
      <c r="R38" s="5">
        <f t="shared" si="139"/>
        <v>680424.92220747552</v>
      </c>
      <c r="S38" s="5">
        <f t="shared" si="140"/>
        <v>735799.93200970523</v>
      </c>
      <c r="T38" s="5">
        <f t="shared" si="141"/>
        <v>2578904.2540466478</v>
      </c>
      <c r="V38" s="27">
        <f>COGS!C11</f>
        <v>110840.64</v>
      </c>
      <c r="W38" s="5">
        <f>COGS!D11</f>
        <v>113607.33999999998</v>
      </c>
      <c r="X38" s="5">
        <f>COGS!E11</f>
        <v>116540.10020833333</v>
      </c>
      <c r="Y38" s="5">
        <f>COGS!F11</f>
        <v>114787.8310947627</v>
      </c>
      <c r="Z38" s="5">
        <f>COGS!G11</f>
        <v>115182.77984884061</v>
      </c>
      <c r="AA38" s="5">
        <f>COGS!H11</f>
        <v>114077.61704626065</v>
      </c>
      <c r="AB38" s="5">
        <f>COGS!I11</f>
        <v>112309.73831521159</v>
      </c>
      <c r="AC38" s="5">
        <f>COGS!J11</f>
        <v>115304.93266939919</v>
      </c>
      <c r="AD38" s="5">
        <f>COGS!K11</f>
        <v>111088.65584107062</v>
      </c>
      <c r="AE38" s="5">
        <f>COGS!L11</f>
        <v>112557.81194737388</v>
      </c>
      <c r="AF38" s="5">
        <f>COGS!M11</f>
        <v>110570.84349005231</v>
      </c>
      <c r="AG38" s="5">
        <f>COGS!N11</f>
        <v>109886.46302180817</v>
      </c>
      <c r="AH38" s="5">
        <f>COGS!O11</f>
        <v>111579.44747933417</v>
      </c>
      <c r="AI38" s="5">
        <f>COGS!P11</f>
        <v>117922.35258190375</v>
      </c>
      <c r="AJ38" s="5">
        <f>COGS!Q11</f>
        <v>125518.62962108674</v>
      </c>
      <c r="AK38" s="5">
        <f>COGS!R11</f>
        <v>131805.58830102757</v>
      </c>
      <c r="AL38" s="5">
        <f>COGS!S11</f>
        <v>132214.35728313425</v>
      </c>
      <c r="AM38" s="5">
        <f>COGS!T11</f>
        <v>136437.75725154291</v>
      </c>
      <c r="AN38" s="5">
        <f>COGS!U11</f>
        <v>144349.28552512734</v>
      </c>
      <c r="AO38" s="5">
        <f>COGS!V11</f>
        <v>148451.80549610758</v>
      </c>
      <c r="AP38" s="5">
        <f>COGS!W11</f>
        <v>156023.97509160376</v>
      </c>
      <c r="AQ38" s="5">
        <f>COGS!X11</f>
        <v>161964.12682132135</v>
      </c>
      <c r="AR38" s="5">
        <f>COGS!Y11</f>
        <v>159560.04118574382</v>
      </c>
      <c r="AS38" s="5">
        <f>COGS!Z11</f>
        <v>167391.95219605803</v>
      </c>
      <c r="AT38" s="5">
        <f>COGS!AA11</f>
        <v>173216.6497325378</v>
      </c>
      <c r="AU38" s="5">
        <f>COGS!AB11</f>
        <v>179764.11706368203</v>
      </c>
      <c r="AV38" s="5">
        <f>COGS!AC11</f>
        <v>193751.54612501137</v>
      </c>
      <c r="AW38" s="5">
        <f>COGS!AD11</f>
        <v>205543.78523271013</v>
      </c>
      <c r="AX38" s="5">
        <f>COGS!AE11</f>
        <v>201215.30936469074</v>
      </c>
      <c r="AY38" s="5">
        <f>COGS!AF11</f>
        <v>209187.99231083476</v>
      </c>
      <c r="AZ38" s="5">
        <f>COGS!AG11</f>
        <v>223718.92075827933</v>
      </c>
      <c r="BA38" s="5">
        <f>COGS!AH11</f>
        <v>221477.17029169117</v>
      </c>
      <c r="BB38" s="5">
        <f>COGS!AI11</f>
        <v>235228.83115750505</v>
      </c>
      <c r="BC38" s="5">
        <f>COGS!AJ11</f>
        <v>243361.81034395631</v>
      </c>
      <c r="BD38" s="5">
        <f>COGS!AK11</f>
        <v>240176.9007507294</v>
      </c>
      <c r="BE38" s="5">
        <f>COGS!AL11</f>
        <v>252261.22091501948</v>
      </c>
    </row>
    <row r="39" spans="2:57" ht="15" hidden="1" customHeight="1" outlineLevel="1" x14ac:dyDescent="0.2">
      <c r="B39" s="4" t="s">
        <v>31</v>
      </c>
      <c r="D39" s="5">
        <f t="shared" si="127"/>
        <v>255741.06015624997</v>
      </c>
      <c r="E39" s="5">
        <f t="shared" si="128"/>
        <v>258036.17099239799</v>
      </c>
      <c r="F39" s="5">
        <f t="shared" si="129"/>
        <v>254027.49511926103</v>
      </c>
      <c r="G39" s="5">
        <f t="shared" si="130"/>
        <v>249761.33884442574</v>
      </c>
      <c r="H39" s="5">
        <f t="shared" si="131"/>
        <v>1017566.0651123347</v>
      </c>
      <c r="J39" s="5">
        <f t="shared" si="132"/>
        <v>266265.32226174348</v>
      </c>
      <c r="K39" s="5">
        <f t="shared" si="133"/>
        <v>300343.2771267785</v>
      </c>
      <c r="L39" s="5">
        <f t="shared" si="134"/>
        <v>336618.79958462901</v>
      </c>
      <c r="M39" s="5">
        <f t="shared" si="135"/>
        <v>366687.09015234234</v>
      </c>
      <c r="N39" s="5">
        <f t="shared" si="136"/>
        <v>1269914.4891254934</v>
      </c>
      <c r="P39" s="5">
        <f t="shared" si="137"/>
        <v>410049.23469092336</v>
      </c>
      <c r="Q39" s="5">
        <f t="shared" si="138"/>
        <v>461960.31518117664</v>
      </c>
      <c r="R39" s="5">
        <f t="shared" si="139"/>
        <v>510318.69165560661</v>
      </c>
      <c r="S39" s="5">
        <f t="shared" si="140"/>
        <v>551849.94900727889</v>
      </c>
      <c r="T39" s="5">
        <f t="shared" si="141"/>
        <v>1934178.1905349856</v>
      </c>
      <c r="V39" s="27">
        <f>COGS!C12</f>
        <v>83130.48</v>
      </c>
      <c r="W39" s="5">
        <f>COGS!D12</f>
        <v>85205.50499999999</v>
      </c>
      <c r="X39" s="5">
        <f>COGS!E12</f>
        <v>87405.075156249994</v>
      </c>
      <c r="Y39" s="5">
        <f>COGS!F12</f>
        <v>86090.873321072024</v>
      </c>
      <c r="Z39" s="5">
        <f>COGS!G12</f>
        <v>86387.084886630459</v>
      </c>
      <c r="AA39" s="5">
        <f>COGS!H12</f>
        <v>85558.212784695483</v>
      </c>
      <c r="AB39" s="5">
        <f>COGS!I12</f>
        <v>84232.303736408692</v>
      </c>
      <c r="AC39" s="5">
        <f>COGS!J12</f>
        <v>86478.699502049392</v>
      </c>
      <c r="AD39" s="5">
        <f>COGS!K12</f>
        <v>83316.491880802962</v>
      </c>
      <c r="AE39" s="5">
        <f>COGS!L12</f>
        <v>84418.358960530401</v>
      </c>
      <c r="AF39" s="5">
        <f>COGS!M12</f>
        <v>82928.132617539231</v>
      </c>
      <c r="AG39" s="5">
        <f>COGS!N12</f>
        <v>82414.847266356126</v>
      </c>
      <c r="AH39" s="5">
        <f>COGS!O12</f>
        <v>83684.585609500617</v>
      </c>
      <c r="AI39" s="5">
        <f>COGS!P12</f>
        <v>88441.764436427809</v>
      </c>
      <c r="AJ39" s="5">
        <f>COGS!Q12</f>
        <v>94138.972215815054</v>
      </c>
      <c r="AK39" s="5">
        <f>COGS!R12</f>
        <v>98854.191225770672</v>
      </c>
      <c r="AL39" s="5">
        <f>COGS!S12</f>
        <v>99160.76796235067</v>
      </c>
      <c r="AM39" s="5">
        <f>COGS!T12</f>
        <v>102328.31793865717</v>
      </c>
      <c r="AN39" s="5">
        <f>COGS!U12</f>
        <v>108261.96414384551</v>
      </c>
      <c r="AO39" s="5">
        <f>COGS!V12</f>
        <v>111338.85412208068</v>
      </c>
      <c r="AP39" s="5">
        <f>COGS!W12</f>
        <v>117017.9813187028</v>
      </c>
      <c r="AQ39" s="5">
        <f>COGS!X12</f>
        <v>121473.095115991</v>
      </c>
      <c r="AR39" s="5">
        <f>COGS!Y12</f>
        <v>119670.03088930785</v>
      </c>
      <c r="AS39" s="5">
        <f>COGS!Z12</f>
        <v>125543.9641470435</v>
      </c>
      <c r="AT39" s="5">
        <f>COGS!AA12</f>
        <v>129912.48729940334</v>
      </c>
      <c r="AU39" s="5">
        <f>COGS!AB12</f>
        <v>134823.08779776152</v>
      </c>
      <c r="AV39" s="5">
        <f>COGS!AC12</f>
        <v>145313.65959375852</v>
      </c>
      <c r="AW39" s="5">
        <f>COGS!AD12</f>
        <v>154157.83892453258</v>
      </c>
      <c r="AX39" s="5">
        <f>COGS!AE12</f>
        <v>150911.48202351804</v>
      </c>
      <c r="AY39" s="5">
        <f>COGS!AF12</f>
        <v>156890.99423312605</v>
      </c>
      <c r="AZ39" s="5">
        <f>COGS!AG12</f>
        <v>167789.19056870948</v>
      </c>
      <c r="BA39" s="5">
        <f>COGS!AH12</f>
        <v>166107.87771876837</v>
      </c>
      <c r="BB39" s="5">
        <f>COGS!AI12</f>
        <v>176421.62336812876</v>
      </c>
      <c r="BC39" s="5">
        <f>COGS!AJ12</f>
        <v>182521.35775796723</v>
      </c>
      <c r="BD39" s="5">
        <f>COGS!AK12</f>
        <v>180132.67556304706</v>
      </c>
      <c r="BE39" s="5">
        <f>COGS!AL12</f>
        <v>189195.91568626461</v>
      </c>
    </row>
    <row r="40" spans="2:57" ht="15" customHeight="1" collapsed="1" x14ac:dyDescent="0.2">
      <c r="B40" s="7" t="s">
        <v>32</v>
      </c>
      <c r="D40" s="8">
        <f t="shared" si="127"/>
        <v>2813151.6617187499</v>
      </c>
      <c r="E40" s="8">
        <f t="shared" si="128"/>
        <v>2838397.8809163775</v>
      </c>
      <c r="F40" s="8">
        <f t="shared" si="129"/>
        <v>2794302.4463118715</v>
      </c>
      <c r="G40" s="8">
        <f t="shared" si="130"/>
        <v>2747374.7272886834</v>
      </c>
      <c r="H40" s="8">
        <f t="shared" si="131"/>
        <v>11193226.716235684</v>
      </c>
      <c r="J40" s="8">
        <f t="shared" si="132"/>
        <v>2928918.5448791785</v>
      </c>
      <c r="K40" s="8">
        <f t="shared" si="133"/>
        <v>3303776.0483945641</v>
      </c>
      <c r="L40" s="8">
        <f t="shared" si="134"/>
        <v>3702806.7954309192</v>
      </c>
      <c r="M40" s="8">
        <f t="shared" si="135"/>
        <v>4033557.9916757662</v>
      </c>
      <c r="N40" s="8">
        <f t="shared" si="136"/>
        <v>13969059.380380427</v>
      </c>
      <c r="P40" s="8">
        <f t="shared" si="137"/>
        <v>4510541.5816001575</v>
      </c>
      <c r="Q40" s="8">
        <f t="shared" si="138"/>
        <v>5081563.4669929445</v>
      </c>
      <c r="R40" s="8">
        <f t="shared" si="139"/>
        <v>5613505.6082116729</v>
      </c>
      <c r="S40" s="8">
        <f t="shared" si="140"/>
        <v>6070349.4390800679</v>
      </c>
      <c r="T40" s="8">
        <f t="shared" si="141"/>
        <v>21275960.095884841</v>
      </c>
      <c r="V40" s="28">
        <f t="shared" ref="V40:AG40" si="142">SUM(V34:V39)</f>
        <v>914435.28</v>
      </c>
      <c r="W40" s="8">
        <f t="shared" si="142"/>
        <v>937260.55499999993</v>
      </c>
      <c r="X40" s="8">
        <f t="shared" si="142"/>
        <v>961455.82671874994</v>
      </c>
      <c r="Y40" s="8">
        <f t="shared" si="142"/>
        <v>946999.60653179232</v>
      </c>
      <c r="Z40" s="8">
        <f t="shared" si="142"/>
        <v>950257.93375293503</v>
      </c>
      <c r="AA40" s="8">
        <f t="shared" si="142"/>
        <v>941140.3406316503</v>
      </c>
      <c r="AB40" s="8">
        <f t="shared" si="142"/>
        <v>926555.34110049577</v>
      </c>
      <c r="AC40" s="8">
        <f t="shared" si="142"/>
        <v>951265.69452254334</v>
      </c>
      <c r="AD40" s="8">
        <f t="shared" si="142"/>
        <v>916481.41068883264</v>
      </c>
      <c r="AE40" s="8">
        <f t="shared" si="142"/>
        <v>928601.94856583455</v>
      </c>
      <c r="AF40" s="8">
        <f t="shared" si="142"/>
        <v>912209.45879293152</v>
      </c>
      <c r="AG40" s="8">
        <f t="shared" si="142"/>
        <v>906563.31992991746</v>
      </c>
      <c r="AH40" s="8">
        <f t="shared" ref="AH40:BE40" si="143">SUM(AH34:AH39)</f>
        <v>920530.44170450699</v>
      </c>
      <c r="AI40" s="8">
        <f t="shared" si="143"/>
        <v>972859.40880070592</v>
      </c>
      <c r="AJ40" s="8">
        <f t="shared" si="143"/>
        <v>1035528.6943739656</v>
      </c>
      <c r="AK40" s="8">
        <f t="shared" si="143"/>
        <v>1087396.1034834774</v>
      </c>
      <c r="AL40" s="8">
        <f t="shared" si="143"/>
        <v>1090768.4475858575</v>
      </c>
      <c r="AM40" s="8">
        <f t="shared" si="143"/>
        <v>1125611.497325229</v>
      </c>
      <c r="AN40" s="8">
        <f t="shared" si="143"/>
        <v>1190881.6055823006</v>
      </c>
      <c r="AO40" s="8">
        <f t="shared" si="143"/>
        <v>1224727.3953428876</v>
      </c>
      <c r="AP40" s="8">
        <f t="shared" si="143"/>
        <v>1287197.7945057312</v>
      </c>
      <c r="AQ40" s="8">
        <f t="shared" si="143"/>
        <v>1336204.0462759014</v>
      </c>
      <c r="AR40" s="8">
        <f t="shared" si="143"/>
        <v>1316370.3397823863</v>
      </c>
      <c r="AS40" s="8">
        <f t="shared" si="143"/>
        <v>1380983.6056174787</v>
      </c>
      <c r="AT40" s="8">
        <f t="shared" si="143"/>
        <v>1429037.360293437</v>
      </c>
      <c r="AU40" s="8">
        <f t="shared" si="143"/>
        <v>1483053.9657753767</v>
      </c>
      <c r="AV40" s="8">
        <f t="shared" si="143"/>
        <v>1598450.2555313436</v>
      </c>
      <c r="AW40" s="8">
        <f t="shared" si="143"/>
        <v>1695736.2281698587</v>
      </c>
      <c r="AX40" s="8">
        <f t="shared" si="143"/>
        <v>1660026.3022586987</v>
      </c>
      <c r="AY40" s="8">
        <f t="shared" si="143"/>
        <v>1725800.9365643868</v>
      </c>
      <c r="AZ40" s="8">
        <f t="shared" si="143"/>
        <v>1845681.0962558046</v>
      </c>
      <c r="BA40" s="8">
        <f t="shared" si="143"/>
        <v>1827186.6549064519</v>
      </c>
      <c r="BB40" s="8">
        <f t="shared" si="143"/>
        <v>1940637.8570494163</v>
      </c>
      <c r="BC40" s="8">
        <f t="shared" si="143"/>
        <v>2007734.9353376396</v>
      </c>
      <c r="BD40" s="8">
        <f t="shared" si="143"/>
        <v>1981459.4311935175</v>
      </c>
      <c r="BE40" s="8">
        <f t="shared" si="143"/>
        <v>2081155.072548911</v>
      </c>
    </row>
    <row r="42" spans="2:57" ht="15" customHeight="1" x14ac:dyDescent="0.2">
      <c r="B42" s="1" t="s">
        <v>33</v>
      </c>
    </row>
    <row r="43" spans="2:57" ht="15" hidden="1" customHeight="1" outlineLevel="1" x14ac:dyDescent="0.2">
      <c r="B43" s="4" t="s">
        <v>34</v>
      </c>
      <c r="D43" s="5">
        <f t="shared" ref="D43:D49" si="144">SUM($V43:$X43)</f>
        <v>94164.75</v>
      </c>
      <c r="E43" s="5">
        <f t="shared" ref="E43:E49" si="145">SUM($Y43:$AA43)</f>
        <v>96172.65</v>
      </c>
      <c r="F43" s="5">
        <f t="shared" ref="F43:F49" si="146">SUM($AB43:$AD43)</f>
        <v>94646.099999999991</v>
      </c>
      <c r="G43" s="5">
        <f t="shared" ref="G43:G49" si="147">SUM($AE43:$AG43)</f>
        <v>91593</v>
      </c>
      <c r="H43" s="5">
        <f t="shared" ref="H43:H49" si="148">SUM(D43:G43)</f>
        <v>376576.5</v>
      </c>
      <c r="J43" s="5">
        <f t="shared" ref="J43:J49" si="149">SUM($AH43:$AJ43)</f>
        <v>96266.16</v>
      </c>
      <c r="K43" s="5">
        <f t="shared" ref="K43:K49" si="150">SUM($AK43:$AM43)</f>
        <v>104754.59999999998</v>
      </c>
      <c r="L43" s="5">
        <f t="shared" ref="L43:L49" si="151">SUM($AN43:$AP43)</f>
        <v>116014.86</v>
      </c>
      <c r="M43" s="5">
        <f t="shared" ref="M43:M49" si="152">SUM($AQ43:$AS43)</f>
        <v>125992.80000000002</v>
      </c>
      <c r="N43" s="5">
        <f t="shared" ref="N43:N49" si="153">SUM(J43:M43)</f>
        <v>443028.42000000004</v>
      </c>
      <c r="P43" s="5">
        <f t="shared" ref="P43:P49" si="154">SUM($AT43:$AV43)</f>
        <v>128258.64</v>
      </c>
      <c r="Q43" s="5">
        <f t="shared" ref="Q43:Q49" si="155">SUM($AW43:$AY43)</f>
        <v>145189.79999999999</v>
      </c>
      <c r="R43" s="5">
        <f t="shared" ref="R43:R49" si="156">SUM($AZ43:$BB43)</f>
        <v>149748.47999999998</v>
      </c>
      <c r="S43" s="5">
        <f t="shared" ref="S43:S49" si="157">SUM($BC43:$BE43)</f>
        <v>147937.19999999998</v>
      </c>
      <c r="T43" s="5">
        <f t="shared" ref="T43:T49" si="158">SUM(P43:S43)</f>
        <v>571134.12</v>
      </c>
      <c r="V43" s="27">
        <f>COGS!C16</f>
        <v>31576.199999999997</v>
      </c>
      <c r="W43" s="5">
        <f>COGS!D16</f>
        <v>29004.45</v>
      </c>
      <c r="X43" s="5">
        <f>COGS!E16</f>
        <v>33584.1</v>
      </c>
      <c r="Y43" s="5">
        <f>COGS!F16</f>
        <v>30531</v>
      </c>
      <c r="Z43" s="5">
        <f>COGS!G16</f>
        <v>33584.1</v>
      </c>
      <c r="AA43" s="5">
        <f>COGS!H16</f>
        <v>32057.55</v>
      </c>
      <c r="AB43" s="5">
        <f>COGS!I16</f>
        <v>30531</v>
      </c>
      <c r="AC43" s="5">
        <f>COGS!J16</f>
        <v>35110.65</v>
      </c>
      <c r="AD43" s="5">
        <f>COGS!K16</f>
        <v>29004.45</v>
      </c>
      <c r="AE43" s="5">
        <f>COGS!L16</f>
        <v>32057.55</v>
      </c>
      <c r="AF43" s="5">
        <f>COGS!M16</f>
        <v>30531</v>
      </c>
      <c r="AG43" s="5">
        <f>COGS!N16</f>
        <v>29004.45</v>
      </c>
      <c r="AH43" s="5">
        <f>COGS!O16</f>
        <v>32606.28</v>
      </c>
      <c r="AI43" s="5">
        <f>COGS!P16</f>
        <v>31053.599999999999</v>
      </c>
      <c r="AJ43" s="5">
        <f>COGS!Q16</f>
        <v>32606.28</v>
      </c>
      <c r="AK43" s="5">
        <f>COGS!R16</f>
        <v>35544.959999999999</v>
      </c>
      <c r="AL43" s="5">
        <f>COGS!S16</f>
        <v>35448.839999999997</v>
      </c>
      <c r="AM43" s="5">
        <f>COGS!T16</f>
        <v>33760.799999999996</v>
      </c>
      <c r="AN43" s="5">
        <f>COGS!U16</f>
        <v>37136.879999999997</v>
      </c>
      <c r="AO43" s="5">
        <f>COGS!V16</f>
        <v>37362.78</v>
      </c>
      <c r="AP43" s="5">
        <f>COGS!W16</f>
        <v>41515.199999999997</v>
      </c>
      <c r="AQ43" s="5">
        <f>COGS!X16</f>
        <v>45666.720000000008</v>
      </c>
      <c r="AR43" s="5">
        <f>COGS!Y16</f>
        <v>37363.68</v>
      </c>
      <c r="AS43" s="5">
        <f>COGS!Z16</f>
        <v>42962.400000000001</v>
      </c>
      <c r="AT43" s="5">
        <f>COGS!AA16</f>
        <v>42962.400000000001</v>
      </c>
      <c r="AU43" s="5">
        <f>COGS!AB16</f>
        <v>38666.160000000003</v>
      </c>
      <c r="AV43" s="5">
        <f>COGS!AC16</f>
        <v>46630.080000000002</v>
      </c>
      <c r="AW43" s="5">
        <f>COGS!AD16</f>
        <v>50170.560000000005</v>
      </c>
      <c r="AX43" s="5">
        <f>COGS!AE16</f>
        <v>45609.599999999999</v>
      </c>
      <c r="AY43" s="5">
        <f>COGS!AF16</f>
        <v>49409.639999999992</v>
      </c>
      <c r="AZ43" s="5">
        <f>COGS!AG16</f>
        <v>51762.48</v>
      </c>
      <c r="BA43" s="5">
        <f>COGS!AH16</f>
        <v>47056.799999999996</v>
      </c>
      <c r="BB43" s="5">
        <f>COGS!AI16</f>
        <v>50929.2</v>
      </c>
      <c r="BC43" s="5">
        <f>COGS!AJ16</f>
        <v>50929.2</v>
      </c>
      <c r="BD43" s="5">
        <f>COGS!AK16</f>
        <v>43653.599999999999</v>
      </c>
      <c r="BE43" s="5">
        <f>COGS!AL16</f>
        <v>53354.400000000001</v>
      </c>
    </row>
    <row r="44" spans="2:57" ht="15" hidden="1" customHeight="1" outlineLevel="1" x14ac:dyDescent="0.2">
      <c r="B44" s="4" t="s">
        <v>35</v>
      </c>
      <c r="D44" s="5">
        <f t="shared" si="144"/>
        <v>163218.90000000002</v>
      </c>
      <c r="E44" s="5">
        <f t="shared" si="145"/>
        <v>166699.26</v>
      </c>
      <c r="F44" s="5">
        <f t="shared" si="146"/>
        <v>164053.24</v>
      </c>
      <c r="G44" s="5">
        <f t="shared" si="147"/>
        <v>158761.20000000001</v>
      </c>
      <c r="H44" s="5">
        <f t="shared" si="148"/>
        <v>652732.60000000009</v>
      </c>
      <c r="J44" s="5">
        <f t="shared" si="149"/>
        <v>166861.34400000001</v>
      </c>
      <c r="K44" s="5">
        <f t="shared" si="150"/>
        <v>181574.64</v>
      </c>
      <c r="L44" s="5">
        <f t="shared" si="151"/>
        <v>201092.424</v>
      </c>
      <c r="M44" s="5">
        <f t="shared" si="152"/>
        <v>218387.52000000002</v>
      </c>
      <c r="N44" s="5">
        <f t="shared" si="153"/>
        <v>767915.92800000007</v>
      </c>
      <c r="P44" s="5">
        <f t="shared" si="154"/>
        <v>222314.97600000002</v>
      </c>
      <c r="Q44" s="5">
        <f t="shared" si="155"/>
        <v>251662.32</v>
      </c>
      <c r="R44" s="5">
        <f t="shared" si="156"/>
        <v>259564.03200000004</v>
      </c>
      <c r="S44" s="5">
        <f t="shared" si="157"/>
        <v>256424.48000000004</v>
      </c>
      <c r="T44" s="5">
        <f t="shared" si="158"/>
        <v>989965.80800000019</v>
      </c>
      <c r="V44" s="27">
        <f>COGS!C17</f>
        <v>54732.08</v>
      </c>
      <c r="W44" s="5">
        <f>COGS!D17</f>
        <v>50274.380000000005</v>
      </c>
      <c r="X44" s="5">
        <f>COGS!E17</f>
        <v>58212.44</v>
      </c>
      <c r="Y44" s="5">
        <f>COGS!F17</f>
        <v>52920.4</v>
      </c>
      <c r="Z44" s="5">
        <f>COGS!G17</f>
        <v>58212.44</v>
      </c>
      <c r="AA44" s="5">
        <f>COGS!H17</f>
        <v>55566.420000000006</v>
      </c>
      <c r="AB44" s="5">
        <f>COGS!I17</f>
        <v>52920.4</v>
      </c>
      <c r="AC44" s="5">
        <f>COGS!J17</f>
        <v>60858.46</v>
      </c>
      <c r="AD44" s="5">
        <f>COGS!K17</f>
        <v>50274.380000000005</v>
      </c>
      <c r="AE44" s="5">
        <f>COGS!L17</f>
        <v>55566.420000000006</v>
      </c>
      <c r="AF44" s="5">
        <f>COGS!M17</f>
        <v>52920.4</v>
      </c>
      <c r="AG44" s="5">
        <f>COGS!N17</f>
        <v>50274.380000000005</v>
      </c>
      <c r="AH44" s="5">
        <f>COGS!O17</f>
        <v>56517.552000000003</v>
      </c>
      <c r="AI44" s="5">
        <f>COGS!P17</f>
        <v>53826.240000000005</v>
      </c>
      <c r="AJ44" s="5">
        <f>COGS!Q17</f>
        <v>56517.552000000003</v>
      </c>
      <c r="AK44" s="5">
        <f>COGS!R17</f>
        <v>61611.264000000003</v>
      </c>
      <c r="AL44" s="5">
        <f>COGS!S17</f>
        <v>61444.656000000003</v>
      </c>
      <c r="AM44" s="5">
        <f>COGS!T17</f>
        <v>58518.720000000001</v>
      </c>
      <c r="AN44" s="5">
        <f>COGS!U17</f>
        <v>64370.592000000004</v>
      </c>
      <c r="AO44" s="5">
        <f>COGS!V17</f>
        <v>64762.152000000002</v>
      </c>
      <c r="AP44" s="5">
        <f>COGS!W17</f>
        <v>71959.680000000008</v>
      </c>
      <c r="AQ44" s="5">
        <f>COGS!X17</f>
        <v>79155.648000000016</v>
      </c>
      <c r="AR44" s="5">
        <f>COGS!Y17</f>
        <v>64763.712000000007</v>
      </c>
      <c r="AS44" s="5">
        <f>COGS!Z17</f>
        <v>74468.160000000003</v>
      </c>
      <c r="AT44" s="5">
        <f>COGS!AA17</f>
        <v>74468.160000000003</v>
      </c>
      <c r="AU44" s="5">
        <f>COGS!AB17</f>
        <v>67021.344000000012</v>
      </c>
      <c r="AV44" s="5">
        <f>COGS!AC17</f>
        <v>80825.472000000009</v>
      </c>
      <c r="AW44" s="5">
        <f>COGS!AD17</f>
        <v>86962.304000000004</v>
      </c>
      <c r="AX44" s="5">
        <f>COGS!AE17</f>
        <v>79056.639999999999</v>
      </c>
      <c r="AY44" s="5">
        <f>COGS!AF17</f>
        <v>85643.376000000004</v>
      </c>
      <c r="AZ44" s="5">
        <f>COGS!AG17</f>
        <v>89721.632000000012</v>
      </c>
      <c r="BA44" s="5">
        <f>COGS!AH17</f>
        <v>81565.12000000001</v>
      </c>
      <c r="BB44" s="5">
        <f>COGS!AI17</f>
        <v>88277.28</v>
      </c>
      <c r="BC44" s="5">
        <f>COGS!AJ17</f>
        <v>88277.28</v>
      </c>
      <c r="BD44" s="5">
        <f>COGS!AK17</f>
        <v>75666.240000000005</v>
      </c>
      <c r="BE44" s="5">
        <f>COGS!AL17</f>
        <v>92480.960000000006</v>
      </c>
    </row>
    <row r="45" spans="2:57" ht="15" hidden="1" customHeight="1" outlineLevel="1" x14ac:dyDescent="0.2">
      <c r="B45" s="4" t="s">
        <v>36</v>
      </c>
      <c r="D45" s="5">
        <f t="shared" si="144"/>
        <v>31388.250000000004</v>
      </c>
      <c r="E45" s="5">
        <f t="shared" si="145"/>
        <v>32057.550000000003</v>
      </c>
      <c r="F45" s="5">
        <f t="shared" si="146"/>
        <v>31548.700000000004</v>
      </c>
      <c r="G45" s="5">
        <f t="shared" si="147"/>
        <v>30531</v>
      </c>
      <c r="H45" s="5">
        <f t="shared" si="148"/>
        <v>125525.5</v>
      </c>
      <c r="J45" s="5">
        <f t="shared" si="149"/>
        <v>32088.720000000005</v>
      </c>
      <c r="K45" s="5">
        <f t="shared" si="150"/>
        <v>34918.199999999997</v>
      </c>
      <c r="L45" s="5">
        <f t="shared" si="151"/>
        <v>38671.620000000003</v>
      </c>
      <c r="M45" s="5">
        <f t="shared" si="152"/>
        <v>41997.600000000006</v>
      </c>
      <c r="N45" s="5">
        <f t="shared" si="153"/>
        <v>147676.14000000001</v>
      </c>
      <c r="P45" s="5">
        <f t="shared" si="154"/>
        <v>42752.880000000005</v>
      </c>
      <c r="Q45" s="5">
        <f t="shared" si="155"/>
        <v>48396.600000000006</v>
      </c>
      <c r="R45" s="5">
        <f t="shared" si="156"/>
        <v>49916.160000000003</v>
      </c>
      <c r="S45" s="5">
        <f t="shared" si="157"/>
        <v>49312.4</v>
      </c>
      <c r="T45" s="5">
        <f t="shared" si="158"/>
        <v>190378.04</v>
      </c>
      <c r="V45" s="27">
        <f>COGS!C18</f>
        <v>10525.400000000001</v>
      </c>
      <c r="W45" s="5">
        <f>COGS!D18</f>
        <v>9668.15</v>
      </c>
      <c r="X45" s="5">
        <f>COGS!E18</f>
        <v>11194.7</v>
      </c>
      <c r="Y45" s="5">
        <f>COGS!F18</f>
        <v>10177</v>
      </c>
      <c r="Z45" s="5">
        <f>COGS!G18</f>
        <v>11194.7</v>
      </c>
      <c r="AA45" s="5">
        <f>COGS!H18</f>
        <v>10685.85</v>
      </c>
      <c r="AB45" s="5">
        <f>COGS!I18</f>
        <v>10177</v>
      </c>
      <c r="AC45" s="5">
        <f>COGS!J18</f>
        <v>11703.550000000001</v>
      </c>
      <c r="AD45" s="5">
        <f>COGS!K18</f>
        <v>9668.15</v>
      </c>
      <c r="AE45" s="5">
        <f>COGS!L18</f>
        <v>10685.85</v>
      </c>
      <c r="AF45" s="5">
        <f>COGS!M18</f>
        <v>10177</v>
      </c>
      <c r="AG45" s="5">
        <f>COGS!N18</f>
        <v>9668.15</v>
      </c>
      <c r="AH45" s="5">
        <f>COGS!O18</f>
        <v>10868.760000000002</v>
      </c>
      <c r="AI45" s="5">
        <f>COGS!P18</f>
        <v>10351.200000000001</v>
      </c>
      <c r="AJ45" s="5">
        <f>COGS!Q18</f>
        <v>10868.760000000002</v>
      </c>
      <c r="AK45" s="5">
        <f>COGS!R18</f>
        <v>11848.32</v>
      </c>
      <c r="AL45" s="5">
        <f>COGS!S18</f>
        <v>11816.28</v>
      </c>
      <c r="AM45" s="5">
        <f>COGS!T18</f>
        <v>11253.6</v>
      </c>
      <c r="AN45" s="5">
        <f>COGS!U18</f>
        <v>12378.960000000001</v>
      </c>
      <c r="AO45" s="5">
        <f>COGS!V18</f>
        <v>12454.260000000002</v>
      </c>
      <c r="AP45" s="5">
        <f>COGS!W18</f>
        <v>13838.400000000001</v>
      </c>
      <c r="AQ45" s="5">
        <f>COGS!X18</f>
        <v>15222.240000000003</v>
      </c>
      <c r="AR45" s="5">
        <f>COGS!Y18</f>
        <v>12454.560000000001</v>
      </c>
      <c r="AS45" s="5">
        <f>COGS!Z18</f>
        <v>14320.800000000001</v>
      </c>
      <c r="AT45" s="5">
        <f>COGS!AA18</f>
        <v>14320.800000000001</v>
      </c>
      <c r="AU45" s="5">
        <f>COGS!AB18</f>
        <v>12888.720000000001</v>
      </c>
      <c r="AV45" s="5">
        <f>COGS!AC18</f>
        <v>15543.36</v>
      </c>
      <c r="AW45" s="5">
        <f>COGS!AD18</f>
        <v>16723.52</v>
      </c>
      <c r="AX45" s="5">
        <f>COGS!AE18</f>
        <v>15203.2</v>
      </c>
      <c r="AY45" s="5">
        <f>COGS!AF18</f>
        <v>16469.88</v>
      </c>
      <c r="AZ45" s="5">
        <f>COGS!AG18</f>
        <v>17254.16</v>
      </c>
      <c r="BA45" s="5">
        <f>COGS!AH18</f>
        <v>15685.6</v>
      </c>
      <c r="BB45" s="5">
        <f>COGS!AI18</f>
        <v>16976.400000000001</v>
      </c>
      <c r="BC45" s="5">
        <f>COGS!AJ18</f>
        <v>16976.400000000001</v>
      </c>
      <c r="BD45" s="5">
        <f>COGS!AK18</f>
        <v>14551.2</v>
      </c>
      <c r="BE45" s="5">
        <f>COGS!AL18</f>
        <v>17784.8</v>
      </c>
    </row>
    <row r="46" spans="2:57" ht="15" hidden="1" customHeight="1" outlineLevel="1" x14ac:dyDescent="0.2">
      <c r="B46" s="4" t="s">
        <v>37</v>
      </c>
      <c r="D46" s="5">
        <f t="shared" si="144"/>
        <v>62776.500000000007</v>
      </c>
      <c r="E46" s="5">
        <f t="shared" si="145"/>
        <v>64115.100000000006</v>
      </c>
      <c r="F46" s="5">
        <f t="shared" si="146"/>
        <v>63097.400000000009</v>
      </c>
      <c r="G46" s="5">
        <f t="shared" si="147"/>
        <v>61062</v>
      </c>
      <c r="H46" s="5">
        <f t="shared" si="148"/>
        <v>251051</v>
      </c>
      <c r="J46" s="5">
        <f t="shared" si="149"/>
        <v>64177.44000000001</v>
      </c>
      <c r="K46" s="5">
        <f t="shared" si="150"/>
        <v>69836.399999999994</v>
      </c>
      <c r="L46" s="5">
        <f t="shared" si="151"/>
        <v>77343.240000000005</v>
      </c>
      <c r="M46" s="5">
        <f t="shared" si="152"/>
        <v>83995.200000000012</v>
      </c>
      <c r="N46" s="5">
        <f t="shared" si="153"/>
        <v>295352.28000000003</v>
      </c>
      <c r="P46" s="5">
        <f t="shared" si="154"/>
        <v>85505.760000000009</v>
      </c>
      <c r="Q46" s="5">
        <f t="shared" si="155"/>
        <v>96793.200000000012</v>
      </c>
      <c r="R46" s="5">
        <f t="shared" si="156"/>
        <v>99832.320000000007</v>
      </c>
      <c r="S46" s="5">
        <f t="shared" si="157"/>
        <v>98624.8</v>
      </c>
      <c r="T46" s="5">
        <f t="shared" si="158"/>
        <v>380756.08</v>
      </c>
      <c r="V46" s="27">
        <f>COGS!C19</f>
        <v>21050.800000000003</v>
      </c>
      <c r="W46" s="5">
        <f>COGS!D19</f>
        <v>19336.3</v>
      </c>
      <c r="X46" s="5">
        <f>COGS!E19</f>
        <v>22389.4</v>
      </c>
      <c r="Y46" s="5">
        <f>COGS!F19</f>
        <v>20354</v>
      </c>
      <c r="Z46" s="5">
        <f>COGS!G19</f>
        <v>22389.4</v>
      </c>
      <c r="AA46" s="5">
        <f>COGS!H19</f>
        <v>21371.7</v>
      </c>
      <c r="AB46" s="5">
        <f>COGS!I19</f>
        <v>20354</v>
      </c>
      <c r="AC46" s="5">
        <f>COGS!J19</f>
        <v>23407.100000000002</v>
      </c>
      <c r="AD46" s="5">
        <f>COGS!K19</f>
        <v>19336.3</v>
      </c>
      <c r="AE46" s="5">
        <f>COGS!L19</f>
        <v>21371.7</v>
      </c>
      <c r="AF46" s="5">
        <f>COGS!M19</f>
        <v>20354</v>
      </c>
      <c r="AG46" s="5">
        <f>COGS!N19</f>
        <v>19336.3</v>
      </c>
      <c r="AH46" s="5">
        <f>COGS!O19</f>
        <v>21737.520000000004</v>
      </c>
      <c r="AI46" s="5">
        <f>COGS!P19</f>
        <v>20702.400000000001</v>
      </c>
      <c r="AJ46" s="5">
        <f>COGS!Q19</f>
        <v>21737.520000000004</v>
      </c>
      <c r="AK46" s="5">
        <f>COGS!R19</f>
        <v>23696.639999999999</v>
      </c>
      <c r="AL46" s="5">
        <f>COGS!S19</f>
        <v>23632.560000000001</v>
      </c>
      <c r="AM46" s="5">
        <f>COGS!T19</f>
        <v>22507.200000000001</v>
      </c>
      <c r="AN46" s="5">
        <f>COGS!U19</f>
        <v>24757.920000000002</v>
      </c>
      <c r="AO46" s="5">
        <f>COGS!V19</f>
        <v>24908.520000000004</v>
      </c>
      <c r="AP46" s="5">
        <f>COGS!W19</f>
        <v>27676.800000000003</v>
      </c>
      <c r="AQ46" s="5">
        <f>COGS!X19</f>
        <v>30444.480000000007</v>
      </c>
      <c r="AR46" s="5">
        <f>COGS!Y19</f>
        <v>24909.120000000003</v>
      </c>
      <c r="AS46" s="5">
        <f>COGS!Z19</f>
        <v>28641.600000000002</v>
      </c>
      <c r="AT46" s="5">
        <f>COGS!AA19</f>
        <v>28641.600000000002</v>
      </c>
      <c r="AU46" s="5">
        <f>COGS!AB19</f>
        <v>25777.440000000002</v>
      </c>
      <c r="AV46" s="5">
        <f>COGS!AC19</f>
        <v>31086.720000000001</v>
      </c>
      <c r="AW46" s="5">
        <f>COGS!AD19</f>
        <v>33447.040000000001</v>
      </c>
      <c r="AX46" s="5">
        <f>COGS!AE19</f>
        <v>30406.400000000001</v>
      </c>
      <c r="AY46" s="5">
        <f>COGS!AF19</f>
        <v>32939.760000000002</v>
      </c>
      <c r="AZ46" s="5">
        <f>COGS!AG19</f>
        <v>34508.32</v>
      </c>
      <c r="BA46" s="5">
        <f>COGS!AH19</f>
        <v>31371.200000000001</v>
      </c>
      <c r="BB46" s="5">
        <f>COGS!AI19</f>
        <v>33952.800000000003</v>
      </c>
      <c r="BC46" s="5">
        <f>COGS!AJ19</f>
        <v>33952.800000000003</v>
      </c>
      <c r="BD46" s="5">
        <f>COGS!AK19</f>
        <v>29102.400000000001</v>
      </c>
      <c r="BE46" s="5">
        <f>COGS!AL19</f>
        <v>35569.599999999999</v>
      </c>
    </row>
    <row r="47" spans="2:57" ht="15" hidden="1" customHeight="1" outlineLevel="1" x14ac:dyDescent="0.2">
      <c r="B47" s="4" t="s">
        <v>38</v>
      </c>
      <c r="D47" s="5">
        <f t="shared" si="144"/>
        <v>69054.149999999994</v>
      </c>
      <c r="E47" s="5">
        <f t="shared" si="145"/>
        <v>70526.61</v>
      </c>
      <c r="F47" s="5">
        <f t="shared" si="146"/>
        <v>69407.140000000014</v>
      </c>
      <c r="G47" s="5">
        <f t="shared" si="147"/>
        <v>67168.200000000012</v>
      </c>
      <c r="H47" s="5">
        <f t="shared" si="148"/>
        <v>276156.10000000003</v>
      </c>
      <c r="J47" s="5">
        <f t="shared" si="149"/>
        <v>70595.183999999994</v>
      </c>
      <c r="K47" s="5">
        <f t="shared" si="150"/>
        <v>76820.040000000008</v>
      </c>
      <c r="L47" s="5">
        <f t="shared" si="151"/>
        <v>85077.563999999998</v>
      </c>
      <c r="M47" s="5">
        <f t="shared" si="152"/>
        <v>92394.72</v>
      </c>
      <c r="N47" s="5">
        <f t="shared" si="153"/>
        <v>324887.50800000003</v>
      </c>
      <c r="P47" s="5">
        <f t="shared" si="154"/>
        <v>94056.33600000001</v>
      </c>
      <c r="Q47" s="5">
        <f t="shared" si="155"/>
        <v>106472.52000000002</v>
      </c>
      <c r="R47" s="5">
        <f t="shared" si="156"/>
        <v>109815.55200000001</v>
      </c>
      <c r="S47" s="5">
        <f t="shared" si="157"/>
        <v>108487.28</v>
      </c>
      <c r="T47" s="5">
        <f t="shared" si="158"/>
        <v>418831.68800000008</v>
      </c>
      <c r="V47" s="27">
        <f>COGS!C20</f>
        <v>23155.88</v>
      </c>
      <c r="W47" s="5">
        <f>COGS!D20</f>
        <v>21269.93</v>
      </c>
      <c r="X47" s="5">
        <f>COGS!E20</f>
        <v>24628.34</v>
      </c>
      <c r="Y47" s="5">
        <f>COGS!F20</f>
        <v>22389.4</v>
      </c>
      <c r="Z47" s="5">
        <f>COGS!G20</f>
        <v>24628.34</v>
      </c>
      <c r="AA47" s="5">
        <f>COGS!H20</f>
        <v>23508.87</v>
      </c>
      <c r="AB47" s="5">
        <f>COGS!I20</f>
        <v>22389.4</v>
      </c>
      <c r="AC47" s="5">
        <f>COGS!J20</f>
        <v>25747.81</v>
      </c>
      <c r="AD47" s="5">
        <f>COGS!K20</f>
        <v>21269.93</v>
      </c>
      <c r="AE47" s="5">
        <f>COGS!L20</f>
        <v>23508.87</v>
      </c>
      <c r="AF47" s="5">
        <f>COGS!M20</f>
        <v>22389.4</v>
      </c>
      <c r="AG47" s="5">
        <f>COGS!N20</f>
        <v>21269.93</v>
      </c>
      <c r="AH47" s="5">
        <f>COGS!O20</f>
        <v>23911.272000000001</v>
      </c>
      <c r="AI47" s="5">
        <f>COGS!P20</f>
        <v>22772.639999999999</v>
      </c>
      <c r="AJ47" s="5">
        <f>COGS!Q20</f>
        <v>23911.272000000001</v>
      </c>
      <c r="AK47" s="5">
        <f>COGS!R20</f>
        <v>26066.304</v>
      </c>
      <c r="AL47" s="5">
        <f>COGS!S20</f>
        <v>25995.816000000003</v>
      </c>
      <c r="AM47" s="5">
        <f>COGS!T20</f>
        <v>24757.920000000002</v>
      </c>
      <c r="AN47" s="5">
        <f>COGS!U20</f>
        <v>27233.712000000003</v>
      </c>
      <c r="AO47" s="5">
        <f>COGS!V20</f>
        <v>27399.372000000003</v>
      </c>
      <c r="AP47" s="5">
        <f>COGS!W20</f>
        <v>30444.48</v>
      </c>
      <c r="AQ47" s="5">
        <f>COGS!X20</f>
        <v>33488.928000000007</v>
      </c>
      <c r="AR47" s="5">
        <f>COGS!Y20</f>
        <v>27400.032000000003</v>
      </c>
      <c r="AS47" s="5">
        <f>COGS!Z20</f>
        <v>31505.759999999998</v>
      </c>
      <c r="AT47" s="5">
        <f>COGS!AA20</f>
        <v>31505.759999999998</v>
      </c>
      <c r="AU47" s="5">
        <f>COGS!AB20</f>
        <v>28355.184000000001</v>
      </c>
      <c r="AV47" s="5">
        <f>COGS!AC20</f>
        <v>34195.392</v>
      </c>
      <c r="AW47" s="5">
        <f>COGS!AD20</f>
        <v>36791.744000000006</v>
      </c>
      <c r="AX47" s="5">
        <f>COGS!AE20</f>
        <v>33447.040000000001</v>
      </c>
      <c r="AY47" s="5">
        <f>COGS!AF20</f>
        <v>36233.735999999997</v>
      </c>
      <c r="AZ47" s="5">
        <f>COGS!AG20</f>
        <v>37959.152000000002</v>
      </c>
      <c r="BA47" s="5">
        <f>COGS!AH20</f>
        <v>34508.32</v>
      </c>
      <c r="BB47" s="5">
        <f>COGS!AI20</f>
        <v>37348.080000000002</v>
      </c>
      <c r="BC47" s="5">
        <f>COGS!AJ20</f>
        <v>37348.080000000002</v>
      </c>
      <c r="BD47" s="5">
        <f>COGS!AK20</f>
        <v>32012.639999999999</v>
      </c>
      <c r="BE47" s="5">
        <f>COGS!AL20</f>
        <v>39126.559999999998</v>
      </c>
    </row>
    <row r="48" spans="2:57" ht="15" hidden="1" customHeight="1" outlineLevel="1" x14ac:dyDescent="0.2">
      <c r="B48" s="4" t="s">
        <v>39</v>
      </c>
      <c r="D48" s="5">
        <f t="shared" si="144"/>
        <v>75331.799999999988</v>
      </c>
      <c r="E48" s="5">
        <f t="shared" si="145"/>
        <v>76938.12</v>
      </c>
      <c r="F48" s="5">
        <f t="shared" si="146"/>
        <v>75716.88</v>
      </c>
      <c r="G48" s="5">
        <f t="shared" si="147"/>
        <v>73274.399999999994</v>
      </c>
      <c r="H48" s="5">
        <f t="shared" si="148"/>
        <v>301261.19999999995</v>
      </c>
      <c r="J48" s="5">
        <f t="shared" si="149"/>
        <v>77012.928</v>
      </c>
      <c r="K48" s="5">
        <f t="shared" si="150"/>
        <v>83803.679999999993</v>
      </c>
      <c r="L48" s="5">
        <f t="shared" si="151"/>
        <v>92811.888000000006</v>
      </c>
      <c r="M48" s="5">
        <f t="shared" si="152"/>
        <v>100794.24000000001</v>
      </c>
      <c r="N48" s="5">
        <f t="shared" si="153"/>
        <v>354422.73600000003</v>
      </c>
      <c r="P48" s="5">
        <f t="shared" si="154"/>
        <v>102606.912</v>
      </c>
      <c r="Q48" s="5">
        <f t="shared" si="155"/>
        <v>116151.84</v>
      </c>
      <c r="R48" s="5">
        <f t="shared" si="156"/>
        <v>119798.784</v>
      </c>
      <c r="S48" s="5">
        <f t="shared" si="157"/>
        <v>118349.75999999998</v>
      </c>
      <c r="T48" s="5">
        <f t="shared" si="158"/>
        <v>456907.29599999997</v>
      </c>
      <c r="V48" s="27">
        <f>COGS!C21</f>
        <v>25260.959999999999</v>
      </c>
      <c r="W48" s="5">
        <f>COGS!D21</f>
        <v>23203.559999999998</v>
      </c>
      <c r="X48" s="5">
        <f>COGS!E21</f>
        <v>26867.279999999999</v>
      </c>
      <c r="Y48" s="5">
        <f>COGS!F21</f>
        <v>24424.799999999999</v>
      </c>
      <c r="Z48" s="5">
        <f>COGS!G21</f>
        <v>26867.279999999999</v>
      </c>
      <c r="AA48" s="5">
        <f>COGS!H21</f>
        <v>25646.039999999997</v>
      </c>
      <c r="AB48" s="5">
        <f>COGS!I21</f>
        <v>24424.799999999999</v>
      </c>
      <c r="AC48" s="5">
        <f>COGS!J21</f>
        <v>28088.52</v>
      </c>
      <c r="AD48" s="5">
        <f>COGS!K21</f>
        <v>23203.559999999998</v>
      </c>
      <c r="AE48" s="5">
        <f>COGS!L21</f>
        <v>25646.039999999997</v>
      </c>
      <c r="AF48" s="5">
        <f>COGS!M21</f>
        <v>24424.799999999999</v>
      </c>
      <c r="AG48" s="5">
        <f>COGS!N21</f>
        <v>23203.559999999998</v>
      </c>
      <c r="AH48" s="5">
        <f>COGS!O21</f>
        <v>26085.024000000001</v>
      </c>
      <c r="AI48" s="5">
        <f>COGS!P21</f>
        <v>24842.879999999997</v>
      </c>
      <c r="AJ48" s="5">
        <f>COGS!Q21</f>
        <v>26085.024000000001</v>
      </c>
      <c r="AK48" s="5">
        <f>COGS!R21</f>
        <v>28435.967999999997</v>
      </c>
      <c r="AL48" s="5">
        <f>COGS!S21</f>
        <v>28359.072</v>
      </c>
      <c r="AM48" s="5">
        <f>COGS!T21</f>
        <v>27008.639999999999</v>
      </c>
      <c r="AN48" s="5">
        <f>COGS!U21</f>
        <v>29709.504000000001</v>
      </c>
      <c r="AO48" s="5">
        <f>COGS!V21</f>
        <v>29890.224000000002</v>
      </c>
      <c r="AP48" s="5">
        <f>COGS!W21</f>
        <v>33212.159999999996</v>
      </c>
      <c r="AQ48" s="5">
        <f>COGS!X21</f>
        <v>36533.376000000004</v>
      </c>
      <c r="AR48" s="5">
        <f>COGS!Y21</f>
        <v>29890.944</v>
      </c>
      <c r="AS48" s="5">
        <f>COGS!Z21</f>
        <v>34369.919999999998</v>
      </c>
      <c r="AT48" s="5">
        <f>COGS!AA21</f>
        <v>34369.919999999998</v>
      </c>
      <c r="AU48" s="5">
        <f>COGS!AB21</f>
        <v>30932.928</v>
      </c>
      <c r="AV48" s="5">
        <f>COGS!AC21</f>
        <v>37304.063999999998</v>
      </c>
      <c r="AW48" s="5">
        <f>COGS!AD21</f>
        <v>40136.448000000004</v>
      </c>
      <c r="AX48" s="5">
        <f>COGS!AE21</f>
        <v>36487.68</v>
      </c>
      <c r="AY48" s="5">
        <f>COGS!AF21</f>
        <v>39527.711999999992</v>
      </c>
      <c r="AZ48" s="5">
        <f>COGS!AG21</f>
        <v>41409.983999999997</v>
      </c>
      <c r="BA48" s="5">
        <f>COGS!AH21</f>
        <v>37645.439999999995</v>
      </c>
      <c r="BB48" s="5">
        <f>COGS!AI21</f>
        <v>40743.360000000001</v>
      </c>
      <c r="BC48" s="5">
        <f>COGS!AJ21</f>
        <v>40743.360000000001</v>
      </c>
      <c r="BD48" s="5">
        <f>COGS!AK21</f>
        <v>34922.879999999997</v>
      </c>
      <c r="BE48" s="5">
        <f>COGS!AL21</f>
        <v>42683.519999999997</v>
      </c>
    </row>
    <row r="49" spans="2:57" ht="15" customHeight="1" collapsed="1" x14ac:dyDescent="0.2">
      <c r="B49" s="7" t="s">
        <v>40</v>
      </c>
      <c r="D49" s="8">
        <f t="shared" si="144"/>
        <v>495934.35</v>
      </c>
      <c r="E49" s="8">
        <f t="shared" si="145"/>
        <v>506509.29000000004</v>
      </c>
      <c r="F49" s="8">
        <f t="shared" si="146"/>
        <v>498469.45999999996</v>
      </c>
      <c r="G49" s="8">
        <f t="shared" si="147"/>
        <v>482389.80000000005</v>
      </c>
      <c r="H49" s="8">
        <f t="shared" si="148"/>
        <v>1983302.9000000001</v>
      </c>
      <c r="J49" s="8">
        <f t="shared" si="149"/>
        <v>507001.77600000007</v>
      </c>
      <c r="K49" s="8">
        <f t="shared" si="150"/>
        <v>551707.56000000006</v>
      </c>
      <c r="L49" s="8">
        <f t="shared" si="151"/>
        <v>611011.59600000014</v>
      </c>
      <c r="M49" s="8">
        <f t="shared" si="152"/>
        <v>663562.08000000007</v>
      </c>
      <c r="N49" s="8">
        <f t="shared" si="153"/>
        <v>2333283.0120000001</v>
      </c>
      <c r="P49" s="8">
        <f t="shared" si="154"/>
        <v>675495.50399999996</v>
      </c>
      <c r="Q49" s="8">
        <f t="shared" si="155"/>
        <v>764666.28</v>
      </c>
      <c r="R49" s="8">
        <f t="shared" si="156"/>
        <v>788675.32799999998</v>
      </c>
      <c r="S49" s="8">
        <f t="shared" si="157"/>
        <v>779135.92</v>
      </c>
      <c r="T49" s="8">
        <f t="shared" si="158"/>
        <v>3007973.0319999997</v>
      </c>
      <c r="V49" s="28">
        <f>SUM(V43:V48)</f>
        <v>166301.31999999998</v>
      </c>
      <c r="W49" s="8">
        <f t="shared" ref="W49:AG49" si="159">SUM(W43:W48)</f>
        <v>152756.76999999999</v>
      </c>
      <c r="X49" s="8">
        <f t="shared" si="159"/>
        <v>176876.26</v>
      </c>
      <c r="Y49" s="8">
        <f t="shared" si="159"/>
        <v>160796.59999999998</v>
      </c>
      <c r="Z49" s="8">
        <f t="shared" si="159"/>
        <v>176876.26</v>
      </c>
      <c r="AA49" s="8">
        <f t="shared" si="159"/>
        <v>168836.43000000002</v>
      </c>
      <c r="AB49" s="8">
        <f t="shared" si="159"/>
        <v>160796.59999999998</v>
      </c>
      <c r="AC49" s="8">
        <f t="shared" si="159"/>
        <v>184916.09</v>
      </c>
      <c r="AD49" s="8">
        <f t="shared" si="159"/>
        <v>152756.76999999999</v>
      </c>
      <c r="AE49" s="8">
        <f t="shared" si="159"/>
        <v>168836.43000000002</v>
      </c>
      <c r="AF49" s="8">
        <f t="shared" si="159"/>
        <v>160796.59999999998</v>
      </c>
      <c r="AG49" s="8">
        <f t="shared" si="159"/>
        <v>152756.76999999999</v>
      </c>
      <c r="AH49" s="8">
        <f t="shared" ref="AH49" si="160">SUM(AH43:AH48)</f>
        <v>171726.40800000002</v>
      </c>
      <c r="AI49" s="8">
        <f t="shared" ref="AI49" si="161">SUM(AI43:AI48)</f>
        <v>163548.96000000002</v>
      </c>
      <c r="AJ49" s="8">
        <f t="shared" ref="AJ49" si="162">SUM(AJ43:AJ48)</f>
        <v>171726.40800000002</v>
      </c>
      <c r="AK49" s="8">
        <f t="shared" ref="AK49" si="163">SUM(AK43:AK48)</f>
        <v>187203.45600000001</v>
      </c>
      <c r="AL49" s="8">
        <f t="shared" ref="AL49" si="164">SUM(AL43:AL48)</f>
        <v>186697.22399999999</v>
      </c>
      <c r="AM49" s="8">
        <f t="shared" ref="AM49" si="165">SUM(AM43:AM48)</f>
        <v>177806.88</v>
      </c>
      <c r="AN49" s="8">
        <f t="shared" ref="AN49" si="166">SUM(AN43:AN48)</f>
        <v>195587.56800000003</v>
      </c>
      <c r="AO49" s="8">
        <f t="shared" ref="AO49" si="167">SUM(AO43:AO48)</f>
        <v>196777.30800000002</v>
      </c>
      <c r="AP49" s="8">
        <f t="shared" ref="AP49" si="168">SUM(AP43:AP48)</f>
        <v>218646.72000000003</v>
      </c>
      <c r="AQ49" s="8">
        <f t="shared" ref="AQ49" si="169">SUM(AQ43:AQ48)</f>
        <v>240511.39200000005</v>
      </c>
      <c r="AR49" s="8">
        <f t="shared" ref="AR49" si="170">SUM(AR43:AR48)</f>
        <v>196782.04800000001</v>
      </c>
      <c r="AS49" s="8">
        <f t="shared" ref="AS49" si="171">SUM(AS43:AS48)</f>
        <v>226268.64</v>
      </c>
      <c r="AT49" s="8">
        <f t="shared" ref="AT49" si="172">SUM(AT43:AT48)</f>
        <v>226268.64</v>
      </c>
      <c r="AU49" s="8">
        <f t="shared" ref="AU49" si="173">SUM(AU43:AU48)</f>
        <v>203641.77600000001</v>
      </c>
      <c r="AV49" s="8">
        <f t="shared" ref="AV49" si="174">SUM(AV43:AV48)</f>
        <v>245585.08799999999</v>
      </c>
      <c r="AW49" s="8">
        <f t="shared" ref="AW49" si="175">SUM(AW43:AW48)</f>
        <v>264231.61600000004</v>
      </c>
      <c r="AX49" s="8">
        <f t="shared" ref="AX49" si="176">SUM(AX43:AX48)</f>
        <v>240210.56</v>
      </c>
      <c r="AY49" s="8">
        <f t="shared" ref="AY49" si="177">SUM(AY43:AY48)</f>
        <v>260224.10400000002</v>
      </c>
      <c r="AZ49" s="8">
        <f t="shared" ref="AZ49" si="178">SUM(AZ43:AZ48)</f>
        <v>272615.728</v>
      </c>
      <c r="BA49" s="8">
        <f t="shared" ref="BA49" si="179">SUM(BA43:BA48)</f>
        <v>247832.48000000004</v>
      </c>
      <c r="BB49" s="8">
        <f t="shared" ref="BB49" si="180">SUM(BB43:BB48)</f>
        <v>268227.12</v>
      </c>
      <c r="BC49" s="8">
        <f t="shared" ref="BC49" si="181">SUM(BC43:BC48)</f>
        <v>268227.12</v>
      </c>
      <c r="BD49" s="8">
        <f t="shared" ref="BD49" si="182">SUM(BD43:BD48)</f>
        <v>229908.96000000002</v>
      </c>
      <c r="BE49" s="8">
        <f t="shared" ref="BE49" si="183">SUM(BE43:BE48)</f>
        <v>280999.84000000003</v>
      </c>
    </row>
    <row r="51" spans="2:57" ht="15" customHeight="1" thickBot="1" x14ac:dyDescent="0.25">
      <c r="B51" s="14" t="s">
        <v>58</v>
      </c>
      <c r="D51" s="15">
        <f>SUM($V51:$X51)</f>
        <v>3309086.01171875</v>
      </c>
      <c r="E51" s="15">
        <f>SUM($Y51:$AA51)</f>
        <v>3344907.1709163776</v>
      </c>
      <c r="F51" s="15">
        <f>SUM($AB51:$AD51)</f>
        <v>3292771.9063118724</v>
      </c>
      <c r="G51" s="15">
        <f>SUM($AE51:$AG51)</f>
        <v>3229764.5272886832</v>
      </c>
      <c r="H51" s="15">
        <f>SUM(D51:G51)</f>
        <v>13176529.616235683</v>
      </c>
      <c r="J51" s="15">
        <f>SUM($AH51:$AJ51)</f>
        <v>3435920.3208791786</v>
      </c>
      <c r="K51" s="15">
        <f>SUM($AK51:$AM51)</f>
        <v>3855483.6083945637</v>
      </c>
      <c r="L51" s="15">
        <f>SUM($AN51:$AP51)</f>
        <v>4313818.3914309191</v>
      </c>
      <c r="M51" s="15">
        <f>SUM($AQ51:$AS51)</f>
        <v>4697120.0716757663</v>
      </c>
      <c r="N51" s="15">
        <f>SUM(J51:M51)</f>
        <v>16302342.392380428</v>
      </c>
      <c r="P51" s="15">
        <f>SUM($AT51:$AV51)</f>
        <v>5186037.0856001573</v>
      </c>
      <c r="Q51" s="15">
        <f>SUM($AW51:$AY51)</f>
        <v>5846229.7469929447</v>
      </c>
      <c r="R51" s="15">
        <f>SUM($AZ51:$BB51)</f>
        <v>6402180.9362116735</v>
      </c>
      <c r="S51" s="15">
        <f>SUM($BC51:$BE51)</f>
        <v>6849485.3590800678</v>
      </c>
      <c r="T51" s="15">
        <f>SUM(P51:S51)</f>
        <v>24283933.127884842</v>
      </c>
      <c r="V51" s="29">
        <f>V40+V49</f>
        <v>1080736.6000000001</v>
      </c>
      <c r="W51" s="15">
        <f t="shared" ref="W51:BE51" si="184">W40+W49</f>
        <v>1090017.325</v>
      </c>
      <c r="X51" s="15">
        <f t="shared" si="184"/>
        <v>1138332.08671875</v>
      </c>
      <c r="Y51" s="15">
        <f t="shared" si="184"/>
        <v>1107796.2065317924</v>
      </c>
      <c r="Z51" s="15">
        <f t="shared" si="184"/>
        <v>1127134.1937529352</v>
      </c>
      <c r="AA51" s="15">
        <f t="shared" si="184"/>
        <v>1109976.7706316502</v>
      </c>
      <c r="AB51" s="15">
        <f t="shared" si="184"/>
        <v>1087351.9411004959</v>
      </c>
      <c r="AC51" s="15">
        <f t="shared" si="184"/>
        <v>1136181.7845225434</v>
      </c>
      <c r="AD51" s="15">
        <f t="shared" si="184"/>
        <v>1069238.1806888327</v>
      </c>
      <c r="AE51" s="15">
        <f t="shared" si="184"/>
        <v>1097438.3785658346</v>
      </c>
      <c r="AF51" s="15">
        <f t="shared" si="184"/>
        <v>1073006.0587929315</v>
      </c>
      <c r="AG51" s="15">
        <f t="shared" si="184"/>
        <v>1059320.0899299174</v>
      </c>
      <c r="AH51" s="15">
        <f t="shared" si="184"/>
        <v>1092256.849704507</v>
      </c>
      <c r="AI51" s="15">
        <f t="shared" si="184"/>
        <v>1136408.368800706</v>
      </c>
      <c r="AJ51" s="15">
        <f t="shared" si="184"/>
        <v>1207255.1023739656</v>
      </c>
      <c r="AK51" s="15">
        <f t="shared" si="184"/>
        <v>1274599.5594834774</v>
      </c>
      <c r="AL51" s="15">
        <f t="shared" si="184"/>
        <v>1277465.6715858574</v>
      </c>
      <c r="AM51" s="15">
        <f t="shared" si="184"/>
        <v>1303418.3773252289</v>
      </c>
      <c r="AN51" s="15">
        <f t="shared" si="184"/>
        <v>1386469.1735823005</v>
      </c>
      <c r="AO51" s="15">
        <f t="shared" si="184"/>
        <v>1421504.7033428876</v>
      </c>
      <c r="AP51" s="15">
        <f t="shared" si="184"/>
        <v>1505844.5145057312</v>
      </c>
      <c r="AQ51" s="15">
        <f t="shared" si="184"/>
        <v>1576715.4382759014</v>
      </c>
      <c r="AR51" s="15">
        <f t="shared" si="184"/>
        <v>1513152.3877823863</v>
      </c>
      <c r="AS51" s="15">
        <f t="shared" si="184"/>
        <v>1607252.2456174786</v>
      </c>
      <c r="AT51" s="15">
        <f t="shared" si="184"/>
        <v>1655306.0002934369</v>
      </c>
      <c r="AU51" s="15">
        <f t="shared" si="184"/>
        <v>1686695.7417753767</v>
      </c>
      <c r="AV51" s="15">
        <f t="shared" si="184"/>
        <v>1844035.3435313436</v>
      </c>
      <c r="AW51" s="15">
        <f t="shared" si="184"/>
        <v>1959967.8441698588</v>
      </c>
      <c r="AX51" s="15">
        <f t="shared" si="184"/>
        <v>1900236.8622586988</v>
      </c>
      <c r="AY51" s="15">
        <f t="shared" si="184"/>
        <v>1986025.0405643869</v>
      </c>
      <c r="AZ51" s="15">
        <f t="shared" si="184"/>
        <v>2118296.8242558045</v>
      </c>
      <c r="BA51" s="15">
        <f t="shared" si="184"/>
        <v>2075019.1349064519</v>
      </c>
      <c r="BB51" s="15">
        <f t="shared" si="184"/>
        <v>2208864.9770494164</v>
      </c>
      <c r="BC51" s="15">
        <f t="shared" si="184"/>
        <v>2275962.0553376395</v>
      </c>
      <c r="BD51" s="15">
        <f t="shared" si="184"/>
        <v>2211368.3911935175</v>
      </c>
      <c r="BE51" s="15">
        <f t="shared" si="184"/>
        <v>2362154.9125489108</v>
      </c>
    </row>
    <row r="52" spans="2:57" ht="15" customHeight="1" x14ac:dyDescent="0.2">
      <c r="B52" s="2"/>
      <c r="D52" s="12"/>
      <c r="E52" s="12"/>
      <c r="F52" s="12"/>
      <c r="G52" s="12"/>
      <c r="H52" s="12"/>
      <c r="J52" s="12"/>
      <c r="K52" s="12"/>
      <c r="L52" s="12"/>
      <c r="M52" s="12"/>
      <c r="N52" s="12"/>
      <c r="P52" s="12"/>
      <c r="Q52" s="12"/>
      <c r="R52" s="12"/>
      <c r="S52" s="12"/>
      <c r="T52" s="12"/>
      <c r="V52" s="33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</row>
    <row r="53" spans="2:57" ht="15" customHeight="1" x14ac:dyDescent="0.2">
      <c r="B53" s="1" t="s">
        <v>62</v>
      </c>
      <c r="D53" s="16">
        <f t="shared" ref="D53:H53" si="185">D31-D51</f>
        <v>5215615.9934895821</v>
      </c>
      <c r="E53" s="16">
        <f t="shared" si="185"/>
        <v>5256298.52883022</v>
      </c>
      <c r="F53" s="16">
        <f t="shared" si="185"/>
        <v>5174811.2643301627</v>
      </c>
      <c r="G53" s="16">
        <f t="shared" si="185"/>
        <v>5095613.4341921769</v>
      </c>
      <c r="H53" s="16">
        <f t="shared" si="185"/>
        <v>20742339.220842145</v>
      </c>
      <c r="J53" s="16">
        <f t="shared" ref="J53:N53" si="186">J31-J51</f>
        <v>5439590.421178937</v>
      </c>
      <c r="K53" s="16">
        <f t="shared" si="186"/>
        <v>6155958.9624980539</v>
      </c>
      <c r="L53" s="16">
        <f t="shared" si="186"/>
        <v>6906808.2613900481</v>
      </c>
      <c r="M53" s="16">
        <f t="shared" si="186"/>
        <v>7525782.9334023129</v>
      </c>
      <c r="N53" s="16">
        <f t="shared" si="186"/>
        <v>26028140.578469347</v>
      </c>
      <c r="P53" s="16">
        <f t="shared" ref="P53:T53" si="187">P31-P51</f>
        <v>8482270.7374306209</v>
      </c>
      <c r="Q53" s="16">
        <f t="shared" si="187"/>
        <v>9552447.4257129468</v>
      </c>
      <c r="R53" s="16">
        <f t="shared" si="187"/>
        <v>10608442.118975217</v>
      </c>
      <c r="S53" s="16">
        <f t="shared" si="187"/>
        <v>11545512.94116256</v>
      </c>
      <c r="T53" s="16">
        <f t="shared" si="187"/>
        <v>40188673.223281346</v>
      </c>
      <c r="V53" s="16">
        <f>V31-V51</f>
        <v>1690279.4</v>
      </c>
      <c r="W53" s="16">
        <f t="shared" ref="W53:AG53" si="188">W31-W51</f>
        <v>1750166.1749999996</v>
      </c>
      <c r="X53" s="16">
        <f t="shared" si="188"/>
        <v>1775170.4184895831</v>
      </c>
      <c r="Y53" s="16">
        <f t="shared" si="188"/>
        <v>1761899.5708372751</v>
      </c>
      <c r="Z53" s="16">
        <f t="shared" si="188"/>
        <v>1752435.3024680801</v>
      </c>
      <c r="AA53" s="16">
        <f t="shared" si="188"/>
        <v>1741963.655524866</v>
      </c>
      <c r="AB53" s="16">
        <f t="shared" si="188"/>
        <v>1720391.5167797939</v>
      </c>
      <c r="AC53" s="16">
        <f t="shared" si="188"/>
        <v>1746441.5322124364</v>
      </c>
      <c r="AD53" s="16">
        <f t="shared" si="188"/>
        <v>1707978.2153379328</v>
      </c>
      <c r="AE53" s="16">
        <f t="shared" si="188"/>
        <v>1716506.9201185124</v>
      </c>
      <c r="AF53" s="16">
        <f t="shared" si="188"/>
        <v>1691265.0284583764</v>
      </c>
      <c r="AG53" s="16">
        <f t="shared" si="188"/>
        <v>1687841.485615287</v>
      </c>
      <c r="AH53" s="16">
        <f t="shared" ref="AH53:BE53" si="189">AH31-AH51</f>
        <v>1697229.3372788469</v>
      </c>
      <c r="AI53" s="16">
        <f t="shared" si="189"/>
        <v>1811650.4457468877</v>
      </c>
      <c r="AJ53" s="16">
        <f t="shared" si="189"/>
        <v>1930710.6381532028</v>
      </c>
      <c r="AK53" s="16">
        <f t="shared" si="189"/>
        <v>2020540.1480422118</v>
      </c>
      <c r="AL53" s="16">
        <f t="shared" si="189"/>
        <v>2027893.2604924985</v>
      </c>
      <c r="AM53" s="16">
        <f t="shared" si="189"/>
        <v>2107525.5539633436</v>
      </c>
      <c r="AN53" s="16">
        <f t="shared" si="189"/>
        <v>2222262.9645458832</v>
      </c>
      <c r="AO53" s="16">
        <f t="shared" si="189"/>
        <v>2289790.434059802</v>
      </c>
      <c r="AP53" s="16">
        <f t="shared" si="189"/>
        <v>2394754.8627843624</v>
      </c>
      <c r="AQ53" s="16">
        <f t="shared" si="189"/>
        <v>2472387.7322571324</v>
      </c>
      <c r="AR53" s="16">
        <f t="shared" si="189"/>
        <v>2475848.6418612087</v>
      </c>
      <c r="AS53" s="16">
        <f t="shared" si="189"/>
        <v>2577546.5592839718</v>
      </c>
      <c r="AT53" s="16">
        <f t="shared" si="189"/>
        <v>2675110.2430200079</v>
      </c>
      <c r="AU53" s="16">
        <f t="shared" si="189"/>
        <v>2807407.1848166743</v>
      </c>
      <c r="AV53" s="16">
        <f t="shared" si="189"/>
        <v>2999753.3095939406</v>
      </c>
      <c r="AW53" s="16">
        <f t="shared" si="189"/>
        <v>3178626.7866478944</v>
      </c>
      <c r="AX53" s="16">
        <f t="shared" si="189"/>
        <v>3130145.8718585698</v>
      </c>
      <c r="AY53" s="16">
        <f t="shared" si="189"/>
        <v>3243674.7672064817</v>
      </c>
      <c r="AZ53" s="16">
        <f t="shared" si="189"/>
        <v>3474676.1947011789</v>
      </c>
      <c r="BA53" s="16">
        <f t="shared" si="189"/>
        <v>3461910.1223858269</v>
      </c>
      <c r="BB53" s="16">
        <f t="shared" si="189"/>
        <v>3671855.8018882093</v>
      </c>
      <c r="BC53" s="16">
        <f t="shared" si="189"/>
        <v>3808083.2032612683</v>
      </c>
      <c r="BD53" s="16">
        <f t="shared" si="189"/>
        <v>3793054.1275747176</v>
      </c>
      <c r="BE53" s="16">
        <f t="shared" si="189"/>
        <v>3944375.610326576</v>
      </c>
    </row>
    <row r="54" spans="2:57" ht="15" customHeight="1" x14ac:dyDescent="0.2">
      <c r="B54" s="1" t="s">
        <v>61</v>
      </c>
      <c r="D54" s="17">
        <f t="shared" ref="D54:H54" si="190">(D31-D51)/D31</f>
        <v>0.6118238491272775</v>
      </c>
      <c r="E54" s="17">
        <f t="shared" si="190"/>
        <v>0.61111182691341481</v>
      </c>
      <c r="F54" s="17">
        <f t="shared" si="190"/>
        <v>0.61113202670057676</v>
      </c>
      <c r="G54" s="17">
        <f t="shared" si="190"/>
        <v>0.61205790989527697</v>
      </c>
      <c r="H54" s="17">
        <f t="shared" si="190"/>
        <v>0.61152803533849032</v>
      </c>
      <c r="J54" s="17">
        <f t="shared" ref="J54:N54" si="191">(J31-J51)/J31</f>
        <v>0.61287632669999637</v>
      </c>
      <c r="K54" s="17">
        <f t="shared" si="191"/>
        <v>0.61489230137482476</v>
      </c>
      <c r="L54" s="17">
        <f t="shared" si="191"/>
        <v>0.61554567985323827</v>
      </c>
      <c r="M54" s="17">
        <f t="shared" si="191"/>
        <v>0.61571158097840428</v>
      </c>
      <c r="N54" s="17">
        <f t="shared" si="191"/>
        <v>0.61487936710746294</v>
      </c>
      <c r="P54" s="17">
        <f t="shared" ref="P54:T54" si="192">(P31-P51)/P31</f>
        <v>0.62057943435676743</v>
      </c>
      <c r="Q54" s="17">
        <f t="shared" si="192"/>
        <v>0.62034207994467416</v>
      </c>
      <c r="R54" s="17">
        <f t="shared" si="192"/>
        <v>0.62363630565198391</v>
      </c>
      <c r="S54" s="17">
        <f t="shared" si="192"/>
        <v>0.6276441428651981</v>
      </c>
      <c r="T54" s="17">
        <f t="shared" si="192"/>
        <v>0.62334494443087474</v>
      </c>
      <c r="V54" s="17">
        <f>(V31-V51)/V31</f>
        <v>0.60998543494516089</v>
      </c>
      <c r="W54" s="17">
        <f t="shared" ref="W54:AG54" si="193">(W31-W51)/W31</f>
        <v>0.61621588006549577</v>
      </c>
      <c r="X54" s="17">
        <f t="shared" si="193"/>
        <v>0.60929085021076634</v>
      </c>
      <c r="Y54" s="17">
        <f t="shared" si="193"/>
        <v>0.61396737059444739</v>
      </c>
      <c r="Z54" s="17">
        <f t="shared" si="193"/>
        <v>0.60857545017332537</v>
      </c>
      <c r="AA54" s="17">
        <f t="shared" si="193"/>
        <v>0.61079945413602621</v>
      </c>
      <c r="AB54" s="17">
        <f t="shared" si="193"/>
        <v>0.61273102140129498</v>
      </c>
      <c r="AC54" s="17">
        <f t="shared" si="193"/>
        <v>0.60585145553826769</v>
      </c>
      <c r="AD54" s="17">
        <f t="shared" si="193"/>
        <v>0.61499644672322185</v>
      </c>
      <c r="AE54" s="17">
        <f t="shared" si="193"/>
        <v>0.61000010231935242</v>
      </c>
      <c r="AF54" s="17">
        <f t="shared" si="193"/>
        <v>0.61183037953781505</v>
      </c>
      <c r="AG54" s="17">
        <f t="shared" si="193"/>
        <v>0.61439469037430616</v>
      </c>
      <c r="AH54" s="17">
        <f t="shared" ref="AH54:BE54" si="194">(AH31-AH51)/AH31</f>
        <v>0.60843797872119554</v>
      </c>
      <c r="AI54" s="17">
        <f t="shared" si="194"/>
        <v>0.61452316921462158</v>
      </c>
      <c r="AJ54" s="17">
        <f t="shared" si="194"/>
        <v>0.61527460711819293</v>
      </c>
      <c r="AK54" s="17">
        <f t="shared" si="194"/>
        <v>0.61318800639242987</v>
      </c>
      <c r="AL54" s="17">
        <f t="shared" si="194"/>
        <v>0.61351680775479112</v>
      </c>
      <c r="AM54" s="17">
        <f t="shared" si="194"/>
        <v>0.61787164973045194</v>
      </c>
      <c r="AN54" s="17">
        <f t="shared" si="194"/>
        <v>0.61580158335014323</v>
      </c>
      <c r="AO54" s="17">
        <f t="shared" si="194"/>
        <v>0.61697880370201097</v>
      </c>
      <c r="AP54" s="17">
        <f t="shared" si="194"/>
        <v>0.61394535330313693</v>
      </c>
      <c r="AQ54" s="17">
        <f t="shared" si="194"/>
        <v>0.61060131790409811</v>
      </c>
      <c r="AR54" s="17">
        <f t="shared" si="194"/>
        <v>0.62066884000840128</v>
      </c>
      <c r="AS54" s="17">
        <f t="shared" si="194"/>
        <v>0.61593081996320043</v>
      </c>
      <c r="AT54" s="17">
        <f t="shared" si="194"/>
        <v>0.61774898594346916</v>
      </c>
      <c r="AU54" s="17">
        <f t="shared" si="194"/>
        <v>0.62468689094879615</v>
      </c>
      <c r="AV54" s="17">
        <f t="shared" si="194"/>
        <v>0.6192989670716651</v>
      </c>
      <c r="AW54" s="17">
        <f t="shared" si="194"/>
        <v>0.61857901138663074</v>
      </c>
      <c r="AX54" s="17">
        <f t="shared" si="194"/>
        <v>0.62224805493012803</v>
      </c>
      <c r="AY54" s="17">
        <f t="shared" si="194"/>
        <v>0.62024110110233655</v>
      </c>
      <c r="AZ54" s="17">
        <f t="shared" si="194"/>
        <v>0.62125745697753443</v>
      </c>
      <c r="BA54" s="17">
        <f t="shared" si="194"/>
        <v>0.62524008552690136</v>
      </c>
      <c r="BB54" s="17">
        <f t="shared" si="194"/>
        <v>0.6243887339523615</v>
      </c>
      <c r="BC54" s="17">
        <f t="shared" si="194"/>
        <v>0.62591303013058619</v>
      </c>
      <c r="BD54" s="17">
        <f t="shared" si="194"/>
        <v>0.63171006299417387</v>
      </c>
      <c r="BE54" s="17">
        <f t="shared" si="194"/>
        <v>0.62544303813630364</v>
      </c>
    </row>
    <row r="56" spans="2:57" ht="15" customHeight="1" x14ac:dyDescent="0.2">
      <c r="B56" s="1" t="s">
        <v>56</v>
      </c>
    </row>
    <row r="57" spans="2:57" ht="15" hidden="1" customHeight="1" outlineLevel="1" x14ac:dyDescent="0.2">
      <c r="B57" s="4" t="s">
        <v>41</v>
      </c>
      <c r="D57" s="5">
        <f t="shared" ref="D57:D61" si="195">SUM($V57:$X57)</f>
        <v>1432149.9368750001</v>
      </c>
      <c r="E57" s="5">
        <f t="shared" ref="E57:E61" si="196">SUM($Y57:$AA57)</f>
        <v>1445002.5575574287</v>
      </c>
      <c r="F57" s="5">
        <f t="shared" ref="F57:F61" si="197">SUM($AB57:$AD57)</f>
        <v>1422553.9726678622</v>
      </c>
      <c r="G57" s="5">
        <f t="shared" ref="G57:G61" si="198">SUM($AE57:$AG57)</f>
        <v>1398663.4975287844</v>
      </c>
      <c r="H57" s="5">
        <f t="shared" ref="H57:H61" si="199">SUM(D57:G57)</f>
        <v>5698369.9646290746</v>
      </c>
      <c r="J57" s="5">
        <f t="shared" ref="J57:J61" si="200">SUM($AH57:$AJ57)</f>
        <v>1491085.8046657634</v>
      </c>
      <c r="K57" s="5">
        <f t="shared" ref="K57:K61" si="201">SUM($AK57:$AM57)</f>
        <v>1681922.3519099602</v>
      </c>
      <c r="L57" s="5">
        <f t="shared" ref="L57:L61" si="202">SUM($AN57:$AP57)</f>
        <v>1885065.2776739225</v>
      </c>
      <c r="M57" s="5">
        <f t="shared" ref="M57:M61" si="203">SUM($AQ57:$AS57)</f>
        <v>2053447.7048531175</v>
      </c>
      <c r="N57" s="5">
        <f t="shared" ref="N57:N61" si="204">SUM(J57:M57)</f>
        <v>7111521.1391027635</v>
      </c>
      <c r="P57" s="5">
        <f t="shared" ref="P57:P61" si="205">SUM($AT57:$AV57)</f>
        <v>2296275.7142691715</v>
      </c>
      <c r="Q57" s="5">
        <f t="shared" ref="Q57:Q61" si="206">SUM($AW57:$AY57)</f>
        <v>2586977.7650145898</v>
      </c>
      <c r="R57" s="5">
        <f t="shared" ref="R57:R61" si="207">SUM($AZ57:$BB57)</f>
        <v>2857784.6732713976</v>
      </c>
      <c r="S57" s="5">
        <f t="shared" ref="S57:S61" si="208">SUM($BC57:$BE57)</f>
        <v>3090359.7144407621</v>
      </c>
      <c r="T57" s="5">
        <f t="shared" ref="T57:T61" si="209">SUM(P57:S57)</f>
        <v>10831397.866995919</v>
      </c>
      <c r="V57" s="27">
        <f>Expenses!C6</f>
        <v>465530.68800000002</v>
      </c>
      <c r="W57" s="5">
        <f>Expenses!D6</f>
        <v>477150.82799999998</v>
      </c>
      <c r="X57" s="5">
        <f>Expenses!E6</f>
        <v>489468.42087499995</v>
      </c>
      <c r="Y57" s="5">
        <f>Expenses!F6</f>
        <v>482108.8905980034</v>
      </c>
      <c r="Z57" s="5">
        <f>Expenses!G6</f>
        <v>483767.67536513059</v>
      </c>
      <c r="AA57" s="5">
        <f>Expenses!H6</f>
        <v>479125.99159429473</v>
      </c>
      <c r="AB57" s="5">
        <f>Expenses!I6</f>
        <v>471700.90092388872</v>
      </c>
      <c r="AC57" s="5">
        <f>Expenses!J6</f>
        <v>484280.71721147664</v>
      </c>
      <c r="AD57" s="5">
        <f>Expenses!K6</f>
        <v>466572.35453249665</v>
      </c>
      <c r="AE57" s="5">
        <f>Expenses!L6</f>
        <v>472742.81017897034</v>
      </c>
      <c r="AF57" s="5">
        <f>Expenses!M6</f>
        <v>464397.54265821975</v>
      </c>
      <c r="AG57" s="5">
        <f>Expenses!N6</f>
        <v>461523.14469159435</v>
      </c>
      <c r="AH57" s="5">
        <f>Expenses!O6</f>
        <v>468633.6794132035</v>
      </c>
      <c r="AI57" s="5">
        <f>Expenses!P6</f>
        <v>495273.88084399578</v>
      </c>
      <c r="AJ57" s="5">
        <f>Expenses!Q6</f>
        <v>527178.24440856429</v>
      </c>
      <c r="AK57" s="5">
        <f>Expenses!R6</f>
        <v>553583.47086431587</v>
      </c>
      <c r="AL57" s="5">
        <f>Expenses!S6</f>
        <v>555300.30058916379</v>
      </c>
      <c r="AM57" s="5">
        <f>Expenses!T6</f>
        <v>573038.58045648027</v>
      </c>
      <c r="AN57" s="5">
        <f>Expenses!U6</f>
        <v>606266.99920553493</v>
      </c>
      <c r="AO57" s="5">
        <f>Expenses!V6</f>
        <v>623497.58308365184</v>
      </c>
      <c r="AP57" s="5">
        <f>Expenses!W6</f>
        <v>655300.69538473582</v>
      </c>
      <c r="AQ57" s="5">
        <f>Expenses!X6</f>
        <v>680249.3326495497</v>
      </c>
      <c r="AR57" s="5">
        <f>Expenses!Y6</f>
        <v>670152.17298012401</v>
      </c>
      <c r="AS57" s="5">
        <f>Expenses!Z6</f>
        <v>703046.19922344375</v>
      </c>
      <c r="AT57" s="5">
        <f>Expenses!AA6</f>
        <v>727509.92887665879</v>
      </c>
      <c r="AU57" s="5">
        <f>Expenses!AB6</f>
        <v>755009.29166746465</v>
      </c>
      <c r="AV57" s="5">
        <f>Expenses!AC6</f>
        <v>813756.4937250478</v>
      </c>
      <c r="AW57" s="5">
        <f>Expenses!AD6</f>
        <v>863283.89797738264</v>
      </c>
      <c r="AX57" s="5">
        <f>Expenses!AE6</f>
        <v>845104.29933170113</v>
      </c>
      <c r="AY57" s="5">
        <f>Expenses!AF6</f>
        <v>878589.56770550599</v>
      </c>
      <c r="AZ57" s="5">
        <f>Expenses!AG6</f>
        <v>939619.4671847733</v>
      </c>
      <c r="BA57" s="5">
        <f>Expenses!AH6</f>
        <v>930204.11522510299</v>
      </c>
      <c r="BB57" s="5">
        <f>Expenses!AI6</f>
        <v>987961.0908615212</v>
      </c>
      <c r="BC57" s="5">
        <f>Expenses!AJ6</f>
        <v>1022119.6034446165</v>
      </c>
      <c r="BD57" s="5">
        <f>Expenses!AK6</f>
        <v>1008742.9831530636</v>
      </c>
      <c r="BE57" s="5">
        <f>Expenses!AL6</f>
        <v>1059497.127843082</v>
      </c>
    </row>
    <row r="58" spans="2:57" ht="15" hidden="1" customHeight="1" outlineLevel="1" x14ac:dyDescent="0.2">
      <c r="B58" s="4" t="s">
        <v>42</v>
      </c>
      <c r="D58" s="5">
        <f t="shared" si="195"/>
        <v>429644.98106249992</v>
      </c>
      <c r="E58" s="5">
        <f t="shared" si="196"/>
        <v>433500.76726722857</v>
      </c>
      <c r="F58" s="5">
        <f t="shared" si="197"/>
        <v>426766.19180035859</v>
      </c>
      <c r="G58" s="5">
        <f t="shared" si="198"/>
        <v>419599.04925863526</v>
      </c>
      <c r="H58" s="5">
        <f t="shared" si="199"/>
        <v>1709510.9893887225</v>
      </c>
      <c r="J58" s="5">
        <f t="shared" si="200"/>
        <v>447325.74139972904</v>
      </c>
      <c r="K58" s="5">
        <f t="shared" si="201"/>
        <v>504576.70557298796</v>
      </c>
      <c r="L58" s="5">
        <f t="shared" si="202"/>
        <v>565519.58330217679</v>
      </c>
      <c r="M58" s="5">
        <f t="shared" si="203"/>
        <v>616034.31145593524</v>
      </c>
      <c r="N58" s="5">
        <f t="shared" si="204"/>
        <v>2133456.3417308293</v>
      </c>
      <c r="P58" s="5">
        <f t="shared" si="205"/>
        <v>688882.7142807513</v>
      </c>
      <c r="Q58" s="5">
        <f t="shared" si="206"/>
        <v>776093.32950437698</v>
      </c>
      <c r="R58" s="5">
        <f t="shared" si="207"/>
        <v>857335.40198141919</v>
      </c>
      <c r="S58" s="5">
        <f t="shared" si="208"/>
        <v>927107.91433222848</v>
      </c>
      <c r="T58" s="5">
        <f t="shared" si="209"/>
        <v>3249419.3600987764</v>
      </c>
      <c r="V58" s="27">
        <f>Expenses!C7</f>
        <v>139659.2064</v>
      </c>
      <c r="W58" s="5">
        <f>Expenses!D7</f>
        <v>143145.24839999998</v>
      </c>
      <c r="X58" s="5">
        <f>Expenses!E7</f>
        <v>146840.52626249997</v>
      </c>
      <c r="Y58" s="5">
        <f>Expenses!F7</f>
        <v>144632.667179401</v>
      </c>
      <c r="Z58" s="5">
        <f>Expenses!G7</f>
        <v>145130.30260953918</v>
      </c>
      <c r="AA58" s="5">
        <f>Expenses!H7</f>
        <v>143737.79747828841</v>
      </c>
      <c r="AB58" s="5">
        <f>Expenses!I7</f>
        <v>141510.27027716662</v>
      </c>
      <c r="AC58" s="5">
        <f>Expenses!J7</f>
        <v>145284.21516344298</v>
      </c>
      <c r="AD58" s="5">
        <f>Expenses!K7</f>
        <v>139971.70635974899</v>
      </c>
      <c r="AE58" s="5">
        <f>Expenses!L7</f>
        <v>141822.84305369109</v>
      </c>
      <c r="AF58" s="5">
        <f>Expenses!M7</f>
        <v>139319.26279746593</v>
      </c>
      <c r="AG58" s="5">
        <f>Expenses!N7</f>
        <v>138456.94340747831</v>
      </c>
      <c r="AH58" s="5">
        <f>Expenses!O7</f>
        <v>140590.10382396105</v>
      </c>
      <c r="AI58" s="5">
        <f>Expenses!P7</f>
        <v>148582.16425319872</v>
      </c>
      <c r="AJ58" s="5">
        <f>Expenses!Q7</f>
        <v>158153.47332256928</v>
      </c>
      <c r="AK58" s="5">
        <f>Expenses!R7</f>
        <v>166075.04125929475</v>
      </c>
      <c r="AL58" s="5">
        <f>Expenses!S7</f>
        <v>166590.09017674913</v>
      </c>
      <c r="AM58" s="5">
        <f>Expenses!T7</f>
        <v>171911.57413694408</v>
      </c>
      <c r="AN58" s="5">
        <f>Expenses!U7</f>
        <v>181880.09976166047</v>
      </c>
      <c r="AO58" s="5">
        <f>Expenses!V7</f>
        <v>187049.27492509555</v>
      </c>
      <c r="AP58" s="5">
        <f>Expenses!W7</f>
        <v>196590.20861542074</v>
      </c>
      <c r="AQ58" s="5">
        <f>Expenses!X7</f>
        <v>204074.7997948649</v>
      </c>
      <c r="AR58" s="5">
        <f>Expenses!Y7</f>
        <v>201045.6518940372</v>
      </c>
      <c r="AS58" s="5">
        <f>Expenses!Z7</f>
        <v>210913.85976703311</v>
      </c>
      <c r="AT58" s="5">
        <f>Expenses!AA7</f>
        <v>218252.97866299763</v>
      </c>
      <c r="AU58" s="5">
        <f>Expenses!AB7</f>
        <v>226502.78750023938</v>
      </c>
      <c r="AV58" s="5">
        <f>Expenses!AC7</f>
        <v>244126.94811751432</v>
      </c>
      <c r="AW58" s="5">
        <f>Expenses!AD7</f>
        <v>258985.16939321478</v>
      </c>
      <c r="AX58" s="5">
        <f>Expenses!AE7</f>
        <v>253531.28979951033</v>
      </c>
      <c r="AY58" s="5">
        <f>Expenses!AF7</f>
        <v>263576.87031165179</v>
      </c>
      <c r="AZ58" s="5">
        <f>Expenses!AG7</f>
        <v>281885.840155432</v>
      </c>
      <c r="BA58" s="5">
        <f>Expenses!AH7</f>
        <v>279061.23456753086</v>
      </c>
      <c r="BB58" s="5">
        <f>Expenses!AI7</f>
        <v>296388.32725845632</v>
      </c>
      <c r="BC58" s="5">
        <f>Expenses!AJ7</f>
        <v>306635.88103338494</v>
      </c>
      <c r="BD58" s="5">
        <f>Expenses!AK7</f>
        <v>302622.89494591905</v>
      </c>
      <c r="BE58" s="5">
        <f>Expenses!AL7</f>
        <v>317849.13835292455</v>
      </c>
    </row>
    <row r="59" spans="2:57" ht="15" hidden="1" customHeight="1" outlineLevel="1" x14ac:dyDescent="0.2">
      <c r="B59" s="4" t="s">
        <v>55</v>
      </c>
      <c r="D59" s="5">
        <f t="shared" si="195"/>
        <v>68197.616041666653</v>
      </c>
      <c r="E59" s="5">
        <f t="shared" si="196"/>
        <v>68809.645597972791</v>
      </c>
      <c r="F59" s="5">
        <f t="shared" si="197"/>
        <v>67740.665365136287</v>
      </c>
      <c r="G59" s="5">
        <f t="shared" si="198"/>
        <v>66603.023691846873</v>
      </c>
      <c r="H59" s="5">
        <f t="shared" si="199"/>
        <v>271350.9506966226</v>
      </c>
      <c r="J59" s="5">
        <f t="shared" si="200"/>
        <v>71004.085936464922</v>
      </c>
      <c r="K59" s="5">
        <f t="shared" si="201"/>
        <v>80091.540567140939</v>
      </c>
      <c r="L59" s="5">
        <f t="shared" si="202"/>
        <v>89765.013222567737</v>
      </c>
      <c r="M59" s="5">
        <f t="shared" si="203"/>
        <v>97783.224040624627</v>
      </c>
      <c r="N59" s="5">
        <f t="shared" si="204"/>
        <v>338643.86376679823</v>
      </c>
      <c r="P59" s="5">
        <f t="shared" si="205"/>
        <v>109346.46258424624</v>
      </c>
      <c r="Q59" s="5">
        <f t="shared" si="206"/>
        <v>123189.41738164713</v>
      </c>
      <c r="R59" s="5">
        <f t="shared" si="207"/>
        <v>136084.98444149512</v>
      </c>
      <c r="S59" s="5">
        <f t="shared" si="208"/>
        <v>147159.98640194105</v>
      </c>
      <c r="T59" s="5">
        <f t="shared" si="209"/>
        <v>515780.85080932954</v>
      </c>
      <c r="V59" s="27">
        <f>Expenses!C8</f>
        <v>22168.128000000001</v>
      </c>
      <c r="W59" s="5">
        <f>Expenses!D8</f>
        <v>22721.467999999997</v>
      </c>
      <c r="X59" s="5">
        <f>Expenses!E8</f>
        <v>23308.020041666663</v>
      </c>
      <c r="Y59" s="5">
        <f>Expenses!F8</f>
        <v>22957.566218952539</v>
      </c>
      <c r="Z59" s="5">
        <f>Expenses!G8</f>
        <v>23036.555969768124</v>
      </c>
      <c r="AA59" s="5">
        <f>Expenses!H8</f>
        <v>22815.523409252131</v>
      </c>
      <c r="AB59" s="5">
        <f>Expenses!I8</f>
        <v>22461.94766304232</v>
      </c>
      <c r="AC59" s="5">
        <f>Expenses!J8</f>
        <v>23060.986533879841</v>
      </c>
      <c r="AD59" s="5">
        <f>Expenses!K8</f>
        <v>22217.731168214123</v>
      </c>
      <c r="AE59" s="5">
        <f>Expenses!L8</f>
        <v>22511.562389474777</v>
      </c>
      <c r="AF59" s="5">
        <f>Expenses!M8</f>
        <v>22114.168698010464</v>
      </c>
      <c r="AG59" s="5">
        <f>Expenses!N8</f>
        <v>21977.292604361635</v>
      </c>
      <c r="AH59" s="5">
        <f>Expenses!O8</f>
        <v>22315.889495866832</v>
      </c>
      <c r="AI59" s="5">
        <f>Expenses!P8</f>
        <v>23584.470516380748</v>
      </c>
      <c r="AJ59" s="5">
        <f>Expenses!Q8</f>
        <v>25103.725924217346</v>
      </c>
      <c r="AK59" s="5">
        <f>Expenses!R8</f>
        <v>26361.117660205513</v>
      </c>
      <c r="AL59" s="5">
        <f>Expenses!S8</f>
        <v>26442.871456626846</v>
      </c>
      <c r="AM59" s="5">
        <f>Expenses!T8</f>
        <v>27287.55145030858</v>
      </c>
      <c r="AN59" s="5">
        <f>Expenses!U8</f>
        <v>28869.857105025472</v>
      </c>
      <c r="AO59" s="5">
        <f>Expenses!V8</f>
        <v>29690.361099221518</v>
      </c>
      <c r="AP59" s="5">
        <f>Expenses!W8</f>
        <v>31204.79501832075</v>
      </c>
      <c r="AQ59" s="5">
        <f>Expenses!X8</f>
        <v>32392.82536426427</v>
      </c>
      <c r="AR59" s="5">
        <f>Expenses!Y8</f>
        <v>31912.008237148762</v>
      </c>
      <c r="AS59" s="5">
        <f>Expenses!Z8</f>
        <v>33478.390439211602</v>
      </c>
      <c r="AT59" s="5">
        <f>Expenses!AA8</f>
        <v>34643.329946507562</v>
      </c>
      <c r="AU59" s="5">
        <f>Expenses!AB8</f>
        <v>35952.823412736412</v>
      </c>
      <c r="AV59" s="5">
        <f>Expenses!AC8</f>
        <v>38750.309225002275</v>
      </c>
      <c r="AW59" s="5">
        <f>Expenses!AD8</f>
        <v>41108.757046542029</v>
      </c>
      <c r="AX59" s="5">
        <f>Expenses!AE8</f>
        <v>40243.061872938153</v>
      </c>
      <c r="AY59" s="5">
        <f>Expenses!AF8</f>
        <v>41837.598462166949</v>
      </c>
      <c r="AZ59" s="5">
        <f>Expenses!AG8</f>
        <v>44743.784151655869</v>
      </c>
      <c r="BA59" s="5">
        <f>Expenses!AH8</f>
        <v>44295.434058338236</v>
      </c>
      <c r="BB59" s="5">
        <f>Expenses!AI8</f>
        <v>47045.766231501009</v>
      </c>
      <c r="BC59" s="5">
        <f>Expenses!AJ8</f>
        <v>48672.362068791263</v>
      </c>
      <c r="BD59" s="5">
        <f>Expenses!AK8</f>
        <v>48035.38015014588</v>
      </c>
      <c r="BE59" s="5">
        <f>Expenses!AL8</f>
        <v>50452.244183003895</v>
      </c>
    </row>
    <row r="60" spans="2:57" ht="15" hidden="1" customHeight="1" outlineLevel="1" x14ac:dyDescent="0.2">
      <c r="B60" s="4" t="s">
        <v>43</v>
      </c>
      <c r="D60" s="5">
        <f t="shared" si="195"/>
        <v>127870.53007812498</v>
      </c>
      <c r="E60" s="5">
        <f t="shared" si="196"/>
        <v>129018.085496199</v>
      </c>
      <c r="F60" s="5">
        <f t="shared" si="197"/>
        <v>127013.74755963052</v>
      </c>
      <c r="G60" s="5">
        <f t="shared" si="198"/>
        <v>124880.66942221287</v>
      </c>
      <c r="H60" s="5">
        <f t="shared" si="199"/>
        <v>508783.03255616734</v>
      </c>
      <c r="J60" s="5">
        <f t="shared" si="200"/>
        <v>133132.66113087174</v>
      </c>
      <c r="K60" s="5">
        <f t="shared" si="201"/>
        <v>150171.63856338925</v>
      </c>
      <c r="L60" s="5">
        <f t="shared" si="202"/>
        <v>168309.39979231451</v>
      </c>
      <c r="M60" s="5">
        <f t="shared" si="203"/>
        <v>183343.54507617117</v>
      </c>
      <c r="N60" s="5">
        <f t="shared" si="204"/>
        <v>634957.24456274672</v>
      </c>
      <c r="P60" s="5">
        <f t="shared" si="205"/>
        <v>205024.61734546168</v>
      </c>
      <c r="Q60" s="5">
        <f t="shared" si="206"/>
        <v>230980.15759058832</v>
      </c>
      <c r="R60" s="5">
        <f t="shared" si="207"/>
        <v>255159.34582780331</v>
      </c>
      <c r="S60" s="5">
        <f t="shared" si="208"/>
        <v>275924.97450363945</v>
      </c>
      <c r="T60" s="5">
        <f t="shared" si="209"/>
        <v>967089.09526749281</v>
      </c>
      <c r="V60" s="27">
        <f>Expenses!C9</f>
        <v>41565.24</v>
      </c>
      <c r="W60" s="5">
        <f>Expenses!D9</f>
        <v>42602.752499999995</v>
      </c>
      <c r="X60" s="5">
        <f>Expenses!E9</f>
        <v>43702.537578124997</v>
      </c>
      <c r="Y60" s="5">
        <f>Expenses!F9</f>
        <v>43045.436660536012</v>
      </c>
      <c r="Z60" s="5">
        <f>Expenses!G9</f>
        <v>43193.542443315229</v>
      </c>
      <c r="AA60" s="5">
        <f>Expenses!H9</f>
        <v>42779.106392347741</v>
      </c>
      <c r="AB60" s="5">
        <f>Expenses!I9</f>
        <v>42116.151868204346</v>
      </c>
      <c r="AC60" s="5">
        <f>Expenses!J9</f>
        <v>43239.349751024696</v>
      </c>
      <c r="AD60" s="5">
        <f>Expenses!K9</f>
        <v>41658.245940401481</v>
      </c>
      <c r="AE60" s="5">
        <f>Expenses!L9</f>
        <v>42209.1794802652</v>
      </c>
      <c r="AF60" s="5">
        <f>Expenses!M9</f>
        <v>41464.066308769616</v>
      </c>
      <c r="AG60" s="5">
        <f>Expenses!N9</f>
        <v>41207.423633178063</v>
      </c>
      <c r="AH60" s="5">
        <f>Expenses!O9</f>
        <v>41842.292804750308</v>
      </c>
      <c r="AI60" s="5">
        <f>Expenses!P9</f>
        <v>44220.882218213905</v>
      </c>
      <c r="AJ60" s="5">
        <f>Expenses!Q9</f>
        <v>47069.486107907527</v>
      </c>
      <c r="AK60" s="5">
        <f>Expenses!R9</f>
        <v>49427.095612885336</v>
      </c>
      <c r="AL60" s="5">
        <f>Expenses!S9</f>
        <v>49580.383981175335</v>
      </c>
      <c r="AM60" s="5">
        <f>Expenses!T9</f>
        <v>51164.158969328586</v>
      </c>
      <c r="AN60" s="5">
        <f>Expenses!U9</f>
        <v>54130.982071922757</v>
      </c>
      <c r="AO60" s="5">
        <f>Expenses!V9</f>
        <v>55669.42706104034</v>
      </c>
      <c r="AP60" s="5">
        <f>Expenses!W9</f>
        <v>58508.990659351402</v>
      </c>
      <c r="AQ60" s="5">
        <f>Expenses!X9</f>
        <v>60736.547557995502</v>
      </c>
      <c r="AR60" s="5">
        <f>Expenses!Y9</f>
        <v>59835.015444653924</v>
      </c>
      <c r="AS60" s="5">
        <f>Expenses!Z9</f>
        <v>62771.982073521751</v>
      </c>
      <c r="AT60" s="5">
        <f>Expenses!AA9</f>
        <v>64956.243649701668</v>
      </c>
      <c r="AU60" s="5">
        <f>Expenses!AB9</f>
        <v>67411.543898880758</v>
      </c>
      <c r="AV60" s="5">
        <f>Expenses!AC9</f>
        <v>72656.829796879261</v>
      </c>
      <c r="AW60" s="5">
        <f>Expenses!AD9</f>
        <v>77078.919462266291</v>
      </c>
      <c r="AX60" s="5">
        <f>Expenses!AE9</f>
        <v>75455.741011759019</v>
      </c>
      <c r="AY60" s="5">
        <f>Expenses!AF9</f>
        <v>78445.497116563027</v>
      </c>
      <c r="AZ60" s="5">
        <f>Expenses!AG9</f>
        <v>83894.595284354742</v>
      </c>
      <c r="BA60" s="5">
        <f>Expenses!AH9</f>
        <v>83053.938859384187</v>
      </c>
      <c r="BB60" s="5">
        <f>Expenses!AI9</f>
        <v>88210.811684064378</v>
      </c>
      <c r="BC60" s="5">
        <f>Expenses!AJ9</f>
        <v>91260.678878983614</v>
      </c>
      <c r="BD60" s="5">
        <f>Expenses!AK9</f>
        <v>90066.337781523529</v>
      </c>
      <c r="BE60" s="5">
        <f>Expenses!AL9</f>
        <v>94597.957843132303</v>
      </c>
    </row>
    <row r="61" spans="2:57" ht="15" customHeight="1" collapsed="1" x14ac:dyDescent="0.2">
      <c r="B61" s="7" t="s">
        <v>54</v>
      </c>
      <c r="D61" s="28">
        <f t="shared" si="195"/>
        <v>2057863.0640572915</v>
      </c>
      <c r="E61" s="28">
        <f t="shared" si="196"/>
        <v>2076331.055918829</v>
      </c>
      <c r="F61" s="28">
        <f t="shared" si="197"/>
        <v>2044074.5773929874</v>
      </c>
      <c r="G61" s="28">
        <f t="shared" si="198"/>
        <v>2009746.2399014798</v>
      </c>
      <c r="H61" s="28">
        <f t="shared" si="199"/>
        <v>8188014.9372705873</v>
      </c>
      <c r="J61" s="28">
        <f t="shared" si="200"/>
        <v>2142548.2931328295</v>
      </c>
      <c r="K61" s="28">
        <f t="shared" si="201"/>
        <v>2416762.236613478</v>
      </c>
      <c r="L61" s="28">
        <f t="shared" si="202"/>
        <v>2708659.2739909813</v>
      </c>
      <c r="M61" s="28">
        <f t="shared" si="203"/>
        <v>2950608.7854258483</v>
      </c>
      <c r="N61" s="28">
        <f t="shared" si="204"/>
        <v>10218578.589163136</v>
      </c>
      <c r="P61" s="28">
        <f t="shared" si="205"/>
        <v>3299529.5084796306</v>
      </c>
      <c r="Q61" s="28">
        <f t="shared" si="206"/>
        <v>3717240.6694912026</v>
      </c>
      <c r="R61" s="28">
        <f t="shared" si="207"/>
        <v>4106364.4055221151</v>
      </c>
      <c r="S61" s="28">
        <f t="shared" si="208"/>
        <v>4440552.5896785706</v>
      </c>
      <c r="T61" s="28">
        <f t="shared" si="209"/>
        <v>15563687.173171518</v>
      </c>
      <c r="V61" s="28">
        <f>SUM(V57:V60)</f>
        <v>668923.26240000001</v>
      </c>
      <c r="W61" s="28">
        <f t="shared" ref="W61:BE61" si="210">SUM(W57:W60)</f>
        <v>685620.29689999984</v>
      </c>
      <c r="X61" s="28">
        <f t="shared" si="210"/>
        <v>703319.50475729164</v>
      </c>
      <c r="Y61" s="28">
        <f t="shared" si="210"/>
        <v>692744.56065689295</v>
      </c>
      <c r="Z61" s="28">
        <f t="shared" si="210"/>
        <v>695128.07638775313</v>
      </c>
      <c r="AA61" s="28">
        <f t="shared" si="210"/>
        <v>688458.41887418309</v>
      </c>
      <c r="AB61" s="28">
        <f t="shared" si="210"/>
        <v>677789.2707323021</v>
      </c>
      <c r="AC61" s="28">
        <f t="shared" si="210"/>
        <v>695865.26865982427</v>
      </c>
      <c r="AD61" s="28">
        <f t="shared" si="210"/>
        <v>670420.03800086118</v>
      </c>
      <c r="AE61" s="28">
        <f t="shared" si="210"/>
        <v>679286.3951024015</v>
      </c>
      <c r="AF61" s="28">
        <f t="shared" si="210"/>
        <v>667295.04046246584</v>
      </c>
      <c r="AG61" s="28">
        <f t="shared" si="210"/>
        <v>663164.80433661246</v>
      </c>
      <c r="AH61" s="28">
        <f t="shared" si="210"/>
        <v>673381.96553778171</v>
      </c>
      <c r="AI61" s="28">
        <f t="shared" si="210"/>
        <v>711661.3978317891</v>
      </c>
      <c r="AJ61" s="28">
        <f t="shared" si="210"/>
        <v>757504.92976325843</v>
      </c>
      <c r="AK61" s="28">
        <f t="shared" si="210"/>
        <v>795446.72539670137</v>
      </c>
      <c r="AL61" s="28">
        <f t="shared" si="210"/>
        <v>797913.64620371512</v>
      </c>
      <c r="AM61" s="28">
        <f t="shared" si="210"/>
        <v>823401.86501306156</v>
      </c>
      <c r="AN61" s="28">
        <f t="shared" si="210"/>
        <v>871147.93814414355</v>
      </c>
      <c r="AO61" s="28">
        <f t="shared" si="210"/>
        <v>895906.64616900927</v>
      </c>
      <c r="AP61" s="28">
        <f t="shared" si="210"/>
        <v>941604.68967782869</v>
      </c>
      <c r="AQ61" s="28">
        <f t="shared" si="210"/>
        <v>977453.50536667439</v>
      </c>
      <c r="AR61" s="28">
        <f t="shared" si="210"/>
        <v>962944.84855596395</v>
      </c>
      <c r="AS61" s="28">
        <f t="shared" si="210"/>
        <v>1010210.4315032102</v>
      </c>
      <c r="AT61" s="28">
        <f t="shared" si="210"/>
        <v>1045362.4811358657</v>
      </c>
      <c r="AU61" s="28">
        <f t="shared" si="210"/>
        <v>1084876.4464793212</v>
      </c>
      <c r="AV61" s="28">
        <f t="shared" si="210"/>
        <v>1169290.5808644437</v>
      </c>
      <c r="AW61" s="28">
        <f t="shared" si="210"/>
        <v>1240456.743879406</v>
      </c>
      <c r="AX61" s="28">
        <f t="shared" si="210"/>
        <v>1214334.3920159086</v>
      </c>
      <c r="AY61" s="28">
        <f t="shared" si="210"/>
        <v>1262449.5335958879</v>
      </c>
      <c r="AZ61" s="28">
        <f t="shared" si="210"/>
        <v>1350143.6867762157</v>
      </c>
      <c r="BA61" s="28">
        <f t="shared" si="210"/>
        <v>1336614.7227103563</v>
      </c>
      <c r="BB61" s="28">
        <f t="shared" si="210"/>
        <v>1419605.9960355428</v>
      </c>
      <c r="BC61" s="28">
        <f t="shared" si="210"/>
        <v>1468688.5254257764</v>
      </c>
      <c r="BD61" s="28">
        <f t="shared" si="210"/>
        <v>1449467.5960306521</v>
      </c>
      <c r="BE61" s="28">
        <f t="shared" si="210"/>
        <v>1522396.4682221427</v>
      </c>
    </row>
    <row r="62" spans="2:57" ht="15" customHeight="1" x14ac:dyDescent="0.2">
      <c r="B62" s="2"/>
      <c r="D62" s="12"/>
      <c r="E62" s="12"/>
      <c r="F62" s="12"/>
      <c r="G62" s="12"/>
      <c r="H62" s="12"/>
      <c r="J62" s="12"/>
      <c r="K62" s="12"/>
      <c r="L62" s="12"/>
      <c r="M62" s="12"/>
      <c r="N62" s="12"/>
      <c r="P62" s="12"/>
      <c r="Q62" s="12"/>
      <c r="R62" s="12"/>
      <c r="S62" s="12"/>
      <c r="T62" s="12"/>
      <c r="V62" s="33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</row>
    <row r="63" spans="2:57" ht="15" customHeight="1" x14ac:dyDescent="0.2">
      <c r="B63" s="1" t="s">
        <v>57</v>
      </c>
    </row>
    <row r="64" spans="2:57" ht="15" hidden="1" customHeight="1" outlineLevel="1" x14ac:dyDescent="0.2">
      <c r="B64" s="4" t="s">
        <v>45</v>
      </c>
      <c r="D64" s="27">
        <f t="shared" ref="D64:D73" si="211">SUM($V64:$X64)</f>
        <v>1575000</v>
      </c>
      <c r="E64" s="27">
        <f t="shared" ref="E64:E73" si="212">SUM($Y64:$AA64)</f>
        <v>1575000</v>
      </c>
      <c r="F64" s="27">
        <f t="shared" ref="F64:F73" si="213">SUM($AB64:$AD64)</f>
        <v>1575000</v>
      </c>
      <c r="G64" s="27">
        <f t="shared" ref="G64:G73" si="214">SUM($AE64:$AG64)</f>
        <v>1575000</v>
      </c>
      <c r="H64" s="27">
        <f t="shared" ref="H64:H73" si="215">SUM(D64:G64)</f>
        <v>6300000</v>
      </c>
      <c r="J64" s="27">
        <f t="shared" ref="J64:J73" si="216">SUM($AH64:$AJ64)</f>
        <v>1575000</v>
      </c>
      <c r="K64" s="27">
        <f t="shared" ref="K64:K73" si="217">SUM($AK64:$AM64)</f>
        <v>1575000</v>
      </c>
      <c r="L64" s="27">
        <f t="shared" ref="L64:L73" si="218">SUM($AN64:$AP64)</f>
        <v>1575000</v>
      </c>
      <c r="M64" s="27">
        <f t="shared" ref="M64:M73" si="219">SUM($AQ64:$AS64)</f>
        <v>1575000</v>
      </c>
      <c r="N64" s="27">
        <f t="shared" ref="N64:N73" si="220">SUM(J64:M64)</f>
        <v>6300000</v>
      </c>
      <c r="P64" s="27">
        <f t="shared" ref="P64:P73" si="221">SUM($AT64:$AV64)</f>
        <v>1575000</v>
      </c>
      <c r="Q64" s="27">
        <f t="shared" ref="Q64:Q73" si="222">SUM($AW64:$AY64)</f>
        <v>1575000</v>
      </c>
      <c r="R64" s="27">
        <f t="shared" ref="R64:R73" si="223">SUM($AZ64:$BB64)</f>
        <v>1575000</v>
      </c>
      <c r="S64" s="27">
        <f t="shared" ref="S64:S73" si="224">SUM($BC64:$BE64)</f>
        <v>1575000</v>
      </c>
      <c r="T64" s="27">
        <f t="shared" ref="T64:T73" si="225">SUM(P64:S64)</f>
        <v>6300000</v>
      </c>
      <c r="V64" s="27">
        <f>Expenses!C13</f>
        <v>525000</v>
      </c>
      <c r="W64" s="27">
        <f>Expenses!D13</f>
        <v>525000</v>
      </c>
      <c r="X64" s="27">
        <f>Expenses!E13</f>
        <v>525000</v>
      </c>
      <c r="Y64" s="27">
        <f>Expenses!F13</f>
        <v>525000</v>
      </c>
      <c r="Z64" s="27">
        <f>Expenses!G13</f>
        <v>525000</v>
      </c>
      <c r="AA64" s="27">
        <f>Expenses!H13</f>
        <v>525000</v>
      </c>
      <c r="AB64" s="27">
        <f>Expenses!I13</f>
        <v>525000</v>
      </c>
      <c r="AC64" s="27">
        <f>Expenses!J13</f>
        <v>525000</v>
      </c>
      <c r="AD64" s="27">
        <f>Expenses!K13</f>
        <v>525000</v>
      </c>
      <c r="AE64" s="27">
        <f>Expenses!L13</f>
        <v>525000</v>
      </c>
      <c r="AF64" s="27">
        <f>Expenses!M13</f>
        <v>525000</v>
      </c>
      <c r="AG64" s="27">
        <f>Expenses!N13</f>
        <v>525000</v>
      </c>
      <c r="AH64" s="27">
        <f>Expenses!O13</f>
        <v>525000</v>
      </c>
      <c r="AI64" s="27">
        <f>Expenses!P13</f>
        <v>525000</v>
      </c>
      <c r="AJ64" s="27">
        <f>Expenses!Q13</f>
        <v>525000</v>
      </c>
      <c r="AK64" s="27">
        <f>Expenses!R13</f>
        <v>525000</v>
      </c>
      <c r="AL64" s="27">
        <f>Expenses!S13</f>
        <v>525000</v>
      </c>
      <c r="AM64" s="27">
        <f>Expenses!T13</f>
        <v>525000</v>
      </c>
      <c r="AN64" s="27">
        <f>Expenses!U13</f>
        <v>525000</v>
      </c>
      <c r="AO64" s="27">
        <f>Expenses!V13</f>
        <v>525000</v>
      </c>
      <c r="AP64" s="27">
        <f>Expenses!W13</f>
        <v>525000</v>
      </c>
      <c r="AQ64" s="27">
        <f>Expenses!X13</f>
        <v>525000</v>
      </c>
      <c r="AR64" s="27">
        <f>Expenses!Y13</f>
        <v>525000</v>
      </c>
      <c r="AS64" s="27">
        <f>Expenses!Z13</f>
        <v>525000</v>
      </c>
      <c r="AT64" s="27">
        <f>Expenses!AA13</f>
        <v>525000</v>
      </c>
      <c r="AU64" s="27">
        <f>Expenses!AB13</f>
        <v>525000</v>
      </c>
      <c r="AV64" s="27">
        <f>Expenses!AC13</f>
        <v>525000</v>
      </c>
      <c r="AW64" s="27">
        <f>Expenses!AD13</f>
        <v>525000</v>
      </c>
      <c r="AX64" s="27">
        <f>Expenses!AE13</f>
        <v>525000</v>
      </c>
      <c r="AY64" s="27">
        <f>Expenses!AF13</f>
        <v>525000</v>
      </c>
      <c r="AZ64" s="27">
        <f>Expenses!AG13</f>
        <v>525000</v>
      </c>
      <c r="BA64" s="27">
        <f>Expenses!AH13</f>
        <v>525000</v>
      </c>
      <c r="BB64" s="27">
        <f>Expenses!AI13</f>
        <v>525000</v>
      </c>
      <c r="BC64" s="27">
        <f>Expenses!AJ13</f>
        <v>525000</v>
      </c>
      <c r="BD64" s="27">
        <f>Expenses!AK13</f>
        <v>525000</v>
      </c>
      <c r="BE64" s="27">
        <f>Expenses!AL13</f>
        <v>525000</v>
      </c>
    </row>
    <row r="65" spans="2:57" ht="15" hidden="1" customHeight="1" outlineLevel="1" x14ac:dyDescent="0.2">
      <c r="B65" s="4" t="s">
        <v>44</v>
      </c>
      <c r="D65" s="27">
        <f t="shared" si="211"/>
        <v>127870.53007812498</v>
      </c>
      <c r="E65" s="27">
        <f t="shared" si="212"/>
        <v>129018.085496199</v>
      </c>
      <c r="F65" s="27">
        <f t="shared" si="213"/>
        <v>127013.74755963052</v>
      </c>
      <c r="G65" s="27">
        <f t="shared" si="214"/>
        <v>124880.66942221287</v>
      </c>
      <c r="H65" s="27">
        <f t="shared" si="215"/>
        <v>508783.03255616734</v>
      </c>
      <c r="J65" s="27">
        <f t="shared" si="216"/>
        <v>133132.66113087174</v>
      </c>
      <c r="K65" s="27">
        <f t="shared" si="217"/>
        <v>150171.63856338925</v>
      </c>
      <c r="L65" s="27">
        <f t="shared" si="218"/>
        <v>168309.39979231451</v>
      </c>
      <c r="M65" s="27">
        <f t="shared" si="219"/>
        <v>183343.54507617117</v>
      </c>
      <c r="N65" s="27">
        <f t="shared" si="220"/>
        <v>634957.24456274672</v>
      </c>
      <c r="P65" s="27">
        <f t="shared" si="221"/>
        <v>205024.61734546168</v>
      </c>
      <c r="Q65" s="27">
        <f t="shared" si="222"/>
        <v>230980.15759058832</v>
      </c>
      <c r="R65" s="27">
        <f t="shared" si="223"/>
        <v>255159.34582780331</v>
      </c>
      <c r="S65" s="27">
        <f t="shared" si="224"/>
        <v>275924.97450363945</v>
      </c>
      <c r="T65" s="27">
        <f t="shared" si="225"/>
        <v>967089.09526749281</v>
      </c>
      <c r="V65" s="27">
        <f>Expenses!C14</f>
        <v>41565.24</v>
      </c>
      <c r="W65" s="27">
        <f>Expenses!D14</f>
        <v>42602.752499999995</v>
      </c>
      <c r="X65" s="27">
        <f>Expenses!E14</f>
        <v>43702.537578124997</v>
      </c>
      <c r="Y65" s="27">
        <f>Expenses!F14</f>
        <v>43045.436660536012</v>
      </c>
      <c r="Z65" s="27">
        <f>Expenses!G14</f>
        <v>43193.542443315229</v>
      </c>
      <c r="AA65" s="27">
        <f>Expenses!H14</f>
        <v>42779.106392347741</v>
      </c>
      <c r="AB65" s="27">
        <f>Expenses!I14</f>
        <v>42116.151868204346</v>
      </c>
      <c r="AC65" s="27">
        <f>Expenses!J14</f>
        <v>43239.349751024696</v>
      </c>
      <c r="AD65" s="27">
        <f>Expenses!K14</f>
        <v>41658.245940401481</v>
      </c>
      <c r="AE65" s="27">
        <f>Expenses!L14</f>
        <v>42209.1794802652</v>
      </c>
      <c r="AF65" s="27">
        <f>Expenses!M14</f>
        <v>41464.066308769616</v>
      </c>
      <c r="AG65" s="27">
        <f>Expenses!N14</f>
        <v>41207.423633178063</v>
      </c>
      <c r="AH65" s="27">
        <f>Expenses!O14</f>
        <v>41842.292804750308</v>
      </c>
      <c r="AI65" s="27">
        <f>Expenses!P14</f>
        <v>44220.882218213905</v>
      </c>
      <c r="AJ65" s="27">
        <f>Expenses!Q14</f>
        <v>47069.486107907527</v>
      </c>
      <c r="AK65" s="27">
        <f>Expenses!R14</f>
        <v>49427.095612885336</v>
      </c>
      <c r="AL65" s="27">
        <f>Expenses!S14</f>
        <v>49580.383981175335</v>
      </c>
      <c r="AM65" s="27">
        <f>Expenses!T14</f>
        <v>51164.158969328586</v>
      </c>
      <c r="AN65" s="27">
        <f>Expenses!U14</f>
        <v>54130.982071922757</v>
      </c>
      <c r="AO65" s="27">
        <f>Expenses!V14</f>
        <v>55669.42706104034</v>
      </c>
      <c r="AP65" s="27">
        <f>Expenses!W14</f>
        <v>58508.990659351402</v>
      </c>
      <c r="AQ65" s="27">
        <f>Expenses!X14</f>
        <v>60736.547557995502</v>
      </c>
      <c r="AR65" s="27">
        <f>Expenses!Y14</f>
        <v>59835.015444653924</v>
      </c>
      <c r="AS65" s="27">
        <f>Expenses!Z14</f>
        <v>62771.982073521751</v>
      </c>
      <c r="AT65" s="27">
        <f>Expenses!AA14</f>
        <v>64956.243649701668</v>
      </c>
      <c r="AU65" s="27">
        <f>Expenses!AB14</f>
        <v>67411.543898880758</v>
      </c>
      <c r="AV65" s="27">
        <f>Expenses!AC14</f>
        <v>72656.829796879261</v>
      </c>
      <c r="AW65" s="27">
        <f>Expenses!AD14</f>
        <v>77078.919462266291</v>
      </c>
      <c r="AX65" s="27">
        <f>Expenses!AE14</f>
        <v>75455.741011759019</v>
      </c>
      <c r="AY65" s="27">
        <f>Expenses!AF14</f>
        <v>78445.497116563027</v>
      </c>
      <c r="AZ65" s="27">
        <f>Expenses!AG14</f>
        <v>83894.595284354742</v>
      </c>
      <c r="BA65" s="27">
        <f>Expenses!AH14</f>
        <v>83053.938859384187</v>
      </c>
      <c r="BB65" s="27">
        <f>Expenses!AI14</f>
        <v>88210.811684064378</v>
      </c>
      <c r="BC65" s="27">
        <f>Expenses!AJ14</f>
        <v>91260.678878983614</v>
      </c>
      <c r="BD65" s="27">
        <f>Expenses!AK14</f>
        <v>90066.337781523529</v>
      </c>
      <c r="BE65" s="27">
        <f>Expenses!AL14</f>
        <v>94597.957843132303</v>
      </c>
    </row>
    <row r="66" spans="2:57" ht="15" hidden="1" customHeight="1" outlineLevel="1" x14ac:dyDescent="0.2">
      <c r="B66" s="4" t="s">
        <v>46</v>
      </c>
      <c r="D66" s="27">
        <f t="shared" si="211"/>
        <v>42623.510026041666</v>
      </c>
      <c r="E66" s="27">
        <f t="shared" si="212"/>
        <v>43006.028498732994</v>
      </c>
      <c r="F66" s="27">
        <f t="shared" si="213"/>
        <v>42337.915853210179</v>
      </c>
      <c r="G66" s="27">
        <f t="shared" si="214"/>
        <v>41626.889807404295</v>
      </c>
      <c r="H66" s="27">
        <f t="shared" si="215"/>
        <v>169594.34418538911</v>
      </c>
      <c r="J66" s="27">
        <f t="shared" si="216"/>
        <v>44377.55371029058</v>
      </c>
      <c r="K66" s="27">
        <f t="shared" si="217"/>
        <v>50057.212854463083</v>
      </c>
      <c r="L66" s="27">
        <f t="shared" si="218"/>
        <v>56103.133264104836</v>
      </c>
      <c r="M66" s="27">
        <f t="shared" si="219"/>
        <v>61114.515025390399</v>
      </c>
      <c r="N66" s="27">
        <f t="shared" si="220"/>
        <v>211652.4148542489</v>
      </c>
      <c r="P66" s="27">
        <f t="shared" si="221"/>
        <v>68341.539115153908</v>
      </c>
      <c r="Q66" s="27">
        <f t="shared" si="222"/>
        <v>76993.38586352946</v>
      </c>
      <c r="R66" s="27">
        <f t="shared" si="223"/>
        <v>85053.11527593444</v>
      </c>
      <c r="S66" s="27">
        <f t="shared" si="224"/>
        <v>91974.991501213153</v>
      </c>
      <c r="T66" s="27">
        <f t="shared" si="225"/>
        <v>322363.03175583098</v>
      </c>
      <c r="V66" s="27">
        <f>Expenses!C15</f>
        <v>13855.08</v>
      </c>
      <c r="W66" s="27">
        <f>Expenses!D15</f>
        <v>14200.917499999998</v>
      </c>
      <c r="X66" s="27">
        <f>Expenses!E15</f>
        <v>14567.512526041666</v>
      </c>
      <c r="Y66" s="27">
        <f>Expenses!F15</f>
        <v>14348.478886845338</v>
      </c>
      <c r="Z66" s="27">
        <f>Expenses!G15</f>
        <v>14397.847481105076</v>
      </c>
      <c r="AA66" s="27">
        <f>Expenses!H15</f>
        <v>14259.702130782582</v>
      </c>
      <c r="AB66" s="27">
        <f>Expenses!I15</f>
        <v>14038.717289401449</v>
      </c>
      <c r="AC66" s="27">
        <f>Expenses!J15</f>
        <v>14413.116583674899</v>
      </c>
      <c r="AD66" s="27">
        <f>Expenses!K15</f>
        <v>13886.081980133828</v>
      </c>
      <c r="AE66" s="27">
        <f>Expenses!L15</f>
        <v>14069.726493421735</v>
      </c>
      <c r="AF66" s="27">
        <f>Expenses!M15</f>
        <v>13821.355436256539</v>
      </c>
      <c r="AG66" s="27">
        <f>Expenses!N15</f>
        <v>13735.807877726022</v>
      </c>
      <c r="AH66" s="27">
        <f>Expenses!O15</f>
        <v>13947.430934916771</v>
      </c>
      <c r="AI66" s="27">
        <f>Expenses!P15</f>
        <v>14740.294072737968</v>
      </c>
      <c r="AJ66" s="27">
        <f>Expenses!Q15</f>
        <v>15689.828702635843</v>
      </c>
      <c r="AK66" s="27">
        <f>Expenses!R15</f>
        <v>16475.698537628447</v>
      </c>
      <c r="AL66" s="27">
        <f>Expenses!S15</f>
        <v>16526.794660391781</v>
      </c>
      <c r="AM66" s="27">
        <f>Expenses!T15</f>
        <v>17054.719656442863</v>
      </c>
      <c r="AN66" s="27">
        <f>Expenses!U15</f>
        <v>18043.660690640918</v>
      </c>
      <c r="AO66" s="27">
        <f>Expenses!V15</f>
        <v>18556.475687013448</v>
      </c>
      <c r="AP66" s="27">
        <f>Expenses!W15</f>
        <v>19502.99688645047</v>
      </c>
      <c r="AQ66" s="27">
        <f>Expenses!X15</f>
        <v>20245.515852665168</v>
      </c>
      <c r="AR66" s="27">
        <f>Expenses!Y15</f>
        <v>19945.005148217977</v>
      </c>
      <c r="AS66" s="27">
        <f>Expenses!Z15</f>
        <v>20923.994024507254</v>
      </c>
      <c r="AT66" s="27">
        <f>Expenses!AA15</f>
        <v>21652.081216567225</v>
      </c>
      <c r="AU66" s="27">
        <f>Expenses!AB15</f>
        <v>22470.514632960254</v>
      </c>
      <c r="AV66" s="27">
        <f>Expenses!AC15</f>
        <v>24218.943265626422</v>
      </c>
      <c r="AW66" s="27">
        <f>Expenses!AD15</f>
        <v>25692.973154088766</v>
      </c>
      <c r="AX66" s="27">
        <f>Expenses!AE15</f>
        <v>25151.913670586342</v>
      </c>
      <c r="AY66" s="27">
        <f>Expenses!AF15</f>
        <v>26148.499038854345</v>
      </c>
      <c r="AZ66" s="27">
        <f>Expenses!AG15</f>
        <v>27964.865094784916</v>
      </c>
      <c r="BA66" s="27">
        <f>Expenses!AH15</f>
        <v>27684.646286461397</v>
      </c>
      <c r="BB66" s="27">
        <f>Expenses!AI15</f>
        <v>29403.603894688131</v>
      </c>
      <c r="BC66" s="27">
        <f>Expenses!AJ15</f>
        <v>30420.226292994539</v>
      </c>
      <c r="BD66" s="27">
        <f>Expenses!AK15</f>
        <v>30022.112593841175</v>
      </c>
      <c r="BE66" s="27">
        <f>Expenses!AL15</f>
        <v>31532.652614377435</v>
      </c>
    </row>
    <row r="67" spans="2:57" ht="15" hidden="1" customHeight="1" outlineLevel="1" x14ac:dyDescent="0.2">
      <c r="B67" s="4" t="s">
        <v>47</v>
      </c>
      <c r="D67" s="27">
        <f t="shared" si="211"/>
        <v>21311.755013020833</v>
      </c>
      <c r="E67" s="27">
        <f t="shared" si="212"/>
        <v>21503.014249366497</v>
      </c>
      <c r="F67" s="27">
        <f t="shared" si="213"/>
        <v>21168.95792660509</v>
      </c>
      <c r="G67" s="27">
        <f t="shared" si="214"/>
        <v>20813.444903702148</v>
      </c>
      <c r="H67" s="27">
        <f t="shared" si="215"/>
        <v>84797.172092694556</v>
      </c>
      <c r="J67" s="27">
        <f t="shared" si="216"/>
        <v>22188.77685514529</v>
      </c>
      <c r="K67" s="27">
        <f t="shared" si="217"/>
        <v>25028.606427231542</v>
      </c>
      <c r="L67" s="27">
        <f t="shared" si="218"/>
        <v>28051.566632052418</v>
      </c>
      <c r="M67" s="27">
        <f t="shared" si="219"/>
        <v>30557.2575126952</v>
      </c>
      <c r="N67" s="27">
        <f t="shared" si="220"/>
        <v>105826.20742712445</v>
      </c>
      <c r="P67" s="27">
        <f t="shared" si="221"/>
        <v>34170.769557576954</v>
      </c>
      <c r="Q67" s="27">
        <f t="shared" si="222"/>
        <v>38496.69293176473</v>
      </c>
      <c r="R67" s="27">
        <f t="shared" si="223"/>
        <v>42526.55763796722</v>
      </c>
      <c r="S67" s="27">
        <f t="shared" si="224"/>
        <v>45987.495750606577</v>
      </c>
      <c r="T67" s="27">
        <f t="shared" si="225"/>
        <v>161181.51587791549</v>
      </c>
      <c r="V67" s="27">
        <f>Expenses!C16</f>
        <v>6927.54</v>
      </c>
      <c r="W67" s="27">
        <f>Expenses!D16</f>
        <v>7100.4587499999989</v>
      </c>
      <c r="X67" s="27">
        <f>Expenses!E16</f>
        <v>7283.7562630208331</v>
      </c>
      <c r="Y67" s="27">
        <f>Expenses!F16</f>
        <v>7174.239443422669</v>
      </c>
      <c r="Z67" s="27">
        <f>Expenses!G16</f>
        <v>7198.9237405525382</v>
      </c>
      <c r="AA67" s="27">
        <f>Expenses!H16</f>
        <v>7129.8510653912908</v>
      </c>
      <c r="AB67" s="27">
        <f>Expenses!I16</f>
        <v>7019.3586447007247</v>
      </c>
      <c r="AC67" s="27">
        <f>Expenses!J16</f>
        <v>7206.5582918374494</v>
      </c>
      <c r="AD67" s="27">
        <f>Expenses!K16</f>
        <v>6943.0409900669138</v>
      </c>
      <c r="AE67" s="27">
        <f>Expenses!L16</f>
        <v>7034.8632467108673</v>
      </c>
      <c r="AF67" s="27">
        <f>Expenses!M16</f>
        <v>6910.6777181282696</v>
      </c>
      <c r="AG67" s="27">
        <f>Expenses!N16</f>
        <v>6867.9039388630108</v>
      </c>
      <c r="AH67" s="27">
        <f>Expenses!O16</f>
        <v>6973.7154674583853</v>
      </c>
      <c r="AI67" s="27">
        <f>Expenses!P16</f>
        <v>7370.1470363689841</v>
      </c>
      <c r="AJ67" s="27">
        <f>Expenses!Q16</f>
        <v>7844.9143513179215</v>
      </c>
      <c r="AK67" s="27">
        <f>Expenses!R16</f>
        <v>8237.8492688142233</v>
      </c>
      <c r="AL67" s="27">
        <f>Expenses!S16</f>
        <v>8263.3973301958904</v>
      </c>
      <c r="AM67" s="27">
        <f>Expenses!T16</f>
        <v>8527.3598282214316</v>
      </c>
      <c r="AN67" s="27">
        <f>Expenses!U16</f>
        <v>9021.8303453204589</v>
      </c>
      <c r="AO67" s="27">
        <f>Expenses!V16</f>
        <v>9278.2378435067239</v>
      </c>
      <c r="AP67" s="27">
        <f>Expenses!W16</f>
        <v>9751.498443225235</v>
      </c>
      <c r="AQ67" s="27">
        <f>Expenses!X16</f>
        <v>10122.757926332584</v>
      </c>
      <c r="AR67" s="27">
        <f>Expenses!Y16</f>
        <v>9972.5025741089885</v>
      </c>
      <c r="AS67" s="27">
        <f>Expenses!Z16</f>
        <v>10461.997012253627</v>
      </c>
      <c r="AT67" s="27">
        <f>Expenses!AA16</f>
        <v>10826.040608283613</v>
      </c>
      <c r="AU67" s="27">
        <f>Expenses!AB16</f>
        <v>11235.257316480127</v>
      </c>
      <c r="AV67" s="27">
        <f>Expenses!AC16</f>
        <v>12109.471632813211</v>
      </c>
      <c r="AW67" s="27">
        <f>Expenses!AD16</f>
        <v>12846.486577044383</v>
      </c>
      <c r="AX67" s="27">
        <f>Expenses!AE16</f>
        <v>12575.956835293171</v>
      </c>
      <c r="AY67" s="27">
        <f>Expenses!AF16</f>
        <v>13074.249519427172</v>
      </c>
      <c r="AZ67" s="27">
        <f>Expenses!AG16</f>
        <v>13982.432547392458</v>
      </c>
      <c r="BA67" s="27">
        <f>Expenses!AH16</f>
        <v>13842.323143230698</v>
      </c>
      <c r="BB67" s="27">
        <f>Expenses!AI16</f>
        <v>14701.801947344065</v>
      </c>
      <c r="BC67" s="27">
        <f>Expenses!AJ16</f>
        <v>15210.11314649727</v>
      </c>
      <c r="BD67" s="27">
        <f>Expenses!AK16</f>
        <v>15011.056296920588</v>
      </c>
      <c r="BE67" s="27">
        <f>Expenses!AL16</f>
        <v>15766.326307188718</v>
      </c>
    </row>
    <row r="68" spans="2:57" ht="15" hidden="1" customHeight="1" outlineLevel="1" x14ac:dyDescent="0.2">
      <c r="B68" s="4" t="s">
        <v>48</v>
      </c>
      <c r="D68" s="27">
        <f t="shared" si="211"/>
        <v>29836.457018229165</v>
      </c>
      <c r="E68" s="27">
        <f t="shared" si="212"/>
        <v>30104.219949113096</v>
      </c>
      <c r="F68" s="27">
        <f t="shared" si="213"/>
        <v>29636.541097247125</v>
      </c>
      <c r="G68" s="27">
        <f t="shared" si="214"/>
        <v>29138.82286518301</v>
      </c>
      <c r="H68" s="27">
        <f t="shared" si="215"/>
        <v>118716.0409297724</v>
      </c>
      <c r="J68" s="27">
        <f t="shared" si="216"/>
        <v>31064.287597203402</v>
      </c>
      <c r="K68" s="27">
        <f t="shared" si="217"/>
        <v>35040.048998124163</v>
      </c>
      <c r="L68" s="27">
        <f t="shared" si="218"/>
        <v>39272.193284873385</v>
      </c>
      <c r="M68" s="27">
        <f t="shared" si="219"/>
        <v>42780.160517773278</v>
      </c>
      <c r="N68" s="27">
        <f t="shared" si="220"/>
        <v>148156.69039797422</v>
      </c>
      <c r="P68" s="27">
        <f t="shared" si="221"/>
        <v>47839.077380607734</v>
      </c>
      <c r="Q68" s="27">
        <f t="shared" si="222"/>
        <v>53895.370104470625</v>
      </c>
      <c r="R68" s="27">
        <f t="shared" si="223"/>
        <v>59537.180693154114</v>
      </c>
      <c r="S68" s="27">
        <f t="shared" si="224"/>
        <v>64382.494050849215</v>
      </c>
      <c r="T68" s="27">
        <f t="shared" si="225"/>
        <v>225654.12222908169</v>
      </c>
      <c r="V68" s="27">
        <f>Expenses!C17</f>
        <v>9698.5560000000005</v>
      </c>
      <c r="W68" s="27">
        <f>Expenses!D17</f>
        <v>9940.642249999999</v>
      </c>
      <c r="X68" s="27">
        <f>Expenses!E17</f>
        <v>10197.258768229165</v>
      </c>
      <c r="Y68" s="27">
        <f>Expenses!F17</f>
        <v>10043.935220791736</v>
      </c>
      <c r="Z68" s="27">
        <f>Expenses!G17</f>
        <v>10078.493236773553</v>
      </c>
      <c r="AA68" s="27">
        <f>Expenses!H17</f>
        <v>9981.7914915478068</v>
      </c>
      <c r="AB68" s="27">
        <f>Expenses!I17</f>
        <v>9827.1021025810151</v>
      </c>
      <c r="AC68" s="27">
        <f>Expenses!J17</f>
        <v>10089.181608572429</v>
      </c>
      <c r="AD68" s="27">
        <f>Expenses!K17</f>
        <v>9720.2573860936791</v>
      </c>
      <c r="AE68" s="27">
        <f>Expenses!L17</f>
        <v>9848.8085453952153</v>
      </c>
      <c r="AF68" s="27">
        <f>Expenses!M17</f>
        <v>9674.9488053795776</v>
      </c>
      <c r="AG68" s="27">
        <f>Expenses!N17</f>
        <v>9615.0655144082157</v>
      </c>
      <c r="AH68" s="27">
        <f>Expenses!O17</f>
        <v>9763.2016544417384</v>
      </c>
      <c r="AI68" s="27">
        <f>Expenses!P17</f>
        <v>10318.205850916578</v>
      </c>
      <c r="AJ68" s="27">
        <f>Expenses!Q17</f>
        <v>10982.880091845089</v>
      </c>
      <c r="AK68" s="27">
        <f>Expenses!R17</f>
        <v>11532.988976339911</v>
      </c>
      <c r="AL68" s="27">
        <f>Expenses!S17</f>
        <v>11568.756262274246</v>
      </c>
      <c r="AM68" s="27">
        <f>Expenses!T17</f>
        <v>11938.303759510003</v>
      </c>
      <c r="AN68" s="27">
        <f>Expenses!U17</f>
        <v>12630.562483448644</v>
      </c>
      <c r="AO68" s="27">
        <f>Expenses!V17</f>
        <v>12989.532980909413</v>
      </c>
      <c r="AP68" s="27">
        <f>Expenses!W17</f>
        <v>13652.097820515328</v>
      </c>
      <c r="AQ68" s="27">
        <f>Expenses!X17</f>
        <v>14171.861096865618</v>
      </c>
      <c r="AR68" s="27">
        <f>Expenses!Y17</f>
        <v>13961.503603752584</v>
      </c>
      <c r="AS68" s="27">
        <f>Expenses!Z17</f>
        <v>14646.795817155076</v>
      </c>
      <c r="AT68" s="27">
        <f>Expenses!AA17</f>
        <v>15156.456851597057</v>
      </c>
      <c r="AU68" s="27">
        <f>Expenses!AB17</f>
        <v>15729.360243072178</v>
      </c>
      <c r="AV68" s="27">
        <f>Expenses!AC17</f>
        <v>16953.260285938497</v>
      </c>
      <c r="AW68" s="27">
        <f>Expenses!AD17</f>
        <v>17985.081207862138</v>
      </c>
      <c r="AX68" s="27">
        <f>Expenses!AE17</f>
        <v>17606.33956941044</v>
      </c>
      <c r="AY68" s="27">
        <f>Expenses!AF17</f>
        <v>18303.949327198043</v>
      </c>
      <c r="AZ68" s="27">
        <f>Expenses!AG17</f>
        <v>19575.405566349444</v>
      </c>
      <c r="BA68" s="27">
        <f>Expenses!AH17</f>
        <v>19379.252400522979</v>
      </c>
      <c r="BB68" s="27">
        <f>Expenses!AI17</f>
        <v>20582.522726281692</v>
      </c>
      <c r="BC68" s="27">
        <f>Expenses!AJ17</f>
        <v>21294.158405096179</v>
      </c>
      <c r="BD68" s="27">
        <f>Expenses!AK17</f>
        <v>21015.478815688824</v>
      </c>
      <c r="BE68" s="27">
        <f>Expenses!AL17</f>
        <v>22072.856830064204</v>
      </c>
    </row>
    <row r="69" spans="2:57" ht="15" hidden="1" customHeight="1" outlineLevel="1" x14ac:dyDescent="0.2">
      <c r="B69" s="4" t="s">
        <v>49</v>
      </c>
      <c r="D69" s="27">
        <f t="shared" si="211"/>
        <v>426235.10026041663</v>
      </c>
      <c r="E69" s="27">
        <f t="shared" si="212"/>
        <v>430060.28498732997</v>
      </c>
      <c r="F69" s="27">
        <f t="shared" si="213"/>
        <v>423379.15853210178</v>
      </c>
      <c r="G69" s="27">
        <f t="shared" si="214"/>
        <v>416268.89807404298</v>
      </c>
      <c r="H69" s="27">
        <f t="shared" si="215"/>
        <v>1695943.4418538914</v>
      </c>
      <c r="J69" s="27">
        <f t="shared" si="216"/>
        <v>443775.5371029058</v>
      </c>
      <c r="K69" s="27">
        <f t="shared" si="217"/>
        <v>500572.12854463089</v>
      </c>
      <c r="L69" s="27">
        <f t="shared" si="218"/>
        <v>561031.33264104836</v>
      </c>
      <c r="M69" s="27">
        <f t="shared" si="219"/>
        <v>611145.15025390405</v>
      </c>
      <c r="N69" s="27">
        <f t="shared" si="220"/>
        <v>2116524.1485424889</v>
      </c>
      <c r="P69" s="27">
        <f t="shared" si="221"/>
        <v>683415.39115153905</v>
      </c>
      <c r="Q69" s="27">
        <f t="shared" si="222"/>
        <v>769933.8586352946</v>
      </c>
      <c r="R69" s="27">
        <f t="shared" si="223"/>
        <v>850531.15275934443</v>
      </c>
      <c r="S69" s="27">
        <f t="shared" si="224"/>
        <v>919749.91501213156</v>
      </c>
      <c r="T69" s="27">
        <f t="shared" si="225"/>
        <v>3223630.3175583095</v>
      </c>
      <c r="V69" s="27">
        <f>Expenses!C18</f>
        <v>138550.80000000002</v>
      </c>
      <c r="W69" s="27">
        <f>Expenses!D18</f>
        <v>142009.17499999999</v>
      </c>
      <c r="X69" s="27">
        <f>Expenses!E18</f>
        <v>145675.12526041665</v>
      </c>
      <c r="Y69" s="27">
        <f>Expenses!F18</f>
        <v>143484.78886845338</v>
      </c>
      <c r="Z69" s="27">
        <f>Expenses!G18</f>
        <v>143978.47481105078</v>
      </c>
      <c r="AA69" s="27">
        <f>Expenses!H18</f>
        <v>142597.02130782581</v>
      </c>
      <c r="AB69" s="27">
        <f>Expenses!I18</f>
        <v>140387.17289401448</v>
      </c>
      <c r="AC69" s="27">
        <f>Expenses!J18</f>
        <v>144131.16583674899</v>
      </c>
      <c r="AD69" s="27">
        <f>Expenses!K18</f>
        <v>138860.81980133828</v>
      </c>
      <c r="AE69" s="27">
        <f>Expenses!L18</f>
        <v>140697.26493421735</v>
      </c>
      <c r="AF69" s="27">
        <f>Expenses!M18</f>
        <v>138213.5543625654</v>
      </c>
      <c r="AG69" s="27">
        <f>Expenses!N18</f>
        <v>137358.07877726023</v>
      </c>
      <c r="AH69" s="27">
        <f>Expenses!O18</f>
        <v>139474.30934916771</v>
      </c>
      <c r="AI69" s="27">
        <f>Expenses!P18</f>
        <v>147402.9407273797</v>
      </c>
      <c r="AJ69" s="27">
        <f>Expenses!Q18</f>
        <v>156898.28702635842</v>
      </c>
      <c r="AK69" s="27">
        <f>Expenses!R18</f>
        <v>164756.98537628446</v>
      </c>
      <c r="AL69" s="27">
        <f>Expenses!S18</f>
        <v>165267.94660391781</v>
      </c>
      <c r="AM69" s="27">
        <f>Expenses!T18</f>
        <v>170547.19656442862</v>
      </c>
      <c r="AN69" s="27">
        <f>Expenses!U18</f>
        <v>180436.6069064092</v>
      </c>
      <c r="AO69" s="27">
        <f>Expenses!V18</f>
        <v>185564.7568701345</v>
      </c>
      <c r="AP69" s="27">
        <f>Expenses!W18</f>
        <v>195029.96886450471</v>
      </c>
      <c r="AQ69" s="27">
        <f>Expenses!X18</f>
        <v>202455.15852665168</v>
      </c>
      <c r="AR69" s="27">
        <f>Expenses!Y18</f>
        <v>199450.05148217978</v>
      </c>
      <c r="AS69" s="27">
        <f>Expenses!Z18</f>
        <v>209239.94024507253</v>
      </c>
      <c r="AT69" s="27">
        <f>Expenses!AA18</f>
        <v>216520.81216567225</v>
      </c>
      <c r="AU69" s="27">
        <f>Expenses!AB18</f>
        <v>224705.14632960258</v>
      </c>
      <c r="AV69" s="27">
        <f>Expenses!AC18</f>
        <v>242189.43265626422</v>
      </c>
      <c r="AW69" s="27">
        <f>Expenses!AD18</f>
        <v>256929.73154088767</v>
      </c>
      <c r="AX69" s="27">
        <f>Expenses!AE18</f>
        <v>251519.13670586344</v>
      </c>
      <c r="AY69" s="27">
        <f>Expenses!AF18</f>
        <v>261484.99038854346</v>
      </c>
      <c r="AZ69" s="27">
        <f>Expenses!AG18</f>
        <v>279648.65094784921</v>
      </c>
      <c r="BA69" s="27">
        <f>Expenses!AH18</f>
        <v>276846.46286461398</v>
      </c>
      <c r="BB69" s="27">
        <f>Expenses!AI18</f>
        <v>294036.03894688131</v>
      </c>
      <c r="BC69" s="27">
        <f>Expenses!AJ18</f>
        <v>304202.26292994543</v>
      </c>
      <c r="BD69" s="27">
        <f>Expenses!AK18</f>
        <v>300221.12593841174</v>
      </c>
      <c r="BE69" s="27">
        <f>Expenses!AL18</f>
        <v>315326.52614377439</v>
      </c>
    </row>
    <row r="70" spans="2:57" ht="15" hidden="1" customHeight="1" outlineLevel="1" x14ac:dyDescent="0.2">
      <c r="B70" s="4" t="s">
        <v>50</v>
      </c>
      <c r="D70" s="27">
        <f t="shared" si="211"/>
        <v>55410.56303385416</v>
      </c>
      <c r="E70" s="27">
        <f t="shared" si="212"/>
        <v>55907.837048352885</v>
      </c>
      <c r="F70" s="27">
        <f t="shared" si="213"/>
        <v>55039.290609173229</v>
      </c>
      <c r="G70" s="27">
        <f t="shared" si="214"/>
        <v>54114.956749625584</v>
      </c>
      <c r="H70" s="27">
        <f t="shared" si="215"/>
        <v>220472.64744100589</v>
      </c>
      <c r="J70" s="27">
        <f t="shared" si="216"/>
        <v>57690.819823377751</v>
      </c>
      <c r="K70" s="27">
        <f t="shared" si="217"/>
        <v>65074.376710802011</v>
      </c>
      <c r="L70" s="27">
        <f t="shared" si="218"/>
        <v>72934.073243336286</v>
      </c>
      <c r="M70" s="27">
        <f t="shared" si="219"/>
        <v>79448.869533007513</v>
      </c>
      <c r="N70" s="27">
        <f t="shared" si="220"/>
        <v>275148.13931052358</v>
      </c>
      <c r="P70" s="27">
        <f t="shared" si="221"/>
        <v>88844.000849700067</v>
      </c>
      <c r="Q70" s="27">
        <f t="shared" si="222"/>
        <v>100091.40162258828</v>
      </c>
      <c r="R70" s="27">
        <f t="shared" si="223"/>
        <v>110569.04985871477</v>
      </c>
      <c r="S70" s="27">
        <f t="shared" si="224"/>
        <v>119567.48895157711</v>
      </c>
      <c r="T70" s="27">
        <f t="shared" si="225"/>
        <v>419071.94128258026</v>
      </c>
      <c r="V70" s="27">
        <f>Expenses!C19</f>
        <v>18011.603999999999</v>
      </c>
      <c r="W70" s="27">
        <f>Expenses!D19</f>
        <v>18461.192749999995</v>
      </c>
      <c r="X70" s="27">
        <f>Expenses!E19</f>
        <v>18937.766283854166</v>
      </c>
      <c r="Y70" s="27">
        <f>Expenses!F19</f>
        <v>18653.022552898939</v>
      </c>
      <c r="Z70" s="27">
        <f>Expenses!G19</f>
        <v>18717.201725436596</v>
      </c>
      <c r="AA70" s="27">
        <f>Expenses!H19</f>
        <v>18537.612770017353</v>
      </c>
      <c r="AB70" s="27">
        <f>Expenses!I19</f>
        <v>18250.332476221884</v>
      </c>
      <c r="AC70" s="27">
        <f>Expenses!J19</f>
        <v>18737.05155877737</v>
      </c>
      <c r="AD70" s="27">
        <f>Expenses!K19</f>
        <v>18051.906574173976</v>
      </c>
      <c r="AE70" s="27">
        <f>Expenses!L19</f>
        <v>18290.644441448254</v>
      </c>
      <c r="AF70" s="27">
        <f>Expenses!M19</f>
        <v>17967.762067133499</v>
      </c>
      <c r="AG70" s="27">
        <f>Expenses!N19</f>
        <v>17856.550241043828</v>
      </c>
      <c r="AH70" s="27">
        <f>Expenses!O19</f>
        <v>18131.660215391799</v>
      </c>
      <c r="AI70" s="27">
        <f>Expenses!P19</f>
        <v>19162.382294559357</v>
      </c>
      <c r="AJ70" s="27">
        <f>Expenses!Q19</f>
        <v>20396.777313426595</v>
      </c>
      <c r="AK70" s="27">
        <f>Expenses!R19</f>
        <v>21418.408098916978</v>
      </c>
      <c r="AL70" s="27">
        <f>Expenses!S19</f>
        <v>21484.833058509314</v>
      </c>
      <c r="AM70" s="27">
        <f>Expenses!T19</f>
        <v>22171.13555337572</v>
      </c>
      <c r="AN70" s="27">
        <f>Expenses!U19</f>
        <v>23456.758897833195</v>
      </c>
      <c r="AO70" s="27">
        <f>Expenses!V19</f>
        <v>24123.418393117481</v>
      </c>
      <c r="AP70" s="27">
        <f>Expenses!W19</f>
        <v>25353.89595238561</v>
      </c>
      <c r="AQ70" s="27">
        <f>Expenses!X19</f>
        <v>26319.170608464716</v>
      </c>
      <c r="AR70" s="27">
        <f>Expenses!Y19</f>
        <v>25928.506692683368</v>
      </c>
      <c r="AS70" s="27">
        <f>Expenses!Z19</f>
        <v>27201.192231859426</v>
      </c>
      <c r="AT70" s="27">
        <f>Expenses!AA19</f>
        <v>28147.70558153739</v>
      </c>
      <c r="AU70" s="27">
        <f>Expenses!AB19</f>
        <v>29211.669022848331</v>
      </c>
      <c r="AV70" s="27">
        <f>Expenses!AC19</f>
        <v>31484.626245314346</v>
      </c>
      <c r="AW70" s="27">
        <f>Expenses!AD19</f>
        <v>33400.865100315394</v>
      </c>
      <c r="AX70" s="27">
        <f>Expenses!AE19</f>
        <v>32697.487771762244</v>
      </c>
      <c r="AY70" s="27">
        <f>Expenses!AF19</f>
        <v>33993.048750510643</v>
      </c>
      <c r="AZ70" s="27">
        <f>Expenses!AG19</f>
        <v>36354.324623220389</v>
      </c>
      <c r="BA70" s="27">
        <f>Expenses!AH19</f>
        <v>35990.040172399815</v>
      </c>
      <c r="BB70" s="27">
        <f>Expenses!AI19</f>
        <v>38224.685063094563</v>
      </c>
      <c r="BC70" s="27">
        <f>Expenses!AJ19</f>
        <v>39546.294180892903</v>
      </c>
      <c r="BD70" s="27">
        <f>Expenses!AK19</f>
        <v>39028.746371993526</v>
      </c>
      <c r="BE70" s="27">
        <f>Expenses!AL19</f>
        <v>40992.448398690663</v>
      </c>
    </row>
    <row r="71" spans="2:57" ht="15" hidden="1" customHeight="1" outlineLevel="1" x14ac:dyDescent="0.2">
      <c r="B71" s="4" t="s">
        <v>51</v>
      </c>
      <c r="D71" s="27">
        <f t="shared" si="211"/>
        <v>63935.265039062491</v>
      </c>
      <c r="E71" s="27">
        <f t="shared" si="212"/>
        <v>64509.042748099499</v>
      </c>
      <c r="F71" s="27">
        <f t="shared" si="213"/>
        <v>63506.873779815258</v>
      </c>
      <c r="G71" s="27">
        <f t="shared" si="214"/>
        <v>62440.334711106436</v>
      </c>
      <c r="H71" s="27">
        <f t="shared" si="215"/>
        <v>254391.51627808367</v>
      </c>
      <c r="J71" s="27">
        <f t="shared" si="216"/>
        <v>66566.33056543587</v>
      </c>
      <c r="K71" s="27">
        <f t="shared" si="217"/>
        <v>75085.819281694625</v>
      </c>
      <c r="L71" s="27">
        <f t="shared" si="218"/>
        <v>84154.699896157254</v>
      </c>
      <c r="M71" s="27">
        <f t="shared" si="219"/>
        <v>91671.772538085585</v>
      </c>
      <c r="N71" s="27">
        <f t="shared" si="220"/>
        <v>317478.62228137336</v>
      </c>
      <c r="P71" s="27">
        <f t="shared" si="221"/>
        <v>102512.30867273084</v>
      </c>
      <c r="Q71" s="27">
        <f t="shared" si="222"/>
        <v>115490.07879529416</v>
      </c>
      <c r="R71" s="27">
        <f t="shared" si="223"/>
        <v>127579.67291390165</v>
      </c>
      <c r="S71" s="27">
        <f t="shared" si="224"/>
        <v>137962.48725181972</v>
      </c>
      <c r="T71" s="27">
        <f t="shared" si="225"/>
        <v>483544.54763374641</v>
      </c>
      <c r="V71" s="27">
        <f>Expenses!C20</f>
        <v>20782.62</v>
      </c>
      <c r="W71" s="27">
        <f>Expenses!D20</f>
        <v>21301.376249999998</v>
      </c>
      <c r="X71" s="27">
        <f>Expenses!E20</f>
        <v>21851.268789062498</v>
      </c>
      <c r="Y71" s="27">
        <f>Expenses!F20</f>
        <v>21522.718330268006</v>
      </c>
      <c r="Z71" s="27">
        <f>Expenses!G20</f>
        <v>21596.771221657615</v>
      </c>
      <c r="AA71" s="27">
        <f>Expenses!H20</f>
        <v>21389.553196173871</v>
      </c>
      <c r="AB71" s="27">
        <f>Expenses!I20</f>
        <v>21058.075934102173</v>
      </c>
      <c r="AC71" s="27">
        <f>Expenses!J20</f>
        <v>21619.674875512348</v>
      </c>
      <c r="AD71" s="27">
        <f>Expenses!K20</f>
        <v>20829.12297020074</v>
      </c>
      <c r="AE71" s="27">
        <f>Expenses!L20</f>
        <v>21104.5897401326</v>
      </c>
      <c r="AF71" s="27">
        <f>Expenses!M20</f>
        <v>20732.033154384808</v>
      </c>
      <c r="AG71" s="27">
        <f>Expenses!N20</f>
        <v>20603.711816589032</v>
      </c>
      <c r="AH71" s="27">
        <f>Expenses!O20</f>
        <v>20921.146402375154</v>
      </c>
      <c r="AI71" s="27">
        <f>Expenses!P20</f>
        <v>22110.441109106952</v>
      </c>
      <c r="AJ71" s="27">
        <f>Expenses!Q20</f>
        <v>23534.743053953764</v>
      </c>
      <c r="AK71" s="27">
        <f>Expenses!R20</f>
        <v>24713.547806442668</v>
      </c>
      <c r="AL71" s="27">
        <f>Expenses!S20</f>
        <v>24790.191990587668</v>
      </c>
      <c r="AM71" s="27">
        <f>Expenses!T20</f>
        <v>25582.079484664293</v>
      </c>
      <c r="AN71" s="27">
        <f>Expenses!U20</f>
        <v>27065.491035961379</v>
      </c>
      <c r="AO71" s="27">
        <f>Expenses!V20</f>
        <v>27834.71353052017</v>
      </c>
      <c r="AP71" s="27">
        <f>Expenses!W20</f>
        <v>29254.495329675701</v>
      </c>
      <c r="AQ71" s="27">
        <f>Expenses!X20</f>
        <v>30368.273778997751</v>
      </c>
      <c r="AR71" s="27">
        <f>Expenses!Y20</f>
        <v>29917.507722326962</v>
      </c>
      <c r="AS71" s="27">
        <f>Expenses!Z20</f>
        <v>31385.991036760875</v>
      </c>
      <c r="AT71" s="27">
        <f>Expenses!AA20</f>
        <v>32478.121824850834</v>
      </c>
      <c r="AU71" s="27">
        <f>Expenses!AB20</f>
        <v>33705.771949440379</v>
      </c>
      <c r="AV71" s="27">
        <f>Expenses!AC20</f>
        <v>36328.414898439631</v>
      </c>
      <c r="AW71" s="27">
        <f>Expenses!AD20</f>
        <v>38539.459731133145</v>
      </c>
      <c r="AX71" s="27">
        <f>Expenses!AE20</f>
        <v>37727.870505879509</v>
      </c>
      <c r="AY71" s="27">
        <f>Expenses!AF20</f>
        <v>39222.748558281513</v>
      </c>
      <c r="AZ71" s="27">
        <f>Expenses!AG20</f>
        <v>41947.297642177371</v>
      </c>
      <c r="BA71" s="27">
        <f>Expenses!AH20</f>
        <v>41526.969429692093</v>
      </c>
      <c r="BB71" s="27">
        <f>Expenses!AI20</f>
        <v>44105.405842032189</v>
      </c>
      <c r="BC71" s="27">
        <f>Expenses!AJ20</f>
        <v>45630.339439491807</v>
      </c>
      <c r="BD71" s="27">
        <f>Expenses!AK20</f>
        <v>45033.168890761764</v>
      </c>
      <c r="BE71" s="27">
        <f>Expenses!AL20</f>
        <v>47298.978921566151</v>
      </c>
    </row>
    <row r="72" spans="2:57" ht="15" hidden="1" customHeight="1" outlineLevel="1" x14ac:dyDescent="0.2">
      <c r="B72" s="4" t="s">
        <v>52</v>
      </c>
      <c r="D72" s="27">
        <f t="shared" si="211"/>
        <v>66066.44054036458</v>
      </c>
      <c r="E72" s="27">
        <f t="shared" si="212"/>
        <v>66659.344173036137</v>
      </c>
      <c r="F72" s="27">
        <f t="shared" si="213"/>
        <v>65623.76957247578</v>
      </c>
      <c r="G72" s="27">
        <f t="shared" si="214"/>
        <v>64521.679201476654</v>
      </c>
      <c r="H72" s="27">
        <f t="shared" si="215"/>
        <v>262871.23348735314</v>
      </c>
      <c r="J72" s="27">
        <f t="shared" si="216"/>
        <v>68785.208250950396</v>
      </c>
      <c r="K72" s="27">
        <f t="shared" si="217"/>
        <v>77588.679924417782</v>
      </c>
      <c r="L72" s="27">
        <f t="shared" si="218"/>
        <v>86959.856559362495</v>
      </c>
      <c r="M72" s="27">
        <f t="shared" si="219"/>
        <v>94727.498289355106</v>
      </c>
      <c r="N72" s="27">
        <f t="shared" si="220"/>
        <v>328061.24302408576</v>
      </c>
      <c r="P72" s="27">
        <f t="shared" si="221"/>
        <v>105929.38562848854</v>
      </c>
      <c r="Q72" s="27">
        <f t="shared" si="222"/>
        <v>119339.74808847066</v>
      </c>
      <c r="R72" s="27">
        <f t="shared" si="223"/>
        <v>131832.32867769839</v>
      </c>
      <c r="S72" s="27">
        <f t="shared" si="224"/>
        <v>142561.2368268804</v>
      </c>
      <c r="T72" s="27">
        <f t="shared" si="225"/>
        <v>499662.69922153803</v>
      </c>
      <c r="V72" s="27">
        <f>Expenses!C21</f>
        <v>21475.374</v>
      </c>
      <c r="W72" s="27">
        <f>Expenses!D21</f>
        <v>22011.422124999997</v>
      </c>
      <c r="X72" s="27">
        <f>Expenses!E21</f>
        <v>22579.644415364583</v>
      </c>
      <c r="Y72" s="27">
        <f>Expenses!F21</f>
        <v>22240.142274610273</v>
      </c>
      <c r="Z72" s="27">
        <f>Expenses!G21</f>
        <v>22316.663595712867</v>
      </c>
      <c r="AA72" s="27">
        <f>Expenses!H21</f>
        <v>22102.538302713001</v>
      </c>
      <c r="AB72" s="27">
        <f>Expenses!I21</f>
        <v>21760.011798572246</v>
      </c>
      <c r="AC72" s="27">
        <f>Expenses!J21</f>
        <v>22340.330704696094</v>
      </c>
      <c r="AD72" s="27">
        <f>Expenses!K21</f>
        <v>21523.427069207431</v>
      </c>
      <c r="AE72" s="27">
        <f>Expenses!L21</f>
        <v>21808.076064803688</v>
      </c>
      <c r="AF72" s="27">
        <f>Expenses!M21</f>
        <v>21423.100926197636</v>
      </c>
      <c r="AG72" s="27">
        <f>Expenses!N21</f>
        <v>21290.502210475333</v>
      </c>
      <c r="AH72" s="27">
        <f>Expenses!O21</f>
        <v>21618.517949120993</v>
      </c>
      <c r="AI72" s="27">
        <f>Expenses!P21</f>
        <v>22847.45581274385</v>
      </c>
      <c r="AJ72" s="27">
        <f>Expenses!Q21</f>
        <v>24319.234489085557</v>
      </c>
      <c r="AK72" s="27">
        <f>Expenses!R21</f>
        <v>25537.332733324092</v>
      </c>
      <c r="AL72" s="27">
        <f>Expenses!S21</f>
        <v>25616.531723607259</v>
      </c>
      <c r="AM72" s="27">
        <f>Expenses!T21</f>
        <v>26434.815467486438</v>
      </c>
      <c r="AN72" s="27">
        <f>Expenses!U21</f>
        <v>27967.674070493424</v>
      </c>
      <c r="AO72" s="27">
        <f>Expenses!V21</f>
        <v>28762.537314870842</v>
      </c>
      <c r="AP72" s="27">
        <f>Expenses!W21</f>
        <v>30229.645173998226</v>
      </c>
      <c r="AQ72" s="27">
        <f>Expenses!X21</f>
        <v>31380.549571631011</v>
      </c>
      <c r="AR72" s="27">
        <f>Expenses!Y21</f>
        <v>30914.757979737864</v>
      </c>
      <c r="AS72" s="27">
        <f>Expenses!Z21</f>
        <v>32432.190737986239</v>
      </c>
      <c r="AT72" s="27">
        <f>Expenses!AA21</f>
        <v>33560.725885679196</v>
      </c>
      <c r="AU72" s="27">
        <f>Expenses!AB21</f>
        <v>34829.297681088392</v>
      </c>
      <c r="AV72" s="27">
        <f>Expenses!AC21</f>
        <v>37539.362061720953</v>
      </c>
      <c r="AW72" s="27">
        <f>Expenses!AD21</f>
        <v>39824.108388837587</v>
      </c>
      <c r="AX72" s="27">
        <f>Expenses!AE21</f>
        <v>38985.466189408828</v>
      </c>
      <c r="AY72" s="27">
        <f>Expenses!AF21</f>
        <v>40530.173510224231</v>
      </c>
      <c r="AZ72" s="27">
        <f>Expenses!AG21</f>
        <v>43345.540896916624</v>
      </c>
      <c r="BA72" s="27">
        <f>Expenses!AH21</f>
        <v>42911.201744015161</v>
      </c>
      <c r="BB72" s="27">
        <f>Expenses!AI21</f>
        <v>45575.586036766595</v>
      </c>
      <c r="BC72" s="27">
        <f>Expenses!AJ21</f>
        <v>47151.350754141538</v>
      </c>
      <c r="BD72" s="27">
        <f>Expenses!AK21</f>
        <v>46534.274520453822</v>
      </c>
      <c r="BE72" s="27">
        <f>Expenses!AL21</f>
        <v>48875.611552285023</v>
      </c>
    </row>
    <row r="73" spans="2:57" ht="15" customHeight="1" collapsed="1" x14ac:dyDescent="0.2">
      <c r="B73" s="7" t="s">
        <v>53</v>
      </c>
      <c r="D73" s="28">
        <f t="shared" si="211"/>
        <v>2408289.6210091147</v>
      </c>
      <c r="E73" s="28">
        <f t="shared" si="212"/>
        <v>2415767.8571502301</v>
      </c>
      <c r="F73" s="28">
        <f t="shared" si="213"/>
        <v>2402706.2549302592</v>
      </c>
      <c r="G73" s="28">
        <f t="shared" si="214"/>
        <v>2388805.6957347542</v>
      </c>
      <c r="H73" s="28">
        <f t="shared" si="215"/>
        <v>9615569.4288243577</v>
      </c>
      <c r="J73" s="28">
        <f t="shared" si="216"/>
        <v>2442581.1750361808</v>
      </c>
      <c r="K73" s="28">
        <f t="shared" si="217"/>
        <v>2553618.5113047529</v>
      </c>
      <c r="L73" s="28">
        <f t="shared" si="218"/>
        <v>2671816.2553132498</v>
      </c>
      <c r="M73" s="28">
        <f t="shared" si="219"/>
        <v>2769788.7687463821</v>
      </c>
      <c r="N73" s="28">
        <f t="shared" si="220"/>
        <v>10437804.710400565</v>
      </c>
      <c r="P73" s="28">
        <f t="shared" si="221"/>
        <v>2911077.089701259</v>
      </c>
      <c r="Q73" s="28">
        <f t="shared" si="222"/>
        <v>3080220.6936320006</v>
      </c>
      <c r="R73" s="28">
        <f t="shared" si="223"/>
        <v>3237788.4036445189</v>
      </c>
      <c r="S73" s="28">
        <f t="shared" si="224"/>
        <v>3373111.0838487172</v>
      </c>
      <c r="T73" s="28">
        <f t="shared" si="225"/>
        <v>12602197.270826494</v>
      </c>
      <c r="V73" s="28">
        <f>SUM(V64:V72)</f>
        <v>795866.81400000001</v>
      </c>
      <c r="W73" s="28">
        <f t="shared" ref="W73:BE73" si="226">SUM(W64:W72)</f>
        <v>802627.93712500005</v>
      </c>
      <c r="X73" s="28">
        <f t="shared" si="226"/>
        <v>809794.8698841146</v>
      </c>
      <c r="Y73" s="28">
        <f t="shared" si="226"/>
        <v>805512.76223782625</v>
      </c>
      <c r="Z73" s="28">
        <f t="shared" si="226"/>
        <v>806477.91825560434</v>
      </c>
      <c r="AA73" s="28">
        <f t="shared" si="226"/>
        <v>803777.17665679939</v>
      </c>
      <c r="AB73" s="28">
        <f t="shared" si="226"/>
        <v>799456.92300779838</v>
      </c>
      <c r="AC73" s="28">
        <f t="shared" si="226"/>
        <v>806776.42921084445</v>
      </c>
      <c r="AD73" s="28">
        <f t="shared" si="226"/>
        <v>796472.90271161625</v>
      </c>
      <c r="AE73" s="28">
        <f t="shared" si="226"/>
        <v>800063.15294639487</v>
      </c>
      <c r="AF73" s="28">
        <f t="shared" si="226"/>
        <v>795207.49877881526</v>
      </c>
      <c r="AG73" s="28">
        <f t="shared" si="226"/>
        <v>793535.04400954372</v>
      </c>
      <c r="AH73" s="28">
        <f t="shared" si="226"/>
        <v>797672.27477762278</v>
      </c>
      <c r="AI73" s="28">
        <f t="shared" si="226"/>
        <v>813172.74912202719</v>
      </c>
      <c r="AJ73" s="28">
        <f t="shared" si="226"/>
        <v>831736.15113653056</v>
      </c>
      <c r="AK73" s="28">
        <f t="shared" si="226"/>
        <v>847099.90641063615</v>
      </c>
      <c r="AL73" s="28">
        <f t="shared" si="226"/>
        <v>848098.83561065921</v>
      </c>
      <c r="AM73" s="28">
        <f t="shared" si="226"/>
        <v>858419.76928345789</v>
      </c>
      <c r="AN73" s="28">
        <f t="shared" si="226"/>
        <v>877753.56650203012</v>
      </c>
      <c r="AO73" s="28">
        <f t="shared" si="226"/>
        <v>887779.09968111303</v>
      </c>
      <c r="AP73" s="28">
        <f t="shared" si="226"/>
        <v>906283.58913010673</v>
      </c>
      <c r="AQ73" s="28">
        <f t="shared" si="226"/>
        <v>920799.83491960401</v>
      </c>
      <c r="AR73" s="28">
        <f t="shared" si="226"/>
        <v>914924.85064766137</v>
      </c>
      <c r="AS73" s="28">
        <f t="shared" si="226"/>
        <v>934064.0831791166</v>
      </c>
      <c r="AT73" s="28">
        <f t="shared" si="226"/>
        <v>948298.18778388924</v>
      </c>
      <c r="AU73" s="28">
        <f t="shared" si="226"/>
        <v>964298.56107437296</v>
      </c>
      <c r="AV73" s="28">
        <f t="shared" si="226"/>
        <v>998480.34084299661</v>
      </c>
      <c r="AW73" s="28">
        <f t="shared" si="226"/>
        <v>1027297.6251624352</v>
      </c>
      <c r="AX73" s="28">
        <f t="shared" si="226"/>
        <v>1016719.9122599629</v>
      </c>
      <c r="AY73" s="28">
        <f t="shared" si="226"/>
        <v>1036203.1562096026</v>
      </c>
      <c r="AZ73" s="28">
        <f t="shared" si="226"/>
        <v>1071713.1126030451</v>
      </c>
      <c r="BA73" s="28">
        <f t="shared" si="226"/>
        <v>1066234.8349003203</v>
      </c>
      <c r="BB73" s="28">
        <f t="shared" si="226"/>
        <v>1099840.4561411531</v>
      </c>
      <c r="BC73" s="28">
        <f t="shared" si="226"/>
        <v>1119715.4240280432</v>
      </c>
      <c r="BD73" s="28">
        <f t="shared" si="226"/>
        <v>1111932.3012095951</v>
      </c>
      <c r="BE73" s="28">
        <f t="shared" si="226"/>
        <v>1141463.3586110789</v>
      </c>
    </row>
    <row r="75" spans="2:57" ht="15" customHeight="1" thickBot="1" x14ac:dyDescent="0.25">
      <c r="B75" s="14" t="s">
        <v>118</v>
      </c>
      <c r="D75" s="15">
        <f>SUM($V75:$X75)</f>
        <v>4466152.6850664066</v>
      </c>
      <c r="E75" s="15">
        <f>SUM($Y75:$AA75)</f>
        <v>4492098.9130690601</v>
      </c>
      <c r="F75" s="15">
        <f>SUM($AB75:$AD75)</f>
        <v>4446780.8323232476</v>
      </c>
      <c r="G75" s="15">
        <f>SUM($AE75:$AG75)</f>
        <v>4398551.9356362335</v>
      </c>
      <c r="H75" s="15">
        <f>SUM(D75:G75)</f>
        <v>17803584.366094947</v>
      </c>
      <c r="J75" s="15">
        <f>SUM($AH75:$AJ75)</f>
        <v>4585129.4681690093</v>
      </c>
      <c r="K75" s="15">
        <f>SUM($AK75:$AM75)</f>
        <v>4970380.7479182314</v>
      </c>
      <c r="L75" s="15">
        <f>SUM($AN75:$AP75)</f>
        <v>5380475.5293042315</v>
      </c>
      <c r="M75" s="15">
        <f>SUM($AQ75:$AS75)</f>
        <v>5720397.5541722309</v>
      </c>
      <c r="N75" s="15">
        <f>SUM(J75:M75)</f>
        <v>20656383.299563706</v>
      </c>
      <c r="P75" s="15">
        <f>SUM($AT75:$AV75)</f>
        <v>6210606.5981808892</v>
      </c>
      <c r="Q75" s="15">
        <f>SUM($AW75:$AY75)</f>
        <v>6797461.3631232027</v>
      </c>
      <c r="R75" s="15">
        <f>SUM($AZ75:$BB75)</f>
        <v>7344152.8091666326</v>
      </c>
      <c r="S75" s="15">
        <f>SUM($BC75:$BE75)</f>
        <v>7813663.6735272892</v>
      </c>
      <c r="T75" s="15">
        <f>SUM(P75:S75)</f>
        <v>28165884.443998013</v>
      </c>
      <c r="V75" s="29">
        <f>V61+V73</f>
        <v>1464790.0764000001</v>
      </c>
      <c r="W75" s="15">
        <f t="shared" ref="W75:BE75" si="227">W61+W73</f>
        <v>1488248.2340249999</v>
      </c>
      <c r="X75" s="15">
        <f t="shared" si="227"/>
        <v>1513114.3746414063</v>
      </c>
      <c r="Y75" s="15">
        <f t="shared" si="227"/>
        <v>1498257.3228947192</v>
      </c>
      <c r="Z75" s="15">
        <f t="shared" si="227"/>
        <v>1501605.9946433576</v>
      </c>
      <c r="AA75" s="15">
        <f t="shared" si="227"/>
        <v>1492235.5955309826</v>
      </c>
      <c r="AB75" s="15">
        <f t="shared" si="227"/>
        <v>1477246.1937401006</v>
      </c>
      <c r="AC75" s="15">
        <f t="shared" si="227"/>
        <v>1502641.6978706687</v>
      </c>
      <c r="AD75" s="15">
        <f t="shared" si="227"/>
        <v>1466892.9407124775</v>
      </c>
      <c r="AE75" s="15">
        <f t="shared" si="227"/>
        <v>1479349.5480487964</v>
      </c>
      <c r="AF75" s="15">
        <f t="shared" si="227"/>
        <v>1462502.5392412811</v>
      </c>
      <c r="AG75" s="15">
        <f t="shared" si="227"/>
        <v>1456699.8483461561</v>
      </c>
      <c r="AH75" s="15">
        <f t="shared" si="227"/>
        <v>1471054.2403154045</v>
      </c>
      <c r="AI75" s="15">
        <f t="shared" si="227"/>
        <v>1524834.1469538163</v>
      </c>
      <c r="AJ75" s="15">
        <f t="shared" si="227"/>
        <v>1589241.080899789</v>
      </c>
      <c r="AK75" s="15">
        <f t="shared" si="227"/>
        <v>1642546.6318073375</v>
      </c>
      <c r="AL75" s="15">
        <f t="shared" si="227"/>
        <v>1646012.4818143742</v>
      </c>
      <c r="AM75" s="15">
        <f t="shared" si="227"/>
        <v>1681821.6342965194</v>
      </c>
      <c r="AN75" s="15">
        <f t="shared" si="227"/>
        <v>1748901.5046461737</v>
      </c>
      <c r="AO75" s="15">
        <f t="shared" si="227"/>
        <v>1783685.7458501223</v>
      </c>
      <c r="AP75" s="15">
        <f t="shared" si="227"/>
        <v>1847888.2788079353</v>
      </c>
      <c r="AQ75" s="15">
        <f t="shared" si="227"/>
        <v>1898253.3402862784</v>
      </c>
      <c r="AR75" s="15">
        <f t="shared" si="227"/>
        <v>1877869.6992036253</v>
      </c>
      <c r="AS75" s="15">
        <f t="shared" si="227"/>
        <v>1944274.5146823269</v>
      </c>
      <c r="AT75" s="15">
        <f t="shared" si="227"/>
        <v>1993660.6689197549</v>
      </c>
      <c r="AU75" s="15">
        <f t="shared" si="227"/>
        <v>2049175.0075536943</v>
      </c>
      <c r="AV75" s="15">
        <f t="shared" si="227"/>
        <v>2167770.9217074402</v>
      </c>
      <c r="AW75" s="15">
        <f t="shared" si="227"/>
        <v>2267754.3690418415</v>
      </c>
      <c r="AX75" s="15">
        <f t="shared" si="227"/>
        <v>2231054.3042758713</v>
      </c>
      <c r="AY75" s="15">
        <f t="shared" si="227"/>
        <v>2298652.6898054904</v>
      </c>
      <c r="AZ75" s="15">
        <f t="shared" si="227"/>
        <v>2421856.7993792607</v>
      </c>
      <c r="BA75" s="15">
        <f t="shared" si="227"/>
        <v>2402849.5576106766</v>
      </c>
      <c r="BB75" s="15">
        <f t="shared" si="227"/>
        <v>2519446.4521766957</v>
      </c>
      <c r="BC75" s="15">
        <f t="shared" si="227"/>
        <v>2588403.9494538195</v>
      </c>
      <c r="BD75" s="15">
        <f t="shared" si="227"/>
        <v>2561399.8972402471</v>
      </c>
      <c r="BE75" s="15">
        <f t="shared" si="227"/>
        <v>2663859.8268332216</v>
      </c>
    </row>
    <row r="77" spans="2:57" ht="15" customHeight="1" thickBot="1" x14ac:dyDescent="0.25">
      <c r="B77" s="14" t="s">
        <v>109</v>
      </c>
      <c r="D77" s="15">
        <f>SUM($V77:$X77)</f>
        <v>749463.30842317617</v>
      </c>
      <c r="E77" s="15">
        <f>SUM($Y77:$AA77)</f>
        <v>764199.61576116178</v>
      </c>
      <c r="F77" s="15">
        <f>SUM($AB77:$AD77)</f>
        <v>728030.43200691626</v>
      </c>
      <c r="G77" s="15">
        <f>SUM($AE77:$AG77)</f>
        <v>697061.49855594221</v>
      </c>
      <c r="H77" s="15">
        <f>SUM(D77:G77)</f>
        <v>2938754.8547471967</v>
      </c>
      <c r="J77" s="15">
        <f>SUM($AH77:$AJ77)</f>
        <v>854460.95300992765</v>
      </c>
      <c r="K77" s="15">
        <f>SUM($AK77:$AM77)</f>
        <v>1185578.2145798227</v>
      </c>
      <c r="L77" s="15">
        <f>SUM($AN77:$AP77)</f>
        <v>1526332.7320858163</v>
      </c>
      <c r="M77" s="15">
        <f>SUM($AQ77:$AS77)</f>
        <v>1805385.3792300823</v>
      </c>
      <c r="N77" s="15">
        <f>SUM(J77:M77)</f>
        <v>5371757.2789056487</v>
      </c>
      <c r="P77" s="15">
        <f>SUM($AT77:$AV77)</f>
        <v>2271664.1392497336</v>
      </c>
      <c r="Q77" s="15">
        <f>SUM($AW77:$AY77)</f>
        <v>2754986.0625897427</v>
      </c>
      <c r="R77" s="15">
        <f>SUM($AZ77:$BB77)</f>
        <v>3264289.3098085821</v>
      </c>
      <c r="S77" s="15">
        <f>SUM($BC77:$BE77)</f>
        <v>3731849.2676352737</v>
      </c>
      <c r="T77" s="15">
        <f>SUM(P77:S77)</f>
        <v>12022788.779283334</v>
      </c>
      <c r="V77" s="29">
        <f t="shared" ref="V77:BE77" si="228">V31-V51-V75</f>
        <v>225489.32359999977</v>
      </c>
      <c r="W77" s="15">
        <f t="shared" si="228"/>
        <v>261917.94097499968</v>
      </c>
      <c r="X77" s="15">
        <f t="shared" si="228"/>
        <v>262056.04384817672</v>
      </c>
      <c r="Y77" s="15">
        <f t="shared" si="228"/>
        <v>263642.24794255593</v>
      </c>
      <c r="Z77" s="15">
        <f t="shared" si="228"/>
        <v>250829.30782472249</v>
      </c>
      <c r="AA77" s="15">
        <f t="shared" si="228"/>
        <v>249728.05999388336</v>
      </c>
      <c r="AB77" s="15">
        <f t="shared" si="228"/>
        <v>243145.32303969329</v>
      </c>
      <c r="AC77" s="15">
        <f t="shared" si="228"/>
        <v>243799.83434176771</v>
      </c>
      <c r="AD77" s="15">
        <f t="shared" si="228"/>
        <v>241085.27462545526</v>
      </c>
      <c r="AE77" s="15">
        <f t="shared" si="228"/>
        <v>237157.37206971599</v>
      </c>
      <c r="AF77" s="15">
        <f t="shared" si="228"/>
        <v>228762.48921709531</v>
      </c>
      <c r="AG77" s="15">
        <f t="shared" si="228"/>
        <v>231141.63726913091</v>
      </c>
      <c r="AH77" s="15">
        <f t="shared" si="228"/>
        <v>226175.0969634424</v>
      </c>
      <c r="AI77" s="15">
        <f t="shared" si="228"/>
        <v>286816.29879307142</v>
      </c>
      <c r="AJ77" s="15">
        <f t="shared" si="228"/>
        <v>341469.55725341383</v>
      </c>
      <c r="AK77" s="15">
        <f t="shared" si="228"/>
        <v>377993.51623487426</v>
      </c>
      <c r="AL77" s="15">
        <f t="shared" si="228"/>
        <v>381880.7786781243</v>
      </c>
      <c r="AM77" s="15">
        <f t="shared" si="228"/>
        <v>425703.91966682416</v>
      </c>
      <c r="AN77" s="15">
        <f t="shared" si="228"/>
        <v>473361.45989970956</v>
      </c>
      <c r="AO77" s="15">
        <f t="shared" si="228"/>
        <v>506104.68820967968</v>
      </c>
      <c r="AP77" s="15">
        <f t="shared" si="228"/>
        <v>546866.58397642709</v>
      </c>
      <c r="AQ77" s="15">
        <f t="shared" si="228"/>
        <v>574134.39197085402</v>
      </c>
      <c r="AR77" s="15">
        <f t="shared" si="228"/>
        <v>597978.94265758339</v>
      </c>
      <c r="AS77" s="15">
        <f t="shared" si="228"/>
        <v>633272.04460164485</v>
      </c>
      <c r="AT77" s="15">
        <f t="shared" si="228"/>
        <v>681449.57410025294</v>
      </c>
      <c r="AU77" s="15">
        <f t="shared" si="228"/>
        <v>758232.17726298003</v>
      </c>
      <c r="AV77" s="15">
        <f t="shared" si="228"/>
        <v>831982.38788650045</v>
      </c>
      <c r="AW77" s="15">
        <f t="shared" si="228"/>
        <v>910872.41760605294</v>
      </c>
      <c r="AX77" s="15">
        <f t="shared" si="228"/>
        <v>899091.56758269854</v>
      </c>
      <c r="AY77" s="15">
        <f t="shared" si="228"/>
        <v>945022.07740099123</v>
      </c>
      <c r="AZ77" s="15">
        <f t="shared" si="228"/>
        <v>1052819.3953219182</v>
      </c>
      <c r="BA77" s="15">
        <f t="shared" si="228"/>
        <v>1059060.5647751503</v>
      </c>
      <c r="BB77" s="15">
        <f t="shared" si="228"/>
        <v>1152409.3497115136</v>
      </c>
      <c r="BC77" s="15">
        <f t="shared" si="228"/>
        <v>1219679.2538074488</v>
      </c>
      <c r="BD77" s="15">
        <f t="shared" si="228"/>
        <v>1231654.2303344705</v>
      </c>
      <c r="BE77" s="15">
        <f t="shared" si="228"/>
        <v>1280515.7834933545</v>
      </c>
    </row>
    <row r="78" spans="2:57" ht="15" customHeight="1" x14ac:dyDescent="0.2">
      <c r="B78" s="1" t="s">
        <v>110</v>
      </c>
      <c r="D78" s="17">
        <f t="shared" ref="D78:H78" si="229">D77/D31</f>
        <v>8.7916657727774766E-2</v>
      </c>
      <c r="E78" s="17">
        <f t="shared" si="229"/>
        <v>8.884796416200999E-2</v>
      </c>
      <c r="F78" s="17">
        <f t="shared" si="229"/>
        <v>8.5978539252034886E-2</v>
      </c>
      <c r="G78" s="17">
        <f t="shared" si="229"/>
        <v>8.3727309652612311E-2</v>
      </c>
      <c r="H78" s="17">
        <f t="shared" si="229"/>
        <v>8.6640709301447794E-2</v>
      </c>
      <c r="J78" s="17">
        <f t="shared" ref="J78:N78" si="230">J77/J31</f>
        <v>9.6271750194714914E-2</v>
      </c>
      <c r="K78" s="17">
        <f t="shared" si="230"/>
        <v>0.11842231588350578</v>
      </c>
      <c r="L78" s="17">
        <f t="shared" si="230"/>
        <v>0.13602918796893421</v>
      </c>
      <c r="M78" s="17">
        <f t="shared" si="230"/>
        <v>0.1477051219730717</v>
      </c>
      <c r="N78" s="17">
        <f t="shared" si="230"/>
        <v>0.12690044861063421</v>
      </c>
      <c r="P78" s="17">
        <f t="shared" ref="P78:T78" si="231">P77/P31</f>
        <v>0.16619936927540019</v>
      </c>
      <c r="Q78" s="17">
        <f t="shared" si="231"/>
        <v>0.1789105669071982</v>
      </c>
      <c r="R78" s="17">
        <f t="shared" si="231"/>
        <v>0.19189710448690667</v>
      </c>
      <c r="S78" s="17">
        <f t="shared" si="231"/>
        <v>0.20287304226530159</v>
      </c>
      <c r="T78" s="17">
        <f t="shared" si="231"/>
        <v>0.18647902511957101</v>
      </c>
      <c r="V78" s="17">
        <f>V77/V31</f>
        <v>8.1374240928237071E-2</v>
      </c>
      <c r="W78" s="17">
        <f t="shared" ref="W78:BE78" si="232">W77/W31</f>
        <v>9.2218668608911966E-2</v>
      </c>
      <c r="X78" s="17">
        <f t="shared" si="232"/>
        <v>8.9945364172404632E-2</v>
      </c>
      <c r="Y78" s="17">
        <f t="shared" si="232"/>
        <v>9.1871148858943763E-2</v>
      </c>
      <c r="Z78" s="17">
        <f t="shared" si="232"/>
        <v>8.7106530387232095E-2</v>
      </c>
      <c r="AA78" s="17">
        <f t="shared" si="232"/>
        <v>8.7564262459168957E-2</v>
      </c>
      <c r="AB78" s="17">
        <f t="shared" si="232"/>
        <v>8.6598126462471128E-2</v>
      </c>
      <c r="AC78" s="17">
        <f t="shared" si="232"/>
        <v>8.4575682478662872E-2</v>
      </c>
      <c r="AD78" s="17">
        <f t="shared" si="232"/>
        <v>8.6808242587925369E-2</v>
      </c>
      <c r="AE78" s="17">
        <f t="shared" si="232"/>
        <v>8.4279311392655112E-2</v>
      </c>
      <c r="AF78" s="17">
        <f t="shared" si="232"/>
        <v>8.2756893950140228E-2</v>
      </c>
      <c r="AG78" s="17">
        <f t="shared" si="232"/>
        <v>8.4138348223387005E-2</v>
      </c>
      <c r="AH78" s="17">
        <f t="shared" si="232"/>
        <v>8.1081275117564175E-2</v>
      </c>
      <c r="AI78" s="17">
        <f t="shared" si="232"/>
        <v>9.7289883559221316E-2</v>
      </c>
      <c r="AJ78" s="17">
        <f t="shared" si="232"/>
        <v>0.10881876524121899</v>
      </c>
      <c r="AK78" s="17">
        <f t="shared" si="232"/>
        <v>0.11471244007396229</v>
      </c>
      <c r="AL78" s="17">
        <f t="shared" si="232"/>
        <v>0.1155338305235141</v>
      </c>
      <c r="AM78" s="17">
        <f t="shared" si="232"/>
        <v>0.12480531144527007</v>
      </c>
      <c r="AN78" s="17">
        <f t="shared" si="232"/>
        <v>0.131171126529008</v>
      </c>
      <c r="AO78" s="17">
        <f t="shared" si="232"/>
        <v>0.136368752543855</v>
      </c>
      <c r="AP78" s="17">
        <f t="shared" si="232"/>
        <v>0.14020065407392793</v>
      </c>
      <c r="AQ78" s="17">
        <f t="shared" si="232"/>
        <v>0.14179297681251071</v>
      </c>
      <c r="AR78" s="17">
        <f t="shared" si="232"/>
        <v>0.1499069411649189</v>
      </c>
      <c r="AS78" s="17">
        <f t="shared" si="232"/>
        <v>0.15132676004875653</v>
      </c>
      <c r="AT78" s="17">
        <f t="shared" si="232"/>
        <v>0.15736352715572616</v>
      </c>
      <c r="AU78" s="17">
        <f t="shared" si="232"/>
        <v>0.168717136578347</v>
      </c>
      <c r="AV78" s="17">
        <f t="shared" si="232"/>
        <v>0.17176273521960811</v>
      </c>
      <c r="AW78" s="17">
        <f t="shared" si="232"/>
        <v>0.17726099897883893</v>
      </c>
      <c r="AX78" s="17">
        <f t="shared" si="232"/>
        <v>0.17873223869922317</v>
      </c>
      <c r="AY78" s="17">
        <f t="shared" si="232"/>
        <v>0.18070292983103398</v>
      </c>
      <c r="AZ78" s="17">
        <f t="shared" si="232"/>
        <v>0.18823966998472225</v>
      </c>
      <c r="BA78" s="17">
        <f t="shared" si="232"/>
        <v>0.19127218636220431</v>
      </c>
      <c r="BB78" s="17">
        <f t="shared" si="232"/>
        <v>0.19596396309768352</v>
      </c>
      <c r="BC78" s="17">
        <f t="shared" si="232"/>
        <v>0.20047175883243318</v>
      </c>
      <c r="BD78" s="17">
        <f t="shared" si="232"/>
        <v>0.20512451055611849</v>
      </c>
      <c r="BE78" s="17">
        <f t="shared" si="232"/>
        <v>0.20304599793001529</v>
      </c>
    </row>
    <row r="80" spans="2:57" ht="15" customHeight="1" x14ac:dyDescent="0.2">
      <c r="B80" s="1" t="s">
        <v>117</v>
      </c>
    </row>
    <row r="81" spans="2:57" ht="15" customHeight="1" x14ac:dyDescent="0.2">
      <c r="B81" s="4" t="s">
        <v>104</v>
      </c>
      <c r="D81" s="27">
        <f t="shared" ref="D81:D87" si="233">SUM($V81:$X81)</f>
        <v>277777.77777777798</v>
      </c>
      <c r="E81" s="27">
        <f t="shared" ref="E81:E87" si="234">SUM($Y81:$AA81)</f>
        <v>416666.66666666698</v>
      </c>
      <c r="F81" s="27">
        <f t="shared" ref="F81:F87" si="235">SUM($AB81:$AD81)</f>
        <v>416666.66666666698</v>
      </c>
      <c r="G81" s="27">
        <f t="shared" ref="G81:G87" si="236">SUM($AE81:$AG81)</f>
        <v>416666.66666666698</v>
      </c>
      <c r="H81" s="27">
        <f t="shared" ref="H81:H84" si="237">SUM(D81:G81)</f>
        <v>1527777.7777777789</v>
      </c>
      <c r="J81" s="27">
        <f t="shared" ref="J81:J87" si="238">SUM($AH81:$AJ81)</f>
        <v>416666.66666666698</v>
      </c>
      <c r="K81" s="27">
        <f t="shared" ref="K81:K87" si="239">SUM($AK81:$AM81)</f>
        <v>416666.66666666698</v>
      </c>
      <c r="L81" s="27">
        <f t="shared" ref="L81:L87" si="240">SUM($AN81:$AP81)</f>
        <v>416666.66666666698</v>
      </c>
      <c r="M81" s="27">
        <f t="shared" ref="M81:M87" si="241">SUM($AQ81:$AS81)</f>
        <v>416666.66666666698</v>
      </c>
      <c r="N81" s="27">
        <f t="shared" ref="N81:N84" si="242">SUM(J81:M81)</f>
        <v>1666666.6666666679</v>
      </c>
      <c r="P81" s="27">
        <f t="shared" ref="P81:P87" si="243">SUM($AT81:$AV81)</f>
        <v>416666.66666666698</v>
      </c>
      <c r="Q81" s="27">
        <f t="shared" ref="Q81:Q87" si="244">SUM($AW81:$AY81)</f>
        <v>416666.66666666686</v>
      </c>
      <c r="R81" s="27">
        <f t="shared" ref="R81:R87" si="245">SUM($AZ81:$BB81)</f>
        <v>416666.66666666663</v>
      </c>
      <c r="S81" s="27">
        <f t="shared" ref="S81:S87" si="246">SUM($BC81:$BE81)</f>
        <v>416666.66666666663</v>
      </c>
      <c r="T81" s="27">
        <f t="shared" ref="T81:T84" si="247">SUM(P81:S81)</f>
        <v>1666666.666666667</v>
      </c>
      <c r="V81" s="27">
        <f>OPEX!C18</f>
        <v>0</v>
      </c>
      <c r="W81" s="27">
        <f>OPEX!D18</f>
        <v>138888.88888888899</v>
      </c>
      <c r="X81" s="27">
        <f>OPEX!E18</f>
        <v>138888.88888888899</v>
      </c>
      <c r="Y81" s="27">
        <f>OPEX!F18</f>
        <v>138888.88888888899</v>
      </c>
      <c r="Z81" s="27">
        <f>OPEX!G18</f>
        <v>138888.88888888899</v>
      </c>
      <c r="AA81" s="27">
        <f>OPEX!H18</f>
        <v>138888.88888888899</v>
      </c>
      <c r="AB81" s="27">
        <f>OPEX!I18</f>
        <v>138888.88888888899</v>
      </c>
      <c r="AC81" s="27">
        <f>OPEX!J18</f>
        <v>138888.88888888899</v>
      </c>
      <c r="AD81" s="27">
        <f>OPEX!K18</f>
        <v>138888.88888888899</v>
      </c>
      <c r="AE81" s="27">
        <f>OPEX!L18</f>
        <v>138888.88888888899</v>
      </c>
      <c r="AF81" s="27">
        <f>OPEX!M18</f>
        <v>138888.88888888899</v>
      </c>
      <c r="AG81" s="27">
        <f>OPEX!N18</f>
        <v>138888.88888888899</v>
      </c>
      <c r="AH81" s="27">
        <f>OPEX!O18</f>
        <v>138888.88888888899</v>
      </c>
      <c r="AI81" s="27">
        <f>OPEX!P18</f>
        <v>138888.88888888899</v>
      </c>
      <c r="AJ81" s="27">
        <f>OPEX!Q18</f>
        <v>138888.88888888899</v>
      </c>
      <c r="AK81" s="27">
        <f>OPEX!R18</f>
        <v>138888.88888888899</v>
      </c>
      <c r="AL81" s="27">
        <f>OPEX!S18</f>
        <v>138888.88888888899</v>
      </c>
      <c r="AM81" s="27">
        <f>OPEX!T18</f>
        <v>138888.88888888899</v>
      </c>
      <c r="AN81" s="27">
        <f>OPEX!U18</f>
        <v>138888.88888888899</v>
      </c>
      <c r="AO81" s="27">
        <f>OPEX!V18</f>
        <v>138888.88888888899</v>
      </c>
      <c r="AP81" s="27">
        <f>OPEX!W18</f>
        <v>138888.88888888899</v>
      </c>
      <c r="AQ81" s="27">
        <f>OPEX!X18</f>
        <v>138888.88888888899</v>
      </c>
      <c r="AR81" s="27">
        <f>OPEX!Y18</f>
        <v>138888.88888888899</v>
      </c>
      <c r="AS81" s="27">
        <f>OPEX!Z18</f>
        <v>138888.88888888899</v>
      </c>
      <c r="AT81" s="27">
        <f>OPEX!AA18</f>
        <v>138888.88888888899</v>
      </c>
      <c r="AU81" s="27">
        <f>OPEX!AB18</f>
        <v>138888.88888888899</v>
      </c>
      <c r="AV81" s="27">
        <f>OPEX!AC18</f>
        <v>138888.88888888899</v>
      </c>
      <c r="AW81" s="27">
        <f>OPEX!AD18</f>
        <v>138888.88888888899</v>
      </c>
      <c r="AX81" s="27">
        <f>OPEX!AE18</f>
        <v>138888.88888888899</v>
      </c>
      <c r="AY81" s="27">
        <f>OPEX!AF18</f>
        <v>138888.88888888888</v>
      </c>
      <c r="AZ81" s="27">
        <f>OPEX!AG18</f>
        <v>138888.88888888888</v>
      </c>
      <c r="BA81" s="27">
        <f>OPEX!AH18</f>
        <v>138888.88888888888</v>
      </c>
      <c r="BB81" s="27">
        <f>OPEX!AI18</f>
        <v>138888.88888888888</v>
      </c>
      <c r="BC81" s="27">
        <f>OPEX!AJ18</f>
        <v>138888.88888888888</v>
      </c>
      <c r="BD81" s="27">
        <f>OPEX!AK18</f>
        <v>138888.88888888888</v>
      </c>
      <c r="BE81" s="27">
        <f>OPEX!AL18</f>
        <v>138888.88888888888</v>
      </c>
    </row>
    <row r="82" spans="2:57" ht="15" customHeight="1" x14ac:dyDescent="0.2">
      <c r="B82" s="4" t="s">
        <v>105</v>
      </c>
      <c r="D82" s="27">
        <f t="shared" si="233"/>
        <v>0</v>
      </c>
      <c r="E82" s="27">
        <f t="shared" si="234"/>
        <v>0</v>
      </c>
      <c r="F82" s="27">
        <f t="shared" si="235"/>
        <v>0</v>
      </c>
      <c r="G82" s="27">
        <f t="shared" si="236"/>
        <v>0</v>
      </c>
      <c r="H82" s="27">
        <f t="shared" si="237"/>
        <v>0</v>
      </c>
      <c r="J82" s="27">
        <f t="shared" si="238"/>
        <v>0</v>
      </c>
      <c r="K82" s="27">
        <f t="shared" si="239"/>
        <v>0</v>
      </c>
      <c r="L82" s="27">
        <f t="shared" si="240"/>
        <v>0</v>
      </c>
      <c r="M82" s="27">
        <f t="shared" si="241"/>
        <v>0</v>
      </c>
      <c r="N82" s="27">
        <f t="shared" si="242"/>
        <v>0</v>
      </c>
      <c r="P82" s="27">
        <f t="shared" si="243"/>
        <v>0</v>
      </c>
      <c r="Q82" s="27">
        <f t="shared" si="244"/>
        <v>0</v>
      </c>
      <c r="R82" s="27">
        <f t="shared" si="245"/>
        <v>0</v>
      </c>
      <c r="S82" s="27">
        <f t="shared" si="246"/>
        <v>0</v>
      </c>
      <c r="T82" s="27">
        <f t="shared" si="247"/>
        <v>0</v>
      </c>
      <c r="V82" s="27">
        <f>OPEX!C19</f>
        <v>0</v>
      </c>
      <c r="W82" s="27">
        <f>OPEX!D19</f>
        <v>0</v>
      </c>
      <c r="X82" s="27">
        <f>OPEX!E19</f>
        <v>0</v>
      </c>
      <c r="Y82" s="27">
        <f>OPEX!F19</f>
        <v>0</v>
      </c>
      <c r="Z82" s="27">
        <f>OPEX!G19</f>
        <v>0</v>
      </c>
      <c r="AA82" s="27">
        <f>OPEX!H19</f>
        <v>0</v>
      </c>
      <c r="AB82" s="27">
        <f>OPEX!I19</f>
        <v>0</v>
      </c>
      <c r="AC82" s="27">
        <f>OPEX!J19</f>
        <v>0</v>
      </c>
      <c r="AD82" s="27">
        <f>OPEX!K19</f>
        <v>0</v>
      </c>
      <c r="AE82" s="27">
        <f>OPEX!L19</f>
        <v>0</v>
      </c>
      <c r="AF82" s="27">
        <f>OPEX!M19</f>
        <v>0</v>
      </c>
      <c r="AG82" s="27">
        <f>OPEX!N19</f>
        <v>0</v>
      </c>
      <c r="AH82" s="27">
        <f>OPEX!O19</f>
        <v>0</v>
      </c>
      <c r="AI82" s="27">
        <f>OPEX!P19</f>
        <v>0</v>
      </c>
      <c r="AJ82" s="27">
        <f>OPEX!Q19</f>
        <v>0</v>
      </c>
      <c r="AK82" s="27">
        <f>OPEX!R19</f>
        <v>0</v>
      </c>
      <c r="AL82" s="27">
        <f>OPEX!S19</f>
        <v>0</v>
      </c>
      <c r="AM82" s="27">
        <f>OPEX!T19</f>
        <v>0</v>
      </c>
      <c r="AN82" s="27">
        <f>OPEX!U19</f>
        <v>0</v>
      </c>
      <c r="AO82" s="27">
        <f>OPEX!V19</f>
        <v>0</v>
      </c>
      <c r="AP82" s="27">
        <f>OPEX!W19</f>
        <v>0</v>
      </c>
      <c r="AQ82" s="27">
        <f>OPEX!X19</f>
        <v>0</v>
      </c>
      <c r="AR82" s="27">
        <f>OPEX!Y19</f>
        <v>0</v>
      </c>
      <c r="AS82" s="27">
        <f>OPEX!Z19</f>
        <v>0</v>
      </c>
      <c r="AT82" s="27">
        <f>OPEX!AA19</f>
        <v>0</v>
      </c>
      <c r="AU82" s="27">
        <f>OPEX!AB19</f>
        <v>0</v>
      </c>
      <c r="AV82" s="27">
        <f>OPEX!AC19</f>
        <v>0</v>
      </c>
      <c r="AW82" s="27">
        <f>OPEX!AD19</f>
        <v>0</v>
      </c>
      <c r="AX82" s="27">
        <f>OPEX!AE19</f>
        <v>0</v>
      </c>
      <c r="AY82" s="27">
        <f>OPEX!AF19</f>
        <v>0</v>
      </c>
      <c r="AZ82" s="27">
        <f>OPEX!AG19</f>
        <v>0</v>
      </c>
      <c r="BA82" s="27">
        <f>OPEX!AH19</f>
        <v>0</v>
      </c>
      <c r="BB82" s="27">
        <f>OPEX!AI19</f>
        <v>0</v>
      </c>
      <c r="BC82" s="27">
        <f>OPEX!AJ19</f>
        <v>0</v>
      </c>
      <c r="BD82" s="27">
        <f>OPEX!AK19</f>
        <v>0</v>
      </c>
      <c r="BE82" s="27">
        <f>OPEX!AL19</f>
        <v>0</v>
      </c>
    </row>
    <row r="83" spans="2:57" ht="15" customHeight="1" x14ac:dyDescent="0.2">
      <c r="B83" s="4" t="s">
        <v>112</v>
      </c>
      <c r="D83" s="27">
        <f t="shared" si="233"/>
        <v>225000</v>
      </c>
      <c r="E83" s="27">
        <f t="shared" si="234"/>
        <v>225000</v>
      </c>
      <c r="F83" s="27">
        <f t="shared" si="235"/>
        <v>225000</v>
      </c>
      <c r="G83" s="27">
        <f t="shared" si="236"/>
        <v>225000</v>
      </c>
      <c r="H83" s="27">
        <f t="shared" si="237"/>
        <v>900000</v>
      </c>
      <c r="J83" s="27">
        <f t="shared" si="238"/>
        <v>225000</v>
      </c>
      <c r="K83" s="27">
        <f t="shared" si="239"/>
        <v>225000</v>
      </c>
      <c r="L83" s="27">
        <f t="shared" si="240"/>
        <v>225000</v>
      </c>
      <c r="M83" s="27">
        <f t="shared" si="241"/>
        <v>225000</v>
      </c>
      <c r="N83" s="27">
        <f t="shared" si="242"/>
        <v>900000</v>
      </c>
      <c r="P83" s="27">
        <f t="shared" si="243"/>
        <v>225000</v>
      </c>
      <c r="Q83" s="27">
        <f t="shared" si="244"/>
        <v>225000</v>
      </c>
      <c r="R83" s="27">
        <f t="shared" si="245"/>
        <v>225000</v>
      </c>
      <c r="S83" s="27">
        <f t="shared" si="246"/>
        <v>225000</v>
      </c>
      <c r="T83" s="27">
        <f t="shared" si="247"/>
        <v>900000</v>
      </c>
      <c r="V83" s="27">
        <f>OPEX!C20</f>
        <v>75000</v>
      </c>
      <c r="W83" s="27">
        <f>OPEX!D20</f>
        <v>75000</v>
      </c>
      <c r="X83" s="27">
        <f>OPEX!E20</f>
        <v>75000</v>
      </c>
      <c r="Y83" s="27">
        <f>OPEX!F20</f>
        <v>75000</v>
      </c>
      <c r="Z83" s="27">
        <f>OPEX!G20</f>
        <v>75000</v>
      </c>
      <c r="AA83" s="27">
        <f>OPEX!H20</f>
        <v>75000</v>
      </c>
      <c r="AB83" s="27">
        <f>OPEX!I20</f>
        <v>75000</v>
      </c>
      <c r="AC83" s="27">
        <f>OPEX!J20</f>
        <v>75000</v>
      </c>
      <c r="AD83" s="27">
        <f>OPEX!K20</f>
        <v>75000</v>
      </c>
      <c r="AE83" s="27">
        <f>OPEX!L20</f>
        <v>75000</v>
      </c>
      <c r="AF83" s="27">
        <f>OPEX!M20</f>
        <v>75000</v>
      </c>
      <c r="AG83" s="27">
        <f>OPEX!N20</f>
        <v>75000</v>
      </c>
      <c r="AH83" s="27">
        <f>OPEX!O20</f>
        <v>75000</v>
      </c>
      <c r="AI83" s="27">
        <f>OPEX!P20</f>
        <v>75000</v>
      </c>
      <c r="AJ83" s="27">
        <f>OPEX!Q20</f>
        <v>75000</v>
      </c>
      <c r="AK83" s="27">
        <f>OPEX!R20</f>
        <v>75000</v>
      </c>
      <c r="AL83" s="27">
        <f>OPEX!S20</f>
        <v>75000</v>
      </c>
      <c r="AM83" s="27">
        <f>OPEX!T20</f>
        <v>75000</v>
      </c>
      <c r="AN83" s="27">
        <f>OPEX!U20</f>
        <v>75000</v>
      </c>
      <c r="AO83" s="27">
        <f>OPEX!V20</f>
        <v>75000</v>
      </c>
      <c r="AP83" s="27">
        <f>OPEX!W20</f>
        <v>75000</v>
      </c>
      <c r="AQ83" s="27">
        <f>OPEX!X20</f>
        <v>75000</v>
      </c>
      <c r="AR83" s="27">
        <f>OPEX!Y20</f>
        <v>75000</v>
      </c>
      <c r="AS83" s="27">
        <f>OPEX!Z20</f>
        <v>75000</v>
      </c>
      <c r="AT83" s="27">
        <f>OPEX!AA20</f>
        <v>75000</v>
      </c>
      <c r="AU83" s="27">
        <f>OPEX!AB20</f>
        <v>75000</v>
      </c>
      <c r="AV83" s="27">
        <f>OPEX!AC20</f>
        <v>75000</v>
      </c>
      <c r="AW83" s="27">
        <f>OPEX!AD20</f>
        <v>75000</v>
      </c>
      <c r="AX83" s="27">
        <f>OPEX!AE20</f>
        <v>75000</v>
      </c>
      <c r="AY83" s="27">
        <f>OPEX!AF20</f>
        <v>75000</v>
      </c>
      <c r="AZ83" s="27">
        <f>OPEX!AG20</f>
        <v>75000</v>
      </c>
      <c r="BA83" s="27">
        <f>OPEX!AH20</f>
        <v>75000</v>
      </c>
      <c r="BB83" s="27">
        <f>OPEX!AI20</f>
        <v>75000</v>
      </c>
      <c r="BC83" s="27">
        <f>OPEX!AJ20</f>
        <v>75000</v>
      </c>
      <c r="BD83" s="27">
        <f>OPEX!AK20</f>
        <v>75000</v>
      </c>
      <c r="BE83" s="27">
        <f>OPEX!AL20</f>
        <v>75000</v>
      </c>
    </row>
    <row r="84" spans="2:57" ht="15" customHeight="1" x14ac:dyDescent="0.2">
      <c r="B84" s="7" t="s">
        <v>106</v>
      </c>
      <c r="D84" s="28">
        <f t="shared" si="233"/>
        <v>502777.77777777798</v>
      </c>
      <c r="E84" s="28">
        <f t="shared" si="234"/>
        <v>641666.66666666698</v>
      </c>
      <c r="F84" s="28">
        <f t="shared" si="235"/>
        <v>641666.66666666698</v>
      </c>
      <c r="G84" s="28">
        <f t="shared" si="236"/>
        <v>641666.66666666698</v>
      </c>
      <c r="H84" s="28">
        <f t="shared" si="237"/>
        <v>2427777.7777777789</v>
      </c>
      <c r="J84" s="28">
        <f t="shared" si="238"/>
        <v>641666.66666666698</v>
      </c>
      <c r="K84" s="28">
        <f t="shared" si="239"/>
        <v>641666.66666666698</v>
      </c>
      <c r="L84" s="28">
        <f t="shared" si="240"/>
        <v>641666.66666666698</v>
      </c>
      <c r="M84" s="28">
        <f t="shared" si="241"/>
        <v>641666.66666666698</v>
      </c>
      <c r="N84" s="28">
        <f t="shared" si="242"/>
        <v>2566666.6666666679</v>
      </c>
      <c r="P84" s="28">
        <f t="shared" si="243"/>
        <v>641666.66666666698</v>
      </c>
      <c r="Q84" s="28">
        <f t="shared" si="244"/>
        <v>641666.66666666686</v>
      </c>
      <c r="R84" s="28">
        <f t="shared" si="245"/>
        <v>641666.66666666663</v>
      </c>
      <c r="S84" s="28">
        <f t="shared" si="246"/>
        <v>641666.66666666663</v>
      </c>
      <c r="T84" s="28">
        <f t="shared" si="247"/>
        <v>2566666.666666667</v>
      </c>
      <c r="V84" s="31">
        <f>SUM(V81:V83)</f>
        <v>75000</v>
      </c>
      <c r="W84" s="31">
        <f t="shared" ref="W84:BE84" si="248">SUM(W81:W83)</f>
        <v>213888.88888888899</v>
      </c>
      <c r="X84" s="31">
        <f t="shared" si="248"/>
        <v>213888.88888888899</v>
      </c>
      <c r="Y84" s="31">
        <f t="shared" si="248"/>
        <v>213888.88888888899</v>
      </c>
      <c r="Z84" s="31">
        <f t="shared" si="248"/>
        <v>213888.88888888899</v>
      </c>
      <c r="AA84" s="31">
        <f t="shared" si="248"/>
        <v>213888.88888888899</v>
      </c>
      <c r="AB84" s="31">
        <f t="shared" si="248"/>
        <v>213888.88888888899</v>
      </c>
      <c r="AC84" s="31">
        <f t="shared" si="248"/>
        <v>213888.88888888899</v>
      </c>
      <c r="AD84" s="31">
        <f t="shared" si="248"/>
        <v>213888.88888888899</v>
      </c>
      <c r="AE84" s="31">
        <f t="shared" si="248"/>
        <v>213888.88888888899</v>
      </c>
      <c r="AF84" s="31">
        <f t="shared" si="248"/>
        <v>213888.88888888899</v>
      </c>
      <c r="AG84" s="31">
        <f t="shared" si="248"/>
        <v>213888.88888888899</v>
      </c>
      <c r="AH84" s="31">
        <f t="shared" si="248"/>
        <v>213888.88888888899</v>
      </c>
      <c r="AI84" s="31">
        <f t="shared" si="248"/>
        <v>213888.88888888899</v>
      </c>
      <c r="AJ84" s="31">
        <f t="shared" si="248"/>
        <v>213888.88888888899</v>
      </c>
      <c r="AK84" s="31">
        <f t="shared" si="248"/>
        <v>213888.88888888899</v>
      </c>
      <c r="AL84" s="31">
        <f t="shared" si="248"/>
        <v>213888.88888888899</v>
      </c>
      <c r="AM84" s="31">
        <f t="shared" si="248"/>
        <v>213888.88888888899</v>
      </c>
      <c r="AN84" s="31">
        <f t="shared" si="248"/>
        <v>213888.88888888899</v>
      </c>
      <c r="AO84" s="31">
        <f t="shared" si="248"/>
        <v>213888.88888888899</v>
      </c>
      <c r="AP84" s="31">
        <f t="shared" si="248"/>
        <v>213888.88888888899</v>
      </c>
      <c r="AQ84" s="31">
        <f t="shared" si="248"/>
        <v>213888.88888888899</v>
      </c>
      <c r="AR84" s="31">
        <f t="shared" si="248"/>
        <v>213888.88888888899</v>
      </c>
      <c r="AS84" s="31">
        <f t="shared" si="248"/>
        <v>213888.88888888899</v>
      </c>
      <c r="AT84" s="31">
        <f t="shared" si="248"/>
        <v>213888.88888888899</v>
      </c>
      <c r="AU84" s="31">
        <f t="shared" si="248"/>
        <v>213888.88888888899</v>
      </c>
      <c r="AV84" s="31">
        <f t="shared" si="248"/>
        <v>213888.88888888899</v>
      </c>
      <c r="AW84" s="31">
        <f t="shared" si="248"/>
        <v>213888.88888888899</v>
      </c>
      <c r="AX84" s="31">
        <f t="shared" si="248"/>
        <v>213888.88888888899</v>
      </c>
      <c r="AY84" s="31">
        <f t="shared" si="248"/>
        <v>213888.88888888888</v>
      </c>
      <c r="AZ84" s="31">
        <f t="shared" si="248"/>
        <v>213888.88888888888</v>
      </c>
      <c r="BA84" s="31">
        <f t="shared" si="248"/>
        <v>213888.88888888888</v>
      </c>
      <c r="BB84" s="31">
        <f t="shared" si="248"/>
        <v>213888.88888888888</v>
      </c>
      <c r="BC84" s="31">
        <f t="shared" si="248"/>
        <v>213888.88888888888</v>
      </c>
      <c r="BD84" s="31">
        <f t="shared" si="248"/>
        <v>213888.88888888888</v>
      </c>
      <c r="BE84" s="31">
        <f t="shared" si="248"/>
        <v>213888.88888888888</v>
      </c>
    </row>
    <row r="85" spans="2:57" ht="15" customHeight="1" x14ac:dyDescent="0.2">
      <c r="B85" s="2"/>
      <c r="D85" s="33"/>
      <c r="E85" s="33"/>
      <c r="F85" s="33"/>
      <c r="G85" s="33"/>
      <c r="H85" s="33"/>
      <c r="J85" s="33"/>
      <c r="K85" s="33"/>
      <c r="L85" s="33"/>
      <c r="M85" s="33"/>
      <c r="N85" s="33"/>
      <c r="P85" s="33"/>
      <c r="Q85" s="33"/>
      <c r="R85" s="33"/>
      <c r="S85" s="33"/>
      <c r="T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</row>
    <row r="86" spans="2:57" ht="15" customHeight="1" x14ac:dyDescent="0.2">
      <c r="B86" s="10" t="s">
        <v>113</v>
      </c>
      <c r="D86" s="27">
        <f t="shared" si="233"/>
        <v>161134.61131098287</v>
      </c>
      <c r="E86" s="27">
        <f t="shared" si="234"/>
        <v>164302.91738864977</v>
      </c>
      <c r="F86" s="27">
        <f t="shared" si="235"/>
        <v>156526.542881487</v>
      </c>
      <c r="G86" s="27">
        <f t="shared" si="236"/>
        <v>149868.22218952759</v>
      </c>
      <c r="H86" s="27">
        <f t="shared" ref="H86:H87" si="249">SUM(D86:G86)</f>
        <v>631832.29377064714</v>
      </c>
      <c r="J86" s="27">
        <f t="shared" si="238"/>
        <v>183709.10489713441</v>
      </c>
      <c r="K86" s="27">
        <f t="shared" si="239"/>
        <v>254899.31613466187</v>
      </c>
      <c r="L86" s="27">
        <f t="shared" si="240"/>
        <v>328161.53739845048</v>
      </c>
      <c r="M86" s="27">
        <f t="shared" si="241"/>
        <v>388157.85653446766</v>
      </c>
      <c r="N86" s="27">
        <f t="shared" ref="N86:N87" si="250">SUM(J86:M86)</f>
        <v>1154927.8149647145</v>
      </c>
      <c r="P86" s="27">
        <f t="shared" si="243"/>
        <v>488407.78993869264</v>
      </c>
      <c r="Q86" s="27">
        <f t="shared" si="244"/>
        <v>592322.00345679466</v>
      </c>
      <c r="R86" s="27">
        <f t="shared" si="245"/>
        <v>701822.20160884503</v>
      </c>
      <c r="S86" s="27">
        <f t="shared" si="246"/>
        <v>802347.59254158393</v>
      </c>
      <c r="T86" s="27">
        <f t="shared" ref="T86:T87" si="251">SUM(P86:S86)</f>
        <v>2584899.5875459164</v>
      </c>
      <c r="V86" s="27">
        <f>OPEX!C23</f>
        <v>48480.204573999952</v>
      </c>
      <c r="W86" s="27">
        <f>OPEX!D23</f>
        <v>56312.357309624931</v>
      </c>
      <c r="X86" s="27">
        <f>OPEX!E23</f>
        <v>56342.049427357997</v>
      </c>
      <c r="Y86" s="27">
        <f>OPEX!F23</f>
        <v>56683.083307649526</v>
      </c>
      <c r="Z86" s="27">
        <f>OPEX!G23</f>
        <v>53928.301182315336</v>
      </c>
      <c r="AA86" s="27">
        <f>OPEX!H23</f>
        <v>53691.53289868492</v>
      </c>
      <c r="AB86" s="27">
        <f>OPEX!I23</f>
        <v>52276.244453534055</v>
      </c>
      <c r="AC86" s="27">
        <f>OPEX!J23</f>
        <v>52416.964383480059</v>
      </c>
      <c r="AD86" s="27">
        <f>OPEX!K23</f>
        <v>51833.334044472882</v>
      </c>
      <c r="AE86" s="27">
        <f>OPEX!L23</f>
        <v>50988.834994988938</v>
      </c>
      <c r="AF86" s="27">
        <f>OPEX!M23</f>
        <v>49183.935181675493</v>
      </c>
      <c r="AG86" s="27">
        <f>OPEX!N23</f>
        <v>49695.452012863141</v>
      </c>
      <c r="AH86" s="27">
        <f>OPEX!O23</f>
        <v>48627.645847140113</v>
      </c>
      <c r="AI86" s="27">
        <f>OPEX!P23</f>
        <v>61665.504240510352</v>
      </c>
      <c r="AJ86" s="27">
        <f>OPEX!Q23</f>
        <v>73415.95480948397</v>
      </c>
      <c r="AK86" s="27">
        <f>OPEX!R23</f>
        <v>81268.605990497963</v>
      </c>
      <c r="AL86" s="27">
        <f>OPEX!S23</f>
        <v>82104.367415796718</v>
      </c>
      <c r="AM86" s="27">
        <f>OPEX!T23</f>
        <v>91526.342728367192</v>
      </c>
      <c r="AN86" s="27">
        <f>OPEX!U23</f>
        <v>101772.71387843756</v>
      </c>
      <c r="AO86" s="27">
        <f>OPEX!V23</f>
        <v>108812.50796508112</v>
      </c>
      <c r="AP86" s="27">
        <f>OPEX!W23</f>
        <v>117576.31555493182</v>
      </c>
      <c r="AQ86" s="27">
        <f>OPEX!X23</f>
        <v>123438.89427373362</v>
      </c>
      <c r="AR86" s="27">
        <f>OPEX!Y23</f>
        <v>128565.47267138043</v>
      </c>
      <c r="AS86" s="27">
        <f>OPEX!Z23</f>
        <v>136153.48958935364</v>
      </c>
      <c r="AT86" s="27">
        <f>OPEX!AA23</f>
        <v>146511.65843155439</v>
      </c>
      <c r="AU86" s="27">
        <f>OPEX!AB23</f>
        <v>163019.9181115407</v>
      </c>
      <c r="AV86" s="27">
        <f>OPEX!AC23</f>
        <v>178876.21339559759</v>
      </c>
      <c r="AW86" s="27">
        <f>OPEX!AD23</f>
        <v>195837.56978530137</v>
      </c>
      <c r="AX86" s="27">
        <f>OPEX!AE23</f>
        <v>193304.68703028018</v>
      </c>
      <c r="AY86" s="27">
        <f>OPEX!AF23</f>
        <v>203179.7466412131</v>
      </c>
      <c r="AZ86" s="27">
        <f>OPEX!AG23</f>
        <v>226356.1699942124</v>
      </c>
      <c r="BA86" s="27">
        <f>OPEX!AH23</f>
        <v>227698.0214266573</v>
      </c>
      <c r="BB86" s="27">
        <f>OPEX!AI23</f>
        <v>247768.01018797542</v>
      </c>
      <c r="BC86" s="27">
        <f>OPEX!AJ23</f>
        <v>262231.03956860147</v>
      </c>
      <c r="BD86" s="27">
        <f>OPEX!AK23</f>
        <v>264805.65952191118</v>
      </c>
      <c r="BE86" s="27">
        <f>OPEX!AL23</f>
        <v>275310.89345107123</v>
      </c>
    </row>
    <row r="87" spans="2:57" ht="15" customHeight="1" collapsed="1" x14ac:dyDescent="0.2">
      <c r="B87" s="7" t="s">
        <v>115</v>
      </c>
      <c r="D87" s="28">
        <f t="shared" si="233"/>
        <v>161134.61131098287</v>
      </c>
      <c r="E87" s="28">
        <f t="shared" si="234"/>
        <v>164302.91738864977</v>
      </c>
      <c r="F87" s="28">
        <f t="shared" si="235"/>
        <v>156526.542881487</v>
      </c>
      <c r="G87" s="28">
        <f t="shared" si="236"/>
        <v>149868.22218952759</v>
      </c>
      <c r="H87" s="28">
        <f t="shared" si="249"/>
        <v>631832.29377064714</v>
      </c>
      <c r="J87" s="28">
        <f t="shared" si="238"/>
        <v>183709.10489713441</v>
      </c>
      <c r="K87" s="28">
        <f t="shared" si="239"/>
        <v>254899.31613466187</v>
      </c>
      <c r="L87" s="28">
        <f t="shared" si="240"/>
        <v>328161.53739845048</v>
      </c>
      <c r="M87" s="28">
        <f t="shared" si="241"/>
        <v>388157.85653446766</v>
      </c>
      <c r="N87" s="28">
        <f t="shared" si="250"/>
        <v>1154927.8149647145</v>
      </c>
      <c r="P87" s="28">
        <f t="shared" si="243"/>
        <v>488407.78993869264</v>
      </c>
      <c r="Q87" s="28">
        <f t="shared" si="244"/>
        <v>592322.00345679466</v>
      </c>
      <c r="R87" s="28">
        <f t="shared" si="245"/>
        <v>701822.20160884503</v>
      </c>
      <c r="S87" s="28">
        <f t="shared" si="246"/>
        <v>802347.59254158393</v>
      </c>
      <c r="T87" s="28">
        <f t="shared" si="251"/>
        <v>2584899.5875459164</v>
      </c>
      <c r="V87" s="31">
        <f>SUM(V86:V86)</f>
        <v>48480.204573999952</v>
      </c>
      <c r="W87" s="31">
        <f t="shared" ref="W87:BE87" si="252">SUM(W86:W86)</f>
        <v>56312.357309624931</v>
      </c>
      <c r="X87" s="31">
        <f t="shared" si="252"/>
        <v>56342.049427357997</v>
      </c>
      <c r="Y87" s="31">
        <f t="shared" si="252"/>
        <v>56683.083307649526</v>
      </c>
      <c r="Z87" s="31">
        <f t="shared" si="252"/>
        <v>53928.301182315336</v>
      </c>
      <c r="AA87" s="31">
        <f t="shared" si="252"/>
        <v>53691.53289868492</v>
      </c>
      <c r="AB87" s="31">
        <f t="shared" si="252"/>
        <v>52276.244453534055</v>
      </c>
      <c r="AC87" s="31">
        <f t="shared" si="252"/>
        <v>52416.964383480059</v>
      </c>
      <c r="AD87" s="31">
        <f t="shared" si="252"/>
        <v>51833.334044472882</v>
      </c>
      <c r="AE87" s="31">
        <f t="shared" si="252"/>
        <v>50988.834994988938</v>
      </c>
      <c r="AF87" s="31">
        <f t="shared" si="252"/>
        <v>49183.935181675493</v>
      </c>
      <c r="AG87" s="31">
        <f t="shared" si="252"/>
        <v>49695.452012863141</v>
      </c>
      <c r="AH87" s="31">
        <f t="shared" si="252"/>
        <v>48627.645847140113</v>
      </c>
      <c r="AI87" s="31">
        <f t="shared" si="252"/>
        <v>61665.504240510352</v>
      </c>
      <c r="AJ87" s="31">
        <f t="shared" si="252"/>
        <v>73415.95480948397</v>
      </c>
      <c r="AK87" s="31">
        <f t="shared" si="252"/>
        <v>81268.605990497963</v>
      </c>
      <c r="AL87" s="31">
        <f t="shared" si="252"/>
        <v>82104.367415796718</v>
      </c>
      <c r="AM87" s="31">
        <f t="shared" si="252"/>
        <v>91526.342728367192</v>
      </c>
      <c r="AN87" s="31">
        <f t="shared" si="252"/>
        <v>101772.71387843756</v>
      </c>
      <c r="AO87" s="31">
        <f t="shared" si="252"/>
        <v>108812.50796508112</v>
      </c>
      <c r="AP87" s="31">
        <f t="shared" si="252"/>
        <v>117576.31555493182</v>
      </c>
      <c r="AQ87" s="31">
        <f t="shared" si="252"/>
        <v>123438.89427373362</v>
      </c>
      <c r="AR87" s="31">
        <f t="shared" si="252"/>
        <v>128565.47267138043</v>
      </c>
      <c r="AS87" s="31">
        <f t="shared" si="252"/>
        <v>136153.48958935364</v>
      </c>
      <c r="AT87" s="31">
        <f t="shared" si="252"/>
        <v>146511.65843155439</v>
      </c>
      <c r="AU87" s="31">
        <f t="shared" si="252"/>
        <v>163019.9181115407</v>
      </c>
      <c r="AV87" s="31">
        <f t="shared" si="252"/>
        <v>178876.21339559759</v>
      </c>
      <c r="AW87" s="31">
        <f t="shared" si="252"/>
        <v>195837.56978530137</v>
      </c>
      <c r="AX87" s="31">
        <f t="shared" si="252"/>
        <v>193304.68703028018</v>
      </c>
      <c r="AY87" s="31">
        <f t="shared" si="252"/>
        <v>203179.7466412131</v>
      </c>
      <c r="AZ87" s="31">
        <f t="shared" si="252"/>
        <v>226356.1699942124</v>
      </c>
      <c r="BA87" s="31">
        <f t="shared" si="252"/>
        <v>227698.0214266573</v>
      </c>
      <c r="BB87" s="31">
        <f t="shared" si="252"/>
        <v>247768.01018797542</v>
      </c>
      <c r="BC87" s="31">
        <f t="shared" si="252"/>
        <v>262231.03956860147</v>
      </c>
      <c r="BD87" s="31">
        <f t="shared" si="252"/>
        <v>264805.65952191118</v>
      </c>
      <c r="BE87" s="31">
        <f t="shared" si="252"/>
        <v>275310.89345107123</v>
      </c>
    </row>
    <row r="89" spans="2:57" ht="15" customHeight="1" thickBot="1" x14ac:dyDescent="0.25">
      <c r="B89" s="14" t="s">
        <v>60</v>
      </c>
      <c r="D89" s="15">
        <f>SUM($V89:$X89)</f>
        <v>85550.919334415317</v>
      </c>
      <c r="E89" s="15">
        <f>SUM($Y89:$AA89)</f>
        <v>-41769.968294154976</v>
      </c>
      <c r="F89" s="15">
        <f>SUM($AB89:$AD89)</f>
        <v>-70162.777541237709</v>
      </c>
      <c r="G89" s="15">
        <f>SUM($AE89:$AG89)</f>
        <v>-94473.390300252344</v>
      </c>
      <c r="H89" s="15">
        <f>SUM(D89:G89)</f>
        <v>-120855.21680122972</v>
      </c>
      <c r="J89" s="15">
        <f>SUM($AH89:$AJ89)</f>
        <v>29085.181446126233</v>
      </c>
      <c r="K89" s="15">
        <f>SUM($AK89:$AM89)</f>
        <v>289012.23177849385</v>
      </c>
      <c r="L89" s="15">
        <f>SUM($AN89:$AP89)</f>
        <v>556504.52802069881</v>
      </c>
      <c r="M89" s="15">
        <f>SUM($AQ89:$AS89)</f>
        <v>775560.85602894751</v>
      </c>
      <c r="N89" s="15">
        <f>SUM(J89:M89)</f>
        <v>1650162.7972742664</v>
      </c>
      <c r="P89" s="15">
        <f>SUM($AT89:$AV89)</f>
        <v>1141589.6826443737</v>
      </c>
      <c r="Q89" s="15">
        <f>SUM($AW89:$AY89)</f>
        <v>1520997.3924662811</v>
      </c>
      <c r="R89" s="15">
        <f>SUM($AZ89:$BB89)</f>
        <v>1920800.4415330703</v>
      </c>
      <c r="S89" s="15">
        <f>SUM($BC89:$BE89)</f>
        <v>2287835.008427023</v>
      </c>
      <c r="T89" s="15">
        <f>SUM(P89:S89)</f>
        <v>6871222.5250707483</v>
      </c>
      <c r="V89" s="29">
        <f>V77-V84-V87</f>
        <v>102009.11902599983</v>
      </c>
      <c r="W89" s="29">
        <f t="shared" ref="W89:BE89" si="253">W77-W84-W87</f>
        <v>-8283.3052235142386</v>
      </c>
      <c r="X89" s="29">
        <f t="shared" si="253"/>
        <v>-8174.8944680702698</v>
      </c>
      <c r="Y89" s="29">
        <f t="shared" si="253"/>
        <v>-6929.7242539825893</v>
      </c>
      <c r="Z89" s="29">
        <f t="shared" si="253"/>
        <v>-16987.882246481837</v>
      </c>
      <c r="AA89" s="29">
        <f t="shared" si="253"/>
        <v>-17852.36179369055</v>
      </c>
      <c r="AB89" s="29">
        <f t="shared" si="253"/>
        <v>-23019.810302729755</v>
      </c>
      <c r="AC89" s="29">
        <f t="shared" si="253"/>
        <v>-22506.018930601342</v>
      </c>
      <c r="AD89" s="29">
        <f t="shared" si="253"/>
        <v>-24636.948307906612</v>
      </c>
      <c r="AE89" s="29">
        <f t="shared" si="253"/>
        <v>-27720.351814161942</v>
      </c>
      <c r="AF89" s="29">
        <f t="shared" si="253"/>
        <v>-34310.334853469176</v>
      </c>
      <c r="AG89" s="29">
        <f t="shared" si="253"/>
        <v>-32442.703632621226</v>
      </c>
      <c r="AH89" s="29">
        <f t="shared" si="253"/>
        <v>-36341.437772586709</v>
      </c>
      <c r="AI89" s="29">
        <f t="shared" si="253"/>
        <v>11261.905663672071</v>
      </c>
      <c r="AJ89" s="29">
        <f t="shared" si="253"/>
        <v>54164.713555040871</v>
      </c>
      <c r="AK89" s="29">
        <f t="shared" si="253"/>
        <v>82836.021355487304</v>
      </c>
      <c r="AL89" s="29">
        <f t="shared" si="253"/>
        <v>85887.522373438595</v>
      </c>
      <c r="AM89" s="29">
        <f t="shared" si="253"/>
        <v>120288.68804956798</v>
      </c>
      <c r="AN89" s="29">
        <f t="shared" si="253"/>
        <v>157699.85713238301</v>
      </c>
      <c r="AO89" s="29">
        <f t="shared" si="253"/>
        <v>183403.29135570955</v>
      </c>
      <c r="AP89" s="29">
        <f t="shared" si="253"/>
        <v>215401.37953260628</v>
      </c>
      <c r="AQ89" s="29">
        <f t="shared" si="253"/>
        <v>236806.60880823142</v>
      </c>
      <c r="AR89" s="29">
        <f t="shared" si="253"/>
        <v>255524.58109731396</v>
      </c>
      <c r="AS89" s="29">
        <f t="shared" si="253"/>
        <v>283229.66612340219</v>
      </c>
      <c r="AT89" s="29">
        <f t="shared" si="253"/>
        <v>321049.02677980956</v>
      </c>
      <c r="AU89" s="29">
        <f t="shared" si="253"/>
        <v>381323.37026255031</v>
      </c>
      <c r="AV89" s="29">
        <f t="shared" si="253"/>
        <v>439217.28560201387</v>
      </c>
      <c r="AW89" s="29">
        <f t="shared" si="253"/>
        <v>501145.95893186261</v>
      </c>
      <c r="AX89" s="29">
        <f t="shared" si="253"/>
        <v>491897.99166352936</v>
      </c>
      <c r="AY89" s="29">
        <f t="shared" si="253"/>
        <v>527953.44187088928</v>
      </c>
      <c r="AZ89" s="29">
        <f t="shared" si="253"/>
        <v>612574.33643881697</v>
      </c>
      <c r="BA89" s="29">
        <f t="shared" si="253"/>
        <v>617473.65445960406</v>
      </c>
      <c r="BB89" s="29">
        <f t="shared" si="253"/>
        <v>690752.45063464926</v>
      </c>
      <c r="BC89" s="29">
        <f t="shared" si="253"/>
        <v>743559.32534995838</v>
      </c>
      <c r="BD89" s="29">
        <f t="shared" si="253"/>
        <v>752959.68192367046</v>
      </c>
      <c r="BE89" s="29">
        <f t="shared" si="253"/>
        <v>791316.00115339423</v>
      </c>
    </row>
    <row r="90" spans="2:57" ht="15" customHeight="1" x14ac:dyDescent="0.2">
      <c r="B90" s="1" t="s">
        <v>111</v>
      </c>
      <c r="D90" s="17">
        <f t="shared" ref="D90:H90" si="254">D89/D31</f>
        <v>1.0035649255791736E-2</v>
      </c>
      <c r="E90" s="17">
        <f t="shared" si="254"/>
        <v>-4.8562922167278907E-3</v>
      </c>
      <c r="F90" s="17">
        <f t="shared" si="254"/>
        <v>-8.2860452772993282E-3</v>
      </c>
      <c r="G90" s="17">
        <f t="shared" si="254"/>
        <v>-1.1347639799340484E-2</v>
      </c>
      <c r="H90" s="17">
        <f t="shared" si="254"/>
        <v>-3.5630674295694356E-3</v>
      </c>
      <c r="J90" s="17">
        <f t="shared" ref="J90:N90" si="255">J89/J31</f>
        <v>3.2770149562549862E-3</v>
      </c>
      <c r="K90" s="17">
        <f t="shared" si="255"/>
        <v>2.886819054616278E-2</v>
      </c>
      <c r="L90" s="17">
        <f t="shared" si="255"/>
        <v>4.9596564010156108E-2</v>
      </c>
      <c r="M90" s="17">
        <f t="shared" si="255"/>
        <v>6.3451444857799827E-2</v>
      </c>
      <c r="N90" s="17">
        <f t="shared" si="255"/>
        <v>3.8982848327306474E-2</v>
      </c>
      <c r="P90" s="17">
        <f t="shared" ref="P90:T90" si="256">P89/P31</f>
        <v>8.3520922811002388E-2</v>
      </c>
      <c r="Q90" s="17">
        <f t="shared" si="256"/>
        <v>9.8774548969845569E-2</v>
      </c>
      <c r="R90" s="17">
        <f t="shared" si="256"/>
        <v>0.1129177006216347</v>
      </c>
      <c r="S90" s="17">
        <f t="shared" si="256"/>
        <v>0.12437266756348907</v>
      </c>
      <c r="T90" s="17">
        <f t="shared" si="256"/>
        <v>0.10657584536981357</v>
      </c>
      <c r="V90" s="17">
        <f>V89/V31</f>
        <v>3.6812894269105563E-2</v>
      </c>
      <c r="W90" s="17">
        <f t="shared" ref="W90:BE90" si="257">W89/W31</f>
        <v>-2.9164683280197353E-3</v>
      </c>
      <c r="X90" s="17">
        <f t="shared" si="257"/>
        <v>-2.8058649180690222E-3</v>
      </c>
      <c r="Y90" s="17">
        <f t="shared" si="257"/>
        <v>-2.4147940379714221E-3</v>
      </c>
      <c r="Z90" s="17">
        <f t="shared" si="257"/>
        <v>-5.8994520773941296E-3</v>
      </c>
      <c r="AA90" s="17">
        <f t="shared" si="257"/>
        <v>-6.2597246527164316E-3</v>
      </c>
      <c r="AB90" s="17">
        <f t="shared" si="257"/>
        <v>-8.1986871835180389E-3</v>
      </c>
      <c r="AC90" s="17">
        <f t="shared" si="257"/>
        <v>-7.8074782785330817E-3</v>
      </c>
      <c r="AD90" s="17">
        <f t="shared" si="257"/>
        <v>-8.8710942161919944E-3</v>
      </c>
      <c r="AE90" s="17">
        <f t="shared" si="257"/>
        <v>-9.8510627861609548E-3</v>
      </c>
      <c r="AF90" s="17">
        <f t="shared" si="257"/>
        <v>-1.2412073118192667E-2</v>
      </c>
      <c r="AG90" s="17">
        <f t="shared" si="257"/>
        <v>-1.1809536039460153E-2</v>
      </c>
      <c r="AH90" s="17">
        <f t="shared" si="257"/>
        <v>-1.3028004204561983E-2</v>
      </c>
      <c r="AI90" s="17">
        <f t="shared" si="257"/>
        <v>3.8201088825293031E-3</v>
      </c>
      <c r="AJ90" s="17">
        <f t="shared" si="257"/>
        <v>1.7261091431145251E-2</v>
      </c>
      <c r="AK90" s="17">
        <f t="shared" si="257"/>
        <v>2.5138849550536548E-2</v>
      </c>
      <c r="AL90" s="17">
        <f t="shared" si="257"/>
        <v>2.5984325496364147E-2</v>
      </c>
      <c r="AM90" s="17">
        <f t="shared" si="257"/>
        <v>3.5265513146129558E-2</v>
      </c>
      <c r="AN90" s="17">
        <f t="shared" si="257"/>
        <v>4.3699518583327296E-2</v>
      </c>
      <c r="AO90" s="17">
        <f t="shared" si="257"/>
        <v>4.9417598052862589E-2</v>
      </c>
      <c r="AP90" s="17">
        <f t="shared" si="257"/>
        <v>5.5222635984281586E-2</v>
      </c>
      <c r="AQ90" s="17">
        <f t="shared" si="257"/>
        <v>5.8483718204951948E-2</v>
      </c>
      <c r="AR90" s="17">
        <f t="shared" si="257"/>
        <v>6.4057286322672186E-2</v>
      </c>
      <c r="AS90" s="17">
        <f t="shared" si="257"/>
        <v>6.7680593339796674E-2</v>
      </c>
      <c r="AT90" s="17">
        <f t="shared" si="257"/>
        <v>7.4138144866683048E-2</v>
      </c>
      <c r="AU90" s="17">
        <f t="shared" si="257"/>
        <v>8.4849718951967537E-2</v>
      </c>
      <c r="AV90" s="17">
        <f t="shared" si="257"/>
        <v>9.0676393429887647E-2</v>
      </c>
      <c r="AW90" s="17">
        <f t="shared" si="257"/>
        <v>9.7525879143362304E-2</v>
      </c>
      <c r="AX90" s="17">
        <f t="shared" si="257"/>
        <v>9.7785400766299269E-2</v>
      </c>
      <c r="AY90" s="17">
        <f t="shared" si="257"/>
        <v>0.10095291532534954</v>
      </c>
      <c r="AZ90" s="17">
        <f t="shared" si="257"/>
        <v>0.10952570920019458</v>
      </c>
      <c r="BA90" s="17">
        <f t="shared" si="257"/>
        <v>0.11151915181982419</v>
      </c>
      <c r="BB90" s="17">
        <f t="shared" si="257"/>
        <v>0.11746050809088683</v>
      </c>
      <c r="BC90" s="17">
        <f t="shared" si="257"/>
        <v>0.12221462756199028</v>
      </c>
      <c r="BD90" s="17">
        <f t="shared" si="257"/>
        <v>0.12540084905253052</v>
      </c>
      <c r="BE90" s="17">
        <f t="shared" si="257"/>
        <v>0.12547564755027787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E49EB-9302-42FB-A110-EFD9EE463B06}">
  <dimension ref="B2:J33"/>
  <sheetViews>
    <sheetView workbookViewId="0">
      <selection activeCell="B16" sqref="B16"/>
    </sheetView>
  </sheetViews>
  <sheetFormatPr defaultRowHeight="12.75" x14ac:dyDescent="0.2"/>
  <cols>
    <col min="1" max="1" width="3.28515625" customWidth="1"/>
    <col min="2" max="2" width="27.7109375" bestFit="1" customWidth="1"/>
    <col min="8" max="8" width="11.140625" style="22" customWidth="1"/>
    <col min="9" max="9" width="10.7109375" style="23" customWidth="1"/>
  </cols>
  <sheetData>
    <row r="2" spans="2:10" x14ac:dyDescent="0.2">
      <c r="B2" t="s">
        <v>76</v>
      </c>
      <c r="H2" s="24" t="s">
        <v>75</v>
      </c>
    </row>
    <row r="3" spans="2:10" x14ac:dyDescent="0.2">
      <c r="B3" t="s">
        <v>18</v>
      </c>
      <c r="C3" s="9">
        <v>0.96499999999999997</v>
      </c>
      <c r="H3" s="24">
        <v>44928</v>
      </c>
    </row>
    <row r="4" spans="2:10" x14ac:dyDescent="0.2">
      <c r="B4" t="s">
        <v>19</v>
      </c>
      <c r="C4" s="9">
        <v>0.93500000000000005</v>
      </c>
      <c r="H4" s="25">
        <v>44942</v>
      </c>
      <c r="J4" s="21"/>
    </row>
    <row r="5" spans="2:10" x14ac:dyDescent="0.2">
      <c r="B5" t="s">
        <v>20</v>
      </c>
      <c r="C5" s="9">
        <v>0.91500000000000004</v>
      </c>
      <c r="H5" s="25">
        <v>44977</v>
      </c>
    </row>
    <row r="6" spans="2:10" x14ac:dyDescent="0.2">
      <c r="B6" t="s">
        <v>21</v>
      </c>
      <c r="C6" s="9">
        <v>0.89500000000000002</v>
      </c>
      <c r="H6" s="25">
        <v>45075</v>
      </c>
    </row>
    <row r="7" spans="2:10" x14ac:dyDescent="0.2">
      <c r="H7" s="25">
        <v>45111</v>
      </c>
    </row>
    <row r="8" spans="2:10" x14ac:dyDescent="0.2">
      <c r="H8" s="25">
        <v>45173</v>
      </c>
    </row>
    <row r="9" spans="2:10" x14ac:dyDescent="0.2">
      <c r="H9" s="25">
        <v>45208</v>
      </c>
    </row>
    <row r="10" spans="2:10" x14ac:dyDescent="0.2">
      <c r="B10" t="s">
        <v>17</v>
      </c>
      <c r="C10" s="11">
        <v>12</v>
      </c>
      <c r="H10" s="25">
        <v>45240</v>
      </c>
    </row>
    <row r="11" spans="2:10" x14ac:dyDescent="0.2">
      <c r="H11" s="25">
        <v>45253</v>
      </c>
    </row>
    <row r="12" spans="2:10" x14ac:dyDescent="0.2">
      <c r="B12" t="s">
        <v>114</v>
      </c>
      <c r="C12" s="35">
        <v>0.215</v>
      </c>
      <c r="H12" s="25">
        <v>45285</v>
      </c>
    </row>
    <row r="13" spans="2:10" x14ac:dyDescent="0.2">
      <c r="H13" s="25">
        <v>45292</v>
      </c>
    </row>
    <row r="14" spans="2:10" x14ac:dyDescent="0.2">
      <c r="H14" s="25">
        <v>45306</v>
      </c>
    </row>
    <row r="15" spans="2:10" x14ac:dyDescent="0.2">
      <c r="H15" s="25">
        <v>45341</v>
      </c>
    </row>
    <row r="16" spans="2:10" x14ac:dyDescent="0.2">
      <c r="H16" s="25">
        <v>45439</v>
      </c>
    </row>
    <row r="17" spans="8:9" x14ac:dyDescent="0.2">
      <c r="H17" s="25">
        <v>45477</v>
      </c>
    </row>
    <row r="18" spans="8:9" x14ac:dyDescent="0.2">
      <c r="H18" s="25">
        <v>45537</v>
      </c>
    </row>
    <row r="19" spans="8:9" x14ac:dyDescent="0.2">
      <c r="H19" s="25">
        <v>45579</v>
      </c>
    </row>
    <row r="20" spans="8:9" x14ac:dyDescent="0.2">
      <c r="H20" s="25">
        <v>45607</v>
      </c>
    </row>
    <row r="21" spans="8:9" x14ac:dyDescent="0.2">
      <c r="H21" s="25">
        <v>45624</v>
      </c>
    </row>
    <row r="22" spans="8:9" x14ac:dyDescent="0.2">
      <c r="H22" s="25">
        <v>45651</v>
      </c>
    </row>
    <row r="23" spans="8:9" x14ac:dyDescent="0.2">
      <c r="H23" s="25">
        <v>45658</v>
      </c>
    </row>
    <row r="24" spans="8:9" x14ac:dyDescent="0.2">
      <c r="H24" s="25">
        <v>45677</v>
      </c>
    </row>
    <row r="25" spans="8:9" x14ac:dyDescent="0.2">
      <c r="H25" s="25">
        <v>45705</v>
      </c>
    </row>
    <row r="26" spans="8:9" x14ac:dyDescent="0.2">
      <c r="H26" s="25">
        <v>45803</v>
      </c>
    </row>
    <row r="27" spans="8:9" x14ac:dyDescent="0.2">
      <c r="H27" s="25">
        <v>45842</v>
      </c>
    </row>
    <row r="28" spans="8:9" x14ac:dyDescent="0.2">
      <c r="H28" s="25">
        <v>45901</v>
      </c>
    </row>
    <row r="29" spans="8:9" x14ac:dyDescent="0.2">
      <c r="H29" s="25">
        <v>45943</v>
      </c>
    </row>
    <row r="30" spans="8:9" x14ac:dyDescent="0.2">
      <c r="H30" s="25">
        <v>45972</v>
      </c>
    </row>
    <row r="31" spans="8:9" x14ac:dyDescent="0.2">
      <c r="H31" s="25">
        <v>45988</v>
      </c>
    </row>
    <row r="32" spans="8:9" x14ac:dyDescent="0.2">
      <c r="H32" s="25">
        <v>46016</v>
      </c>
      <c r="I32" s="10"/>
    </row>
    <row r="33" spans="9:9" x14ac:dyDescent="0.2">
      <c r="I33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3C83B-41A1-4BEA-8E15-B72F6891350A}">
  <dimension ref="B1:BE72"/>
  <sheetViews>
    <sheetView showGridLines="0" workbookViewId="0">
      <pane xSplit="2" ySplit="1" topLeftCell="C50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outlineLevelRow="1" outlineLevelCol="1" x14ac:dyDescent="0.2"/>
  <cols>
    <col min="1" max="1" width="3.28515625" style="1" customWidth="1"/>
    <col min="2" max="2" width="23.7109375" style="1" customWidth="1"/>
    <col min="3" max="3" width="2.28515625" style="1" customWidth="1"/>
    <col min="4" max="7" width="11.28515625" style="1" customWidth="1" outlineLevel="1"/>
    <col min="8" max="8" width="11.28515625" style="1" customWidth="1"/>
    <col min="9" max="9" width="2.28515625" style="1" customWidth="1"/>
    <col min="10" max="13" width="11.28515625" style="1" customWidth="1" outlineLevel="1"/>
    <col min="14" max="14" width="11.28515625" style="1" customWidth="1"/>
    <col min="15" max="15" width="2.28515625" style="1" customWidth="1"/>
    <col min="16" max="19" width="11.28515625" style="1" customWidth="1" outlineLevel="1"/>
    <col min="20" max="20" width="11.28515625" style="1" customWidth="1"/>
    <col min="21" max="21" width="5.7109375" style="1" customWidth="1"/>
    <col min="22" max="57" width="11.28515625" style="1" customWidth="1" outlineLevel="1"/>
    <col min="58" max="16384" width="9.140625" style="1"/>
  </cols>
  <sheetData>
    <row r="1" spans="2:57" ht="15" customHeight="1" x14ac:dyDescent="0.2">
      <c r="D1" s="3" t="s">
        <v>83</v>
      </c>
      <c r="E1" s="3" t="s">
        <v>84</v>
      </c>
      <c r="F1" s="3" t="s">
        <v>85</v>
      </c>
      <c r="G1" s="3" t="s">
        <v>86</v>
      </c>
      <c r="H1" s="3" t="s">
        <v>87</v>
      </c>
      <c r="J1" s="3" t="s">
        <v>88</v>
      </c>
      <c r="K1" s="3" t="s">
        <v>89</v>
      </c>
      <c r="L1" s="3" t="s">
        <v>90</v>
      </c>
      <c r="M1" s="3" t="s">
        <v>91</v>
      </c>
      <c r="N1" s="3" t="s">
        <v>92</v>
      </c>
      <c r="P1" s="3" t="s">
        <v>93</v>
      </c>
      <c r="Q1" s="3" t="s">
        <v>94</v>
      </c>
      <c r="R1" s="3" t="s">
        <v>95</v>
      </c>
      <c r="S1" s="3" t="s">
        <v>96</v>
      </c>
      <c r="T1" s="3" t="s">
        <v>97</v>
      </c>
      <c r="V1" s="3">
        <v>44927</v>
      </c>
      <c r="W1" s="3">
        <f>EOMONTH(V1,0)+1</f>
        <v>44958</v>
      </c>
      <c r="X1" s="3">
        <f t="shared" ref="X1:BE1" si="0">EOMONTH(W1,0)+1</f>
        <v>44986</v>
      </c>
      <c r="Y1" s="3">
        <f t="shared" si="0"/>
        <v>45017</v>
      </c>
      <c r="Z1" s="3">
        <f t="shared" si="0"/>
        <v>45047</v>
      </c>
      <c r="AA1" s="3">
        <f t="shared" si="0"/>
        <v>45078</v>
      </c>
      <c r="AB1" s="3">
        <f t="shared" si="0"/>
        <v>45108</v>
      </c>
      <c r="AC1" s="3">
        <f t="shared" si="0"/>
        <v>45139</v>
      </c>
      <c r="AD1" s="3">
        <f t="shared" si="0"/>
        <v>45170</v>
      </c>
      <c r="AE1" s="3">
        <f t="shared" si="0"/>
        <v>45200</v>
      </c>
      <c r="AF1" s="3">
        <f t="shared" si="0"/>
        <v>45231</v>
      </c>
      <c r="AG1" s="3">
        <f t="shared" si="0"/>
        <v>45261</v>
      </c>
      <c r="AH1" s="3">
        <f t="shared" si="0"/>
        <v>45292</v>
      </c>
      <c r="AI1" s="3">
        <f t="shared" si="0"/>
        <v>45323</v>
      </c>
      <c r="AJ1" s="3">
        <f t="shared" si="0"/>
        <v>45352</v>
      </c>
      <c r="AK1" s="3">
        <f t="shared" si="0"/>
        <v>45383</v>
      </c>
      <c r="AL1" s="3">
        <f t="shared" si="0"/>
        <v>45413</v>
      </c>
      <c r="AM1" s="3">
        <f t="shared" si="0"/>
        <v>45444</v>
      </c>
      <c r="AN1" s="3">
        <f t="shared" si="0"/>
        <v>45474</v>
      </c>
      <c r="AO1" s="3">
        <f t="shared" si="0"/>
        <v>45505</v>
      </c>
      <c r="AP1" s="3">
        <f t="shared" si="0"/>
        <v>45536</v>
      </c>
      <c r="AQ1" s="3">
        <f t="shared" si="0"/>
        <v>45566</v>
      </c>
      <c r="AR1" s="3">
        <f t="shared" si="0"/>
        <v>45597</v>
      </c>
      <c r="AS1" s="3">
        <f t="shared" si="0"/>
        <v>45627</v>
      </c>
      <c r="AT1" s="3">
        <f t="shared" si="0"/>
        <v>45658</v>
      </c>
      <c r="AU1" s="3">
        <f t="shared" si="0"/>
        <v>45689</v>
      </c>
      <c r="AV1" s="3">
        <f t="shared" si="0"/>
        <v>45717</v>
      </c>
      <c r="AW1" s="3">
        <f t="shared" si="0"/>
        <v>45748</v>
      </c>
      <c r="AX1" s="3">
        <f t="shared" si="0"/>
        <v>45778</v>
      </c>
      <c r="AY1" s="3">
        <f t="shared" si="0"/>
        <v>45809</v>
      </c>
      <c r="AZ1" s="3">
        <f t="shared" si="0"/>
        <v>45839</v>
      </c>
      <c r="BA1" s="3">
        <f t="shared" si="0"/>
        <v>45870</v>
      </c>
      <c r="BB1" s="3">
        <f t="shared" si="0"/>
        <v>45901</v>
      </c>
      <c r="BC1" s="3">
        <f t="shared" si="0"/>
        <v>45931</v>
      </c>
      <c r="BD1" s="3">
        <f t="shared" si="0"/>
        <v>45962</v>
      </c>
      <c r="BE1" s="3">
        <f t="shared" si="0"/>
        <v>45992</v>
      </c>
    </row>
    <row r="2" spans="2:57" ht="15" customHeight="1" x14ac:dyDescent="0.2">
      <c r="B2" s="1" t="s">
        <v>24</v>
      </c>
    </row>
    <row r="3" spans="2:57" ht="15" hidden="1" customHeight="1" outlineLevel="1" x14ac:dyDescent="0.2">
      <c r="B3" s="1" t="s">
        <v>4</v>
      </c>
      <c r="D3" s="5">
        <f>SUM($V3:$X3)</f>
        <v>2686330</v>
      </c>
      <c r="E3" s="5">
        <f>SUM($Y3:$AA3)</f>
        <v>2202355</v>
      </c>
      <c r="F3" s="5">
        <f>SUM($AB3:$AD3)</f>
        <v>2306887.5</v>
      </c>
      <c r="G3" s="5">
        <f>SUM($AE3:$AG3)</f>
        <v>2189857.5</v>
      </c>
      <c r="H3" s="5">
        <f>SUM(D3:G3)</f>
        <v>9385430</v>
      </c>
      <c r="J3" s="5">
        <f>SUM($AH3:$AJ3)</f>
        <v>4907472.9750956772</v>
      </c>
      <c r="K3" s="5">
        <f>SUM($AK3:$AM3)</f>
        <v>2961464.3272886742</v>
      </c>
      <c r="L3" s="5">
        <f>SUM($AN3:$AP3)</f>
        <v>3285890.8397263228</v>
      </c>
      <c r="M3" s="5">
        <f>SUM($AQ3:$AS3)</f>
        <v>3638379.0450690584</v>
      </c>
      <c r="N3" s="5">
        <f>SUM(J3:M3)</f>
        <v>14793207.187179733</v>
      </c>
      <c r="P3" s="5">
        <f>SUM($AT3:$AV3)</f>
        <v>6130273.8039751593</v>
      </c>
      <c r="Q3" s="5">
        <f>SUM($AW3:$AY3)</f>
        <v>4463794.4769856296</v>
      </c>
      <c r="R3" s="5">
        <f>SUM($AZ3:$BB3)</f>
        <v>4859413.9179719351</v>
      </c>
      <c r="S3" s="5">
        <f>SUM($BC3:$BE3)</f>
        <v>5300934.7450274322</v>
      </c>
      <c r="T3" s="5">
        <f>SUM(P3:S3)</f>
        <v>20754416.943960156</v>
      </c>
      <c r="V3" s="27">
        <f>Bookings!C3</f>
        <v>841505</v>
      </c>
      <c r="W3" s="5">
        <f>Bookings!D3</f>
        <v>920017.5</v>
      </c>
      <c r="X3" s="5">
        <f>Bookings!E3</f>
        <v>924807.5</v>
      </c>
      <c r="Y3" s="5">
        <f>Bookings!F3</f>
        <v>599227.5</v>
      </c>
      <c r="Z3" s="5">
        <f>Bookings!G3</f>
        <v>745152.5</v>
      </c>
      <c r="AA3" s="5">
        <f>Bookings!H3</f>
        <v>857975</v>
      </c>
      <c r="AB3" s="5">
        <f>Bookings!I3</f>
        <v>754597.5</v>
      </c>
      <c r="AC3" s="5">
        <f>Bookings!J3</f>
        <v>720737.5</v>
      </c>
      <c r="AD3" s="5">
        <f>Bookings!K3</f>
        <v>831552.5</v>
      </c>
      <c r="AE3" s="5">
        <f>Bookings!L3</f>
        <v>756210</v>
      </c>
      <c r="AF3" s="5">
        <f>Bookings!M3</f>
        <v>678060</v>
      </c>
      <c r="AG3" s="5">
        <f>Bookings!N3</f>
        <v>755587.5</v>
      </c>
      <c r="AH3" s="5">
        <f>Bookings!O3</f>
        <v>1617272.2620672518</v>
      </c>
      <c r="AI3" s="5">
        <f>Bookings!P3</f>
        <v>1500725.6163626099</v>
      </c>
      <c r="AJ3" s="5">
        <f>Bookings!Q3</f>
        <v>1789475.0966658155</v>
      </c>
      <c r="AK3" s="5">
        <f>Bookings!R3</f>
        <v>493056.30250361987</v>
      </c>
      <c r="AL3" s="5">
        <f>Bookings!S3</f>
        <v>753570.79767433309</v>
      </c>
      <c r="AM3" s="5">
        <f>Bookings!T3</f>
        <v>1714837.2271107214</v>
      </c>
      <c r="AN3" s="5">
        <f>Bookings!U3</f>
        <v>629997.75684999046</v>
      </c>
      <c r="AO3" s="5">
        <f>Bookings!V3</f>
        <v>1348579.6570246646</v>
      </c>
      <c r="AP3" s="5">
        <f>Bookings!W3</f>
        <v>1307313.4258516678</v>
      </c>
      <c r="AQ3" s="5">
        <f>Bookings!X3</f>
        <v>1207585.2194614441</v>
      </c>
      <c r="AR3" s="5">
        <f>Bookings!Y3</f>
        <v>1058734.8010906393</v>
      </c>
      <c r="AS3" s="5">
        <f>Bookings!Z3</f>
        <v>1372059.024516975</v>
      </c>
      <c r="AT3" s="5">
        <f>Bookings!AA3</f>
        <v>2157501.5432435125</v>
      </c>
      <c r="AU3" s="5">
        <f>Bookings!AB3</f>
        <v>1595810.6323953057</v>
      </c>
      <c r="AV3" s="5">
        <f>Bookings!AC3</f>
        <v>2376961.6283363416</v>
      </c>
      <c r="AW3" s="5">
        <f>Bookings!AD3</f>
        <v>747787.82323416683</v>
      </c>
      <c r="AX3" s="5">
        <f>Bookings!AE3</f>
        <v>655698.76564376103</v>
      </c>
      <c r="AY3" s="5">
        <f>Bookings!AF3</f>
        <v>3060307.8881077021</v>
      </c>
      <c r="AZ3" s="5">
        <f>Bookings!AG3</f>
        <v>622322.27017710742</v>
      </c>
      <c r="BA3" s="5">
        <f>Bookings!AH3</f>
        <v>1986914.6396599547</v>
      </c>
      <c r="BB3" s="5">
        <f>Bookings!AI3</f>
        <v>2250177.0081348727</v>
      </c>
      <c r="BC3" s="5">
        <f>Bookings!AJ3</f>
        <v>1697578.6683641665</v>
      </c>
      <c r="BD3" s="5">
        <f>Bookings!AK3</f>
        <v>1536244.5891710632</v>
      </c>
      <c r="BE3" s="5">
        <f>Bookings!AL3</f>
        <v>2067111.4874922028</v>
      </c>
    </row>
    <row r="4" spans="2:57" ht="15" hidden="1" customHeight="1" outlineLevel="1" x14ac:dyDescent="0.2">
      <c r="B4" s="1" t="s">
        <v>5</v>
      </c>
      <c r="D4" s="5">
        <f t="shared" ref="D4:D7" si="1">SUM($V4:$X4)</f>
        <v>1006667.5</v>
      </c>
      <c r="E4" s="5">
        <f t="shared" ref="E4:E7" si="2">SUM($Y4:$AA4)</f>
        <v>1191765</v>
      </c>
      <c r="F4" s="5">
        <f t="shared" ref="F4:F7" si="3">SUM($AB4:$AD4)</f>
        <v>1099902.5</v>
      </c>
      <c r="G4" s="5">
        <f t="shared" ref="G4:G7" si="4">SUM($AE4:$AG4)</f>
        <v>1098380</v>
      </c>
      <c r="H4" s="5">
        <f t="shared" ref="H4:H7" si="5">SUM(D4:G4)</f>
        <v>4396715</v>
      </c>
      <c r="J4" s="5">
        <f t="shared" ref="J4:J7" si="6">SUM($AH4:$AJ4)</f>
        <v>1486914.320752929</v>
      </c>
      <c r="K4" s="5">
        <f t="shared" ref="K4:K7" si="7">SUM($AK4:$AM4)</f>
        <v>1344748.082284261</v>
      </c>
      <c r="L4" s="5">
        <f t="shared" ref="L4:L7" si="8">SUM($AN4:$AP4)</f>
        <v>1800054.6603534753</v>
      </c>
      <c r="M4" s="5">
        <f t="shared" ref="M4:M7" si="9">SUM($AQ4:$AS4)</f>
        <v>1408636.3216507272</v>
      </c>
      <c r="N4" s="5">
        <f t="shared" ref="N4:N7" si="10">SUM(J4:M4)</f>
        <v>6040353.3850413915</v>
      </c>
      <c r="P4" s="5">
        <f t="shared" ref="P4:P7" si="11">SUM($AT4:$AV4)</f>
        <v>1979256.3345079594</v>
      </c>
      <c r="Q4" s="5">
        <f t="shared" ref="Q4:Q7" si="12">SUM($AW4:$AY4)</f>
        <v>1947247.901736889</v>
      </c>
      <c r="R4" s="5">
        <f t="shared" ref="R4:R7" si="13">SUM($AZ4:$BB4)</f>
        <v>2273038.096774308</v>
      </c>
      <c r="S4" s="5">
        <f t="shared" ref="S4:S7" si="14">SUM($BC4:$BE4)</f>
        <v>1864097.2174466909</v>
      </c>
      <c r="T4" s="5">
        <f t="shared" ref="T4:T7" si="15">SUM(P4:S4)</f>
        <v>8063639.5504658464</v>
      </c>
      <c r="V4" s="27">
        <f>Bookings!C4</f>
        <v>287817.5</v>
      </c>
      <c r="W4" s="5">
        <f>Bookings!D4</f>
        <v>300347.5</v>
      </c>
      <c r="X4" s="5">
        <f>Bookings!E4</f>
        <v>418502.5</v>
      </c>
      <c r="Y4" s="5">
        <f>Bookings!F4</f>
        <v>430587.5</v>
      </c>
      <c r="Z4" s="5">
        <f>Bookings!G4</f>
        <v>470697.5</v>
      </c>
      <c r="AA4" s="5">
        <f>Bookings!H4</f>
        <v>290480</v>
      </c>
      <c r="AB4" s="5">
        <f>Bookings!I4</f>
        <v>457412.5</v>
      </c>
      <c r="AC4" s="5">
        <f>Bookings!J4</f>
        <v>319430</v>
      </c>
      <c r="AD4" s="5">
        <f>Bookings!K4</f>
        <v>323060</v>
      </c>
      <c r="AE4" s="5">
        <f>Bookings!L4</f>
        <v>312185</v>
      </c>
      <c r="AF4" s="5">
        <f>Bookings!M4</f>
        <v>446142.5</v>
      </c>
      <c r="AG4" s="5">
        <f>Bookings!N4</f>
        <v>340052.5</v>
      </c>
      <c r="AH4" s="5">
        <f>Bookings!O4</f>
        <v>285414.7260675712</v>
      </c>
      <c r="AI4" s="5">
        <f>Bookings!P4</f>
        <v>621721.77501644683</v>
      </c>
      <c r="AJ4" s="5">
        <f>Bookings!Q4</f>
        <v>579777.81966891105</v>
      </c>
      <c r="AK4" s="5">
        <f>Bookings!R4</f>
        <v>351783.04581449751</v>
      </c>
      <c r="AL4" s="5">
        <f>Bookings!S4</f>
        <v>527440.75348604308</v>
      </c>
      <c r="AM4" s="5">
        <f>Bookings!T4</f>
        <v>465524.28298372036</v>
      </c>
      <c r="AN4" s="5">
        <f>Bookings!U4</f>
        <v>914785.79033465334</v>
      </c>
      <c r="AO4" s="5">
        <f>Bookings!V4</f>
        <v>479705.23137015564</v>
      </c>
      <c r="AP4" s="5">
        <f>Bookings!W4</f>
        <v>405563.63864866633</v>
      </c>
      <c r="AQ4" s="5">
        <f>Bookings!X4</f>
        <v>376017.76060784661</v>
      </c>
      <c r="AR4" s="5">
        <f>Bookings!Y4</f>
        <v>481673.97375828959</v>
      </c>
      <c r="AS4" s="5">
        <f>Bookings!Z4</f>
        <v>550944.58728459105</v>
      </c>
      <c r="AT4" s="5">
        <f>Bookings!AA4</f>
        <v>502568.99493839126</v>
      </c>
      <c r="AU4" s="5">
        <f>Bookings!AB4</f>
        <v>609820.49728663603</v>
      </c>
      <c r="AV4" s="5">
        <f>Bookings!AC4</f>
        <v>866866.84228293214</v>
      </c>
      <c r="AW4" s="5">
        <f>Bookings!AD4</f>
        <v>587713.31044040283</v>
      </c>
      <c r="AX4" s="5">
        <f>Bookings!AE4</f>
        <v>749484.19612747245</v>
      </c>
      <c r="AY4" s="5">
        <f>Bookings!AF4</f>
        <v>610050.39516901365</v>
      </c>
      <c r="AZ4" s="5">
        <f>Bookings!AG4</f>
        <v>784959.93011768966</v>
      </c>
      <c r="BA4" s="5">
        <f>Bookings!AH4</f>
        <v>781226.96889543161</v>
      </c>
      <c r="BB4" s="5">
        <f>Bookings!AI4</f>
        <v>706851.19776118698</v>
      </c>
      <c r="BC4" s="5">
        <f>Bookings!AJ4</f>
        <v>522383.85649470001</v>
      </c>
      <c r="BD4" s="5">
        <f>Bookings!AK4</f>
        <v>468552.75487262238</v>
      </c>
      <c r="BE4" s="5">
        <f>Bookings!AL4</f>
        <v>873160.60607936862</v>
      </c>
    </row>
    <row r="5" spans="2:57" ht="15" hidden="1" customHeight="1" outlineLevel="1" x14ac:dyDescent="0.2">
      <c r="B5" s="1" t="s">
        <v>6</v>
      </c>
      <c r="D5" s="5">
        <f t="shared" si="1"/>
        <v>674690</v>
      </c>
      <c r="E5" s="5">
        <f t="shared" si="2"/>
        <v>628380</v>
      </c>
      <c r="F5" s="5">
        <f t="shared" si="3"/>
        <v>758137.5</v>
      </c>
      <c r="G5" s="5">
        <f t="shared" si="4"/>
        <v>554180</v>
      </c>
      <c r="H5" s="5">
        <f t="shared" si="5"/>
        <v>2615387.5</v>
      </c>
      <c r="J5" s="5">
        <f t="shared" si="6"/>
        <v>938087.98841621203</v>
      </c>
      <c r="K5" s="5">
        <f t="shared" si="7"/>
        <v>936462.55711900222</v>
      </c>
      <c r="L5" s="5">
        <f t="shared" si="8"/>
        <v>1430748.6509131687</v>
      </c>
      <c r="M5" s="5">
        <f t="shared" si="9"/>
        <v>947983.37484754459</v>
      </c>
      <c r="N5" s="5">
        <f t="shared" si="10"/>
        <v>4253282.5712959273</v>
      </c>
      <c r="P5" s="5">
        <f t="shared" si="11"/>
        <v>1173903.1518108726</v>
      </c>
      <c r="Q5" s="5">
        <f t="shared" si="12"/>
        <v>1078929.5578620168</v>
      </c>
      <c r="R5" s="5">
        <f t="shared" si="13"/>
        <v>1723470.094217835</v>
      </c>
      <c r="S5" s="5">
        <f t="shared" si="14"/>
        <v>1186310.936529987</v>
      </c>
      <c r="T5" s="5">
        <f t="shared" si="15"/>
        <v>5162613.7404207122</v>
      </c>
      <c r="V5" s="27">
        <f>Bookings!C5</f>
        <v>173802.5</v>
      </c>
      <c r="W5" s="5">
        <f>Bookings!D5</f>
        <v>211595</v>
      </c>
      <c r="X5" s="5">
        <f>Bookings!E5</f>
        <v>289292.5</v>
      </c>
      <c r="Y5" s="5">
        <f>Bookings!F5</f>
        <v>301845</v>
      </c>
      <c r="Z5" s="5">
        <f>Bookings!G5</f>
        <v>199115</v>
      </c>
      <c r="AA5" s="5">
        <f>Bookings!H5</f>
        <v>127420</v>
      </c>
      <c r="AB5" s="5">
        <f>Bookings!I5</f>
        <v>247450</v>
      </c>
      <c r="AC5" s="5">
        <f>Bookings!J5</f>
        <v>302277.5</v>
      </c>
      <c r="AD5" s="5">
        <f>Bookings!K5</f>
        <v>208410</v>
      </c>
      <c r="AE5" s="5">
        <f>Bookings!L5</f>
        <v>126220</v>
      </c>
      <c r="AF5" s="5">
        <f>Bookings!M5</f>
        <v>190880</v>
      </c>
      <c r="AG5" s="5">
        <f>Bookings!N5</f>
        <v>237080</v>
      </c>
      <c r="AH5" s="5">
        <f>Bookings!O5</f>
        <v>356522.9259948284</v>
      </c>
      <c r="AI5" s="5">
        <f>Bookings!P5</f>
        <v>348233.29007652792</v>
      </c>
      <c r="AJ5" s="5">
        <f>Bookings!Q5</f>
        <v>233331.77234485574</v>
      </c>
      <c r="AK5" s="5">
        <f>Bookings!R5</f>
        <v>430537.52770386729</v>
      </c>
      <c r="AL5" s="5">
        <f>Bookings!S5</f>
        <v>366096.0403466745</v>
      </c>
      <c r="AM5" s="5">
        <f>Bookings!T5</f>
        <v>139828.98906846042</v>
      </c>
      <c r="AN5" s="5">
        <f>Bookings!U5</f>
        <v>487057.21089551365</v>
      </c>
      <c r="AO5" s="5">
        <f>Bookings!V5</f>
        <v>548294.46100897156</v>
      </c>
      <c r="AP5" s="5">
        <f>Bookings!W5</f>
        <v>395396.97900868341</v>
      </c>
      <c r="AQ5" s="5">
        <f>Bookings!X5</f>
        <v>136674.83998522972</v>
      </c>
      <c r="AR5" s="5">
        <f>Bookings!Y5</f>
        <v>338038.54743429646</v>
      </c>
      <c r="AS5" s="5">
        <f>Bookings!Z5</f>
        <v>473269.98742801836</v>
      </c>
      <c r="AT5" s="5">
        <f>Bookings!AA5</f>
        <v>250217.47488314417</v>
      </c>
      <c r="AU5" s="5">
        <f>Bookings!AB5</f>
        <v>551522.83372549212</v>
      </c>
      <c r="AV5" s="5">
        <f>Bookings!AC5</f>
        <v>372162.8432022364</v>
      </c>
      <c r="AW5" s="5">
        <f>Bookings!AD5</f>
        <v>280337.22225464252</v>
      </c>
      <c r="AX5" s="5">
        <f>Bookings!AE5</f>
        <v>605058.89439039165</v>
      </c>
      <c r="AY5" s="5">
        <f>Bookings!AF5</f>
        <v>193533.4412169827</v>
      </c>
      <c r="AZ5" s="5">
        <f>Bookings!AG5</f>
        <v>614182.24952917383</v>
      </c>
      <c r="BA5" s="5">
        <f>Bookings!AH5</f>
        <v>528297.95874288527</v>
      </c>
      <c r="BB5" s="5">
        <f>Bookings!AI5</f>
        <v>580989.88594577601</v>
      </c>
      <c r="BC5" s="5">
        <f>Bookings!AJ5</f>
        <v>159511.99226583121</v>
      </c>
      <c r="BD5" s="5">
        <f>Bookings!AK5</f>
        <v>555592.26525667915</v>
      </c>
      <c r="BE5" s="5">
        <f>Bookings!AL5</f>
        <v>471206.67900747678</v>
      </c>
    </row>
    <row r="6" spans="2:57" ht="15" hidden="1" customHeight="1" outlineLevel="1" x14ac:dyDescent="0.2">
      <c r="B6" s="1" t="s">
        <v>7</v>
      </c>
      <c r="D6" s="5">
        <f t="shared" si="1"/>
        <v>321052.5</v>
      </c>
      <c r="E6" s="5">
        <f t="shared" si="2"/>
        <v>217587.5</v>
      </c>
      <c r="F6" s="5">
        <f t="shared" si="3"/>
        <v>324270</v>
      </c>
      <c r="G6" s="5">
        <f t="shared" si="4"/>
        <v>237635</v>
      </c>
      <c r="H6" s="5">
        <f t="shared" si="5"/>
        <v>1100545</v>
      </c>
      <c r="J6" s="5">
        <f t="shared" si="6"/>
        <v>577654.50419074693</v>
      </c>
      <c r="K6" s="5">
        <f t="shared" si="7"/>
        <v>359830.87035775697</v>
      </c>
      <c r="L6" s="5">
        <f t="shared" si="8"/>
        <v>335529.10899817513</v>
      </c>
      <c r="M6" s="5">
        <f t="shared" si="9"/>
        <v>287762.77888495673</v>
      </c>
      <c r="N6" s="5">
        <f t="shared" si="10"/>
        <v>1560777.2624316355</v>
      </c>
      <c r="P6" s="5">
        <f t="shared" si="11"/>
        <v>589504.91037563421</v>
      </c>
      <c r="Q6" s="5">
        <f t="shared" si="12"/>
        <v>322207.17829038302</v>
      </c>
      <c r="R6" s="5">
        <f t="shared" si="13"/>
        <v>417439.26405085844</v>
      </c>
      <c r="S6" s="5">
        <f t="shared" si="14"/>
        <v>481035.61646091065</v>
      </c>
      <c r="T6" s="5">
        <f t="shared" si="15"/>
        <v>1810186.9691777863</v>
      </c>
      <c r="V6" s="27">
        <f>Bookings!C6</f>
        <v>56615</v>
      </c>
      <c r="W6" s="5">
        <f>Bookings!D6</f>
        <v>192560</v>
      </c>
      <c r="X6" s="5">
        <f>Bookings!E6</f>
        <v>71877.5</v>
      </c>
      <c r="Y6" s="5">
        <f>Bookings!F6</f>
        <v>119405</v>
      </c>
      <c r="Z6" s="5">
        <f>Bookings!G6</f>
        <v>64850</v>
      </c>
      <c r="AA6" s="5">
        <f>Bookings!H6</f>
        <v>33332.5</v>
      </c>
      <c r="AB6" s="5">
        <f>Bookings!I6</f>
        <v>130530</v>
      </c>
      <c r="AC6" s="5">
        <f>Bookings!J6</f>
        <v>74085</v>
      </c>
      <c r="AD6" s="5">
        <f>Bookings!K6</f>
        <v>119655</v>
      </c>
      <c r="AE6" s="5">
        <f>Bookings!L6</f>
        <v>49585</v>
      </c>
      <c r="AF6" s="5">
        <f>Bookings!M6</f>
        <v>80887.5</v>
      </c>
      <c r="AG6" s="5">
        <f>Bookings!N6</f>
        <v>107162.5</v>
      </c>
      <c r="AH6" s="5">
        <f>Bookings!O6</f>
        <v>84019.405537264305</v>
      </c>
      <c r="AI6" s="5">
        <f>Bookings!P6</f>
        <v>395447.58197892067</v>
      </c>
      <c r="AJ6" s="5">
        <f>Bookings!Q6</f>
        <v>98187.516674561994</v>
      </c>
      <c r="AK6" s="5">
        <f>Bookings!R6</f>
        <v>242128.24322583183</v>
      </c>
      <c r="AL6" s="5">
        <f>Bookings!S6</f>
        <v>62945.311433369527</v>
      </c>
      <c r="AM6" s="5">
        <f>Bookings!T6</f>
        <v>54757.315698555605</v>
      </c>
      <c r="AN6" s="5">
        <f>Bookings!U6</f>
        <v>93364.071690666402</v>
      </c>
      <c r="AO6" s="5">
        <f>Bookings!V6</f>
        <v>90960.894858681611</v>
      </c>
      <c r="AP6" s="5">
        <f>Bookings!W6</f>
        <v>151204.14244882707</v>
      </c>
      <c r="AQ6" s="5">
        <f>Bookings!X6</f>
        <v>64534.810832692339</v>
      </c>
      <c r="AR6" s="5">
        <f>Bookings!Y6</f>
        <v>130884.49505562082</v>
      </c>
      <c r="AS6" s="5">
        <f>Bookings!Z6</f>
        <v>92343.472996643599</v>
      </c>
      <c r="AT6" s="5">
        <f>Bookings!AA6</f>
        <v>63701.256999399273</v>
      </c>
      <c r="AU6" s="5">
        <f>Bookings!AB6</f>
        <v>458615.62923897419</v>
      </c>
      <c r="AV6" s="5">
        <f>Bookings!AC6</f>
        <v>67188.024137260785</v>
      </c>
      <c r="AW6" s="5">
        <f>Bookings!AD6</f>
        <v>188371.19264849578</v>
      </c>
      <c r="AX6" s="5">
        <f>Bookings!AE6</f>
        <v>80396.28190473064</v>
      </c>
      <c r="AY6" s="5">
        <f>Bookings!AF6</f>
        <v>53439.703737156597</v>
      </c>
      <c r="AZ6" s="5">
        <f>Bookings!AG6</f>
        <v>78733.954251455856</v>
      </c>
      <c r="BA6" s="5">
        <f>Bookings!AH6</f>
        <v>77609.186388077156</v>
      </c>
      <c r="BB6" s="5">
        <f>Bookings!AI6</f>
        <v>261096.12341132542</v>
      </c>
      <c r="BC6" s="5">
        <f>Bookings!AJ6</f>
        <v>96362.823066685</v>
      </c>
      <c r="BD6" s="5">
        <f>Bookings!AK6</f>
        <v>238444.85835483769</v>
      </c>
      <c r="BE6" s="5">
        <f>Bookings!AL6</f>
        <v>146227.93503938796</v>
      </c>
    </row>
    <row r="7" spans="2:57" ht="15" customHeight="1" collapsed="1" x14ac:dyDescent="0.2">
      <c r="B7" s="7" t="s">
        <v>8</v>
      </c>
      <c r="D7" s="8">
        <f t="shared" si="1"/>
        <v>4688740</v>
      </c>
      <c r="E7" s="8">
        <f t="shared" si="2"/>
        <v>4240087.5</v>
      </c>
      <c r="F7" s="8">
        <f t="shared" si="3"/>
        <v>4489197.5</v>
      </c>
      <c r="G7" s="8">
        <f t="shared" si="4"/>
        <v>4080052.5</v>
      </c>
      <c r="H7" s="8">
        <f t="shared" si="5"/>
        <v>17498077.5</v>
      </c>
      <c r="J7" s="8">
        <f t="shared" si="6"/>
        <v>7910129.7884555655</v>
      </c>
      <c r="K7" s="8">
        <f t="shared" si="7"/>
        <v>5602505.8370496947</v>
      </c>
      <c r="L7" s="8">
        <f t="shared" si="8"/>
        <v>6852223.2599911429</v>
      </c>
      <c r="M7" s="8">
        <f t="shared" si="9"/>
        <v>6282761.520452287</v>
      </c>
      <c r="N7" s="8">
        <f t="shared" si="10"/>
        <v>26647620.405948691</v>
      </c>
      <c r="P7" s="8">
        <f t="shared" si="11"/>
        <v>9872938.2006696258</v>
      </c>
      <c r="Q7" s="8">
        <f t="shared" si="12"/>
        <v>7812179.1148749189</v>
      </c>
      <c r="R7" s="8">
        <f t="shared" si="13"/>
        <v>9273361.3730149362</v>
      </c>
      <c r="S7" s="8">
        <f t="shared" si="14"/>
        <v>8832378.5154650211</v>
      </c>
      <c r="T7" s="8">
        <f t="shared" si="15"/>
        <v>35790857.204024501</v>
      </c>
      <c r="V7" s="31">
        <f>SUM(V3:V6)</f>
        <v>1359740</v>
      </c>
      <c r="W7" s="8">
        <f t="shared" ref="W7:BE7" si="16">SUM(W3:W6)</f>
        <v>1624520</v>
      </c>
      <c r="X7" s="8">
        <f t="shared" si="16"/>
        <v>1704480</v>
      </c>
      <c r="Y7" s="8">
        <f t="shared" si="16"/>
        <v>1451065</v>
      </c>
      <c r="Z7" s="8">
        <f t="shared" si="16"/>
        <v>1479815</v>
      </c>
      <c r="AA7" s="8">
        <f t="shared" si="16"/>
        <v>1309207.5</v>
      </c>
      <c r="AB7" s="8">
        <f t="shared" si="16"/>
        <v>1589990</v>
      </c>
      <c r="AC7" s="8">
        <f t="shared" si="16"/>
        <v>1416530</v>
      </c>
      <c r="AD7" s="8">
        <f t="shared" si="16"/>
        <v>1482677.5</v>
      </c>
      <c r="AE7" s="8">
        <f t="shared" si="16"/>
        <v>1244200</v>
      </c>
      <c r="AF7" s="8">
        <f t="shared" si="16"/>
        <v>1395970</v>
      </c>
      <c r="AG7" s="8">
        <f t="shared" si="16"/>
        <v>1439882.5</v>
      </c>
      <c r="AH7" s="8">
        <f t="shared" si="16"/>
        <v>2343229.319666916</v>
      </c>
      <c r="AI7" s="8">
        <f t="shared" si="16"/>
        <v>2866128.2634345051</v>
      </c>
      <c r="AJ7" s="8">
        <f t="shared" si="16"/>
        <v>2700772.2053541439</v>
      </c>
      <c r="AK7" s="8">
        <f t="shared" si="16"/>
        <v>1517505.1192478165</v>
      </c>
      <c r="AL7" s="8">
        <f t="shared" si="16"/>
        <v>1710052.9029404202</v>
      </c>
      <c r="AM7" s="8">
        <f t="shared" si="16"/>
        <v>2374947.8148614578</v>
      </c>
      <c r="AN7" s="8">
        <f t="shared" si="16"/>
        <v>2125204.8297708239</v>
      </c>
      <c r="AO7" s="8">
        <f t="shared" si="16"/>
        <v>2467540.2442624737</v>
      </c>
      <c r="AP7" s="8">
        <f t="shared" si="16"/>
        <v>2259478.1859578448</v>
      </c>
      <c r="AQ7" s="8">
        <f t="shared" si="16"/>
        <v>1784812.6308872127</v>
      </c>
      <c r="AR7" s="8">
        <f t="shared" si="16"/>
        <v>2009331.8173388462</v>
      </c>
      <c r="AS7" s="8">
        <f t="shared" si="16"/>
        <v>2488617.0722262282</v>
      </c>
      <c r="AT7" s="8">
        <f t="shared" si="16"/>
        <v>2973989.2700644471</v>
      </c>
      <c r="AU7" s="8">
        <f t="shared" si="16"/>
        <v>3215769.5926464079</v>
      </c>
      <c r="AV7" s="8">
        <f t="shared" si="16"/>
        <v>3683179.3379587713</v>
      </c>
      <c r="AW7" s="8">
        <f t="shared" si="16"/>
        <v>1804209.548577708</v>
      </c>
      <c r="AX7" s="8">
        <f t="shared" si="16"/>
        <v>2090638.1380663558</v>
      </c>
      <c r="AY7" s="8">
        <f t="shared" si="16"/>
        <v>3917331.4282308551</v>
      </c>
      <c r="AZ7" s="8">
        <f t="shared" si="16"/>
        <v>2100198.404075427</v>
      </c>
      <c r="BA7" s="8">
        <f t="shared" si="16"/>
        <v>3374048.7536863489</v>
      </c>
      <c r="BB7" s="8">
        <f t="shared" si="16"/>
        <v>3799114.2152531608</v>
      </c>
      <c r="BC7" s="8">
        <f t="shared" si="16"/>
        <v>2475837.3401913824</v>
      </c>
      <c r="BD7" s="8">
        <f t="shared" si="16"/>
        <v>2798834.4676552024</v>
      </c>
      <c r="BE7" s="8">
        <f t="shared" si="16"/>
        <v>3557706.7076184363</v>
      </c>
    </row>
    <row r="8" spans="2:57" ht="15" customHeight="1" x14ac:dyDescent="0.2">
      <c r="D8" s="5"/>
      <c r="E8" s="5"/>
      <c r="F8" s="5"/>
      <c r="G8" s="5"/>
      <c r="H8" s="5"/>
      <c r="J8" s="5"/>
      <c r="K8" s="5"/>
      <c r="L8" s="5"/>
      <c r="M8" s="5"/>
      <c r="N8" s="5"/>
      <c r="P8" s="5"/>
      <c r="Q8" s="5"/>
      <c r="R8" s="5"/>
      <c r="S8" s="5"/>
      <c r="T8" s="5"/>
      <c r="V8" s="2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2:57" ht="15" customHeight="1" x14ac:dyDescent="0.2">
      <c r="B9" s="1" t="s">
        <v>1</v>
      </c>
      <c r="D9" s="5"/>
      <c r="E9" s="5"/>
      <c r="F9" s="5"/>
      <c r="G9" s="5"/>
      <c r="H9" s="5"/>
      <c r="J9" s="5"/>
      <c r="K9" s="5"/>
      <c r="L9" s="5"/>
      <c r="M9" s="5"/>
      <c r="N9" s="5"/>
      <c r="P9" s="5"/>
      <c r="Q9" s="5"/>
      <c r="R9" s="5"/>
      <c r="S9" s="5"/>
      <c r="T9" s="5"/>
      <c r="V9" s="2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2:57" ht="15" hidden="1" customHeight="1" outlineLevel="1" x14ac:dyDescent="0.2">
      <c r="B10" s="1" t="s">
        <v>4</v>
      </c>
      <c r="D10" s="5">
        <f>SUM($V10:$X10)</f>
        <v>580599.39107217675</v>
      </c>
      <c r="E10" s="5">
        <f>SUM($Y10:$AA10)</f>
        <v>469535.47463975748</v>
      </c>
      <c r="F10" s="5">
        <f>SUM($AB10:$AD10)</f>
        <v>489186.0442552499</v>
      </c>
      <c r="G10" s="5">
        <f>SUM($AE10:$AG10)</f>
        <v>461062.38797127269</v>
      </c>
      <c r="H10" s="5">
        <f>SUM(D10:G10)</f>
        <v>2000383.2979384568</v>
      </c>
      <c r="J10" s="5">
        <f>SUM($AH10:$AJ10)</f>
        <v>1041741.1565431131</v>
      </c>
      <c r="K10" s="5">
        <f>SUM($AK10:$AM10)</f>
        <v>607294.13686126936</v>
      </c>
      <c r="L10" s="5">
        <f>SUM($AN10:$AP10)</f>
        <v>704463.27908435103</v>
      </c>
      <c r="M10" s="5">
        <f>SUM($AQ10:$AS10)</f>
        <v>773834.47796373325</v>
      </c>
      <c r="N10" s="5">
        <f>SUM(J10:M10)</f>
        <v>3127333.0504524671</v>
      </c>
      <c r="P10" s="5">
        <f>SUM($AT10:$AV10)</f>
        <v>1299035.1680602985</v>
      </c>
      <c r="Q10" s="5">
        <f>SUM($AW10:$AY10)</f>
        <v>965912.86779755121</v>
      </c>
      <c r="R10" s="5">
        <f>SUM($AZ10:$BB10)</f>
        <v>1020922.6764131549</v>
      </c>
      <c r="S10" s="5">
        <f>SUM($BC10:$BE10)</f>
        <v>1129604.6670752629</v>
      </c>
      <c r="T10" s="5">
        <f>SUM(P10:S10)</f>
        <v>4415475.3793462683</v>
      </c>
      <c r="V10" s="27">
        <f>Bookings!C10</f>
        <v>184135.85218712947</v>
      </c>
      <c r="W10" s="5">
        <f>Bookings!D10</f>
        <v>195257.81161085537</v>
      </c>
      <c r="X10" s="5">
        <f>Bookings!E10</f>
        <v>201205.72727419192</v>
      </c>
      <c r="Y10" s="5">
        <f>Bookings!F10</f>
        <v>129883.95244948886</v>
      </c>
      <c r="Z10" s="5">
        <f>Bookings!G10</f>
        <v>157117.52230134842</v>
      </c>
      <c r="AA10" s="5">
        <f>Bookings!H10</f>
        <v>182533.99988892017</v>
      </c>
      <c r="AB10" s="5">
        <f>Bookings!I10</f>
        <v>158506.33306098531</v>
      </c>
      <c r="AC10" s="5">
        <f>Bookings!J10</f>
        <v>154793.71864039148</v>
      </c>
      <c r="AD10" s="5">
        <f>Bookings!K10</f>
        <v>175885.99255387307</v>
      </c>
      <c r="AE10" s="5">
        <f>Bookings!L10</f>
        <v>163081.42419223511</v>
      </c>
      <c r="AF10" s="5">
        <f>Bookings!M10</f>
        <v>138597.14045663798</v>
      </c>
      <c r="AG10" s="5">
        <f>Bookings!N10</f>
        <v>159383.82332239961</v>
      </c>
      <c r="AH10" s="5">
        <f>Bookings!O10</f>
        <v>335600.8358064834</v>
      </c>
      <c r="AI10" s="5">
        <f>Bookings!P10</f>
        <v>326660.16585046047</v>
      </c>
      <c r="AJ10" s="5">
        <f>Bookings!Q10</f>
        <v>379480.15488616913</v>
      </c>
      <c r="AK10" s="5">
        <f>Bookings!R10</f>
        <v>102225.18771036544</v>
      </c>
      <c r="AL10" s="5">
        <f>Bookings!S10</f>
        <v>155296.22353116615</v>
      </c>
      <c r="AM10" s="5">
        <f>Bookings!T10</f>
        <v>349772.72561973776</v>
      </c>
      <c r="AN10" s="5">
        <f>Bookings!U10</f>
        <v>133625.07623508153</v>
      </c>
      <c r="AO10" s="5">
        <f>Bookings!V10</f>
        <v>285151.17286822159</v>
      </c>
      <c r="AP10" s="5">
        <f>Bookings!W10</f>
        <v>285687.0299810479</v>
      </c>
      <c r="AQ10" s="5">
        <f>Bookings!X10</f>
        <v>256913.04160462474</v>
      </c>
      <c r="AR10" s="5">
        <f>Bookings!Y10</f>
        <v>232749.07428116488</v>
      </c>
      <c r="AS10" s="5">
        <f>Bookings!Z10</f>
        <v>284172.36207794357</v>
      </c>
      <c r="AT10" s="5">
        <f>Bookings!AA10</f>
        <v>465398.66946633352</v>
      </c>
      <c r="AU10" s="5">
        <f>Bookings!AB10</f>
        <v>328421.49844938092</v>
      </c>
      <c r="AV10" s="5">
        <f>Bookings!AC10</f>
        <v>505215.00014458416</v>
      </c>
      <c r="AW10" s="5">
        <f>Bookings!AD10</f>
        <v>157827.45334262465</v>
      </c>
      <c r="AX10" s="5">
        <f>Bookings!AE10</f>
        <v>138327.70319318416</v>
      </c>
      <c r="AY10" s="5">
        <f>Bookings!AF10</f>
        <v>669757.7112617424</v>
      </c>
      <c r="AZ10" s="5">
        <f>Bookings!AG10</f>
        <v>135776.79220803711</v>
      </c>
      <c r="BA10" s="5">
        <f>Bookings!AH10</f>
        <v>408154.33581690461</v>
      </c>
      <c r="BB10" s="5">
        <f>Bookings!AI10</f>
        <v>476991.54838821309</v>
      </c>
      <c r="BC10" s="5">
        <f>Bookings!AJ10</f>
        <v>361764.12597832934</v>
      </c>
      <c r="BD10" s="5">
        <f>Bookings!AK10</f>
        <v>338098.17155657953</v>
      </c>
      <c r="BE10" s="5">
        <f>Bookings!AL10</f>
        <v>429742.36954035406</v>
      </c>
    </row>
    <row r="11" spans="2:57" ht="15" hidden="1" customHeight="1" outlineLevel="1" x14ac:dyDescent="0.2">
      <c r="B11" s="1" t="s">
        <v>5</v>
      </c>
      <c r="D11" s="5">
        <f t="shared" ref="D11:D14" si="17">SUM($V11:$X11)</f>
        <v>243411.30075471729</v>
      </c>
      <c r="E11" s="5">
        <f t="shared" ref="E11:E14" si="18">SUM($Y11:$AA11)</f>
        <v>294750.08351125091</v>
      </c>
      <c r="F11" s="5">
        <f t="shared" ref="F11:F14" si="19">SUM($AB11:$AD11)</f>
        <v>264380.45461698732</v>
      </c>
      <c r="G11" s="5">
        <f t="shared" ref="G11:G14" si="20">SUM($AE11:$AG11)</f>
        <v>267815.03152201429</v>
      </c>
      <c r="H11" s="5">
        <f t="shared" ref="H11:H14" si="21">SUM(D11:G11)</f>
        <v>1070356.8704049699</v>
      </c>
      <c r="J11" s="5">
        <f t="shared" ref="J11:J14" si="22">SUM($AH11:$AJ11)</f>
        <v>367864.56434776017</v>
      </c>
      <c r="K11" s="5">
        <f t="shared" ref="K11:K14" si="23">SUM($AK11:$AM11)</f>
        <v>328285.21836050111</v>
      </c>
      <c r="L11" s="5">
        <f t="shared" ref="L11:L14" si="24">SUM($AN11:$AP11)</f>
        <v>434186.01785179833</v>
      </c>
      <c r="M11" s="5">
        <f t="shared" ref="M11:M14" si="25">SUM($AQ11:$AS11)</f>
        <v>345259.62251913652</v>
      </c>
      <c r="N11" s="5">
        <f t="shared" ref="N11:N14" si="26">SUM(J11:M11)</f>
        <v>1475595.4230791959</v>
      </c>
      <c r="P11" s="5">
        <f t="shared" ref="P11:P14" si="27">SUM($AT11:$AV11)</f>
        <v>481101.24744995421</v>
      </c>
      <c r="Q11" s="5">
        <f t="shared" ref="Q11:Q14" si="28">SUM($AW11:$AY11)</f>
        <v>476461.88200282224</v>
      </c>
      <c r="R11" s="5">
        <f t="shared" ref="R11:R14" si="29">SUM($AZ11:$BB11)</f>
        <v>550857.06887910562</v>
      </c>
      <c r="S11" s="5">
        <f t="shared" ref="S11:S14" si="30">SUM($BC11:$BE11)</f>
        <v>452849.22639488615</v>
      </c>
      <c r="T11" s="5">
        <f t="shared" ref="T11:T14" si="31">SUM(P11:S11)</f>
        <v>1961269.4247267682</v>
      </c>
      <c r="V11" s="27">
        <f>Bookings!C11</f>
        <v>70116.603019543094</v>
      </c>
      <c r="W11" s="5">
        <f>Bookings!D11</f>
        <v>72348.104785070012</v>
      </c>
      <c r="X11" s="5">
        <f>Bookings!E11</f>
        <v>100946.59295010418</v>
      </c>
      <c r="Y11" s="5">
        <f>Bookings!F11</f>
        <v>104991.54897261354</v>
      </c>
      <c r="Z11" s="5">
        <f>Bookings!G11</f>
        <v>117063.80843076145</v>
      </c>
      <c r="AA11" s="5">
        <f>Bookings!H11</f>
        <v>72694.726107875962</v>
      </c>
      <c r="AB11" s="5">
        <f>Bookings!I11</f>
        <v>106795.11712277173</v>
      </c>
      <c r="AC11" s="5">
        <f>Bookings!J11</f>
        <v>77782.592490437048</v>
      </c>
      <c r="AD11" s="5">
        <f>Bookings!K11</f>
        <v>79802.74500377856</v>
      </c>
      <c r="AE11" s="5">
        <f>Bookings!L11</f>
        <v>75847.554303714831</v>
      </c>
      <c r="AF11" s="5">
        <f>Bookings!M11</f>
        <v>107165.31282480917</v>
      </c>
      <c r="AG11" s="5">
        <f>Bookings!N11</f>
        <v>84802.164393490297</v>
      </c>
      <c r="AH11" s="5">
        <f>Bookings!O11</f>
        <v>69131.726885807308</v>
      </c>
      <c r="AI11" s="5">
        <f>Bookings!P11</f>
        <v>154650.13480387055</v>
      </c>
      <c r="AJ11" s="5">
        <f>Bookings!Q11</f>
        <v>144082.7026580823</v>
      </c>
      <c r="AK11" s="5">
        <f>Bookings!R11</f>
        <v>87550.295780637418</v>
      </c>
      <c r="AL11" s="5">
        <f>Bookings!S11</f>
        <v>128197.60127832687</v>
      </c>
      <c r="AM11" s="5">
        <f>Bookings!T11</f>
        <v>112537.32130153682</v>
      </c>
      <c r="AN11" s="5">
        <f>Bookings!U11</f>
        <v>216216.87428663665</v>
      </c>
      <c r="AO11" s="5">
        <f>Bookings!V11</f>
        <v>118168.7222687219</v>
      </c>
      <c r="AP11" s="5">
        <f>Bookings!W11</f>
        <v>99800.421296439803</v>
      </c>
      <c r="AQ11" s="5">
        <f>Bookings!X11</f>
        <v>89887.476480995931</v>
      </c>
      <c r="AR11" s="5">
        <f>Bookings!Y11</f>
        <v>119428.06359826845</v>
      </c>
      <c r="AS11" s="5">
        <f>Bookings!Z11</f>
        <v>135944.08243987215</v>
      </c>
      <c r="AT11" s="5">
        <f>Bookings!AA11</f>
        <v>122549.48627689887</v>
      </c>
      <c r="AU11" s="5">
        <f>Bookings!AB11</f>
        <v>151792.86415219051</v>
      </c>
      <c r="AV11" s="5">
        <f>Bookings!AC11</f>
        <v>206758.89702086482</v>
      </c>
      <c r="AW11" s="5">
        <f>Bookings!AD11</f>
        <v>141451.46481889152</v>
      </c>
      <c r="AX11" s="5">
        <f>Bookings!AE11</f>
        <v>185701.9122186559</v>
      </c>
      <c r="AY11" s="5">
        <f>Bookings!AF11</f>
        <v>149308.5049652748</v>
      </c>
      <c r="AZ11" s="5">
        <f>Bookings!AG11</f>
        <v>187932.17886232675</v>
      </c>
      <c r="BA11" s="5">
        <f>Bookings!AH11</f>
        <v>191450.80592400656</v>
      </c>
      <c r="BB11" s="5">
        <f>Bookings!AI11</f>
        <v>171474.08409277227</v>
      </c>
      <c r="BC11" s="5">
        <f>Bookings!AJ11</f>
        <v>126313.95327408626</v>
      </c>
      <c r="BD11" s="5">
        <f>Bookings!AK11</f>
        <v>116725.81423415337</v>
      </c>
      <c r="BE11" s="5">
        <f>Bookings!AL11</f>
        <v>209809.45888664652</v>
      </c>
    </row>
    <row r="12" spans="2:57" ht="15" hidden="1" customHeight="1" outlineLevel="1" x14ac:dyDescent="0.2">
      <c r="B12" s="1" t="s">
        <v>6</v>
      </c>
      <c r="D12" s="5">
        <f t="shared" si="17"/>
        <v>172884.85988768024</v>
      </c>
      <c r="E12" s="5">
        <f t="shared" si="18"/>
        <v>157819.57027600304</v>
      </c>
      <c r="F12" s="5">
        <f t="shared" si="19"/>
        <v>190558.48928004957</v>
      </c>
      <c r="G12" s="5">
        <f t="shared" si="20"/>
        <v>138108.79590324181</v>
      </c>
      <c r="H12" s="5">
        <f t="shared" si="21"/>
        <v>659371.71534697467</v>
      </c>
      <c r="J12" s="5">
        <f t="shared" si="22"/>
        <v>237405.55192105463</v>
      </c>
      <c r="K12" s="5">
        <f t="shared" si="23"/>
        <v>238184.83637417026</v>
      </c>
      <c r="L12" s="5">
        <f t="shared" si="24"/>
        <v>362246.445792099</v>
      </c>
      <c r="M12" s="5">
        <f t="shared" si="25"/>
        <v>237280.18162930344</v>
      </c>
      <c r="N12" s="5">
        <f t="shared" si="26"/>
        <v>1075117.0157166272</v>
      </c>
      <c r="P12" s="5">
        <f t="shared" si="27"/>
        <v>298762.79068938817</v>
      </c>
      <c r="Q12" s="5">
        <f t="shared" si="28"/>
        <v>270848.55386764067</v>
      </c>
      <c r="R12" s="5">
        <f t="shared" si="29"/>
        <v>434522.62089909619</v>
      </c>
      <c r="S12" s="5">
        <f t="shared" si="30"/>
        <v>293485.52698806045</v>
      </c>
      <c r="T12" s="5">
        <f t="shared" si="31"/>
        <v>1297619.4924441855</v>
      </c>
      <c r="V12" s="27">
        <f>Bookings!C12</f>
        <v>44357.10484710228</v>
      </c>
      <c r="W12" s="5">
        <f>Bookings!D12</f>
        <v>53867.253779635241</v>
      </c>
      <c r="X12" s="5">
        <f>Bookings!E12</f>
        <v>74660.501260942721</v>
      </c>
      <c r="Y12" s="5">
        <f>Bookings!F12</f>
        <v>76118.277913536818</v>
      </c>
      <c r="Z12" s="5">
        <f>Bookings!G12</f>
        <v>48965.821389441313</v>
      </c>
      <c r="AA12" s="5">
        <f>Bookings!H12</f>
        <v>32735.470973024891</v>
      </c>
      <c r="AB12" s="5">
        <f>Bookings!I12</f>
        <v>62983.390186078344</v>
      </c>
      <c r="AC12" s="5">
        <f>Bookings!J12</f>
        <v>76027.098049047258</v>
      </c>
      <c r="AD12" s="5">
        <f>Bookings!K12</f>
        <v>51548.001044923971</v>
      </c>
      <c r="AE12" s="5">
        <f>Bookings!L12</f>
        <v>31905.417982528248</v>
      </c>
      <c r="AF12" s="5">
        <f>Bookings!M12</f>
        <v>47472.323547580992</v>
      </c>
      <c r="AG12" s="5">
        <f>Bookings!N12</f>
        <v>58731.054373132582</v>
      </c>
      <c r="AH12" s="5">
        <f>Bookings!O12</f>
        <v>91799.032688492342</v>
      </c>
      <c r="AI12" s="5">
        <f>Bookings!P12</f>
        <v>86418.2094759108</v>
      </c>
      <c r="AJ12" s="5">
        <f>Bookings!Q12</f>
        <v>59188.309756651484</v>
      </c>
      <c r="AK12" s="5">
        <f>Bookings!R12</f>
        <v>110034.97742165686</v>
      </c>
      <c r="AL12" s="5">
        <f>Bookings!S12</f>
        <v>93315.738862355342</v>
      </c>
      <c r="AM12" s="5">
        <f>Bookings!T12</f>
        <v>34834.120090158089</v>
      </c>
      <c r="AN12" s="5">
        <f>Bookings!U12</f>
        <v>123724.33537615625</v>
      </c>
      <c r="AO12" s="5">
        <f>Bookings!V12</f>
        <v>137057.40143014374</v>
      </c>
      <c r="AP12" s="5">
        <f>Bookings!W12</f>
        <v>101464.70898579899</v>
      </c>
      <c r="AQ12" s="5">
        <f>Bookings!X12</f>
        <v>35057.005303403064</v>
      </c>
      <c r="AR12" s="5">
        <f>Bookings!Y12</f>
        <v>83805.500969326036</v>
      </c>
      <c r="AS12" s="5">
        <f>Bookings!Z12</f>
        <v>118417.67535657431</v>
      </c>
      <c r="AT12" s="5">
        <f>Bookings!AA12</f>
        <v>64076.898425501262</v>
      </c>
      <c r="AU12" s="5">
        <f>Bookings!AB12</f>
        <v>143593.0454248063</v>
      </c>
      <c r="AV12" s="5">
        <f>Bookings!AC12</f>
        <v>91092.846839080623</v>
      </c>
      <c r="AW12" s="5">
        <f>Bookings!AD12</f>
        <v>69858.402596318963</v>
      </c>
      <c r="AX12" s="5">
        <f>Bookings!AE12</f>
        <v>153588.89779038302</v>
      </c>
      <c r="AY12" s="5">
        <f>Bookings!AF12</f>
        <v>47401.253480938685</v>
      </c>
      <c r="AZ12" s="5">
        <f>Bookings!AG12</f>
        <v>155516.30523290436</v>
      </c>
      <c r="BA12" s="5">
        <f>Bookings!AH12</f>
        <v>128953.38987751139</v>
      </c>
      <c r="BB12" s="5">
        <f>Bookings!AI12</f>
        <v>150052.92578868044</v>
      </c>
      <c r="BC12" s="5">
        <f>Bookings!AJ12</f>
        <v>39289.312636048591</v>
      </c>
      <c r="BD12" s="5">
        <f>Bookings!AK12</f>
        <v>137228.92404693866</v>
      </c>
      <c r="BE12" s="5">
        <f>Bookings!AL12</f>
        <v>116967.29030507317</v>
      </c>
    </row>
    <row r="13" spans="2:57" ht="15" hidden="1" customHeight="1" outlineLevel="1" x14ac:dyDescent="0.2">
      <c r="B13" s="1" t="s">
        <v>7</v>
      </c>
      <c r="D13" s="5">
        <f t="shared" si="17"/>
        <v>85481.74929475211</v>
      </c>
      <c r="E13" s="5">
        <f t="shared" si="18"/>
        <v>56626.480846918173</v>
      </c>
      <c r="F13" s="5">
        <f t="shared" si="19"/>
        <v>84506.539629888284</v>
      </c>
      <c r="G13" s="5">
        <f t="shared" si="20"/>
        <v>63121.257465169547</v>
      </c>
      <c r="H13" s="5">
        <f t="shared" si="21"/>
        <v>289736.02723672811</v>
      </c>
      <c r="J13" s="5">
        <f t="shared" si="22"/>
        <v>152651.30031373064</v>
      </c>
      <c r="K13" s="5">
        <f t="shared" si="23"/>
        <v>93896.390002345695</v>
      </c>
      <c r="L13" s="5">
        <f t="shared" si="24"/>
        <v>87329.235264920106</v>
      </c>
      <c r="M13" s="5">
        <f t="shared" si="25"/>
        <v>74440.590226203742</v>
      </c>
      <c r="N13" s="5">
        <f t="shared" si="26"/>
        <v>408317.51580720016</v>
      </c>
      <c r="P13" s="5">
        <f t="shared" si="27"/>
        <v>156257.67835078549</v>
      </c>
      <c r="Q13" s="5">
        <f t="shared" si="28"/>
        <v>84664.285754338882</v>
      </c>
      <c r="R13" s="5">
        <f t="shared" si="29"/>
        <v>109223.36856226304</v>
      </c>
      <c r="S13" s="5">
        <f t="shared" si="30"/>
        <v>125687.42012058216</v>
      </c>
      <c r="T13" s="5">
        <f t="shared" si="31"/>
        <v>475832.75278796954</v>
      </c>
      <c r="V13" s="27">
        <f>Bookings!C13</f>
        <v>15158.2703812979</v>
      </c>
      <c r="W13" s="5">
        <f>Bookings!D13</f>
        <v>51519.633799670497</v>
      </c>
      <c r="X13" s="5">
        <f>Bookings!E13</f>
        <v>18803.845113783711</v>
      </c>
      <c r="Y13" s="5">
        <f>Bookings!F13</f>
        <v>31168.619761207559</v>
      </c>
      <c r="Z13" s="5">
        <f>Bookings!G13</f>
        <v>16745.103778498375</v>
      </c>
      <c r="AA13" s="5">
        <f>Bookings!H13</f>
        <v>8712.7573072122359</v>
      </c>
      <c r="AB13" s="5">
        <f>Bookings!I13</f>
        <v>34193.367801109605</v>
      </c>
      <c r="AC13" s="5">
        <f>Bookings!J13</f>
        <v>18913.258619670534</v>
      </c>
      <c r="AD13" s="5">
        <f>Bookings!K13</f>
        <v>31399.913209108134</v>
      </c>
      <c r="AE13" s="5">
        <f>Bookings!L13</f>
        <v>13262.474875716049</v>
      </c>
      <c r="AF13" s="5">
        <f>Bookings!M13</f>
        <v>21472.68340967007</v>
      </c>
      <c r="AG13" s="5">
        <f>Bookings!N13</f>
        <v>28386.099179783432</v>
      </c>
      <c r="AH13" s="5">
        <f>Bookings!O13</f>
        <v>21790.246852832803</v>
      </c>
      <c r="AI13" s="5">
        <f>Bookings!P13</f>
        <v>105204.54416458996</v>
      </c>
      <c r="AJ13" s="5">
        <f>Bookings!Q13</f>
        <v>25656.50929630789</v>
      </c>
      <c r="AK13" s="5">
        <f>Bookings!R13</f>
        <v>63504.04074836793</v>
      </c>
      <c r="AL13" s="5">
        <f>Bookings!S13</f>
        <v>16307.809812325479</v>
      </c>
      <c r="AM13" s="5">
        <f>Bookings!T13</f>
        <v>14084.539441652287</v>
      </c>
      <c r="AN13" s="5">
        <f>Bookings!U13</f>
        <v>24100.93237221137</v>
      </c>
      <c r="AO13" s="5">
        <f>Bookings!V13</f>
        <v>23852.136840639669</v>
      </c>
      <c r="AP13" s="5">
        <f>Bookings!W13</f>
        <v>39376.166052069057</v>
      </c>
      <c r="AQ13" s="5">
        <f>Bookings!X13</f>
        <v>16657.172264961504</v>
      </c>
      <c r="AR13" s="5">
        <f>Bookings!Y13</f>
        <v>34134.681812919815</v>
      </c>
      <c r="AS13" s="5">
        <f>Bookings!Z13</f>
        <v>23648.736148322427</v>
      </c>
      <c r="AT13" s="5">
        <f>Bookings!AA13</f>
        <v>16560.563424330972</v>
      </c>
      <c r="AU13" s="5">
        <f>Bookings!AB13</f>
        <v>122057.46107857888</v>
      </c>
      <c r="AV13" s="5">
        <f>Bookings!AC13</f>
        <v>17639.653847875623</v>
      </c>
      <c r="AW13" s="5">
        <f>Bookings!AD13</f>
        <v>49643.801110634988</v>
      </c>
      <c r="AX13" s="5">
        <f>Bookings!AE13</f>
        <v>21194.993809571322</v>
      </c>
      <c r="AY13" s="5">
        <f>Bookings!AF13</f>
        <v>13825.490834132574</v>
      </c>
      <c r="AZ13" s="5">
        <f>Bookings!AG13</f>
        <v>20032.671779509259</v>
      </c>
      <c r="BA13" s="5">
        <f>Bookings!AH13</f>
        <v>20335.538301693257</v>
      </c>
      <c r="BB13" s="5">
        <f>Bookings!AI13</f>
        <v>68855.158481060527</v>
      </c>
      <c r="BC13" s="5">
        <f>Bookings!AJ13</f>
        <v>25126.498455917415</v>
      </c>
      <c r="BD13" s="5">
        <f>Bookings!AK13</f>
        <v>61776.775617343272</v>
      </c>
      <c r="BE13" s="5">
        <f>Bookings!AL13</f>
        <v>38784.146047321476</v>
      </c>
    </row>
    <row r="14" spans="2:57" ht="15" customHeight="1" collapsed="1" x14ac:dyDescent="0.2">
      <c r="B14" s="7" t="s">
        <v>23</v>
      </c>
      <c r="D14" s="8">
        <f t="shared" si="17"/>
        <v>1082377.3010093265</v>
      </c>
      <c r="E14" s="8">
        <f t="shared" si="18"/>
        <v>978731.6092739295</v>
      </c>
      <c r="F14" s="8">
        <f t="shared" si="19"/>
        <v>1028631.527782175</v>
      </c>
      <c r="G14" s="8">
        <f t="shared" si="20"/>
        <v>930107.47286169836</v>
      </c>
      <c r="H14" s="8">
        <f t="shared" si="21"/>
        <v>4019847.9109271294</v>
      </c>
      <c r="J14" s="8">
        <f t="shared" si="22"/>
        <v>1799662.5731256583</v>
      </c>
      <c r="K14" s="8">
        <f t="shared" si="23"/>
        <v>1267660.5815982865</v>
      </c>
      <c r="L14" s="8">
        <f t="shared" si="24"/>
        <v>1588224.9779931684</v>
      </c>
      <c r="M14" s="8">
        <f t="shared" si="25"/>
        <v>1430814.8723383769</v>
      </c>
      <c r="N14" s="8">
        <f t="shared" si="26"/>
        <v>6086363.0050554909</v>
      </c>
      <c r="P14" s="8">
        <f t="shared" si="27"/>
        <v>2235156.8845504266</v>
      </c>
      <c r="Q14" s="8">
        <f t="shared" si="28"/>
        <v>1797887.5894223531</v>
      </c>
      <c r="R14" s="8">
        <f t="shared" si="29"/>
        <v>2115525.7347536199</v>
      </c>
      <c r="S14" s="8">
        <f t="shared" si="30"/>
        <v>2001626.8405787915</v>
      </c>
      <c r="T14" s="8">
        <f t="shared" si="31"/>
        <v>8150197.0493051913</v>
      </c>
      <c r="V14" s="31">
        <f>SUM(V10:V13)</f>
        <v>313767.83043507277</v>
      </c>
      <c r="W14" s="8">
        <f t="shared" ref="W14:BE14" si="32">SUM(W10:W13)</f>
        <v>372992.80397523113</v>
      </c>
      <c r="X14" s="8">
        <f t="shared" si="32"/>
        <v>395616.66659902252</v>
      </c>
      <c r="Y14" s="8">
        <f t="shared" si="32"/>
        <v>342162.39909684676</v>
      </c>
      <c r="Z14" s="8">
        <f t="shared" si="32"/>
        <v>339892.25590004952</v>
      </c>
      <c r="AA14" s="8">
        <f t="shared" si="32"/>
        <v>296676.95427703322</v>
      </c>
      <c r="AB14" s="8">
        <f t="shared" si="32"/>
        <v>362478.208170945</v>
      </c>
      <c r="AC14" s="8">
        <f t="shared" si="32"/>
        <v>327516.66779954627</v>
      </c>
      <c r="AD14" s="8">
        <f t="shared" si="32"/>
        <v>338636.65181168373</v>
      </c>
      <c r="AE14" s="8">
        <f t="shared" si="32"/>
        <v>284096.87135419424</v>
      </c>
      <c r="AF14" s="8">
        <f t="shared" si="32"/>
        <v>314707.46023869823</v>
      </c>
      <c r="AG14" s="8">
        <f t="shared" si="32"/>
        <v>331303.14126880589</v>
      </c>
      <c r="AH14" s="8">
        <f t="shared" si="32"/>
        <v>518321.84223361581</v>
      </c>
      <c r="AI14" s="8">
        <f t="shared" si="32"/>
        <v>672933.0542948317</v>
      </c>
      <c r="AJ14" s="8">
        <f t="shared" si="32"/>
        <v>608407.67659721081</v>
      </c>
      <c r="AK14" s="8">
        <f t="shared" si="32"/>
        <v>363314.50166102767</v>
      </c>
      <c r="AL14" s="8">
        <f t="shared" si="32"/>
        <v>393117.37348417385</v>
      </c>
      <c r="AM14" s="8">
        <f t="shared" si="32"/>
        <v>511228.70645308495</v>
      </c>
      <c r="AN14" s="8">
        <f t="shared" si="32"/>
        <v>497667.21827008581</v>
      </c>
      <c r="AO14" s="8">
        <f t="shared" si="32"/>
        <v>564229.43340772693</v>
      </c>
      <c r="AP14" s="8">
        <f t="shared" si="32"/>
        <v>526328.32631535572</v>
      </c>
      <c r="AQ14" s="8">
        <f t="shared" si="32"/>
        <v>398514.69565398525</v>
      </c>
      <c r="AR14" s="8">
        <f t="shared" si="32"/>
        <v>470117.32066167914</v>
      </c>
      <c r="AS14" s="8">
        <f t="shared" si="32"/>
        <v>562182.85602271254</v>
      </c>
      <c r="AT14" s="8">
        <f t="shared" si="32"/>
        <v>668585.61759306467</v>
      </c>
      <c r="AU14" s="8">
        <f t="shared" si="32"/>
        <v>745864.86910495651</v>
      </c>
      <c r="AV14" s="8">
        <f t="shared" si="32"/>
        <v>820706.39785240532</v>
      </c>
      <c r="AW14" s="8">
        <f t="shared" si="32"/>
        <v>418781.12186847016</v>
      </c>
      <c r="AX14" s="8">
        <f t="shared" si="32"/>
        <v>498813.50701179437</v>
      </c>
      <c r="AY14" s="8">
        <f t="shared" si="32"/>
        <v>880292.96054208849</v>
      </c>
      <c r="AZ14" s="8">
        <f t="shared" si="32"/>
        <v>499257.94808277756</v>
      </c>
      <c r="BA14" s="8">
        <f t="shared" si="32"/>
        <v>748894.06992011587</v>
      </c>
      <c r="BB14" s="8">
        <f t="shared" si="32"/>
        <v>867373.71675072634</v>
      </c>
      <c r="BC14" s="8">
        <f t="shared" si="32"/>
        <v>552493.89034438157</v>
      </c>
      <c r="BD14" s="8">
        <f t="shared" si="32"/>
        <v>653829.68545501481</v>
      </c>
      <c r="BE14" s="8">
        <f t="shared" si="32"/>
        <v>795303.26477939519</v>
      </c>
    </row>
    <row r="15" spans="2:57" ht="15" customHeight="1" x14ac:dyDescent="0.2">
      <c r="D15" s="5"/>
      <c r="E15" s="5"/>
      <c r="F15" s="5"/>
      <c r="G15" s="5"/>
      <c r="H15" s="5"/>
      <c r="J15" s="5"/>
      <c r="K15" s="5"/>
      <c r="L15" s="5"/>
      <c r="M15" s="5"/>
      <c r="N15" s="5"/>
      <c r="P15" s="5"/>
      <c r="Q15" s="5"/>
      <c r="R15" s="5"/>
      <c r="S15" s="5"/>
      <c r="T15" s="5"/>
      <c r="V15" s="27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</row>
    <row r="16" spans="2:57" ht="15" customHeight="1" x14ac:dyDescent="0.2">
      <c r="B16" s="1" t="s">
        <v>2</v>
      </c>
      <c r="D16" s="5"/>
      <c r="E16" s="5"/>
      <c r="F16" s="5"/>
      <c r="G16" s="5"/>
      <c r="H16" s="5"/>
      <c r="J16" s="5"/>
      <c r="K16" s="5"/>
      <c r="L16" s="5"/>
      <c r="M16" s="5"/>
      <c r="N16" s="5"/>
      <c r="P16" s="5"/>
      <c r="Q16" s="5"/>
      <c r="R16" s="5"/>
      <c r="S16" s="5"/>
      <c r="T16" s="5"/>
      <c r="V16" s="27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</row>
    <row r="17" spans="2:57" ht="15" customHeight="1" x14ac:dyDescent="0.2">
      <c r="B17" s="1" t="s">
        <v>0</v>
      </c>
      <c r="D17" s="5">
        <f t="shared" ref="D17:D23" si="33">SUM($V17:$X17)</f>
        <v>248688.33333333331</v>
      </c>
      <c r="E17" s="5">
        <f t="shared" ref="E17:E23" si="34">SUM($Y17:$AA17)</f>
        <v>386280</v>
      </c>
      <c r="F17" s="5">
        <f t="shared" ref="F17:F23" si="35">SUM($AB17:$AD17)</f>
        <v>359643.95833333331</v>
      </c>
      <c r="G17" s="5">
        <f t="shared" ref="G17:G23" si="36">SUM($AE17:$AG17)</f>
        <v>343570.625</v>
      </c>
      <c r="H17" s="5">
        <f t="shared" ref="H17:H23" si="37">SUM(D17:G17)</f>
        <v>1338182.9166666665</v>
      </c>
      <c r="J17" s="5">
        <f t="shared" ref="J17:J23" si="38">SUM($AH17:$AJ17)</f>
        <v>554103.34025845176</v>
      </c>
      <c r="K17" s="5">
        <f t="shared" ref="K17:K23" si="39">SUM($AK17:$AM17)</f>
        <v>494027.51896186511</v>
      </c>
      <c r="L17" s="5">
        <f t="shared" ref="L17:L23" si="40">SUM($AN17:$AP17)</f>
        <v>580641.07407456299</v>
      </c>
      <c r="M17" s="5">
        <f t="shared" ref="M17:M23" si="41">SUM($AQ17:$AS17)</f>
        <v>504468.55284865864</v>
      </c>
      <c r="N17" s="5">
        <f t="shared" ref="N17:N23" si="42">SUM(J17:M17)</f>
        <v>2133240.4861435383</v>
      </c>
      <c r="P17" s="5">
        <f t="shared" ref="P17:P23" si="43">SUM($AT17:$AV17)</f>
        <v>723197.99457809026</v>
      </c>
      <c r="Q17" s="5">
        <f t="shared" ref="Q17:Q23" si="44">SUM($AW17:$AY17)</f>
        <v>631502.25205023633</v>
      </c>
      <c r="R17" s="5">
        <f t="shared" ref="R17:R23" si="45">SUM($AZ17:$BB17)</f>
        <v>782631.54883271921</v>
      </c>
      <c r="S17" s="5">
        <f t="shared" ref="S17:S23" si="46">SUM($BC17:$BE17)</f>
        <v>756148.83525831217</v>
      </c>
      <c r="T17" s="5">
        <f t="shared" ref="T17:T23" si="47">SUM(P17:S17)</f>
        <v>2893480.6307193576</v>
      </c>
      <c r="V17" s="27">
        <f>Revenue!C3</f>
        <v>0</v>
      </c>
      <c r="W17" s="5">
        <f>Revenue!D3</f>
        <v>113311.66666666667</v>
      </c>
      <c r="X17" s="5">
        <f>Revenue!E3</f>
        <v>135376.66666666666</v>
      </c>
      <c r="Y17" s="5">
        <f>Revenue!F3</f>
        <v>142040</v>
      </c>
      <c r="Z17" s="5">
        <f>Revenue!G3</f>
        <v>120922.08333333333</v>
      </c>
      <c r="AA17" s="5">
        <f>Revenue!H3</f>
        <v>123317.91666666667</v>
      </c>
      <c r="AB17" s="5">
        <f>Revenue!I3</f>
        <v>109100.625</v>
      </c>
      <c r="AC17" s="5">
        <f>Revenue!J3</f>
        <v>132499.16666666666</v>
      </c>
      <c r="AD17" s="5">
        <f>Revenue!K3</f>
        <v>118044.16666666667</v>
      </c>
      <c r="AE17" s="5">
        <f>Revenue!L3</f>
        <v>123556.45833333333</v>
      </c>
      <c r="AF17" s="5">
        <f>Revenue!M3</f>
        <v>103683.33333333333</v>
      </c>
      <c r="AG17" s="5">
        <f>Revenue!N3</f>
        <v>116330.83333333333</v>
      </c>
      <c r="AH17" s="5">
        <f>Revenue!O3</f>
        <v>119990.20833333333</v>
      </c>
      <c r="AI17" s="5">
        <f>Revenue!P3</f>
        <v>195269.10997224299</v>
      </c>
      <c r="AJ17" s="5">
        <f>Revenue!Q3</f>
        <v>238844.02195287542</v>
      </c>
      <c r="AK17" s="5">
        <f>Revenue!R3</f>
        <v>225064.35044617867</v>
      </c>
      <c r="AL17" s="5">
        <f>Revenue!S3</f>
        <v>126458.75993731804</v>
      </c>
      <c r="AM17" s="5">
        <f>Revenue!T3</f>
        <v>142504.40857836834</v>
      </c>
      <c r="AN17" s="5">
        <f>Revenue!U3</f>
        <v>197912.31790512148</v>
      </c>
      <c r="AO17" s="5">
        <f>Revenue!V3</f>
        <v>177100.402480902</v>
      </c>
      <c r="AP17" s="5">
        <f>Revenue!W3</f>
        <v>205628.35368853947</v>
      </c>
      <c r="AQ17" s="5">
        <f>Revenue!X3</f>
        <v>188289.8488298204</v>
      </c>
      <c r="AR17" s="5">
        <f>Revenue!Y3</f>
        <v>148734.38590726772</v>
      </c>
      <c r="AS17" s="5">
        <f>Revenue!Z3</f>
        <v>167444.31811157052</v>
      </c>
      <c r="AT17" s="5">
        <f>Revenue!AA3</f>
        <v>207384.75601885235</v>
      </c>
      <c r="AU17" s="5">
        <f>Revenue!AB3</f>
        <v>247832.43917203727</v>
      </c>
      <c r="AV17" s="5">
        <f>Revenue!AC3</f>
        <v>267980.79938720068</v>
      </c>
      <c r="AW17" s="5">
        <f>Revenue!AD3</f>
        <v>306931.61149656429</v>
      </c>
      <c r="AX17" s="5">
        <f>Revenue!AE3</f>
        <v>150350.79571480901</v>
      </c>
      <c r="AY17" s="5">
        <f>Revenue!AF3</f>
        <v>174219.84483886298</v>
      </c>
      <c r="AZ17" s="5">
        <f>Revenue!AG3</f>
        <v>326444.28568590462</v>
      </c>
      <c r="BA17" s="5">
        <f>Revenue!AH3</f>
        <v>175016.53367295224</v>
      </c>
      <c r="BB17" s="5">
        <f>Revenue!AI3</f>
        <v>281170.72947386239</v>
      </c>
      <c r="BC17" s="5">
        <f>Revenue!AJ3</f>
        <v>316592.85127109673</v>
      </c>
      <c r="BD17" s="5">
        <f>Revenue!AK3</f>
        <v>206319.77834928187</v>
      </c>
      <c r="BE17" s="5">
        <f>Revenue!AL3</f>
        <v>233236.20563793354</v>
      </c>
    </row>
    <row r="18" spans="2:57" ht="15" hidden="1" customHeight="1" outlineLevel="1" x14ac:dyDescent="0.2">
      <c r="B18" s="4" t="s">
        <v>10</v>
      </c>
      <c r="D18" s="5">
        <f t="shared" si="33"/>
        <v>3739073.133680555</v>
      </c>
      <c r="E18" s="5">
        <f t="shared" si="34"/>
        <v>3706451.5752495276</v>
      </c>
      <c r="F18" s="5">
        <f t="shared" si="35"/>
        <v>3674114.6237348188</v>
      </c>
      <c r="G18" s="5">
        <f t="shared" si="36"/>
        <v>3642059.7960822554</v>
      </c>
      <c r="H18" s="5">
        <f t="shared" si="37"/>
        <v>14761699.128747158</v>
      </c>
      <c r="J18" s="5">
        <f t="shared" si="38"/>
        <v>3803000.9322723057</v>
      </c>
      <c r="K18" s="5">
        <f t="shared" si="39"/>
        <v>4395569.4369612234</v>
      </c>
      <c r="L18" s="5">
        <f t="shared" si="40"/>
        <v>4933314.9870602386</v>
      </c>
      <c r="M18" s="5">
        <f t="shared" si="41"/>
        <v>5460435.324696362</v>
      </c>
      <c r="N18" s="5">
        <f t="shared" si="42"/>
        <v>18592320.68099013</v>
      </c>
      <c r="P18" s="5">
        <f t="shared" si="43"/>
        <v>6126972.4034492392</v>
      </c>
      <c r="Q18" s="5">
        <f t="shared" si="44"/>
        <v>7013564.6025720732</v>
      </c>
      <c r="R18" s="5">
        <f t="shared" si="45"/>
        <v>7798572.7853328288</v>
      </c>
      <c r="S18" s="5">
        <f t="shared" si="46"/>
        <v>8607180.9539107345</v>
      </c>
      <c r="T18" s="5">
        <f t="shared" si="47"/>
        <v>29546290.745264877</v>
      </c>
      <c r="V18" s="27">
        <f>Revenue!C4</f>
        <v>1250000</v>
      </c>
      <c r="W18" s="5">
        <f>Revenue!D4</f>
        <v>1246354.1666666665</v>
      </c>
      <c r="X18" s="5">
        <f>Revenue!E4</f>
        <v>1242718.9670138888</v>
      </c>
      <c r="Y18" s="5">
        <f>Revenue!F4</f>
        <v>1239094.3700267649</v>
      </c>
      <c r="Z18" s="5">
        <f>Revenue!G4</f>
        <v>1235480.3447808535</v>
      </c>
      <c r="AA18" s="5">
        <f>Revenue!H4</f>
        <v>1231876.8604419092</v>
      </c>
      <c r="AB18" s="5">
        <f>Revenue!I4</f>
        <v>1228283.8862656201</v>
      </c>
      <c r="AC18" s="5">
        <f>Revenue!J4</f>
        <v>1224701.3915973455</v>
      </c>
      <c r="AD18" s="5">
        <f>Revenue!K4</f>
        <v>1221129.3458718532</v>
      </c>
      <c r="AE18" s="5">
        <f>Revenue!L4</f>
        <v>1217567.7186130602</v>
      </c>
      <c r="AF18" s="5">
        <f>Revenue!M4</f>
        <v>1214016.4794337719</v>
      </c>
      <c r="AG18" s="5">
        <f>Revenue!N4</f>
        <v>1210475.5980354233</v>
      </c>
      <c r="AH18" s="5">
        <f>Revenue!O4</f>
        <v>1206945.04420782</v>
      </c>
      <c r="AI18" s="5">
        <f>Revenue!P4</f>
        <v>1263774.2181380079</v>
      </c>
      <c r="AJ18" s="5">
        <f>Revenue!Q4</f>
        <v>1332281.6699264778</v>
      </c>
      <c r="AK18" s="5">
        <f>Revenue!R4</f>
        <v>1404239.5101368562</v>
      </c>
      <c r="AL18" s="5">
        <f>Revenue!S4</f>
        <v>1464793.7233582225</v>
      </c>
      <c r="AM18" s="5">
        <f>Revenue!T4</f>
        <v>1526536.2034661446</v>
      </c>
      <c r="AN18" s="5">
        <f>Revenue!U4</f>
        <v>1580562.0367595362</v>
      </c>
      <c r="AO18" s="5">
        <f>Revenue!V4</f>
        <v>1647062.1356300041</v>
      </c>
      <c r="AP18" s="5">
        <f>Revenue!W4</f>
        <v>1705690.814670698</v>
      </c>
      <c r="AQ18" s="5">
        <f>Revenue!X4</f>
        <v>1767194.6092652322</v>
      </c>
      <c r="AR18" s="5">
        <f>Revenue!Y4</f>
        <v>1817896.8890375318</v>
      </c>
      <c r="AS18" s="5">
        <f>Revenue!Z4</f>
        <v>1875343.826393598</v>
      </c>
      <c r="AT18" s="5">
        <f>Revenue!AA4</f>
        <v>1934678.5813750024</v>
      </c>
      <c r="AU18" s="5">
        <f>Revenue!AB4</f>
        <v>2034552.3662106777</v>
      </c>
      <c r="AV18" s="5">
        <f>Revenue!AC4</f>
        <v>2157741.4558635592</v>
      </c>
      <c r="AW18" s="5">
        <f>Revenue!AD4</f>
        <v>2273184.1368424483</v>
      </c>
      <c r="AX18" s="5">
        <f>Revenue!AE4</f>
        <v>2335001.5243137102</v>
      </c>
      <c r="AY18" s="5">
        <f>Revenue!AF4</f>
        <v>2405378.9414159143</v>
      </c>
      <c r="AZ18" s="5">
        <f>Revenue!AG4</f>
        <v>2505650.2972508739</v>
      </c>
      <c r="BA18" s="5">
        <f>Revenue!AH4</f>
        <v>2594420.2233696436</v>
      </c>
      <c r="BB18" s="5">
        <f>Revenue!AI4</f>
        <v>2698502.2647123113</v>
      </c>
      <c r="BC18" s="5">
        <f>Revenue!AJ4</f>
        <v>2792954.0841566278</v>
      </c>
      <c r="BD18" s="5">
        <f>Revenue!AK4</f>
        <v>2865710.7095154533</v>
      </c>
      <c r="BE18" s="5">
        <f>Revenue!AL4</f>
        <v>2948516.1602386534</v>
      </c>
    </row>
    <row r="19" spans="2:57" ht="15" hidden="1" customHeight="1" outlineLevel="1" x14ac:dyDescent="0.2">
      <c r="B19" s="4" t="s">
        <v>11</v>
      </c>
      <c r="D19" s="5">
        <f t="shared" si="33"/>
        <v>2909184.856770833</v>
      </c>
      <c r="E19" s="5">
        <f t="shared" si="34"/>
        <v>2862166.2093771398</v>
      </c>
      <c r="F19" s="5">
        <f t="shared" si="35"/>
        <v>2815907.4838555777</v>
      </c>
      <c r="G19" s="5">
        <f t="shared" si="36"/>
        <v>2770396.3982439088</v>
      </c>
      <c r="H19" s="5">
        <f t="shared" si="37"/>
        <v>11357654.948247459</v>
      </c>
      <c r="J19" s="5">
        <f t="shared" si="38"/>
        <v>2875304.4667162155</v>
      </c>
      <c r="K19" s="5">
        <f t="shared" si="39"/>
        <v>3312044.7333939411</v>
      </c>
      <c r="L19" s="5">
        <f t="shared" si="40"/>
        <v>3700034.6838350194</v>
      </c>
      <c r="M19" s="5">
        <f t="shared" si="41"/>
        <v>4073965.4154927712</v>
      </c>
      <c r="N19" s="5">
        <f t="shared" si="42"/>
        <v>13961349.299437946</v>
      </c>
      <c r="P19" s="5">
        <f t="shared" si="43"/>
        <v>4547601.635476036</v>
      </c>
      <c r="Q19" s="5">
        <f t="shared" si="44"/>
        <v>5181546.0795824192</v>
      </c>
      <c r="R19" s="5">
        <f t="shared" si="45"/>
        <v>5731872.3612580523</v>
      </c>
      <c r="S19" s="5">
        <f t="shared" si="46"/>
        <v>6292884.5203558803</v>
      </c>
      <c r="T19" s="5">
        <f t="shared" si="47"/>
        <v>21753904.596672386</v>
      </c>
      <c r="V19" s="27">
        <f>Revenue!C5</f>
        <v>975000</v>
      </c>
      <c r="W19" s="5">
        <f>Revenue!D5</f>
        <v>969718.75</v>
      </c>
      <c r="X19" s="5">
        <f>Revenue!E5</f>
        <v>964466.10677083326</v>
      </c>
      <c r="Y19" s="5">
        <f>Revenue!F5</f>
        <v>959241.91535915784</v>
      </c>
      <c r="Z19" s="5">
        <f>Revenue!G5</f>
        <v>954046.02165096242</v>
      </c>
      <c r="AA19" s="5">
        <f>Revenue!H5</f>
        <v>948878.27236701967</v>
      </c>
      <c r="AB19" s="5">
        <f>Revenue!I5</f>
        <v>943738.51505836495</v>
      </c>
      <c r="AC19" s="5">
        <f>Revenue!J5</f>
        <v>938626.59810179879</v>
      </c>
      <c r="AD19" s="5">
        <f>Revenue!K5</f>
        <v>933542.37069541402</v>
      </c>
      <c r="AE19" s="5">
        <f>Revenue!L5</f>
        <v>928485.68285414716</v>
      </c>
      <c r="AF19" s="5">
        <f>Revenue!M5</f>
        <v>923456.38540535374</v>
      </c>
      <c r="AG19" s="5">
        <f>Revenue!N5</f>
        <v>918454.32998440799</v>
      </c>
      <c r="AH19" s="5">
        <f>Revenue!O5</f>
        <v>913479.36903032579</v>
      </c>
      <c r="AI19" s="5">
        <f>Revenue!P5</f>
        <v>955485.88579200557</v>
      </c>
      <c r="AJ19" s="5">
        <f>Revenue!Q5</f>
        <v>1006339.2118938839</v>
      </c>
      <c r="AK19" s="5">
        <f>Revenue!R5</f>
        <v>1059602.39548339</v>
      </c>
      <c r="AL19" s="5">
        <f>Revenue!S5</f>
        <v>1103785.9682180975</v>
      </c>
      <c r="AM19" s="5">
        <f>Revenue!T5</f>
        <v>1148656.3696924539</v>
      </c>
      <c r="AN19" s="5">
        <f>Revenue!U5</f>
        <v>1187365.5910727649</v>
      </c>
      <c r="AO19" s="5">
        <f>Revenue!V5</f>
        <v>1235433.6834030924</v>
      </c>
      <c r="AP19" s="5">
        <f>Revenue!W5</f>
        <v>1277235.409359162</v>
      </c>
      <c r="AQ19" s="5">
        <f>Revenue!X5</f>
        <v>1321012.0097752349</v>
      </c>
      <c r="AR19" s="5">
        <f>Revenue!Y5</f>
        <v>1356344.5275134915</v>
      </c>
      <c r="AS19" s="5">
        <f>Revenue!Z5</f>
        <v>1396608.8782040449</v>
      </c>
      <c r="AT19" s="5">
        <f>Revenue!AA5</f>
        <v>1438091.3669224875</v>
      </c>
      <c r="AU19" s="5">
        <f>Revenue!AB5</f>
        <v>1510078.3126378057</v>
      </c>
      <c r="AV19" s="5">
        <f>Revenue!AC5</f>
        <v>1599431.9559157423</v>
      </c>
      <c r="AW19" s="5">
        <f>Revenue!AD5</f>
        <v>1682627.2373942365</v>
      </c>
      <c r="AX19" s="5">
        <f>Revenue!AE5</f>
        <v>1725091.1895429096</v>
      </c>
      <c r="AY19" s="5">
        <f>Revenue!AF5</f>
        <v>1773827.6526452734</v>
      </c>
      <c r="AZ19" s="5">
        <f>Revenue!AG5</f>
        <v>1844816.6640147946</v>
      </c>
      <c r="BA19" s="5">
        <f>Revenue!AH5</f>
        <v>1906890.4580844736</v>
      </c>
      <c r="BB19" s="5">
        <f>Revenue!AI5</f>
        <v>1980165.239158784</v>
      </c>
      <c r="BC19" s="5">
        <f>Revenue!AJ5</f>
        <v>2045927.3471876197</v>
      </c>
      <c r="BD19" s="5">
        <f>Revenue!AK5</f>
        <v>2095207.2949587021</v>
      </c>
      <c r="BE19" s="5">
        <f>Revenue!AL5</f>
        <v>2151749.8782095583</v>
      </c>
    </row>
    <row r="20" spans="2:57" ht="15" hidden="1" customHeight="1" outlineLevel="1" x14ac:dyDescent="0.2">
      <c r="B20" s="4" t="s">
        <v>12</v>
      </c>
      <c r="D20" s="5">
        <f t="shared" si="33"/>
        <v>297880.01736111107</v>
      </c>
      <c r="E20" s="5">
        <f t="shared" si="34"/>
        <v>291594.7982751446</v>
      </c>
      <c r="F20" s="5">
        <f t="shared" si="35"/>
        <v>285442.19627208466</v>
      </c>
      <c r="G20" s="5">
        <f t="shared" si="36"/>
        <v>279419.41315342183</v>
      </c>
      <c r="H20" s="5">
        <f t="shared" si="37"/>
        <v>1154336.4250617621</v>
      </c>
      <c r="J20" s="5">
        <f t="shared" si="38"/>
        <v>288832.52075679344</v>
      </c>
      <c r="K20" s="5">
        <f t="shared" si="39"/>
        <v>331967.41261591541</v>
      </c>
      <c r="L20" s="5">
        <f t="shared" si="40"/>
        <v>369718.15412839636</v>
      </c>
      <c r="M20" s="5">
        <f t="shared" si="41"/>
        <v>405664.76160933194</v>
      </c>
      <c r="N20" s="5">
        <f t="shared" si="42"/>
        <v>1396182.8491104371</v>
      </c>
      <c r="P20" s="5">
        <f t="shared" si="43"/>
        <v>451264.9095321577</v>
      </c>
      <c r="Q20" s="5">
        <f t="shared" si="44"/>
        <v>512590.5827247703</v>
      </c>
      <c r="R20" s="5">
        <f t="shared" si="45"/>
        <v>565093.77166037797</v>
      </c>
      <c r="S20" s="5">
        <f t="shared" si="46"/>
        <v>618230.53765390581</v>
      </c>
      <c r="T20" s="5">
        <f t="shared" si="47"/>
        <v>2147179.8015712118</v>
      </c>
      <c r="V20" s="27">
        <f>Revenue!C6</f>
        <v>100000</v>
      </c>
      <c r="W20" s="5">
        <f>Revenue!D6</f>
        <v>99291.666666666657</v>
      </c>
      <c r="X20" s="5">
        <f>Revenue!E6</f>
        <v>98588.350694444423</v>
      </c>
      <c r="Y20" s="5">
        <f>Revenue!F6</f>
        <v>97890.016543692109</v>
      </c>
      <c r="Z20" s="5">
        <f>Revenue!G6</f>
        <v>97196.628926507619</v>
      </c>
      <c r="AA20" s="5">
        <f>Revenue!H6</f>
        <v>96508.152804944853</v>
      </c>
      <c r="AB20" s="5">
        <f>Revenue!I6</f>
        <v>95824.553389243156</v>
      </c>
      <c r="AC20" s="5">
        <f>Revenue!J6</f>
        <v>95145.796136069344</v>
      </c>
      <c r="AD20" s="5">
        <f>Revenue!K6</f>
        <v>94471.846746772178</v>
      </c>
      <c r="AE20" s="5">
        <f>Revenue!L6</f>
        <v>93802.671165649212</v>
      </c>
      <c r="AF20" s="5">
        <f>Revenue!M6</f>
        <v>93138.235578225867</v>
      </c>
      <c r="AG20" s="5">
        <f>Revenue!N6</f>
        <v>92478.506409546768</v>
      </c>
      <c r="AH20" s="5">
        <f>Revenue!O6</f>
        <v>91823.450322479141</v>
      </c>
      <c r="AI20" s="5">
        <f>Revenue!P6</f>
        <v>95980.813319301131</v>
      </c>
      <c r="AJ20" s="5">
        <f>Revenue!Q6</f>
        <v>101028.25711501314</v>
      </c>
      <c r="AK20" s="5">
        <f>Revenue!R6</f>
        <v>106304.385138085</v>
      </c>
      <c r="AL20" s="5">
        <f>Revenue!S6</f>
        <v>110637.47705026048</v>
      </c>
      <c r="AM20" s="5">
        <f>Revenue!T6</f>
        <v>115025.55042756993</v>
      </c>
      <c r="AN20" s="5">
        <f>Revenue!U6</f>
        <v>118772.96460224307</v>
      </c>
      <c r="AO20" s="5">
        <f>Revenue!V6</f>
        <v>123456.12468810102</v>
      </c>
      <c r="AP20" s="5">
        <f>Revenue!W6</f>
        <v>127489.06483805225</v>
      </c>
      <c r="AQ20" s="5">
        <f>Revenue!X6</f>
        <v>131707.60683173733</v>
      </c>
      <c r="AR20" s="5">
        <f>Revenue!Y6</f>
        <v>135059.94508909652</v>
      </c>
      <c r="AS20" s="5">
        <f>Revenue!Z6</f>
        <v>138897.20968849803</v>
      </c>
      <c r="AT20" s="5">
        <f>Revenue!AA6</f>
        <v>142843.6315457474</v>
      </c>
      <c r="AU20" s="5">
        <f>Revenue!AB6</f>
        <v>149845.57105923517</v>
      </c>
      <c r="AV20" s="5">
        <f>Revenue!AC6</f>
        <v>158575.70692717517</v>
      </c>
      <c r="AW20" s="5">
        <f>Revenue!AD6</f>
        <v>166668.18407153629</v>
      </c>
      <c r="AX20" s="5">
        <f>Revenue!AE6</f>
        <v>170657.53313557178</v>
      </c>
      <c r="AY20" s="5">
        <f>Revenue!AF6</f>
        <v>175264.86551766229</v>
      </c>
      <c r="AZ20" s="5">
        <f>Revenue!AG6</f>
        <v>182085.60167267598</v>
      </c>
      <c r="BA20" s="5">
        <f>Revenue!AH6</f>
        <v>187997.39457698457</v>
      </c>
      <c r="BB20" s="5">
        <f>Revenue!AI6</f>
        <v>195010.77541071747</v>
      </c>
      <c r="BC20" s="5">
        <f>Revenue!AJ6</f>
        <v>201255.45987185324</v>
      </c>
      <c r="BD20" s="5">
        <f>Revenue!AK6</f>
        <v>205840.53819653633</v>
      </c>
      <c r="BE20" s="5">
        <f>Revenue!AL6</f>
        <v>211134.53958551624</v>
      </c>
    </row>
    <row r="21" spans="2:57" ht="15" hidden="1" customHeight="1" outlineLevel="1" x14ac:dyDescent="0.2">
      <c r="B21" s="4" t="s">
        <v>13</v>
      </c>
      <c r="D21" s="5">
        <f t="shared" si="33"/>
        <v>74345.6640625</v>
      </c>
      <c r="E21" s="5">
        <f t="shared" si="34"/>
        <v>72411.116844787059</v>
      </c>
      <c r="F21" s="5">
        <f t="shared" si="35"/>
        <v>70526.908446220492</v>
      </c>
      <c r="G21" s="5">
        <f t="shared" si="36"/>
        <v>68691.729001272208</v>
      </c>
      <c r="H21" s="5">
        <f t="shared" si="37"/>
        <v>285975.41835477971</v>
      </c>
      <c r="J21" s="5">
        <f t="shared" si="38"/>
        <v>70720.682054350022</v>
      </c>
      <c r="K21" s="5">
        <f t="shared" si="39"/>
        <v>81105.468959672347</v>
      </c>
      <c r="L21" s="5">
        <f t="shared" si="40"/>
        <v>90052.953722750375</v>
      </c>
      <c r="M21" s="5">
        <f t="shared" si="41"/>
        <v>98464.950430955883</v>
      </c>
      <c r="N21" s="5">
        <f t="shared" si="42"/>
        <v>340344.05516772857</v>
      </c>
      <c r="P21" s="5">
        <f t="shared" si="43"/>
        <v>109155.67999525621</v>
      </c>
      <c r="Q21" s="5">
        <f t="shared" si="44"/>
        <v>123609.65577639341</v>
      </c>
      <c r="R21" s="5">
        <f t="shared" si="45"/>
        <v>135806.18810290904</v>
      </c>
      <c r="S21" s="5">
        <f t="shared" si="46"/>
        <v>148057.45306379694</v>
      </c>
      <c r="T21" s="5">
        <f t="shared" si="47"/>
        <v>516628.9769383556</v>
      </c>
      <c r="V21" s="27">
        <f>Revenue!C7</f>
        <v>25000</v>
      </c>
      <c r="W21" s="5">
        <f>Revenue!D7</f>
        <v>24781.249999999996</v>
      </c>
      <c r="X21" s="5">
        <f>Revenue!E7</f>
        <v>24564.414062499996</v>
      </c>
      <c r="Y21" s="5">
        <f>Revenue!F7</f>
        <v>24349.475439453123</v>
      </c>
      <c r="Z21" s="5">
        <f>Revenue!G7</f>
        <v>24136.417529357906</v>
      </c>
      <c r="AA21" s="5">
        <f>Revenue!H7</f>
        <v>23925.223875976022</v>
      </c>
      <c r="AB21" s="5">
        <f>Revenue!I7</f>
        <v>23715.87816706123</v>
      </c>
      <c r="AC21" s="5">
        <f>Revenue!J7</f>
        <v>23508.364233099444</v>
      </c>
      <c r="AD21" s="5">
        <f>Revenue!K7</f>
        <v>23302.666046059825</v>
      </c>
      <c r="AE21" s="5">
        <f>Revenue!L7</f>
        <v>23098.7677181568</v>
      </c>
      <c r="AF21" s="5">
        <f>Revenue!M7</f>
        <v>22896.653500622928</v>
      </c>
      <c r="AG21" s="5">
        <f>Revenue!N7</f>
        <v>22696.307782492477</v>
      </c>
      <c r="AH21" s="5">
        <f>Revenue!O7</f>
        <v>22497.715089395664</v>
      </c>
      <c r="AI21" s="5">
        <f>Revenue!P7</f>
        <v>23500.787326035945</v>
      </c>
      <c r="AJ21" s="5">
        <f>Revenue!Q7</f>
        <v>24722.17963891842</v>
      </c>
      <c r="AK21" s="5">
        <f>Revenue!R7</f>
        <v>25996.266321179599</v>
      </c>
      <c r="AL21" s="5">
        <f>Revenue!S7</f>
        <v>27031.803514457315</v>
      </c>
      <c r="AM21" s="5">
        <f>Revenue!T7</f>
        <v>28077.399124035437</v>
      </c>
      <c r="AN21" s="5">
        <f>Revenue!U7</f>
        <v>28960.827788518349</v>
      </c>
      <c r="AO21" s="5">
        <f>Revenue!V7</f>
        <v>30072.391200590151</v>
      </c>
      <c r="AP21" s="5">
        <f>Revenue!W7</f>
        <v>31019.734733641872</v>
      </c>
      <c r="AQ21" s="5">
        <f>Revenue!X7</f>
        <v>32009.495831009041</v>
      </c>
      <c r="AR21" s="5">
        <f>Revenue!Y7</f>
        <v>32782.882096207686</v>
      </c>
      <c r="AS21" s="5">
        <f>Revenue!Z7</f>
        <v>33672.572503739153</v>
      </c>
      <c r="AT21" s="5">
        <f>Revenue!AA7</f>
        <v>34585.907451355037</v>
      </c>
      <c r="AU21" s="5">
        <f>Revenue!AB7</f>
        <v>36245.437512294317</v>
      </c>
      <c r="AV21" s="5">
        <f>Revenue!AC7</f>
        <v>38324.335031606868</v>
      </c>
      <c r="AW21" s="5">
        <f>Revenue!AD7</f>
        <v>40242.661012968034</v>
      </c>
      <c r="AX21" s="5">
        <f>Revenue!AE7</f>
        <v>41153.691410269035</v>
      </c>
      <c r="AY21" s="5">
        <f>Revenue!AF7</f>
        <v>42213.303353156341</v>
      </c>
      <c r="AZ21" s="5">
        <f>Revenue!AG7</f>
        <v>43809.770332734377</v>
      </c>
      <c r="BA21" s="5">
        <f>Revenue!AH7</f>
        <v>45180.647588224696</v>
      </c>
      <c r="BB21" s="5">
        <f>Revenue!AI7</f>
        <v>46815.770181949971</v>
      </c>
      <c r="BC21" s="5">
        <f>Revenue!AJ7</f>
        <v>48259.516111710334</v>
      </c>
      <c r="BD21" s="5">
        <f>Revenue!AK7</f>
        <v>49296.197748260784</v>
      </c>
      <c r="BE21" s="5">
        <f>Revenue!AL7</f>
        <v>50501.739203825826</v>
      </c>
    </row>
    <row r="22" spans="2:57" ht="15" customHeight="1" collapsed="1" x14ac:dyDescent="0.2">
      <c r="B22" s="1" t="s">
        <v>9</v>
      </c>
      <c r="D22" s="5">
        <f t="shared" si="33"/>
        <v>7020483.671875</v>
      </c>
      <c r="E22" s="5">
        <f t="shared" si="34"/>
        <v>6932623.6997465994</v>
      </c>
      <c r="F22" s="5">
        <f t="shared" si="35"/>
        <v>6845991.2123087021</v>
      </c>
      <c r="G22" s="5">
        <f t="shared" si="36"/>
        <v>6760567.3364808587</v>
      </c>
      <c r="H22" s="5">
        <f t="shared" si="37"/>
        <v>27559665.920411162</v>
      </c>
      <c r="J22" s="5">
        <f t="shared" si="38"/>
        <v>7037858.6017996632</v>
      </c>
      <c r="K22" s="5">
        <f t="shared" si="39"/>
        <v>8120687.0519307526</v>
      </c>
      <c r="L22" s="5">
        <f t="shared" si="40"/>
        <v>9093120.7787464038</v>
      </c>
      <c r="M22" s="5">
        <f t="shared" si="41"/>
        <v>10038530.452229422</v>
      </c>
      <c r="N22" s="5">
        <f t="shared" si="42"/>
        <v>34290196.884706244</v>
      </c>
      <c r="P22" s="5">
        <f t="shared" si="43"/>
        <v>11234994.628452688</v>
      </c>
      <c r="Q22" s="5">
        <f t="shared" si="44"/>
        <v>12831310.920655653</v>
      </c>
      <c r="R22" s="5">
        <f t="shared" si="45"/>
        <v>14231345.10635417</v>
      </c>
      <c r="S22" s="5">
        <f t="shared" si="46"/>
        <v>15666353.464984316</v>
      </c>
      <c r="T22" s="5">
        <f t="shared" si="47"/>
        <v>53964004.120446831</v>
      </c>
      <c r="V22" s="27">
        <f>Revenue!C8</f>
        <v>2350000</v>
      </c>
      <c r="W22" s="5">
        <f>Revenue!D8</f>
        <v>2340145.833333333</v>
      </c>
      <c r="X22" s="5">
        <f>Revenue!E8</f>
        <v>2330337.8385416665</v>
      </c>
      <c r="Y22" s="5">
        <f>Revenue!F8</f>
        <v>2320575.7773690675</v>
      </c>
      <c r="Z22" s="5">
        <f>Revenue!G8</f>
        <v>2310859.4128876817</v>
      </c>
      <c r="AA22" s="5">
        <f>Revenue!H8</f>
        <v>2301188.5094898497</v>
      </c>
      <c r="AB22" s="5">
        <f>Revenue!I8</f>
        <v>2291562.8328802898</v>
      </c>
      <c r="AC22" s="5">
        <f>Revenue!J8</f>
        <v>2281982.1500683133</v>
      </c>
      <c r="AD22" s="5">
        <f>Revenue!K8</f>
        <v>2272446.229360099</v>
      </c>
      <c r="AE22" s="5">
        <f>Revenue!L8</f>
        <v>2262954.8403510135</v>
      </c>
      <c r="AF22" s="5">
        <f>Revenue!M8</f>
        <v>2253507.7539179744</v>
      </c>
      <c r="AG22" s="5">
        <f>Revenue!N8</f>
        <v>2244104.7422118708</v>
      </c>
      <c r="AH22" s="5">
        <f>Revenue!O8</f>
        <v>2234745.5786500205</v>
      </c>
      <c r="AI22" s="5">
        <f>Revenue!P8</f>
        <v>2338741.7045753505</v>
      </c>
      <c r="AJ22" s="5">
        <f>Revenue!Q8</f>
        <v>2464371.3185742931</v>
      </c>
      <c r="AK22" s="5">
        <f>Revenue!R8</f>
        <v>2596142.5570795108</v>
      </c>
      <c r="AL22" s="5">
        <f>Revenue!S8</f>
        <v>2706248.9721410377</v>
      </c>
      <c r="AM22" s="5">
        <f>Revenue!T8</f>
        <v>2818295.5227102041</v>
      </c>
      <c r="AN22" s="5">
        <f>Revenue!U8</f>
        <v>2915661.4202230624</v>
      </c>
      <c r="AO22" s="5">
        <f>Revenue!V8</f>
        <v>3036024.3349217875</v>
      </c>
      <c r="AP22" s="5">
        <f>Revenue!W8</f>
        <v>3141435.0236015543</v>
      </c>
      <c r="AQ22" s="5">
        <f>Revenue!X8</f>
        <v>3251923.7217032132</v>
      </c>
      <c r="AR22" s="5">
        <f>Revenue!Y8</f>
        <v>3342084.2437363276</v>
      </c>
      <c r="AS22" s="5">
        <f>Revenue!Z8</f>
        <v>3444522.4867898799</v>
      </c>
      <c r="AT22" s="5">
        <f>Revenue!AA8</f>
        <v>3550199.487294592</v>
      </c>
      <c r="AU22" s="5">
        <f>Revenue!AB8</f>
        <v>3730721.6874200134</v>
      </c>
      <c r="AV22" s="5">
        <f>Revenue!AC8</f>
        <v>3954073.4537380831</v>
      </c>
      <c r="AW22" s="5">
        <f>Revenue!AD8</f>
        <v>4162722.219321189</v>
      </c>
      <c r="AX22" s="5">
        <f>Revenue!AE8</f>
        <v>4271903.93840246</v>
      </c>
      <c r="AY22" s="5">
        <f>Revenue!AF8</f>
        <v>4396684.7629320053</v>
      </c>
      <c r="AZ22" s="5">
        <f>Revenue!AG8</f>
        <v>4576362.3332710788</v>
      </c>
      <c r="BA22" s="5">
        <f>Revenue!AH8</f>
        <v>4734488.7236193269</v>
      </c>
      <c r="BB22" s="5">
        <f>Revenue!AI8</f>
        <v>4920494.0494637629</v>
      </c>
      <c r="BC22" s="5">
        <f>Revenue!AJ8</f>
        <v>5088396.4073278112</v>
      </c>
      <c r="BD22" s="5">
        <f>Revenue!AK8</f>
        <v>5216054.7404189529</v>
      </c>
      <c r="BE22" s="5">
        <f>Revenue!AL8</f>
        <v>5361902.3172375532</v>
      </c>
    </row>
    <row r="23" spans="2:57" ht="15" customHeight="1" x14ac:dyDescent="0.2">
      <c r="B23" s="13" t="s">
        <v>22</v>
      </c>
      <c r="D23" s="8">
        <f t="shared" si="33"/>
        <v>7269172.005208333</v>
      </c>
      <c r="E23" s="8">
        <f t="shared" si="34"/>
        <v>7318903.6997465985</v>
      </c>
      <c r="F23" s="8">
        <f t="shared" si="35"/>
        <v>7205635.1706420351</v>
      </c>
      <c r="G23" s="8">
        <f t="shared" si="36"/>
        <v>7104137.9614808597</v>
      </c>
      <c r="H23" s="8">
        <f t="shared" si="37"/>
        <v>28897848.837077826</v>
      </c>
      <c r="J23" s="8">
        <f t="shared" si="38"/>
        <v>7591961.9420581162</v>
      </c>
      <c r="K23" s="8">
        <f t="shared" si="39"/>
        <v>8614714.5708926171</v>
      </c>
      <c r="L23" s="8">
        <f t="shared" si="40"/>
        <v>9673761.8528209683</v>
      </c>
      <c r="M23" s="8">
        <f t="shared" si="41"/>
        <v>10542999.005078079</v>
      </c>
      <c r="N23" s="8">
        <f t="shared" si="42"/>
        <v>36423437.370849781</v>
      </c>
      <c r="P23" s="8">
        <f t="shared" si="43"/>
        <v>11958192.623030778</v>
      </c>
      <c r="Q23" s="8">
        <f t="shared" si="44"/>
        <v>13462813.172705889</v>
      </c>
      <c r="R23" s="8">
        <f t="shared" si="45"/>
        <v>15013976.655186888</v>
      </c>
      <c r="S23" s="8">
        <f t="shared" si="46"/>
        <v>16422502.300242629</v>
      </c>
      <c r="T23" s="8">
        <f t="shared" si="47"/>
        <v>56857484.75116618</v>
      </c>
      <c r="V23" s="31">
        <f t="shared" ref="V23:AG23" si="48">V17+V22</f>
        <v>2350000</v>
      </c>
      <c r="W23" s="8">
        <f t="shared" si="48"/>
        <v>2453457.4999999995</v>
      </c>
      <c r="X23" s="8">
        <f t="shared" si="48"/>
        <v>2465714.505208333</v>
      </c>
      <c r="Y23" s="8">
        <f t="shared" si="48"/>
        <v>2462615.7773690675</v>
      </c>
      <c r="Z23" s="8">
        <f t="shared" si="48"/>
        <v>2431781.4962210152</v>
      </c>
      <c r="AA23" s="8">
        <f t="shared" si="48"/>
        <v>2424506.4261565162</v>
      </c>
      <c r="AB23" s="8">
        <f t="shared" si="48"/>
        <v>2400663.4578802898</v>
      </c>
      <c r="AC23" s="8">
        <f t="shared" si="48"/>
        <v>2414481.3167349799</v>
      </c>
      <c r="AD23" s="8">
        <f t="shared" si="48"/>
        <v>2390490.3960267655</v>
      </c>
      <c r="AE23" s="8">
        <f t="shared" si="48"/>
        <v>2386511.298684347</v>
      </c>
      <c r="AF23" s="8">
        <f t="shared" si="48"/>
        <v>2357191.0872513079</v>
      </c>
      <c r="AG23" s="8">
        <f t="shared" si="48"/>
        <v>2360435.5755452043</v>
      </c>
      <c r="AH23" s="8">
        <f t="shared" ref="AH23:BE23" si="49">AH17+AH22</f>
        <v>2354735.786983354</v>
      </c>
      <c r="AI23" s="8">
        <f t="shared" si="49"/>
        <v>2534010.8145475937</v>
      </c>
      <c r="AJ23" s="8">
        <f t="shared" si="49"/>
        <v>2703215.3405271685</v>
      </c>
      <c r="AK23" s="8">
        <f t="shared" si="49"/>
        <v>2821206.9075256893</v>
      </c>
      <c r="AL23" s="8">
        <f t="shared" si="49"/>
        <v>2832707.7320783557</v>
      </c>
      <c r="AM23" s="8">
        <f t="shared" si="49"/>
        <v>2960799.9312885725</v>
      </c>
      <c r="AN23" s="8">
        <f t="shared" si="49"/>
        <v>3113573.7381281839</v>
      </c>
      <c r="AO23" s="8">
        <f t="shared" si="49"/>
        <v>3213124.7374026896</v>
      </c>
      <c r="AP23" s="8">
        <f t="shared" si="49"/>
        <v>3347063.3772900938</v>
      </c>
      <c r="AQ23" s="8">
        <f t="shared" si="49"/>
        <v>3440213.5705330335</v>
      </c>
      <c r="AR23" s="8">
        <f t="shared" si="49"/>
        <v>3490818.6296435953</v>
      </c>
      <c r="AS23" s="8">
        <f t="shared" si="49"/>
        <v>3611966.8049014504</v>
      </c>
      <c r="AT23" s="8">
        <f t="shared" si="49"/>
        <v>3757584.2433134443</v>
      </c>
      <c r="AU23" s="8">
        <f t="shared" si="49"/>
        <v>3978554.1265920508</v>
      </c>
      <c r="AV23" s="8">
        <f t="shared" si="49"/>
        <v>4222054.2531252839</v>
      </c>
      <c r="AW23" s="8">
        <f t="shared" si="49"/>
        <v>4469653.8308177534</v>
      </c>
      <c r="AX23" s="8">
        <f t="shared" si="49"/>
        <v>4422254.7341172686</v>
      </c>
      <c r="AY23" s="8">
        <f t="shared" si="49"/>
        <v>4570904.6077708686</v>
      </c>
      <c r="AZ23" s="8">
        <f t="shared" si="49"/>
        <v>4902806.6189569831</v>
      </c>
      <c r="BA23" s="8">
        <f t="shared" si="49"/>
        <v>4909505.257292279</v>
      </c>
      <c r="BB23" s="8">
        <f t="shared" si="49"/>
        <v>5201664.7789376257</v>
      </c>
      <c r="BC23" s="8">
        <f t="shared" si="49"/>
        <v>5404989.2585989079</v>
      </c>
      <c r="BD23" s="8">
        <f t="shared" si="49"/>
        <v>5422374.5187682351</v>
      </c>
      <c r="BE23" s="8">
        <f t="shared" si="49"/>
        <v>5595138.5228754869</v>
      </c>
    </row>
    <row r="24" spans="2:57" ht="15" customHeight="1" x14ac:dyDescent="0.2">
      <c r="B24" s="4"/>
      <c r="D24" s="5"/>
      <c r="E24" s="5"/>
      <c r="F24" s="5"/>
      <c r="G24" s="5"/>
      <c r="H24" s="5"/>
      <c r="J24" s="5"/>
      <c r="K24" s="5"/>
      <c r="L24" s="5"/>
      <c r="M24" s="5"/>
      <c r="N24" s="5"/>
      <c r="P24" s="5"/>
      <c r="Q24" s="5"/>
      <c r="R24" s="5"/>
      <c r="S24" s="5"/>
      <c r="T24" s="5"/>
      <c r="V24" s="27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</row>
    <row r="25" spans="2:57" ht="15" customHeight="1" x14ac:dyDescent="0.2">
      <c r="B25" s="10" t="s">
        <v>3</v>
      </c>
      <c r="D25" s="5"/>
      <c r="E25" s="5"/>
      <c r="F25" s="5"/>
      <c r="G25" s="5"/>
      <c r="H25" s="5"/>
      <c r="J25" s="5"/>
      <c r="K25" s="5"/>
      <c r="L25" s="5"/>
      <c r="M25" s="5"/>
      <c r="N25" s="5"/>
      <c r="P25" s="5"/>
      <c r="Q25" s="5"/>
      <c r="R25" s="5"/>
      <c r="S25" s="5"/>
      <c r="T25" s="5"/>
      <c r="V25" s="27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</row>
    <row r="26" spans="2:57" ht="15" hidden="1" customHeight="1" outlineLevel="1" x14ac:dyDescent="0.2">
      <c r="B26" s="4" t="s">
        <v>14</v>
      </c>
      <c r="D26" s="5">
        <f t="shared" ref="D26:D29" si="50">SUM($V26:$X26)</f>
        <v>757770</v>
      </c>
      <c r="E26" s="5">
        <f t="shared" ref="E26:E29" si="51">SUM($Y26:$AA26)</f>
        <v>768222</v>
      </c>
      <c r="F26" s="5">
        <f t="shared" ref="F26:F29" si="52">SUM($AB26:$AD26)</f>
        <v>756028</v>
      </c>
      <c r="G26" s="5">
        <f t="shared" ref="G26:G29" si="53">SUM($AE26:$AG26)</f>
        <v>731640</v>
      </c>
      <c r="H26" s="5">
        <f t="shared" ref="H26:H29" si="54">SUM(D26:G26)</f>
        <v>3013660</v>
      </c>
      <c r="J26" s="5">
        <f t="shared" ref="J26:J29" si="55">SUM($AH26:$AJ26)</f>
        <v>777628.8</v>
      </c>
      <c r="K26" s="5">
        <f t="shared" ref="K26:K29" si="56">SUM($AK26:$AM26)</f>
        <v>829728</v>
      </c>
      <c r="L26" s="5">
        <f t="shared" ref="L26:L29" si="57">SUM($AN26:$AP26)</f>
        <v>897424.8</v>
      </c>
      <c r="M26" s="5">
        <f t="shared" ref="M26:M29" si="58">SUM($AQ26:$AS26)</f>
        <v>945504</v>
      </c>
      <c r="N26" s="5">
        <f t="shared" ref="N26:N29" si="59">SUM(J26:M26)</f>
        <v>3450285.6</v>
      </c>
      <c r="P26" s="5">
        <f t="shared" ref="P26:P29" si="60">SUM($AT26:$AV26)</f>
        <v>987955.20000000007</v>
      </c>
      <c r="Q26" s="5">
        <f t="shared" ref="Q26:Q29" si="61">SUM($AW26:$AY26)</f>
        <v>1114344</v>
      </c>
      <c r="R26" s="5">
        <f t="shared" ref="R26:R29" si="62">SUM($AZ26:$BB26)</f>
        <v>1175126.3999999999</v>
      </c>
      <c r="S26" s="5">
        <f t="shared" ref="S26:S29" si="63">SUM($BC26:$BE26)</f>
        <v>1177056</v>
      </c>
      <c r="T26" s="5">
        <f t="shared" ref="T26:T29" si="64">SUM(P26:S26)</f>
        <v>4454481.5999999996</v>
      </c>
      <c r="V26" s="27">
        <f>Revenue!C12</f>
        <v>257816.00000000003</v>
      </c>
      <c r="W26" s="5">
        <f>Revenue!D12</f>
        <v>231686</v>
      </c>
      <c r="X26" s="5">
        <f>Revenue!E12</f>
        <v>268268</v>
      </c>
      <c r="Y26" s="5">
        <f>Revenue!F12</f>
        <v>243880</v>
      </c>
      <c r="Z26" s="5">
        <f>Revenue!G12</f>
        <v>268268</v>
      </c>
      <c r="AA26" s="5">
        <f>Revenue!H12</f>
        <v>256074.00000000003</v>
      </c>
      <c r="AB26" s="5">
        <f>Revenue!I12</f>
        <v>243880</v>
      </c>
      <c r="AC26" s="5">
        <f>Revenue!J12</f>
        <v>280462</v>
      </c>
      <c r="AD26" s="5">
        <f>Revenue!K12</f>
        <v>231686</v>
      </c>
      <c r="AE26" s="5">
        <f>Revenue!L12</f>
        <v>256074.00000000003</v>
      </c>
      <c r="AF26" s="5">
        <f>Revenue!M12</f>
        <v>243880</v>
      </c>
      <c r="AG26" s="5">
        <f>Revenue!N12</f>
        <v>231686</v>
      </c>
      <c r="AH26" s="5">
        <f>Revenue!O12</f>
        <v>263390.40000000002</v>
      </c>
      <c r="AI26" s="5">
        <f>Revenue!P12</f>
        <v>250848.00000000003</v>
      </c>
      <c r="AJ26" s="5">
        <f>Revenue!Q12</f>
        <v>263390.40000000002</v>
      </c>
      <c r="AK26" s="5">
        <f>Revenue!R12</f>
        <v>275932.79999999999</v>
      </c>
      <c r="AL26" s="5">
        <f>Revenue!S12</f>
        <v>283651.20000000001</v>
      </c>
      <c r="AM26" s="5">
        <f>Revenue!T12</f>
        <v>270144</v>
      </c>
      <c r="AN26" s="5">
        <f>Revenue!U12</f>
        <v>297158.40000000002</v>
      </c>
      <c r="AO26" s="5">
        <f>Revenue!V12</f>
        <v>291530.40000000002</v>
      </c>
      <c r="AP26" s="5">
        <f>Revenue!W12</f>
        <v>308736</v>
      </c>
      <c r="AQ26" s="5">
        <f>Revenue!X12</f>
        <v>339609.60000000003</v>
      </c>
      <c r="AR26" s="5">
        <f>Revenue!Y12</f>
        <v>277862.40000000002</v>
      </c>
      <c r="AS26" s="5">
        <f>Revenue!Z12</f>
        <v>328032</v>
      </c>
      <c r="AT26" s="5">
        <f>Revenue!AA12</f>
        <v>328032</v>
      </c>
      <c r="AU26" s="5">
        <f>Revenue!AB12</f>
        <v>295228.80000000005</v>
      </c>
      <c r="AV26" s="5">
        <f>Revenue!AC12</f>
        <v>364694.4</v>
      </c>
      <c r="AW26" s="5">
        <f>Revenue!AD12</f>
        <v>382060.80000000005</v>
      </c>
      <c r="AX26" s="5">
        <f>Revenue!AE12</f>
        <v>347328</v>
      </c>
      <c r="AY26" s="5">
        <f>Revenue!AF12</f>
        <v>384955.2</v>
      </c>
      <c r="AZ26" s="5">
        <f>Revenue!AG12</f>
        <v>403286.4</v>
      </c>
      <c r="BA26" s="5">
        <f>Revenue!AH12</f>
        <v>366624</v>
      </c>
      <c r="BB26" s="5">
        <f>Revenue!AI12</f>
        <v>405216</v>
      </c>
      <c r="BC26" s="5">
        <f>Revenue!AJ12</f>
        <v>405216</v>
      </c>
      <c r="BD26" s="5">
        <f>Revenue!AK12</f>
        <v>347328</v>
      </c>
      <c r="BE26" s="5">
        <f>Revenue!AL12</f>
        <v>424512</v>
      </c>
    </row>
    <row r="27" spans="2:57" ht="15" hidden="1" customHeight="1" outlineLevel="1" x14ac:dyDescent="0.2">
      <c r="B27" s="4" t="s">
        <v>15</v>
      </c>
      <c r="D27" s="5">
        <f t="shared" si="50"/>
        <v>292800</v>
      </c>
      <c r="E27" s="5">
        <f t="shared" si="51"/>
        <v>302400</v>
      </c>
      <c r="F27" s="5">
        <f t="shared" si="52"/>
        <v>297600</v>
      </c>
      <c r="G27" s="5">
        <f t="shared" si="53"/>
        <v>288000</v>
      </c>
      <c r="H27" s="5">
        <f t="shared" si="54"/>
        <v>1180800</v>
      </c>
      <c r="J27" s="5">
        <f t="shared" si="55"/>
        <v>297600</v>
      </c>
      <c r="K27" s="5">
        <f t="shared" si="56"/>
        <v>302400</v>
      </c>
      <c r="L27" s="5">
        <f t="shared" si="57"/>
        <v>350400</v>
      </c>
      <c r="M27" s="5">
        <f t="shared" si="58"/>
        <v>432000</v>
      </c>
      <c r="N27" s="5">
        <f t="shared" si="59"/>
        <v>1382400</v>
      </c>
      <c r="P27" s="5">
        <f t="shared" si="60"/>
        <v>424800</v>
      </c>
      <c r="Q27" s="5">
        <f t="shared" si="61"/>
        <v>504000</v>
      </c>
      <c r="R27" s="5">
        <f t="shared" si="62"/>
        <v>504000</v>
      </c>
      <c r="S27" s="5">
        <f t="shared" si="63"/>
        <v>488000</v>
      </c>
      <c r="T27" s="5">
        <f t="shared" si="64"/>
        <v>1920800</v>
      </c>
      <c r="V27" s="27">
        <f>Revenue!C13</f>
        <v>96000</v>
      </c>
      <c r="W27" s="5">
        <f>Revenue!D13</f>
        <v>91200</v>
      </c>
      <c r="X27" s="5">
        <f>Revenue!E13</f>
        <v>105600</v>
      </c>
      <c r="Y27" s="5">
        <f>Revenue!F13</f>
        <v>96000</v>
      </c>
      <c r="Z27" s="5">
        <f>Revenue!G13</f>
        <v>105600</v>
      </c>
      <c r="AA27" s="5">
        <f>Revenue!H13</f>
        <v>100800</v>
      </c>
      <c r="AB27" s="5">
        <f>Revenue!I13</f>
        <v>96000</v>
      </c>
      <c r="AC27" s="5">
        <f>Revenue!J13</f>
        <v>110400</v>
      </c>
      <c r="AD27" s="5">
        <f>Revenue!K13</f>
        <v>91200</v>
      </c>
      <c r="AE27" s="5">
        <f>Revenue!L13</f>
        <v>100800</v>
      </c>
      <c r="AF27" s="5">
        <f>Revenue!M13</f>
        <v>96000</v>
      </c>
      <c r="AG27" s="5">
        <f>Revenue!N13</f>
        <v>91200</v>
      </c>
      <c r="AH27" s="5">
        <f>Revenue!O13</f>
        <v>100800</v>
      </c>
      <c r="AI27" s="5">
        <f>Revenue!P13</f>
        <v>96000</v>
      </c>
      <c r="AJ27" s="5">
        <f>Revenue!Q13</f>
        <v>100800</v>
      </c>
      <c r="AK27" s="5">
        <f>Revenue!R13</f>
        <v>105600</v>
      </c>
      <c r="AL27" s="5">
        <f>Revenue!S13</f>
        <v>100800</v>
      </c>
      <c r="AM27" s="5">
        <f>Revenue!T13</f>
        <v>96000</v>
      </c>
      <c r="AN27" s="5">
        <f>Revenue!U13</f>
        <v>105600</v>
      </c>
      <c r="AO27" s="5">
        <f>Revenue!V13</f>
        <v>100800</v>
      </c>
      <c r="AP27" s="5">
        <f>Revenue!W13</f>
        <v>144000</v>
      </c>
      <c r="AQ27" s="5">
        <f>Revenue!X13</f>
        <v>158400</v>
      </c>
      <c r="AR27" s="5">
        <f>Revenue!Y13</f>
        <v>129600</v>
      </c>
      <c r="AS27" s="5">
        <f>Revenue!Z13</f>
        <v>144000</v>
      </c>
      <c r="AT27" s="5">
        <f>Revenue!AA13</f>
        <v>144000</v>
      </c>
      <c r="AU27" s="5">
        <f>Revenue!AB13</f>
        <v>129600</v>
      </c>
      <c r="AV27" s="5">
        <f>Revenue!AC13</f>
        <v>151200</v>
      </c>
      <c r="AW27" s="5">
        <f>Revenue!AD13</f>
        <v>176000</v>
      </c>
      <c r="AX27" s="5">
        <f>Revenue!AE13</f>
        <v>160000</v>
      </c>
      <c r="AY27" s="5">
        <f>Revenue!AF13</f>
        <v>168000</v>
      </c>
      <c r="AZ27" s="5">
        <f>Revenue!AG13</f>
        <v>176000</v>
      </c>
      <c r="BA27" s="5">
        <f>Revenue!AH13</f>
        <v>160000</v>
      </c>
      <c r="BB27" s="5">
        <f>Revenue!AI13</f>
        <v>168000</v>
      </c>
      <c r="BC27" s="5">
        <f>Revenue!AJ13</f>
        <v>168000</v>
      </c>
      <c r="BD27" s="5">
        <f>Revenue!AK13</f>
        <v>144000</v>
      </c>
      <c r="BE27" s="5">
        <f>Revenue!AL13</f>
        <v>176000</v>
      </c>
    </row>
    <row r="28" spans="2:57" ht="15" hidden="1" customHeight="1" outlineLevel="1" x14ac:dyDescent="0.2">
      <c r="B28" s="4" t="s">
        <v>16</v>
      </c>
      <c r="D28" s="5">
        <f t="shared" si="50"/>
        <v>204960</v>
      </c>
      <c r="E28" s="5">
        <f t="shared" si="51"/>
        <v>211680</v>
      </c>
      <c r="F28" s="5">
        <f t="shared" si="52"/>
        <v>208320</v>
      </c>
      <c r="G28" s="5">
        <f t="shared" si="53"/>
        <v>201600</v>
      </c>
      <c r="H28" s="5">
        <f t="shared" si="54"/>
        <v>826560</v>
      </c>
      <c r="J28" s="5">
        <f t="shared" si="55"/>
        <v>208320</v>
      </c>
      <c r="K28" s="5">
        <f t="shared" si="56"/>
        <v>264600</v>
      </c>
      <c r="L28" s="5">
        <f t="shared" si="57"/>
        <v>299040</v>
      </c>
      <c r="M28" s="5">
        <f t="shared" si="58"/>
        <v>302400</v>
      </c>
      <c r="N28" s="5">
        <f t="shared" si="59"/>
        <v>1074360</v>
      </c>
      <c r="P28" s="5">
        <f t="shared" si="60"/>
        <v>297360</v>
      </c>
      <c r="Q28" s="5">
        <f t="shared" si="61"/>
        <v>317520</v>
      </c>
      <c r="R28" s="5">
        <f t="shared" si="62"/>
        <v>317520</v>
      </c>
      <c r="S28" s="5">
        <f t="shared" si="63"/>
        <v>307440</v>
      </c>
      <c r="T28" s="5">
        <f t="shared" si="64"/>
        <v>1239840</v>
      </c>
      <c r="V28" s="27">
        <f>Revenue!C14</f>
        <v>67200</v>
      </c>
      <c r="W28" s="5">
        <f>Revenue!D14</f>
        <v>63839.999999999993</v>
      </c>
      <c r="X28" s="5">
        <f>Revenue!E14</f>
        <v>73920</v>
      </c>
      <c r="Y28" s="5">
        <f>Revenue!F14</f>
        <v>67200</v>
      </c>
      <c r="Z28" s="5">
        <f>Revenue!G14</f>
        <v>73920</v>
      </c>
      <c r="AA28" s="5">
        <f>Revenue!H14</f>
        <v>70560</v>
      </c>
      <c r="AB28" s="5">
        <f>Revenue!I14</f>
        <v>67200</v>
      </c>
      <c r="AC28" s="5">
        <f>Revenue!J14</f>
        <v>77280</v>
      </c>
      <c r="AD28" s="5">
        <f>Revenue!K14</f>
        <v>63839.999999999993</v>
      </c>
      <c r="AE28" s="5">
        <f>Revenue!L14</f>
        <v>70560</v>
      </c>
      <c r="AF28" s="5">
        <f>Revenue!M14</f>
        <v>67200</v>
      </c>
      <c r="AG28" s="5">
        <f>Revenue!N14</f>
        <v>63839.999999999993</v>
      </c>
      <c r="AH28" s="5">
        <f>Revenue!O14</f>
        <v>70560</v>
      </c>
      <c r="AI28" s="5">
        <f>Revenue!P14</f>
        <v>67200</v>
      </c>
      <c r="AJ28" s="5">
        <f>Revenue!Q14</f>
        <v>70560</v>
      </c>
      <c r="AK28" s="5">
        <f>Revenue!R14</f>
        <v>92400</v>
      </c>
      <c r="AL28" s="5">
        <f>Revenue!S14</f>
        <v>88200</v>
      </c>
      <c r="AM28" s="5">
        <f>Revenue!T14</f>
        <v>84000</v>
      </c>
      <c r="AN28" s="5">
        <f>Revenue!U14</f>
        <v>92400</v>
      </c>
      <c r="AO28" s="5">
        <f>Revenue!V14</f>
        <v>105840</v>
      </c>
      <c r="AP28" s="5">
        <f>Revenue!W14</f>
        <v>100800</v>
      </c>
      <c r="AQ28" s="5">
        <f>Revenue!X14</f>
        <v>110880</v>
      </c>
      <c r="AR28" s="5">
        <f>Revenue!Y14</f>
        <v>90720</v>
      </c>
      <c r="AS28" s="5">
        <f>Revenue!Z14</f>
        <v>100800</v>
      </c>
      <c r="AT28" s="5">
        <f>Revenue!AA14</f>
        <v>100800</v>
      </c>
      <c r="AU28" s="5">
        <f>Revenue!AB14</f>
        <v>90720</v>
      </c>
      <c r="AV28" s="5">
        <f>Revenue!AC14</f>
        <v>105840</v>
      </c>
      <c r="AW28" s="5">
        <f>Revenue!AD14</f>
        <v>110880</v>
      </c>
      <c r="AX28" s="5">
        <f>Revenue!AE14</f>
        <v>100800</v>
      </c>
      <c r="AY28" s="5">
        <f>Revenue!AF14</f>
        <v>105840</v>
      </c>
      <c r="AZ28" s="5">
        <f>Revenue!AG14</f>
        <v>110880</v>
      </c>
      <c r="BA28" s="5">
        <f>Revenue!AH14</f>
        <v>100800</v>
      </c>
      <c r="BB28" s="5">
        <f>Revenue!AI14</f>
        <v>105840</v>
      </c>
      <c r="BC28" s="5">
        <f>Revenue!AJ14</f>
        <v>105840</v>
      </c>
      <c r="BD28" s="5">
        <f>Revenue!AK14</f>
        <v>90720</v>
      </c>
      <c r="BE28" s="5">
        <f>Revenue!AL14</f>
        <v>110880</v>
      </c>
    </row>
    <row r="29" spans="2:57" ht="15" customHeight="1" collapsed="1" x14ac:dyDescent="0.2">
      <c r="B29" s="7" t="s">
        <v>3</v>
      </c>
      <c r="D29" s="8">
        <f t="shared" si="50"/>
        <v>1255530</v>
      </c>
      <c r="E29" s="8">
        <f t="shared" si="51"/>
        <v>1282302</v>
      </c>
      <c r="F29" s="8">
        <f t="shared" si="52"/>
        <v>1261948</v>
      </c>
      <c r="G29" s="8">
        <f t="shared" si="53"/>
        <v>1221240</v>
      </c>
      <c r="H29" s="8">
        <f t="shared" si="54"/>
        <v>5021020</v>
      </c>
      <c r="J29" s="8">
        <f t="shared" si="55"/>
        <v>1283548.8</v>
      </c>
      <c r="K29" s="8">
        <f t="shared" si="56"/>
        <v>1396728</v>
      </c>
      <c r="L29" s="8">
        <f t="shared" si="57"/>
        <v>1546864.8</v>
      </c>
      <c r="M29" s="8">
        <f t="shared" si="58"/>
        <v>1679904</v>
      </c>
      <c r="N29" s="8">
        <f t="shared" si="59"/>
        <v>5907045.5999999996</v>
      </c>
      <c r="P29" s="8">
        <f t="shared" si="60"/>
        <v>1710115.2000000002</v>
      </c>
      <c r="Q29" s="8">
        <f t="shared" si="61"/>
        <v>1935864</v>
      </c>
      <c r="R29" s="8">
        <f t="shared" si="62"/>
        <v>1996646.3999999999</v>
      </c>
      <c r="S29" s="8">
        <f t="shared" si="63"/>
        <v>1972496</v>
      </c>
      <c r="T29" s="8">
        <f t="shared" si="64"/>
        <v>7615121.5999999996</v>
      </c>
      <c r="V29" s="31">
        <f t="shared" ref="V29:AG29" si="65">SUM(V26:V28)</f>
        <v>421016</v>
      </c>
      <c r="W29" s="8">
        <f t="shared" si="65"/>
        <v>386726</v>
      </c>
      <c r="X29" s="8">
        <f t="shared" si="65"/>
        <v>447788</v>
      </c>
      <c r="Y29" s="8">
        <f t="shared" si="65"/>
        <v>407080</v>
      </c>
      <c r="Z29" s="8">
        <f t="shared" si="65"/>
        <v>447788</v>
      </c>
      <c r="AA29" s="8">
        <f t="shared" si="65"/>
        <v>427434</v>
      </c>
      <c r="AB29" s="8">
        <f t="shared" si="65"/>
        <v>407080</v>
      </c>
      <c r="AC29" s="8">
        <f t="shared" si="65"/>
        <v>468142</v>
      </c>
      <c r="AD29" s="8">
        <f t="shared" si="65"/>
        <v>386726</v>
      </c>
      <c r="AE29" s="8">
        <f t="shared" si="65"/>
        <v>427434</v>
      </c>
      <c r="AF29" s="8">
        <f t="shared" si="65"/>
        <v>407080</v>
      </c>
      <c r="AG29" s="8">
        <f t="shared" si="65"/>
        <v>386726</v>
      </c>
      <c r="AH29" s="8">
        <f t="shared" ref="AH29:BE29" si="66">SUM(AH26:AH28)</f>
        <v>434750.4</v>
      </c>
      <c r="AI29" s="8">
        <f t="shared" si="66"/>
        <v>414048</v>
      </c>
      <c r="AJ29" s="8">
        <f t="shared" si="66"/>
        <v>434750.4</v>
      </c>
      <c r="AK29" s="8">
        <f t="shared" si="66"/>
        <v>473932.79999999999</v>
      </c>
      <c r="AL29" s="8">
        <f t="shared" si="66"/>
        <v>472651.2</v>
      </c>
      <c r="AM29" s="8">
        <f t="shared" si="66"/>
        <v>450144</v>
      </c>
      <c r="AN29" s="8">
        <f t="shared" si="66"/>
        <v>495158.4</v>
      </c>
      <c r="AO29" s="8">
        <f t="shared" si="66"/>
        <v>498170.4</v>
      </c>
      <c r="AP29" s="8">
        <f t="shared" si="66"/>
        <v>553536</v>
      </c>
      <c r="AQ29" s="8">
        <f t="shared" si="66"/>
        <v>608889.60000000009</v>
      </c>
      <c r="AR29" s="8">
        <f t="shared" si="66"/>
        <v>498182.40000000002</v>
      </c>
      <c r="AS29" s="8">
        <f t="shared" si="66"/>
        <v>572832</v>
      </c>
      <c r="AT29" s="8">
        <f t="shared" si="66"/>
        <v>572832</v>
      </c>
      <c r="AU29" s="8">
        <f t="shared" si="66"/>
        <v>515548.80000000005</v>
      </c>
      <c r="AV29" s="8">
        <f t="shared" si="66"/>
        <v>621734.40000000002</v>
      </c>
      <c r="AW29" s="8">
        <f t="shared" si="66"/>
        <v>668940.80000000005</v>
      </c>
      <c r="AX29" s="8">
        <f t="shared" si="66"/>
        <v>608128</v>
      </c>
      <c r="AY29" s="8">
        <f t="shared" si="66"/>
        <v>658795.19999999995</v>
      </c>
      <c r="AZ29" s="8">
        <f t="shared" si="66"/>
        <v>690166.4</v>
      </c>
      <c r="BA29" s="8">
        <f t="shared" si="66"/>
        <v>627424</v>
      </c>
      <c r="BB29" s="8">
        <f t="shared" si="66"/>
        <v>679056</v>
      </c>
      <c r="BC29" s="8">
        <f t="shared" si="66"/>
        <v>679056</v>
      </c>
      <c r="BD29" s="8">
        <f t="shared" si="66"/>
        <v>582048</v>
      </c>
      <c r="BE29" s="8">
        <f t="shared" si="66"/>
        <v>711392</v>
      </c>
    </row>
    <row r="30" spans="2:57" ht="15" customHeight="1" x14ac:dyDescent="0.2">
      <c r="B30" s="2"/>
      <c r="D30" s="12"/>
      <c r="E30" s="12"/>
      <c r="F30" s="12"/>
      <c r="G30" s="12"/>
      <c r="H30" s="12"/>
      <c r="J30" s="12"/>
      <c r="K30" s="12"/>
      <c r="L30" s="12"/>
      <c r="M30" s="12"/>
      <c r="N30" s="12"/>
      <c r="P30" s="12"/>
      <c r="Q30" s="12"/>
      <c r="R30" s="12"/>
      <c r="S30" s="12"/>
      <c r="T30" s="12"/>
      <c r="V30" s="3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</row>
    <row r="31" spans="2:57" ht="15" customHeight="1" thickBot="1" x14ac:dyDescent="0.25">
      <c r="B31" s="14" t="s">
        <v>59</v>
      </c>
      <c r="D31" s="15">
        <f>SUM($V31:$X31)</f>
        <v>8524702.0052083321</v>
      </c>
      <c r="E31" s="15">
        <f>SUM($Y31:$AA31)</f>
        <v>8601205.6997465976</v>
      </c>
      <c r="F31" s="15">
        <f>SUM($AB31:$AD31)</f>
        <v>8467583.1706420351</v>
      </c>
      <c r="G31" s="15">
        <f>SUM($AE31:$AG31)</f>
        <v>8325377.9614808597</v>
      </c>
      <c r="H31" s="15">
        <f>SUM(D31:G31)</f>
        <v>33918868.837077826</v>
      </c>
      <c r="J31" s="15">
        <f>SUM($AH31:$AJ31)</f>
        <v>8875510.7420581151</v>
      </c>
      <c r="K31" s="15">
        <f>SUM($AK31:$AM31)</f>
        <v>10011442.570892617</v>
      </c>
      <c r="L31" s="15">
        <f>SUM($AN31:$AP31)</f>
        <v>11220626.652820967</v>
      </c>
      <c r="M31" s="15">
        <f>SUM($AQ31:$AS31)</f>
        <v>12222903.005078079</v>
      </c>
      <c r="N31" s="15">
        <f>SUM(J31:M31)</f>
        <v>42330482.970849775</v>
      </c>
      <c r="P31" s="15">
        <f>SUM($AT31:$AV31)</f>
        <v>13668307.823030779</v>
      </c>
      <c r="Q31" s="15">
        <f>SUM($AW31:$AY31)</f>
        <v>15398677.172705891</v>
      </c>
      <c r="R31" s="15">
        <f>SUM($AZ31:$BB31)</f>
        <v>17010623.05518689</v>
      </c>
      <c r="S31" s="15">
        <f>SUM($BC31:$BE31)</f>
        <v>18394998.300242629</v>
      </c>
      <c r="T31" s="15">
        <f>SUM(P31:S31)</f>
        <v>64472606.351166189</v>
      </c>
      <c r="V31" s="29">
        <f>V23+V29</f>
        <v>2771016</v>
      </c>
      <c r="W31" s="15">
        <f t="shared" ref="W31:BE31" si="67">W23+W29</f>
        <v>2840183.4999999995</v>
      </c>
      <c r="X31" s="15">
        <f t="shared" si="67"/>
        <v>2913502.505208333</v>
      </c>
      <c r="Y31" s="15">
        <f t="shared" si="67"/>
        <v>2869695.7773690675</v>
      </c>
      <c r="Z31" s="15">
        <f t="shared" si="67"/>
        <v>2879569.4962210152</v>
      </c>
      <c r="AA31" s="15">
        <f t="shared" si="67"/>
        <v>2851940.4261565162</v>
      </c>
      <c r="AB31" s="15">
        <f t="shared" si="67"/>
        <v>2807743.4578802898</v>
      </c>
      <c r="AC31" s="15">
        <f t="shared" si="67"/>
        <v>2882623.3167349799</v>
      </c>
      <c r="AD31" s="15">
        <f t="shared" si="67"/>
        <v>2777216.3960267655</v>
      </c>
      <c r="AE31" s="15">
        <f t="shared" si="67"/>
        <v>2813945.298684347</v>
      </c>
      <c r="AF31" s="15">
        <f t="shared" si="67"/>
        <v>2764271.0872513079</v>
      </c>
      <c r="AG31" s="15">
        <f t="shared" si="67"/>
        <v>2747161.5755452043</v>
      </c>
      <c r="AH31" s="15">
        <f t="shared" si="67"/>
        <v>2789486.1869833539</v>
      </c>
      <c r="AI31" s="15">
        <f t="shared" si="67"/>
        <v>2948058.8145475937</v>
      </c>
      <c r="AJ31" s="15">
        <f t="shared" si="67"/>
        <v>3137965.7405271684</v>
      </c>
      <c r="AK31" s="15">
        <f t="shared" si="67"/>
        <v>3295139.7075256892</v>
      </c>
      <c r="AL31" s="15">
        <f t="shared" si="67"/>
        <v>3305358.9320783559</v>
      </c>
      <c r="AM31" s="15">
        <f t="shared" si="67"/>
        <v>3410943.9312885725</v>
      </c>
      <c r="AN31" s="15">
        <f t="shared" si="67"/>
        <v>3608732.1381281838</v>
      </c>
      <c r="AO31" s="15">
        <f t="shared" si="67"/>
        <v>3711295.1374026896</v>
      </c>
      <c r="AP31" s="15">
        <f t="shared" si="67"/>
        <v>3900599.3772900938</v>
      </c>
      <c r="AQ31" s="15">
        <f t="shared" si="67"/>
        <v>4049103.1705330336</v>
      </c>
      <c r="AR31" s="15">
        <f t="shared" si="67"/>
        <v>3989001.0296435952</v>
      </c>
      <c r="AS31" s="15">
        <f t="shared" si="67"/>
        <v>4184798.8049014504</v>
      </c>
      <c r="AT31" s="15">
        <f t="shared" si="67"/>
        <v>4330416.2433134448</v>
      </c>
      <c r="AU31" s="15">
        <f t="shared" si="67"/>
        <v>4494102.9265920511</v>
      </c>
      <c r="AV31" s="15">
        <f t="shared" si="67"/>
        <v>4843788.6531252842</v>
      </c>
      <c r="AW31" s="15">
        <f t="shared" si="67"/>
        <v>5138594.6308177533</v>
      </c>
      <c r="AX31" s="15">
        <f t="shared" si="67"/>
        <v>5030382.7341172686</v>
      </c>
      <c r="AY31" s="15">
        <f t="shared" si="67"/>
        <v>5229699.8077708688</v>
      </c>
      <c r="AZ31" s="15">
        <f t="shared" si="67"/>
        <v>5592973.0189569835</v>
      </c>
      <c r="BA31" s="15">
        <f t="shared" si="67"/>
        <v>5536929.257292279</v>
      </c>
      <c r="BB31" s="15">
        <f t="shared" si="67"/>
        <v>5880720.7789376257</v>
      </c>
      <c r="BC31" s="15">
        <f t="shared" si="67"/>
        <v>6084045.2585989079</v>
      </c>
      <c r="BD31" s="15">
        <f t="shared" si="67"/>
        <v>6004422.5187682351</v>
      </c>
      <c r="BE31" s="15">
        <f t="shared" si="67"/>
        <v>6306530.5228754869</v>
      </c>
    </row>
    <row r="33" spans="2:57" ht="15" customHeight="1" x14ac:dyDescent="0.2">
      <c r="B33" s="1" t="s">
        <v>25</v>
      </c>
    </row>
    <row r="34" spans="2:57" ht="15" hidden="1" customHeight="1" outlineLevel="1" x14ac:dyDescent="0.2">
      <c r="B34" s="4" t="s">
        <v>26</v>
      </c>
      <c r="D34" s="5">
        <f t="shared" ref="D34:D40" si="68">SUM($V34:$X34)</f>
        <v>681976.16041666665</v>
      </c>
      <c r="E34" s="5">
        <f t="shared" ref="E34:E40" si="69">SUM($Y34:$AA34)</f>
        <v>688096.45597972791</v>
      </c>
      <c r="F34" s="5">
        <f t="shared" ref="F34:F40" si="70">SUM($AB34:$AD34)</f>
        <v>677406.65365136287</v>
      </c>
      <c r="G34" s="5">
        <f t="shared" ref="G34:G40" si="71">SUM($AE34:$AG34)</f>
        <v>666030.23691846873</v>
      </c>
      <c r="H34" s="5">
        <f t="shared" ref="H34:H40" si="72">SUM(D34:G34)</f>
        <v>2713509.5069662258</v>
      </c>
      <c r="J34" s="5">
        <f t="shared" ref="J34:J40" si="73">SUM($AH34:$AJ34)</f>
        <v>710040.85936464928</v>
      </c>
      <c r="K34" s="5">
        <f t="shared" ref="K34:K40" si="74">SUM($AK34:$AM34)</f>
        <v>800915.40567140933</v>
      </c>
      <c r="L34" s="5">
        <f t="shared" ref="L34:L40" si="75">SUM($AN34:$AP34)</f>
        <v>897650.13222567737</v>
      </c>
      <c r="M34" s="5">
        <f t="shared" ref="M34:M40" si="76">SUM($AQ34:$AS34)</f>
        <v>977832.24040624639</v>
      </c>
      <c r="N34" s="5">
        <f t="shared" ref="N34:N40" si="77">SUM(J34:M34)</f>
        <v>3386438.6376679824</v>
      </c>
      <c r="P34" s="5">
        <f t="shared" ref="P34:P40" si="78">SUM($AT34:$AV34)</f>
        <v>1093464.6258424625</v>
      </c>
      <c r="Q34" s="5">
        <f t="shared" ref="Q34:Q40" si="79">SUM($AW34:$AY34)</f>
        <v>1231894.1738164714</v>
      </c>
      <c r="R34" s="5">
        <f t="shared" ref="R34:R40" si="80">SUM($AZ34:$BB34)</f>
        <v>1360849.844414951</v>
      </c>
      <c r="S34" s="5">
        <f t="shared" ref="S34:S40" si="81">SUM($BC34:$BE34)</f>
        <v>1471599.8640194105</v>
      </c>
      <c r="T34" s="5">
        <f t="shared" ref="T34:T40" si="82">SUM(P34:S34)</f>
        <v>5157808.5080932956</v>
      </c>
      <c r="V34" s="27">
        <f>COGS!C7</f>
        <v>221681.28</v>
      </c>
      <c r="W34" s="5">
        <f>COGS!D7</f>
        <v>227214.67999999996</v>
      </c>
      <c r="X34" s="5">
        <f>COGS!E7</f>
        <v>233080.20041666666</v>
      </c>
      <c r="Y34" s="5">
        <f>COGS!F7</f>
        <v>229575.66218952541</v>
      </c>
      <c r="Z34" s="5">
        <f>COGS!G7</f>
        <v>230365.55969768122</v>
      </c>
      <c r="AA34" s="5">
        <f>COGS!H7</f>
        <v>228155.23409252131</v>
      </c>
      <c r="AB34" s="5">
        <f>COGS!I7</f>
        <v>224619.47663042319</v>
      </c>
      <c r="AC34" s="5">
        <f>COGS!J7</f>
        <v>230609.86533879838</v>
      </c>
      <c r="AD34" s="5">
        <f>COGS!K7</f>
        <v>222177.31168214124</v>
      </c>
      <c r="AE34" s="5">
        <f>COGS!L7</f>
        <v>225115.62389474775</v>
      </c>
      <c r="AF34" s="5">
        <f>COGS!M7</f>
        <v>221141.68698010463</v>
      </c>
      <c r="AG34" s="5">
        <f>COGS!N7</f>
        <v>219772.92604361635</v>
      </c>
      <c r="AH34" s="5">
        <f>COGS!O7</f>
        <v>223158.89495866833</v>
      </c>
      <c r="AI34" s="5">
        <f>COGS!P7</f>
        <v>235844.70516380749</v>
      </c>
      <c r="AJ34" s="5">
        <f>COGS!Q7</f>
        <v>251037.25924217349</v>
      </c>
      <c r="AK34" s="5">
        <f>COGS!R7</f>
        <v>263611.17660205514</v>
      </c>
      <c r="AL34" s="5">
        <f>COGS!S7</f>
        <v>264428.71456626849</v>
      </c>
      <c r="AM34" s="5">
        <f>COGS!T7</f>
        <v>272875.51450308581</v>
      </c>
      <c r="AN34" s="5">
        <f>COGS!U7</f>
        <v>288698.57105025469</v>
      </c>
      <c r="AO34" s="5">
        <f>COGS!V7</f>
        <v>296903.61099221517</v>
      </c>
      <c r="AP34" s="5">
        <f>COGS!W7</f>
        <v>312047.95018320752</v>
      </c>
      <c r="AQ34" s="5">
        <f>COGS!X7</f>
        <v>323928.2536426427</v>
      </c>
      <c r="AR34" s="5">
        <f>COGS!Y7</f>
        <v>319120.08237148763</v>
      </c>
      <c r="AS34" s="5">
        <f>COGS!Z7</f>
        <v>334783.90439211606</v>
      </c>
      <c r="AT34" s="5">
        <f>COGS!AA7</f>
        <v>346433.2994650756</v>
      </c>
      <c r="AU34" s="5">
        <f>COGS!AB7</f>
        <v>359528.23412736406</v>
      </c>
      <c r="AV34" s="5">
        <f>COGS!AC7</f>
        <v>387503.09225002275</v>
      </c>
      <c r="AW34" s="5">
        <f>COGS!AD7</f>
        <v>411087.57046542026</v>
      </c>
      <c r="AX34" s="5">
        <f>COGS!AE7</f>
        <v>402430.61872938147</v>
      </c>
      <c r="AY34" s="5">
        <f>COGS!AF7</f>
        <v>418375.98462166952</v>
      </c>
      <c r="AZ34" s="5">
        <f>COGS!AG7</f>
        <v>447437.84151655866</v>
      </c>
      <c r="BA34" s="5">
        <f>COGS!AH7</f>
        <v>442954.34058338235</v>
      </c>
      <c r="BB34" s="5">
        <f>COGS!AI7</f>
        <v>470457.66231501009</v>
      </c>
      <c r="BC34" s="5">
        <f>COGS!AJ7</f>
        <v>486723.62068791263</v>
      </c>
      <c r="BD34" s="5">
        <f>COGS!AK7</f>
        <v>480353.8015014588</v>
      </c>
      <c r="BE34" s="5">
        <f>COGS!AL7</f>
        <v>504522.44183003897</v>
      </c>
    </row>
    <row r="35" spans="2:57" ht="15" hidden="1" customHeight="1" outlineLevel="1" x14ac:dyDescent="0.2">
      <c r="B35" s="4" t="s">
        <v>27</v>
      </c>
      <c r="D35" s="5">
        <f t="shared" si="68"/>
        <v>596729.14036458335</v>
      </c>
      <c r="E35" s="5">
        <f t="shared" si="69"/>
        <v>602084.39898226201</v>
      </c>
      <c r="F35" s="5">
        <f t="shared" si="70"/>
        <v>592730.82194494247</v>
      </c>
      <c r="G35" s="5">
        <f t="shared" si="71"/>
        <v>582776.45730366022</v>
      </c>
      <c r="H35" s="5">
        <f t="shared" si="72"/>
        <v>2374320.818595448</v>
      </c>
      <c r="J35" s="5">
        <f t="shared" si="73"/>
        <v>621285.75194406812</v>
      </c>
      <c r="K35" s="5">
        <f t="shared" si="74"/>
        <v>700800.97996248328</v>
      </c>
      <c r="L35" s="5">
        <f t="shared" si="75"/>
        <v>785443.8656974677</v>
      </c>
      <c r="M35" s="5">
        <f t="shared" si="76"/>
        <v>855603.21035546553</v>
      </c>
      <c r="N35" s="5">
        <f t="shared" si="77"/>
        <v>2963133.8079594849</v>
      </c>
      <c r="P35" s="5">
        <f t="shared" si="78"/>
        <v>956781.54761215462</v>
      </c>
      <c r="Q35" s="5">
        <f t="shared" si="79"/>
        <v>1077907.4020894126</v>
      </c>
      <c r="R35" s="5">
        <f t="shared" si="80"/>
        <v>1190743.6138630821</v>
      </c>
      <c r="S35" s="5">
        <f t="shared" si="81"/>
        <v>1287649.8810169841</v>
      </c>
      <c r="T35" s="5">
        <f t="shared" si="82"/>
        <v>4513082.4445816334</v>
      </c>
      <c r="V35" s="27">
        <f>COGS!C8</f>
        <v>193971.12000000002</v>
      </c>
      <c r="W35" s="5">
        <f>COGS!D8</f>
        <v>198812.84499999997</v>
      </c>
      <c r="X35" s="5">
        <f>COGS!E8</f>
        <v>203945.17536458332</v>
      </c>
      <c r="Y35" s="5">
        <f>COGS!F8</f>
        <v>200878.70441583474</v>
      </c>
      <c r="Z35" s="5">
        <f>COGS!G8</f>
        <v>201569.86473547108</v>
      </c>
      <c r="AA35" s="5">
        <f>COGS!H8</f>
        <v>199635.82983095615</v>
      </c>
      <c r="AB35" s="5">
        <f>COGS!I8</f>
        <v>196542.04205162032</v>
      </c>
      <c r="AC35" s="5">
        <f>COGS!J8</f>
        <v>201783.63217144861</v>
      </c>
      <c r="AD35" s="5">
        <f>COGS!K8</f>
        <v>194405.1477218736</v>
      </c>
      <c r="AE35" s="5">
        <f>COGS!L8</f>
        <v>196976.17090790431</v>
      </c>
      <c r="AF35" s="5">
        <f>COGS!M8</f>
        <v>193498.97610759156</v>
      </c>
      <c r="AG35" s="5">
        <f>COGS!N8</f>
        <v>192301.31028816433</v>
      </c>
      <c r="AH35" s="5">
        <f>COGS!O8</f>
        <v>195264.03308883478</v>
      </c>
      <c r="AI35" s="5">
        <f>COGS!P8</f>
        <v>206364.11701833157</v>
      </c>
      <c r="AJ35" s="5">
        <f>COGS!Q8</f>
        <v>219657.6018369018</v>
      </c>
      <c r="AK35" s="5">
        <f>COGS!R8</f>
        <v>230659.77952679826</v>
      </c>
      <c r="AL35" s="5">
        <f>COGS!S8</f>
        <v>231375.12524548493</v>
      </c>
      <c r="AM35" s="5">
        <f>COGS!T8</f>
        <v>238766.07519020009</v>
      </c>
      <c r="AN35" s="5">
        <f>COGS!U8</f>
        <v>252611.24966897289</v>
      </c>
      <c r="AO35" s="5">
        <f>COGS!V8</f>
        <v>259790.65961818831</v>
      </c>
      <c r="AP35" s="5">
        <f>COGS!W8</f>
        <v>273041.95641030656</v>
      </c>
      <c r="AQ35" s="5">
        <f>COGS!X8</f>
        <v>283437.2219373124</v>
      </c>
      <c r="AR35" s="5">
        <f>COGS!Y8</f>
        <v>279230.07207505166</v>
      </c>
      <c r="AS35" s="5">
        <f>COGS!Z8</f>
        <v>292935.91634310153</v>
      </c>
      <c r="AT35" s="5">
        <f>COGS!AA8</f>
        <v>303129.13703194115</v>
      </c>
      <c r="AU35" s="5">
        <f>COGS!AB8</f>
        <v>314587.20486144361</v>
      </c>
      <c r="AV35" s="5">
        <f>COGS!AC8</f>
        <v>339065.20571876992</v>
      </c>
      <c r="AW35" s="5">
        <f>COGS!AD8</f>
        <v>359701.62415724277</v>
      </c>
      <c r="AX35" s="5">
        <f>COGS!AE8</f>
        <v>352126.79138820886</v>
      </c>
      <c r="AY35" s="5">
        <f>COGS!AF8</f>
        <v>366078.98654396087</v>
      </c>
      <c r="AZ35" s="5">
        <f>COGS!AG8</f>
        <v>391508.1113269889</v>
      </c>
      <c r="BA35" s="5">
        <f>COGS!AH8</f>
        <v>387585.04801045958</v>
      </c>
      <c r="BB35" s="5">
        <f>COGS!AI8</f>
        <v>411650.45452563383</v>
      </c>
      <c r="BC35" s="5">
        <f>COGS!AJ8</f>
        <v>425883.1681019236</v>
      </c>
      <c r="BD35" s="5">
        <f>COGS!AK8</f>
        <v>420309.57631377649</v>
      </c>
      <c r="BE35" s="5">
        <f>COGS!AL8</f>
        <v>441457.13660128415</v>
      </c>
    </row>
    <row r="36" spans="2:57" ht="15" hidden="1" customHeight="1" outlineLevel="1" x14ac:dyDescent="0.2">
      <c r="B36" s="4" t="s">
        <v>28</v>
      </c>
      <c r="D36" s="5">
        <f t="shared" si="68"/>
        <v>511482.12031249993</v>
      </c>
      <c r="E36" s="5">
        <f t="shared" si="69"/>
        <v>516072.34198479599</v>
      </c>
      <c r="F36" s="5">
        <f t="shared" si="70"/>
        <v>508054.99023852206</v>
      </c>
      <c r="G36" s="5">
        <f t="shared" si="71"/>
        <v>499522.67768885149</v>
      </c>
      <c r="H36" s="5">
        <f t="shared" si="72"/>
        <v>2035132.1302246694</v>
      </c>
      <c r="J36" s="5">
        <f t="shared" si="73"/>
        <v>532530.64452348696</v>
      </c>
      <c r="K36" s="5">
        <f t="shared" si="74"/>
        <v>600686.554253557</v>
      </c>
      <c r="L36" s="5">
        <f t="shared" si="75"/>
        <v>673237.59916925803</v>
      </c>
      <c r="M36" s="5">
        <f t="shared" si="76"/>
        <v>733374.18030468468</v>
      </c>
      <c r="N36" s="5">
        <f t="shared" si="77"/>
        <v>2539828.9782509869</v>
      </c>
      <c r="P36" s="5">
        <f t="shared" si="78"/>
        <v>820098.46938184672</v>
      </c>
      <c r="Q36" s="5">
        <f t="shared" si="79"/>
        <v>923920.63036235329</v>
      </c>
      <c r="R36" s="5">
        <f t="shared" si="80"/>
        <v>1020637.3833112132</v>
      </c>
      <c r="S36" s="5">
        <f t="shared" si="81"/>
        <v>1103699.8980145578</v>
      </c>
      <c r="T36" s="5">
        <f t="shared" si="82"/>
        <v>3868356.3810699712</v>
      </c>
      <c r="V36" s="27">
        <f>COGS!C9</f>
        <v>166260.96</v>
      </c>
      <c r="W36" s="5">
        <f>COGS!D9</f>
        <v>170411.00999999998</v>
      </c>
      <c r="X36" s="5">
        <f>COGS!E9</f>
        <v>174810.15031249999</v>
      </c>
      <c r="Y36" s="5">
        <f>COGS!F9</f>
        <v>172181.74664214405</v>
      </c>
      <c r="Z36" s="5">
        <f>COGS!G9</f>
        <v>172774.16977326092</v>
      </c>
      <c r="AA36" s="5">
        <f>COGS!H9</f>
        <v>171116.42556939097</v>
      </c>
      <c r="AB36" s="5">
        <f>COGS!I9</f>
        <v>168464.60747281738</v>
      </c>
      <c r="AC36" s="5">
        <f>COGS!J9</f>
        <v>172957.39900409878</v>
      </c>
      <c r="AD36" s="5">
        <f>COGS!K9</f>
        <v>166632.98376160592</v>
      </c>
      <c r="AE36" s="5">
        <f>COGS!L9</f>
        <v>168836.7179210608</v>
      </c>
      <c r="AF36" s="5">
        <f>COGS!M9</f>
        <v>165856.26523507846</v>
      </c>
      <c r="AG36" s="5">
        <f>COGS!N9</f>
        <v>164829.69453271225</v>
      </c>
      <c r="AH36" s="5">
        <f>COGS!O9</f>
        <v>167369.17121900123</v>
      </c>
      <c r="AI36" s="5">
        <f>COGS!P9</f>
        <v>176883.52887285562</v>
      </c>
      <c r="AJ36" s="5">
        <f>COGS!Q9</f>
        <v>188277.94443163011</v>
      </c>
      <c r="AK36" s="5">
        <f>COGS!R9</f>
        <v>197708.38245154134</v>
      </c>
      <c r="AL36" s="5">
        <f>COGS!S9</f>
        <v>198321.53592470134</v>
      </c>
      <c r="AM36" s="5">
        <f>COGS!T9</f>
        <v>204656.63587731434</v>
      </c>
      <c r="AN36" s="5">
        <f>COGS!U9</f>
        <v>216523.92828769103</v>
      </c>
      <c r="AO36" s="5">
        <f>COGS!V9</f>
        <v>222677.70824416136</v>
      </c>
      <c r="AP36" s="5">
        <f>COGS!W9</f>
        <v>234035.96263740561</v>
      </c>
      <c r="AQ36" s="5">
        <f>COGS!X9</f>
        <v>242946.19023198201</v>
      </c>
      <c r="AR36" s="5">
        <f>COGS!Y9</f>
        <v>239340.06177861569</v>
      </c>
      <c r="AS36" s="5">
        <f>COGS!Z9</f>
        <v>251087.928294087</v>
      </c>
      <c r="AT36" s="5">
        <f>COGS!AA9</f>
        <v>259824.97459880667</v>
      </c>
      <c r="AU36" s="5">
        <f>COGS!AB9</f>
        <v>269646.17559552303</v>
      </c>
      <c r="AV36" s="5">
        <f>COGS!AC9</f>
        <v>290627.31918751705</v>
      </c>
      <c r="AW36" s="5">
        <f>COGS!AD9</f>
        <v>308315.67784906516</v>
      </c>
      <c r="AX36" s="5">
        <f>COGS!AE9</f>
        <v>301822.96404703608</v>
      </c>
      <c r="AY36" s="5">
        <f>COGS!AF9</f>
        <v>313781.98846625211</v>
      </c>
      <c r="AZ36" s="5">
        <f>COGS!AG9</f>
        <v>335578.38113741897</v>
      </c>
      <c r="BA36" s="5">
        <f>COGS!AH9</f>
        <v>332215.75543753675</v>
      </c>
      <c r="BB36" s="5">
        <f>COGS!AI9</f>
        <v>352843.24673625751</v>
      </c>
      <c r="BC36" s="5">
        <f>COGS!AJ9</f>
        <v>365042.71551593445</v>
      </c>
      <c r="BD36" s="5">
        <f>COGS!AK9</f>
        <v>360265.35112609412</v>
      </c>
      <c r="BE36" s="5">
        <f>COGS!AL9</f>
        <v>378391.83137252921</v>
      </c>
    </row>
    <row r="37" spans="2:57" ht="15" hidden="1" customHeight="1" outlineLevel="1" x14ac:dyDescent="0.2">
      <c r="B37" s="4" t="s">
        <v>29</v>
      </c>
      <c r="D37" s="5">
        <f t="shared" si="68"/>
        <v>426235.10026041663</v>
      </c>
      <c r="E37" s="5">
        <f t="shared" si="69"/>
        <v>430060.28498732997</v>
      </c>
      <c r="F37" s="5">
        <f t="shared" si="70"/>
        <v>423379.15853210178</v>
      </c>
      <c r="G37" s="5">
        <f t="shared" si="71"/>
        <v>416268.89807404298</v>
      </c>
      <c r="H37" s="5">
        <f t="shared" si="72"/>
        <v>1695943.4418538914</v>
      </c>
      <c r="J37" s="5">
        <f t="shared" si="73"/>
        <v>443775.5371029058</v>
      </c>
      <c r="K37" s="5">
        <f t="shared" si="74"/>
        <v>500572.12854463089</v>
      </c>
      <c r="L37" s="5">
        <f t="shared" si="75"/>
        <v>561031.33264104836</v>
      </c>
      <c r="M37" s="5">
        <f t="shared" si="76"/>
        <v>611145.15025390405</v>
      </c>
      <c r="N37" s="5">
        <f t="shared" si="77"/>
        <v>2116524.1485424889</v>
      </c>
      <c r="P37" s="5">
        <f t="shared" si="78"/>
        <v>683415.39115153905</v>
      </c>
      <c r="Q37" s="5">
        <f t="shared" si="79"/>
        <v>769933.8586352946</v>
      </c>
      <c r="R37" s="5">
        <f t="shared" si="80"/>
        <v>850531.15275934443</v>
      </c>
      <c r="S37" s="5">
        <f t="shared" si="81"/>
        <v>919749.91501213156</v>
      </c>
      <c r="T37" s="5">
        <f t="shared" si="82"/>
        <v>3223630.3175583095</v>
      </c>
      <c r="V37" s="27">
        <f>COGS!C10</f>
        <v>138550.80000000002</v>
      </c>
      <c r="W37" s="5">
        <f>COGS!D10</f>
        <v>142009.17499999999</v>
      </c>
      <c r="X37" s="5">
        <f>COGS!E10</f>
        <v>145675.12526041665</v>
      </c>
      <c r="Y37" s="5">
        <f>COGS!F10</f>
        <v>143484.78886845338</v>
      </c>
      <c r="Z37" s="5">
        <f>COGS!G10</f>
        <v>143978.47481105078</v>
      </c>
      <c r="AA37" s="5">
        <f>COGS!H10</f>
        <v>142597.02130782581</v>
      </c>
      <c r="AB37" s="5">
        <f>COGS!I10</f>
        <v>140387.17289401448</v>
      </c>
      <c r="AC37" s="5">
        <f>COGS!J10</f>
        <v>144131.16583674899</v>
      </c>
      <c r="AD37" s="5">
        <f>COGS!K10</f>
        <v>138860.81980133828</v>
      </c>
      <c r="AE37" s="5">
        <f>COGS!L10</f>
        <v>140697.26493421735</v>
      </c>
      <c r="AF37" s="5">
        <f>COGS!M10</f>
        <v>138213.5543625654</v>
      </c>
      <c r="AG37" s="5">
        <f>COGS!N10</f>
        <v>137358.07877726023</v>
      </c>
      <c r="AH37" s="5">
        <f>COGS!O10</f>
        <v>139474.30934916771</v>
      </c>
      <c r="AI37" s="5">
        <f>COGS!P10</f>
        <v>147402.9407273797</v>
      </c>
      <c r="AJ37" s="5">
        <f>COGS!Q10</f>
        <v>156898.28702635842</v>
      </c>
      <c r="AK37" s="5">
        <f>COGS!R10</f>
        <v>164756.98537628446</v>
      </c>
      <c r="AL37" s="5">
        <f>COGS!S10</f>
        <v>165267.94660391781</v>
      </c>
      <c r="AM37" s="5">
        <f>COGS!T10</f>
        <v>170547.19656442862</v>
      </c>
      <c r="AN37" s="5">
        <f>COGS!U10</f>
        <v>180436.6069064092</v>
      </c>
      <c r="AO37" s="5">
        <f>COGS!V10</f>
        <v>185564.7568701345</v>
      </c>
      <c r="AP37" s="5">
        <f>COGS!W10</f>
        <v>195029.96886450471</v>
      </c>
      <c r="AQ37" s="5">
        <f>COGS!X10</f>
        <v>202455.15852665168</v>
      </c>
      <c r="AR37" s="5">
        <f>COGS!Y10</f>
        <v>199450.05148217978</v>
      </c>
      <c r="AS37" s="5">
        <f>COGS!Z10</f>
        <v>209239.94024507253</v>
      </c>
      <c r="AT37" s="5">
        <f>COGS!AA10</f>
        <v>216520.81216567225</v>
      </c>
      <c r="AU37" s="5">
        <f>COGS!AB10</f>
        <v>224705.14632960258</v>
      </c>
      <c r="AV37" s="5">
        <f>COGS!AC10</f>
        <v>242189.43265626422</v>
      </c>
      <c r="AW37" s="5">
        <f>COGS!AD10</f>
        <v>256929.73154088767</v>
      </c>
      <c r="AX37" s="5">
        <f>COGS!AE10</f>
        <v>251519.13670586344</v>
      </c>
      <c r="AY37" s="5">
        <f>COGS!AF10</f>
        <v>261484.99038854346</v>
      </c>
      <c r="AZ37" s="5">
        <f>COGS!AG10</f>
        <v>279648.65094784921</v>
      </c>
      <c r="BA37" s="5">
        <f>COGS!AH10</f>
        <v>276846.46286461398</v>
      </c>
      <c r="BB37" s="5">
        <f>COGS!AI10</f>
        <v>294036.03894688131</v>
      </c>
      <c r="BC37" s="5">
        <f>COGS!AJ10</f>
        <v>304202.26292994543</v>
      </c>
      <c r="BD37" s="5">
        <f>COGS!AK10</f>
        <v>300221.12593841174</v>
      </c>
      <c r="BE37" s="5">
        <f>COGS!AL10</f>
        <v>315326.52614377439</v>
      </c>
    </row>
    <row r="38" spans="2:57" ht="15" hidden="1" customHeight="1" outlineLevel="1" x14ac:dyDescent="0.2">
      <c r="B38" s="4" t="s">
        <v>30</v>
      </c>
      <c r="D38" s="5">
        <f t="shared" si="68"/>
        <v>340988.08020833333</v>
      </c>
      <c r="E38" s="5">
        <f t="shared" si="69"/>
        <v>344048.22798986395</v>
      </c>
      <c r="F38" s="5">
        <f t="shared" si="70"/>
        <v>338703.32682568143</v>
      </c>
      <c r="G38" s="5">
        <f t="shared" si="71"/>
        <v>333015.11845923436</v>
      </c>
      <c r="H38" s="5">
        <f t="shared" si="72"/>
        <v>1356754.7534831129</v>
      </c>
      <c r="J38" s="5">
        <f t="shared" si="73"/>
        <v>355020.42968232464</v>
      </c>
      <c r="K38" s="5">
        <f t="shared" si="74"/>
        <v>400457.70283570467</v>
      </c>
      <c r="L38" s="5">
        <f t="shared" si="75"/>
        <v>448825.06611283869</v>
      </c>
      <c r="M38" s="5">
        <f t="shared" si="76"/>
        <v>488916.1202031232</v>
      </c>
      <c r="N38" s="5">
        <f t="shared" si="77"/>
        <v>1693219.3188339912</v>
      </c>
      <c r="P38" s="5">
        <f t="shared" si="78"/>
        <v>546732.31292123126</v>
      </c>
      <c r="Q38" s="5">
        <f t="shared" si="79"/>
        <v>615947.08690823568</v>
      </c>
      <c r="R38" s="5">
        <f t="shared" si="80"/>
        <v>680424.92220747552</v>
      </c>
      <c r="S38" s="5">
        <f t="shared" si="81"/>
        <v>735799.93200970523</v>
      </c>
      <c r="T38" s="5">
        <f t="shared" si="82"/>
        <v>2578904.2540466478</v>
      </c>
      <c r="V38" s="27">
        <f>COGS!C11</f>
        <v>110840.64</v>
      </c>
      <c r="W38" s="5">
        <f>COGS!D11</f>
        <v>113607.33999999998</v>
      </c>
      <c r="X38" s="5">
        <f>COGS!E11</f>
        <v>116540.10020833333</v>
      </c>
      <c r="Y38" s="5">
        <f>COGS!F11</f>
        <v>114787.8310947627</v>
      </c>
      <c r="Z38" s="5">
        <f>COGS!G11</f>
        <v>115182.77984884061</v>
      </c>
      <c r="AA38" s="5">
        <f>COGS!H11</f>
        <v>114077.61704626065</v>
      </c>
      <c r="AB38" s="5">
        <f>COGS!I11</f>
        <v>112309.73831521159</v>
      </c>
      <c r="AC38" s="5">
        <f>COGS!J11</f>
        <v>115304.93266939919</v>
      </c>
      <c r="AD38" s="5">
        <f>COGS!K11</f>
        <v>111088.65584107062</v>
      </c>
      <c r="AE38" s="5">
        <f>COGS!L11</f>
        <v>112557.81194737388</v>
      </c>
      <c r="AF38" s="5">
        <f>COGS!M11</f>
        <v>110570.84349005231</v>
      </c>
      <c r="AG38" s="5">
        <f>COGS!N11</f>
        <v>109886.46302180817</v>
      </c>
      <c r="AH38" s="5">
        <f>COGS!O11</f>
        <v>111579.44747933417</v>
      </c>
      <c r="AI38" s="5">
        <f>COGS!P11</f>
        <v>117922.35258190375</v>
      </c>
      <c r="AJ38" s="5">
        <f>COGS!Q11</f>
        <v>125518.62962108674</v>
      </c>
      <c r="AK38" s="5">
        <f>COGS!R11</f>
        <v>131805.58830102757</v>
      </c>
      <c r="AL38" s="5">
        <f>COGS!S11</f>
        <v>132214.35728313425</v>
      </c>
      <c r="AM38" s="5">
        <f>COGS!T11</f>
        <v>136437.75725154291</v>
      </c>
      <c r="AN38" s="5">
        <f>COGS!U11</f>
        <v>144349.28552512734</v>
      </c>
      <c r="AO38" s="5">
        <f>COGS!V11</f>
        <v>148451.80549610758</v>
      </c>
      <c r="AP38" s="5">
        <f>COGS!W11</f>
        <v>156023.97509160376</v>
      </c>
      <c r="AQ38" s="5">
        <f>COGS!X11</f>
        <v>161964.12682132135</v>
      </c>
      <c r="AR38" s="5">
        <f>COGS!Y11</f>
        <v>159560.04118574382</v>
      </c>
      <c r="AS38" s="5">
        <f>COGS!Z11</f>
        <v>167391.95219605803</v>
      </c>
      <c r="AT38" s="5">
        <f>COGS!AA11</f>
        <v>173216.6497325378</v>
      </c>
      <c r="AU38" s="5">
        <f>COGS!AB11</f>
        <v>179764.11706368203</v>
      </c>
      <c r="AV38" s="5">
        <f>COGS!AC11</f>
        <v>193751.54612501137</v>
      </c>
      <c r="AW38" s="5">
        <f>COGS!AD11</f>
        <v>205543.78523271013</v>
      </c>
      <c r="AX38" s="5">
        <f>COGS!AE11</f>
        <v>201215.30936469074</v>
      </c>
      <c r="AY38" s="5">
        <f>COGS!AF11</f>
        <v>209187.99231083476</v>
      </c>
      <c r="AZ38" s="5">
        <f>COGS!AG11</f>
        <v>223718.92075827933</v>
      </c>
      <c r="BA38" s="5">
        <f>COGS!AH11</f>
        <v>221477.17029169117</v>
      </c>
      <c r="BB38" s="5">
        <f>COGS!AI11</f>
        <v>235228.83115750505</v>
      </c>
      <c r="BC38" s="5">
        <f>COGS!AJ11</f>
        <v>243361.81034395631</v>
      </c>
      <c r="BD38" s="5">
        <f>COGS!AK11</f>
        <v>240176.9007507294</v>
      </c>
      <c r="BE38" s="5">
        <f>COGS!AL11</f>
        <v>252261.22091501948</v>
      </c>
    </row>
    <row r="39" spans="2:57" ht="15" hidden="1" customHeight="1" outlineLevel="1" x14ac:dyDescent="0.2">
      <c r="B39" s="4" t="s">
        <v>31</v>
      </c>
      <c r="D39" s="5">
        <f t="shared" si="68"/>
        <v>255741.06015624997</v>
      </c>
      <c r="E39" s="5">
        <f t="shared" si="69"/>
        <v>258036.17099239799</v>
      </c>
      <c r="F39" s="5">
        <f t="shared" si="70"/>
        <v>254027.49511926103</v>
      </c>
      <c r="G39" s="5">
        <f t="shared" si="71"/>
        <v>249761.33884442574</v>
      </c>
      <c r="H39" s="5">
        <f t="shared" si="72"/>
        <v>1017566.0651123347</v>
      </c>
      <c r="J39" s="5">
        <f t="shared" si="73"/>
        <v>266265.32226174348</v>
      </c>
      <c r="K39" s="5">
        <f t="shared" si="74"/>
        <v>300343.2771267785</v>
      </c>
      <c r="L39" s="5">
        <f t="shared" si="75"/>
        <v>336618.79958462901</v>
      </c>
      <c r="M39" s="5">
        <f t="shared" si="76"/>
        <v>366687.09015234234</v>
      </c>
      <c r="N39" s="5">
        <f t="shared" si="77"/>
        <v>1269914.4891254934</v>
      </c>
      <c r="P39" s="5">
        <f t="shared" si="78"/>
        <v>410049.23469092336</v>
      </c>
      <c r="Q39" s="5">
        <f t="shared" si="79"/>
        <v>461960.31518117664</v>
      </c>
      <c r="R39" s="5">
        <f t="shared" si="80"/>
        <v>510318.69165560661</v>
      </c>
      <c r="S39" s="5">
        <f t="shared" si="81"/>
        <v>551849.94900727889</v>
      </c>
      <c r="T39" s="5">
        <f t="shared" si="82"/>
        <v>1934178.1905349856</v>
      </c>
      <c r="V39" s="27">
        <f>COGS!C12</f>
        <v>83130.48</v>
      </c>
      <c r="W39" s="5">
        <f>COGS!D12</f>
        <v>85205.50499999999</v>
      </c>
      <c r="X39" s="5">
        <f>COGS!E12</f>
        <v>87405.075156249994</v>
      </c>
      <c r="Y39" s="5">
        <f>COGS!F12</f>
        <v>86090.873321072024</v>
      </c>
      <c r="Z39" s="5">
        <f>COGS!G12</f>
        <v>86387.084886630459</v>
      </c>
      <c r="AA39" s="5">
        <f>COGS!H12</f>
        <v>85558.212784695483</v>
      </c>
      <c r="AB39" s="5">
        <f>COGS!I12</f>
        <v>84232.303736408692</v>
      </c>
      <c r="AC39" s="5">
        <f>COGS!J12</f>
        <v>86478.699502049392</v>
      </c>
      <c r="AD39" s="5">
        <f>COGS!K12</f>
        <v>83316.491880802962</v>
      </c>
      <c r="AE39" s="5">
        <f>COGS!L12</f>
        <v>84418.358960530401</v>
      </c>
      <c r="AF39" s="5">
        <f>COGS!M12</f>
        <v>82928.132617539231</v>
      </c>
      <c r="AG39" s="5">
        <f>COGS!N12</f>
        <v>82414.847266356126</v>
      </c>
      <c r="AH39" s="5">
        <f>COGS!O12</f>
        <v>83684.585609500617</v>
      </c>
      <c r="AI39" s="5">
        <f>COGS!P12</f>
        <v>88441.764436427809</v>
      </c>
      <c r="AJ39" s="5">
        <f>COGS!Q12</f>
        <v>94138.972215815054</v>
      </c>
      <c r="AK39" s="5">
        <f>COGS!R12</f>
        <v>98854.191225770672</v>
      </c>
      <c r="AL39" s="5">
        <f>COGS!S12</f>
        <v>99160.76796235067</v>
      </c>
      <c r="AM39" s="5">
        <f>COGS!T12</f>
        <v>102328.31793865717</v>
      </c>
      <c r="AN39" s="5">
        <f>COGS!U12</f>
        <v>108261.96414384551</v>
      </c>
      <c r="AO39" s="5">
        <f>COGS!V12</f>
        <v>111338.85412208068</v>
      </c>
      <c r="AP39" s="5">
        <f>COGS!W12</f>
        <v>117017.9813187028</v>
      </c>
      <c r="AQ39" s="5">
        <f>COGS!X12</f>
        <v>121473.095115991</v>
      </c>
      <c r="AR39" s="5">
        <f>COGS!Y12</f>
        <v>119670.03088930785</v>
      </c>
      <c r="AS39" s="5">
        <f>COGS!Z12</f>
        <v>125543.9641470435</v>
      </c>
      <c r="AT39" s="5">
        <f>COGS!AA12</f>
        <v>129912.48729940334</v>
      </c>
      <c r="AU39" s="5">
        <f>COGS!AB12</f>
        <v>134823.08779776152</v>
      </c>
      <c r="AV39" s="5">
        <f>COGS!AC12</f>
        <v>145313.65959375852</v>
      </c>
      <c r="AW39" s="5">
        <f>COGS!AD12</f>
        <v>154157.83892453258</v>
      </c>
      <c r="AX39" s="5">
        <f>COGS!AE12</f>
        <v>150911.48202351804</v>
      </c>
      <c r="AY39" s="5">
        <f>COGS!AF12</f>
        <v>156890.99423312605</v>
      </c>
      <c r="AZ39" s="5">
        <f>COGS!AG12</f>
        <v>167789.19056870948</v>
      </c>
      <c r="BA39" s="5">
        <f>COGS!AH12</f>
        <v>166107.87771876837</v>
      </c>
      <c r="BB39" s="5">
        <f>COGS!AI12</f>
        <v>176421.62336812876</v>
      </c>
      <c r="BC39" s="5">
        <f>COGS!AJ12</f>
        <v>182521.35775796723</v>
      </c>
      <c r="BD39" s="5">
        <f>COGS!AK12</f>
        <v>180132.67556304706</v>
      </c>
      <c r="BE39" s="5">
        <f>COGS!AL12</f>
        <v>189195.91568626461</v>
      </c>
    </row>
    <row r="40" spans="2:57" ht="15" customHeight="1" collapsed="1" x14ac:dyDescent="0.2">
      <c r="B40" s="7" t="s">
        <v>32</v>
      </c>
      <c r="D40" s="8">
        <f t="shared" si="68"/>
        <v>2813151.6617187499</v>
      </c>
      <c r="E40" s="8">
        <f t="shared" si="69"/>
        <v>2838397.8809163775</v>
      </c>
      <c r="F40" s="8">
        <f t="shared" si="70"/>
        <v>2794302.4463118715</v>
      </c>
      <c r="G40" s="8">
        <f t="shared" si="71"/>
        <v>2747374.7272886834</v>
      </c>
      <c r="H40" s="8">
        <f t="shared" si="72"/>
        <v>11193226.716235684</v>
      </c>
      <c r="J40" s="8">
        <f t="shared" si="73"/>
        <v>2928918.5448791785</v>
      </c>
      <c r="K40" s="8">
        <f t="shared" si="74"/>
        <v>3303776.0483945641</v>
      </c>
      <c r="L40" s="8">
        <f t="shared" si="75"/>
        <v>3702806.7954309192</v>
      </c>
      <c r="M40" s="8">
        <f t="shared" si="76"/>
        <v>4033557.9916757662</v>
      </c>
      <c r="N40" s="8">
        <f t="shared" si="77"/>
        <v>13969059.380380427</v>
      </c>
      <c r="P40" s="8">
        <f t="shared" si="78"/>
        <v>4510541.5816001575</v>
      </c>
      <c r="Q40" s="8">
        <f t="shared" si="79"/>
        <v>5081563.4669929445</v>
      </c>
      <c r="R40" s="8">
        <f t="shared" si="80"/>
        <v>5613505.6082116729</v>
      </c>
      <c r="S40" s="8">
        <f t="shared" si="81"/>
        <v>6070349.4390800679</v>
      </c>
      <c r="T40" s="8">
        <f t="shared" si="82"/>
        <v>21275960.095884841</v>
      </c>
      <c r="V40" s="28">
        <f t="shared" ref="V40:AG40" si="83">SUM(V34:V39)</f>
        <v>914435.28</v>
      </c>
      <c r="W40" s="8">
        <f t="shared" si="83"/>
        <v>937260.55499999993</v>
      </c>
      <c r="X40" s="8">
        <f t="shared" si="83"/>
        <v>961455.82671874994</v>
      </c>
      <c r="Y40" s="8">
        <f t="shared" si="83"/>
        <v>946999.60653179232</v>
      </c>
      <c r="Z40" s="8">
        <f t="shared" si="83"/>
        <v>950257.93375293503</v>
      </c>
      <c r="AA40" s="8">
        <f t="shared" si="83"/>
        <v>941140.3406316503</v>
      </c>
      <c r="AB40" s="8">
        <f t="shared" si="83"/>
        <v>926555.34110049577</v>
      </c>
      <c r="AC40" s="8">
        <f t="shared" si="83"/>
        <v>951265.69452254334</v>
      </c>
      <c r="AD40" s="8">
        <f t="shared" si="83"/>
        <v>916481.41068883264</v>
      </c>
      <c r="AE40" s="8">
        <f t="shared" si="83"/>
        <v>928601.94856583455</v>
      </c>
      <c r="AF40" s="8">
        <f t="shared" si="83"/>
        <v>912209.45879293152</v>
      </c>
      <c r="AG40" s="8">
        <f t="shared" si="83"/>
        <v>906563.31992991746</v>
      </c>
      <c r="AH40" s="8">
        <f t="shared" ref="AH40:BE40" si="84">SUM(AH34:AH39)</f>
        <v>920530.44170450699</v>
      </c>
      <c r="AI40" s="8">
        <f t="shared" si="84"/>
        <v>972859.40880070592</v>
      </c>
      <c r="AJ40" s="8">
        <f t="shared" si="84"/>
        <v>1035528.6943739656</v>
      </c>
      <c r="AK40" s="8">
        <f t="shared" si="84"/>
        <v>1087396.1034834774</v>
      </c>
      <c r="AL40" s="8">
        <f t="shared" si="84"/>
        <v>1090768.4475858575</v>
      </c>
      <c r="AM40" s="8">
        <f t="shared" si="84"/>
        <v>1125611.497325229</v>
      </c>
      <c r="AN40" s="8">
        <f t="shared" si="84"/>
        <v>1190881.6055823006</v>
      </c>
      <c r="AO40" s="8">
        <f t="shared" si="84"/>
        <v>1224727.3953428876</v>
      </c>
      <c r="AP40" s="8">
        <f t="shared" si="84"/>
        <v>1287197.7945057312</v>
      </c>
      <c r="AQ40" s="8">
        <f t="shared" si="84"/>
        <v>1336204.0462759014</v>
      </c>
      <c r="AR40" s="8">
        <f t="shared" si="84"/>
        <v>1316370.3397823863</v>
      </c>
      <c r="AS40" s="8">
        <f t="shared" si="84"/>
        <v>1380983.6056174787</v>
      </c>
      <c r="AT40" s="8">
        <f t="shared" si="84"/>
        <v>1429037.360293437</v>
      </c>
      <c r="AU40" s="8">
        <f t="shared" si="84"/>
        <v>1483053.9657753767</v>
      </c>
      <c r="AV40" s="8">
        <f t="shared" si="84"/>
        <v>1598450.2555313436</v>
      </c>
      <c r="AW40" s="8">
        <f t="shared" si="84"/>
        <v>1695736.2281698587</v>
      </c>
      <c r="AX40" s="8">
        <f t="shared" si="84"/>
        <v>1660026.3022586987</v>
      </c>
      <c r="AY40" s="8">
        <f t="shared" si="84"/>
        <v>1725800.9365643868</v>
      </c>
      <c r="AZ40" s="8">
        <f t="shared" si="84"/>
        <v>1845681.0962558046</v>
      </c>
      <c r="BA40" s="8">
        <f t="shared" si="84"/>
        <v>1827186.6549064519</v>
      </c>
      <c r="BB40" s="8">
        <f t="shared" si="84"/>
        <v>1940637.8570494163</v>
      </c>
      <c r="BC40" s="8">
        <f t="shared" si="84"/>
        <v>2007734.9353376396</v>
      </c>
      <c r="BD40" s="8">
        <f t="shared" si="84"/>
        <v>1981459.4311935175</v>
      </c>
      <c r="BE40" s="8">
        <f t="shared" si="84"/>
        <v>2081155.072548911</v>
      </c>
    </row>
    <row r="42" spans="2:57" ht="15" customHeight="1" x14ac:dyDescent="0.2">
      <c r="B42" s="1" t="s">
        <v>33</v>
      </c>
    </row>
    <row r="43" spans="2:57" ht="15" hidden="1" customHeight="1" outlineLevel="1" x14ac:dyDescent="0.2">
      <c r="B43" s="4" t="s">
        <v>34</v>
      </c>
      <c r="D43" s="5">
        <f t="shared" ref="D43:D49" si="85">SUM($V43:$X43)</f>
        <v>94164.75</v>
      </c>
      <c r="E43" s="5">
        <f t="shared" ref="E43:E49" si="86">SUM($Y43:$AA43)</f>
        <v>96172.65</v>
      </c>
      <c r="F43" s="5">
        <f t="shared" ref="F43:F49" si="87">SUM($AB43:$AD43)</f>
        <v>94646.099999999991</v>
      </c>
      <c r="G43" s="5">
        <f t="shared" ref="G43:G49" si="88">SUM($AE43:$AG43)</f>
        <v>91593</v>
      </c>
      <c r="H43" s="5">
        <f t="shared" ref="H43:H49" si="89">SUM(D43:G43)</f>
        <v>376576.5</v>
      </c>
      <c r="J43" s="5">
        <f t="shared" ref="J43:J49" si="90">SUM($AH43:$AJ43)</f>
        <v>96266.16</v>
      </c>
      <c r="K43" s="5">
        <f t="shared" ref="K43:K49" si="91">SUM($AK43:$AM43)</f>
        <v>104754.59999999998</v>
      </c>
      <c r="L43" s="5">
        <f t="shared" ref="L43:L49" si="92">SUM($AN43:$AP43)</f>
        <v>116014.86</v>
      </c>
      <c r="M43" s="5">
        <f t="shared" ref="M43:M49" si="93">SUM($AQ43:$AS43)</f>
        <v>125992.80000000002</v>
      </c>
      <c r="N43" s="5">
        <f t="shared" ref="N43:N49" si="94">SUM(J43:M43)</f>
        <v>443028.42000000004</v>
      </c>
      <c r="P43" s="5">
        <f t="shared" ref="P43:P49" si="95">SUM($AT43:$AV43)</f>
        <v>128258.64</v>
      </c>
      <c r="Q43" s="5">
        <f t="shared" ref="Q43:Q49" si="96">SUM($AW43:$AY43)</f>
        <v>145189.79999999999</v>
      </c>
      <c r="R43" s="5">
        <f t="shared" ref="R43:R49" si="97">SUM($AZ43:$BB43)</f>
        <v>149748.47999999998</v>
      </c>
      <c r="S43" s="5">
        <f t="shared" ref="S43:S49" si="98">SUM($BC43:$BE43)</f>
        <v>147937.19999999998</v>
      </c>
      <c r="T43" s="5">
        <f t="shared" ref="T43:T49" si="99">SUM(P43:S43)</f>
        <v>571134.12</v>
      </c>
      <c r="V43" s="27">
        <f>COGS!C16</f>
        <v>31576.199999999997</v>
      </c>
      <c r="W43" s="5">
        <f>COGS!D16</f>
        <v>29004.45</v>
      </c>
      <c r="X43" s="5">
        <f>COGS!E16</f>
        <v>33584.1</v>
      </c>
      <c r="Y43" s="5">
        <f>COGS!F16</f>
        <v>30531</v>
      </c>
      <c r="Z43" s="5">
        <f>COGS!G16</f>
        <v>33584.1</v>
      </c>
      <c r="AA43" s="5">
        <f>COGS!H16</f>
        <v>32057.55</v>
      </c>
      <c r="AB43" s="5">
        <f>COGS!I16</f>
        <v>30531</v>
      </c>
      <c r="AC43" s="5">
        <f>COGS!J16</f>
        <v>35110.65</v>
      </c>
      <c r="AD43" s="5">
        <f>COGS!K16</f>
        <v>29004.45</v>
      </c>
      <c r="AE43" s="5">
        <f>COGS!L16</f>
        <v>32057.55</v>
      </c>
      <c r="AF43" s="5">
        <f>COGS!M16</f>
        <v>30531</v>
      </c>
      <c r="AG43" s="5">
        <f>COGS!N16</f>
        <v>29004.45</v>
      </c>
      <c r="AH43" s="5">
        <f>COGS!O16</f>
        <v>32606.28</v>
      </c>
      <c r="AI43" s="5">
        <f>COGS!P16</f>
        <v>31053.599999999999</v>
      </c>
      <c r="AJ43" s="5">
        <f>COGS!Q16</f>
        <v>32606.28</v>
      </c>
      <c r="AK43" s="5">
        <f>COGS!R16</f>
        <v>35544.959999999999</v>
      </c>
      <c r="AL43" s="5">
        <f>COGS!S16</f>
        <v>35448.839999999997</v>
      </c>
      <c r="AM43" s="5">
        <f>COGS!T16</f>
        <v>33760.799999999996</v>
      </c>
      <c r="AN43" s="5">
        <f>COGS!U16</f>
        <v>37136.879999999997</v>
      </c>
      <c r="AO43" s="5">
        <f>COGS!V16</f>
        <v>37362.78</v>
      </c>
      <c r="AP43" s="5">
        <f>COGS!W16</f>
        <v>41515.199999999997</v>
      </c>
      <c r="AQ43" s="5">
        <f>COGS!X16</f>
        <v>45666.720000000008</v>
      </c>
      <c r="AR43" s="5">
        <f>COGS!Y16</f>
        <v>37363.68</v>
      </c>
      <c r="AS43" s="5">
        <f>COGS!Z16</f>
        <v>42962.400000000001</v>
      </c>
      <c r="AT43" s="5">
        <f>COGS!AA16</f>
        <v>42962.400000000001</v>
      </c>
      <c r="AU43" s="5">
        <f>COGS!AB16</f>
        <v>38666.160000000003</v>
      </c>
      <c r="AV43" s="5">
        <f>COGS!AC16</f>
        <v>46630.080000000002</v>
      </c>
      <c r="AW43" s="5">
        <f>COGS!AD16</f>
        <v>50170.560000000005</v>
      </c>
      <c r="AX43" s="5">
        <f>COGS!AE16</f>
        <v>45609.599999999999</v>
      </c>
      <c r="AY43" s="5">
        <f>COGS!AF16</f>
        <v>49409.639999999992</v>
      </c>
      <c r="AZ43" s="5">
        <f>COGS!AG16</f>
        <v>51762.48</v>
      </c>
      <c r="BA43" s="5">
        <f>COGS!AH16</f>
        <v>47056.799999999996</v>
      </c>
      <c r="BB43" s="5">
        <f>COGS!AI16</f>
        <v>50929.2</v>
      </c>
      <c r="BC43" s="5">
        <f>COGS!AJ16</f>
        <v>50929.2</v>
      </c>
      <c r="BD43" s="5">
        <f>COGS!AK16</f>
        <v>43653.599999999999</v>
      </c>
      <c r="BE43" s="5">
        <f>COGS!AL16</f>
        <v>53354.400000000001</v>
      </c>
    </row>
    <row r="44" spans="2:57" ht="15" hidden="1" customHeight="1" outlineLevel="1" x14ac:dyDescent="0.2">
      <c r="B44" s="4" t="s">
        <v>35</v>
      </c>
      <c r="D44" s="5">
        <f t="shared" si="85"/>
        <v>163218.90000000002</v>
      </c>
      <c r="E44" s="5">
        <f t="shared" si="86"/>
        <v>166699.26</v>
      </c>
      <c r="F44" s="5">
        <f t="shared" si="87"/>
        <v>164053.24</v>
      </c>
      <c r="G44" s="5">
        <f t="shared" si="88"/>
        <v>158761.20000000001</v>
      </c>
      <c r="H44" s="5">
        <f t="shared" si="89"/>
        <v>652732.60000000009</v>
      </c>
      <c r="J44" s="5">
        <f t="shared" si="90"/>
        <v>166861.34400000001</v>
      </c>
      <c r="K44" s="5">
        <f t="shared" si="91"/>
        <v>181574.64</v>
      </c>
      <c r="L44" s="5">
        <f t="shared" si="92"/>
        <v>201092.424</v>
      </c>
      <c r="M44" s="5">
        <f t="shared" si="93"/>
        <v>218387.52000000002</v>
      </c>
      <c r="N44" s="5">
        <f t="shared" si="94"/>
        <v>767915.92800000007</v>
      </c>
      <c r="P44" s="5">
        <f t="shared" si="95"/>
        <v>222314.97600000002</v>
      </c>
      <c r="Q44" s="5">
        <f t="shared" si="96"/>
        <v>251662.32</v>
      </c>
      <c r="R44" s="5">
        <f t="shared" si="97"/>
        <v>259564.03200000004</v>
      </c>
      <c r="S44" s="5">
        <f t="shared" si="98"/>
        <v>256424.48000000004</v>
      </c>
      <c r="T44" s="5">
        <f t="shared" si="99"/>
        <v>989965.80800000019</v>
      </c>
      <c r="V44" s="27">
        <f>COGS!C17</f>
        <v>54732.08</v>
      </c>
      <c r="W44" s="5">
        <f>COGS!D17</f>
        <v>50274.380000000005</v>
      </c>
      <c r="X44" s="5">
        <f>COGS!E17</f>
        <v>58212.44</v>
      </c>
      <c r="Y44" s="5">
        <f>COGS!F17</f>
        <v>52920.4</v>
      </c>
      <c r="Z44" s="5">
        <f>COGS!G17</f>
        <v>58212.44</v>
      </c>
      <c r="AA44" s="5">
        <f>COGS!H17</f>
        <v>55566.420000000006</v>
      </c>
      <c r="AB44" s="5">
        <f>COGS!I17</f>
        <v>52920.4</v>
      </c>
      <c r="AC44" s="5">
        <f>COGS!J17</f>
        <v>60858.46</v>
      </c>
      <c r="AD44" s="5">
        <f>COGS!K17</f>
        <v>50274.380000000005</v>
      </c>
      <c r="AE44" s="5">
        <f>COGS!L17</f>
        <v>55566.420000000006</v>
      </c>
      <c r="AF44" s="5">
        <f>COGS!M17</f>
        <v>52920.4</v>
      </c>
      <c r="AG44" s="5">
        <f>COGS!N17</f>
        <v>50274.380000000005</v>
      </c>
      <c r="AH44" s="5">
        <f>COGS!O17</f>
        <v>56517.552000000003</v>
      </c>
      <c r="AI44" s="5">
        <f>COGS!P17</f>
        <v>53826.240000000005</v>
      </c>
      <c r="AJ44" s="5">
        <f>COGS!Q17</f>
        <v>56517.552000000003</v>
      </c>
      <c r="AK44" s="5">
        <f>COGS!R17</f>
        <v>61611.264000000003</v>
      </c>
      <c r="AL44" s="5">
        <f>COGS!S17</f>
        <v>61444.656000000003</v>
      </c>
      <c r="AM44" s="5">
        <f>COGS!T17</f>
        <v>58518.720000000001</v>
      </c>
      <c r="AN44" s="5">
        <f>COGS!U17</f>
        <v>64370.592000000004</v>
      </c>
      <c r="AO44" s="5">
        <f>COGS!V17</f>
        <v>64762.152000000002</v>
      </c>
      <c r="AP44" s="5">
        <f>COGS!W17</f>
        <v>71959.680000000008</v>
      </c>
      <c r="AQ44" s="5">
        <f>COGS!X17</f>
        <v>79155.648000000016</v>
      </c>
      <c r="AR44" s="5">
        <f>COGS!Y17</f>
        <v>64763.712000000007</v>
      </c>
      <c r="AS44" s="5">
        <f>COGS!Z17</f>
        <v>74468.160000000003</v>
      </c>
      <c r="AT44" s="5">
        <f>COGS!AA17</f>
        <v>74468.160000000003</v>
      </c>
      <c r="AU44" s="5">
        <f>COGS!AB17</f>
        <v>67021.344000000012</v>
      </c>
      <c r="AV44" s="5">
        <f>COGS!AC17</f>
        <v>80825.472000000009</v>
      </c>
      <c r="AW44" s="5">
        <f>COGS!AD17</f>
        <v>86962.304000000004</v>
      </c>
      <c r="AX44" s="5">
        <f>COGS!AE17</f>
        <v>79056.639999999999</v>
      </c>
      <c r="AY44" s="5">
        <f>COGS!AF17</f>
        <v>85643.376000000004</v>
      </c>
      <c r="AZ44" s="5">
        <f>COGS!AG17</f>
        <v>89721.632000000012</v>
      </c>
      <c r="BA44" s="5">
        <f>COGS!AH17</f>
        <v>81565.12000000001</v>
      </c>
      <c r="BB44" s="5">
        <f>COGS!AI17</f>
        <v>88277.28</v>
      </c>
      <c r="BC44" s="5">
        <f>COGS!AJ17</f>
        <v>88277.28</v>
      </c>
      <c r="BD44" s="5">
        <f>COGS!AK17</f>
        <v>75666.240000000005</v>
      </c>
      <c r="BE44" s="5">
        <f>COGS!AL17</f>
        <v>92480.960000000006</v>
      </c>
    </row>
    <row r="45" spans="2:57" ht="15" hidden="1" customHeight="1" outlineLevel="1" x14ac:dyDescent="0.2">
      <c r="B45" s="4" t="s">
        <v>36</v>
      </c>
      <c r="D45" s="5">
        <f t="shared" si="85"/>
        <v>31388.250000000004</v>
      </c>
      <c r="E45" s="5">
        <f t="shared" si="86"/>
        <v>32057.550000000003</v>
      </c>
      <c r="F45" s="5">
        <f t="shared" si="87"/>
        <v>31548.700000000004</v>
      </c>
      <c r="G45" s="5">
        <f t="shared" si="88"/>
        <v>30531</v>
      </c>
      <c r="H45" s="5">
        <f t="shared" si="89"/>
        <v>125525.5</v>
      </c>
      <c r="J45" s="5">
        <f t="shared" si="90"/>
        <v>32088.720000000005</v>
      </c>
      <c r="K45" s="5">
        <f t="shared" si="91"/>
        <v>34918.199999999997</v>
      </c>
      <c r="L45" s="5">
        <f t="shared" si="92"/>
        <v>38671.620000000003</v>
      </c>
      <c r="M45" s="5">
        <f t="shared" si="93"/>
        <v>41997.600000000006</v>
      </c>
      <c r="N45" s="5">
        <f t="shared" si="94"/>
        <v>147676.14000000001</v>
      </c>
      <c r="P45" s="5">
        <f t="shared" si="95"/>
        <v>42752.880000000005</v>
      </c>
      <c r="Q45" s="5">
        <f t="shared" si="96"/>
        <v>48396.600000000006</v>
      </c>
      <c r="R45" s="5">
        <f t="shared" si="97"/>
        <v>49916.160000000003</v>
      </c>
      <c r="S45" s="5">
        <f t="shared" si="98"/>
        <v>49312.4</v>
      </c>
      <c r="T45" s="5">
        <f t="shared" si="99"/>
        <v>190378.04</v>
      </c>
      <c r="V45" s="27">
        <f>COGS!C18</f>
        <v>10525.400000000001</v>
      </c>
      <c r="W45" s="5">
        <f>COGS!D18</f>
        <v>9668.15</v>
      </c>
      <c r="X45" s="5">
        <f>COGS!E18</f>
        <v>11194.7</v>
      </c>
      <c r="Y45" s="5">
        <f>COGS!F18</f>
        <v>10177</v>
      </c>
      <c r="Z45" s="5">
        <f>COGS!G18</f>
        <v>11194.7</v>
      </c>
      <c r="AA45" s="5">
        <f>COGS!H18</f>
        <v>10685.85</v>
      </c>
      <c r="AB45" s="5">
        <f>COGS!I18</f>
        <v>10177</v>
      </c>
      <c r="AC45" s="5">
        <f>COGS!J18</f>
        <v>11703.550000000001</v>
      </c>
      <c r="AD45" s="5">
        <f>COGS!K18</f>
        <v>9668.15</v>
      </c>
      <c r="AE45" s="5">
        <f>COGS!L18</f>
        <v>10685.85</v>
      </c>
      <c r="AF45" s="5">
        <f>COGS!M18</f>
        <v>10177</v>
      </c>
      <c r="AG45" s="5">
        <f>COGS!N18</f>
        <v>9668.15</v>
      </c>
      <c r="AH45" s="5">
        <f>COGS!O18</f>
        <v>10868.760000000002</v>
      </c>
      <c r="AI45" s="5">
        <f>COGS!P18</f>
        <v>10351.200000000001</v>
      </c>
      <c r="AJ45" s="5">
        <f>COGS!Q18</f>
        <v>10868.760000000002</v>
      </c>
      <c r="AK45" s="5">
        <f>COGS!R18</f>
        <v>11848.32</v>
      </c>
      <c r="AL45" s="5">
        <f>COGS!S18</f>
        <v>11816.28</v>
      </c>
      <c r="AM45" s="5">
        <f>COGS!T18</f>
        <v>11253.6</v>
      </c>
      <c r="AN45" s="5">
        <f>COGS!U18</f>
        <v>12378.960000000001</v>
      </c>
      <c r="AO45" s="5">
        <f>COGS!V18</f>
        <v>12454.260000000002</v>
      </c>
      <c r="AP45" s="5">
        <f>COGS!W18</f>
        <v>13838.400000000001</v>
      </c>
      <c r="AQ45" s="5">
        <f>COGS!X18</f>
        <v>15222.240000000003</v>
      </c>
      <c r="AR45" s="5">
        <f>COGS!Y18</f>
        <v>12454.560000000001</v>
      </c>
      <c r="AS45" s="5">
        <f>COGS!Z18</f>
        <v>14320.800000000001</v>
      </c>
      <c r="AT45" s="5">
        <f>COGS!AA18</f>
        <v>14320.800000000001</v>
      </c>
      <c r="AU45" s="5">
        <f>COGS!AB18</f>
        <v>12888.720000000001</v>
      </c>
      <c r="AV45" s="5">
        <f>COGS!AC18</f>
        <v>15543.36</v>
      </c>
      <c r="AW45" s="5">
        <f>COGS!AD18</f>
        <v>16723.52</v>
      </c>
      <c r="AX45" s="5">
        <f>COGS!AE18</f>
        <v>15203.2</v>
      </c>
      <c r="AY45" s="5">
        <f>COGS!AF18</f>
        <v>16469.88</v>
      </c>
      <c r="AZ45" s="5">
        <f>COGS!AG18</f>
        <v>17254.16</v>
      </c>
      <c r="BA45" s="5">
        <f>COGS!AH18</f>
        <v>15685.6</v>
      </c>
      <c r="BB45" s="5">
        <f>COGS!AI18</f>
        <v>16976.400000000001</v>
      </c>
      <c r="BC45" s="5">
        <f>COGS!AJ18</f>
        <v>16976.400000000001</v>
      </c>
      <c r="BD45" s="5">
        <f>COGS!AK18</f>
        <v>14551.2</v>
      </c>
      <c r="BE45" s="5">
        <f>COGS!AL18</f>
        <v>17784.8</v>
      </c>
    </row>
    <row r="46" spans="2:57" ht="15" hidden="1" customHeight="1" outlineLevel="1" x14ac:dyDescent="0.2">
      <c r="B46" s="4" t="s">
        <v>37</v>
      </c>
      <c r="D46" s="5">
        <f t="shared" si="85"/>
        <v>62776.500000000007</v>
      </c>
      <c r="E46" s="5">
        <f t="shared" si="86"/>
        <v>64115.100000000006</v>
      </c>
      <c r="F46" s="5">
        <f t="shared" si="87"/>
        <v>63097.400000000009</v>
      </c>
      <c r="G46" s="5">
        <f t="shared" si="88"/>
        <v>61062</v>
      </c>
      <c r="H46" s="5">
        <f t="shared" si="89"/>
        <v>251051</v>
      </c>
      <c r="J46" s="5">
        <f t="shared" si="90"/>
        <v>64177.44000000001</v>
      </c>
      <c r="K46" s="5">
        <f t="shared" si="91"/>
        <v>69836.399999999994</v>
      </c>
      <c r="L46" s="5">
        <f t="shared" si="92"/>
        <v>77343.240000000005</v>
      </c>
      <c r="M46" s="5">
        <f t="shared" si="93"/>
        <v>83995.200000000012</v>
      </c>
      <c r="N46" s="5">
        <f t="shared" si="94"/>
        <v>295352.28000000003</v>
      </c>
      <c r="P46" s="5">
        <f t="shared" si="95"/>
        <v>85505.760000000009</v>
      </c>
      <c r="Q46" s="5">
        <f t="shared" si="96"/>
        <v>96793.200000000012</v>
      </c>
      <c r="R46" s="5">
        <f t="shared" si="97"/>
        <v>99832.320000000007</v>
      </c>
      <c r="S46" s="5">
        <f t="shared" si="98"/>
        <v>98624.8</v>
      </c>
      <c r="T46" s="5">
        <f t="shared" si="99"/>
        <v>380756.08</v>
      </c>
      <c r="V46" s="27">
        <f>COGS!C19</f>
        <v>21050.800000000003</v>
      </c>
      <c r="W46" s="5">
        <f>COGS!D19</f>
        <v>19336.3</v>
      </c>
      <c r="X46" s="5">
        <f>COGS!E19</f>
        <v>22389.4</v>
      </c>
      <c r="Y46" s="5">
        <f>COGS!F19</f>
        <v>20354</v>
      </c>
      <c r="Z46" s="5">
        <f>COGS!G19</f>
        <v>22389.4</v>
      </c>
      <c r="AA46" s="5">
        <f>COGS!H19</f>
        <v>21371.7</v>
      </c>
      <c r="AB46" s="5">
        <f>COGS!I19</f>
        <v>20354</v>
      </c>
      <c r="AC46" s="5">
        <f>COGS!J19</f>
        <v>23407.100000000002</v>
      </c>
      <c r="AD46" s="5">
        <f>COGS!K19</f>
        <v>19336.3</v>
      </c>
      <c r="AE46" s="5">
        <f>COGS!L19</f>
        <v>21371.7</v>
      </c>
      <c r="AF46" s="5">
        <f>COGS!M19</f>
        <v>20354</v>
      </c>
      <c r="AG46" s="5">
        <f>COGS!N19</f>
        <v>19336.3</v>
      </c>
      <c r="AH46" s="5">
        <f>COGS!O19</f>
        <v>21737.520000000004</v>
      </c>
      <c r="AI46" s="5">
        <f>COGS!P19</f>
        <v>20702.400000000001</v>
      </c>
      <c r="AJ46" s="5">
        <f>COGS!Q19</f>
        <v>21737.520000000004</v>
      </c>
      <c r="AK46" s="5">
        <f>COGS!R19</f>
        <v>23696.639999999999</v>
      </c>
      <c r="AL46" s="5">
        <f>COGS!S19</f>
        <v>23632.560000000001</v>
      </c>
      <c r="AM46" s="5">
        <f>COGS!T19</f>
        <v>22507.200000000001</v>
      </c>
      <c r="AN46" s="5">
        <f>COGS!U19</f>
        <v>24757.920000000002</v>
      </c>
      <c r="AO46" s="5">
        <f>COGS!V19</f>
        <v>24908.520000000004</v>
      </c>
      <c r="AP46" s="5">
        <f>COGS!W19</f>
        <v>27676.800000000003</v>
      </c>
      <c r="AQ46" s="5">
        <f>COGS!X19</f>
        <v>30444.480000000007</v>
      </c>
      <c r="AR46" s="5">
        <f>COGS!Y19</f>
        <v>24909.120000000003</v>
      </c>
      <c r="AS46" s="5">
        <f>COGS!Z19</f>
        <v>28641.600000000002</v>
      </c>
      <c r="AT46" s="5">
        <f>COGS!AA19</f>
        <v>28641.600000000002</v>
      </c>
      <c r="AU46" s="5">
        <f>COGS!AB19</f>
        <v>25777.440000000002</v>
      </c>
      <c r="AV46" s="5">
        <f>COGS!AC19</f>
        <v>31086.720000000001</v>
      </c>
      <c r="AW46" s="5">
        <f>COGS!AD19</f>
        <v>33447.040000000001</v>
      </c>
      <c r="AX46" s="5">
        <f>COGS!AE19</f>
        <v>30406.400000000001</v>
      </c>
      <c r="AY46" s="5">
        <f>COGS!AF19</f>
        <v>32939.760000000002</v>
      </c>
      <c r="AZ46" s="5">
        <f>COGS!AG19</f>
        <v>34508.32</v>
      </c>
      <c r="BA46" s="5">
        <f>COGS!AH19</f>
        <v>31371.200000000001</v>
      </c>
      <c r="BB46" s="5">
        <f>COGS!AI19</f>
        <v>33952.800000000003</v>
      </c>
      <c r="BC46" s="5">
        <f>COGS!AJ19</f>
        <v>33952.800000000003</v>
      </c>
      <c r="BD46" s="5">
        <f>COGS!AK19</f>
        <v>29102.400000000001</v>
      </c>
      <c r="BE46" s="5">
        <f>COGS!AL19</f>
        <v>35569.599999999999</v>
      </c>
    </row>
    <row r="47" spans="2:57" ht="15" hidden="1" customHeight="1" outlineLevel="1" x14ac:dyDescent="0.2">
      <c r="B47" s="4" t="s">
        <v>38</v>
      </c>
      <c r="D47" s="5">
        <f t="shared" si="85"/>
        <v>69054.149999999994</v>
      </c>
      <c r="E47" s="5">
        <f t="shared" si="86"/>
        <v>70526.61</v>
      </c>
      <c r="F47" s="5">
        <f t="shared" si="87"/>
        <v>69407.140000000014</v>
      </c>
      <c r="G47" s="5">
        <f t="shared" si="88"/>
        <v>67168.200000000012</v>
      </c>
      <c r="H47" s="5">
        <f t="shared" si="89"/>
        <v>276156.10000000003</v>
      </c>
      <c r="J47" s="5">
        <f t="shared" si="90"/>
        <v>70595.183999999994</v>
      </c>
      <c r="K47" s="5">
        <f t="shared" si="91"/>
        <v>76820.040000000008</v>
      </c>
      <c r="L47" s="5">
        <f t="shared" si="92"/>
        <v>85077.563999999998</v>
      </c>
      <c r="M47" s="5">
        <f t="shared" si="93"/>
        <v>92394.72</v>
      </c>
      <c r="N47" s="5">
        <f t="shared" si="94"/>
        <v>324887.50800000003</v>
      </c>
      <c r="P47" s="5">
        <f t="shared" si="95"/>
        <v>94056.33600000001</v>
      </c>
      <c r="Q47" s="5">
        <f t="shared" si="96"/>
        <v>106472.52000000002</v>
      </c>
      <c r="R47" s="5">
        <f t="shared" si="97"/>
        <v>109815.55200000001</v>
      </c>
      <c r="S47" s="5">
        <f t="shared" si="98"/>
        <v>108487.28</v>
      </c>
      <c r="T47" s="5">
        <f t="shared" si="99"/>
        <v>418831.68800000008</v>
      </c>
      <c r="V47" s="27">
        <f>COGS!C20</f>
        <v>23155.88</v>
      </c>
      <c r="W47" s="5">
        <f>COGS!D20</f>
        <v>21269.93</v>
      </c>
      <c r="X47" s="5">
        <f>COGS!E20</f>
        <v>24628.34</v>
      </c>
      <c r="Y47" s="5">
        <f>COGS!F20</f>
        <v>22389.4</v>
      </c>
      <c r="Z47" s="5">
        <f>COGS!G20</f>
        <v>24628.34</v>
      </c>
      <c r="AA47" s="5">
        <f>COGS!H20</f>
        <v>23508.87</v>
      </c>
      <c r="AB47" s="5">
        <f>COGS!I20</f>
        <v>22389.4</v>
      </c>
      <c r="AC47" s="5">
        <f>COGS!J20</f>
        <v>25747.81</v>
      </c>
      <c r="AD47" s="5">
        <f>COGS!K20</f>
        <v>21269.93</v>
      </c>
      <c r="AE47" s="5">
        <f>COGS!L20</f>
        <v>23508.87</v>
      </c>
      <c r="AF47" s="5">
        <f>COGS!M20</f>
        <v>22389.4</v>
      </c>
      <c r="AG47" s="5">
        <f>COGS!N20</f>
        <v>21269.93</v>
      </c>
      <c r="AH47" s="5">
        <f>COGS!O20</f>
        <v>23911.272000000001</v>
      </c>
      <c r="AI47" s="5">
        <f>COGS!P20</f>
        <v>22772.639999999999</v>
      </c>
      <c r="AJ47" s="5">
        <f>COGS!Q20</f>
        <v>23911.272000000001</v>
      </c>
      <c r="AK47" s="5">
        <f>COGS!R20</f>
        <v>26066.304</v>
      </c>
      <c r="AL47" s="5">
        <f>COGS!S20</f>
        <v>25995.816000000003</v>
      </c>
      <c r="AM47" s="5">
        <f>COGS!T20</f>
        <v>24757.920000000002</v>
      </c>
      <c r="AN47" s="5">
        <f>COGS!U20</f>
        <v>27233.712000000003</v>
      </c>
      <c r="AO47" s="5">
        <f>COGS!V20</f>
        <v>27399.372000000003</v>
      </c>
      <c r="AP47" s="5">
        <f>COGS!W20</f>
        <v>30444.48</v>
      </c>
      <c r="AQ47" s="5">
        <f>COGS!X20</f>
        <v>33488.928000000007</v>
      </c>
      <c r="AR47" s="5">
        <f>COGS!Y20</f>
        <v>27400.032000000003</v>
      </c>
      <c r="AS47" s="5">
        <f>COGS!Z20</f>
        <v>31505.759999999998</v>
      </c>
      <c r="AT47" s="5">
        <f>COGS!AA20</f>
        <v>31505.759999999998</v>
      </c>
      <c r="AU47" s="5">
        <f>COGS!AB20</f>
        <v>28355.184000000001</v>
      </c>
      <c r="AV47" s="5">
        <f>COGS!AC20</f>
        <v>34195.392</v>
      </c>
      <c r="AW47" s="5">
        <f>COGS!AD20</f>
        <v>36791.744000000006</v>
      </c>
      <c r="AX47" s="5">
        <f>COGS!AE20</f>
        <v>33447.040000000001</v>
      </c>
      <c r="AY47" s="5">
        <f>COGS!AF20</f>
        <v>36233.735999999997</v>
      </c>
      <c r="AZ47" s="5">
        <f>COGS!AG20</f>
        <v>37959.152000000002</v>
      </c>
      <c r="BA47" s="5">
        <f>COGS!AH20</f>
        <v>34508.32</v>
      </c>
      <c r="BB47" s="5">
        <f>COGS!AI20</f>
        <v>37348.080000000002</v>
      </c>
      <c r="BC47" s="5">
        <f>COGS!AJ20</f>
        <v>37348.080000000002</v>
      </c>
      <c r="BD47" s="5">
        <f>COGS!AK20</f>
        <v>32012.639999999999</v>
      </c>
      <c r="BE47" s="5">
        <f>COGS!AL20</f>
        <v>39126.559999999998</v>
      </c>
    </row>
    <row r="48" spans="2:57" ht="15" hidden="1" customHeight="1" outlineLevel="1" x14ac:dyDescent="0.2">
      <c r="B48" s="4" t="s">
        <v>39</v>
      </c>
      <c r="D48" s="5">
        <f t="shared" si="85"/>
        <v>75331.799999999988</v>
      </c>
      <c r="E48" s="5">
        <f t="shared" si="86"/>
        <v>76938.12</v>
      </c>
      <c r="F48" s="5">
        <f t="shared" si="87"/>
        <v>75716.88</v>
      </c>
      <c r="G48" s="5">
        <f t="shared" si="88"/>
        <v>73274.399999999994</v>
      </c>
      <c r="H48" s="5">
        <f t="shared" si="89"/>
        <v>301261.19999999995</v>
      </c>
      <c r="J48" s="5">
        <f t="shared" si="90"/>
        <v>77012.928</v>
      </c>
      <c r="K48" s="5">
        <f t="shared" si="91"/>
        <v>83803.679999999993</v>
      </c>
      <c r="L48" s="5">
        <f t="shared" si="92"/>
        <v>92811.888000000006</v>
      </c>
      <c r="M48" s="5">
        <f t="shared" si="93"/>
        <v>100794.24000000001</v>
      </c>
      <c r="N48" s="5">
        <f t="shared" si="94"/>
        <v>354422.73600000003</v>
      </c>
      <c r="P48" s="5">
        <f t="shared" si="95"/>
        <v>102606.912</v>
      </c>
      <c r="Q48" s="5">
        <f t="shared" si="96"/>
        <v>116151.84</v>
      </c>
      <c r="R48" s="5">
        <f t="shared" si="97"/>
        <v>119798.784</v>
      </c>
      <c r="S48" s="5">
        <f t="shared" si="98"/>
        <v>118349.75999999998</v>
      </c>
      <c r="T48" s="5">
        <f t="shared" si="99"/>
        <v>456907.29599999997</v>
      </c>
      <c r="V48" s="27">
        <f>COGS!C21</f>
        <v>25260.959999999999</v>
      </c>
      <c r="W48" s="5">
        <f>COGS!D21</f>
        <v>23203.559999999998</v>
      </c>
      <c r="X48" s="5">
        <f>COGS!E21</f>
        <v>26867.279999999999</v>
      </c>
      <c r="Y48" s="5">
        <f>COGS!F21</f>
        <v>24424.799999999999</v>
      </c>
      <c r="Z48" s="5">
        <f>COGS!G21</f>
        <v>26867.279999999999</v>
      </c>
      <c r="AA48" s="5">
        <f>COGS!H21</f>
        <v>25646.039999999997</v>
      </c>
      <c r="AB48" s="5">
        <f>COGS!I21</f>
        <v>24424.799999999999</v>
      </c>
      <c r="AC48" s="5">
        <f>COGS!J21</f>
        <v>28088.52</v>
      </c>
      <c r="AD48" s="5">
        <f>COGS!K21</f>
        <v>23203.559999999998</v>
      </c>
      <c r="AE48" s="5">
        <f>COGS!L21</f>
        <v>25646.039999999997</v>
      </c>
      <c r="AF48" s="5">
        <f>COGS!M21</f>
        <v>24424.799999999999</v>
      </c>
      <c r="AG48" s="5">
        <f>COGS!N21</f>
        <v>23203.559999999998</v>
      </c>
      <c r="AH48" s="5">
        <f>COGS!O21</f>
        <v>26085.024000000001</v>
      </c>
      <c r="AI48" s="5">
        <f>COGS!P21</f>
        <v>24842.879999999997</v>
      </c>
      <c r="AJ48" s="5">
        <f>COGS!Q21</f>
        <v>26085.024000000001</v>
      </c>
      <c r="AK48" s="5">
        <f>COGS!R21</f>
        <v>28435.967999999997</v>
      </c>
      <c r="AL48" s="5">
        <f>COGS!S21</f>
        <v>28359.072</v>
      </c>
      <c r="AM48" s="5">
        <f>COGS!T21</f>
        <v>27008.639999999999</v>
      </c>
      <c r="AN48" s="5">
        <f>COGS!U21</f>
        <v>29709.504000000001</v>
      </c>
      <c r="AO48" s="5">
        <f>COGS!V21</f>
        <v>29890.224000000002</v>
      </c>
      <c r="AP48" s="5">
        <f>COGS!W21</f>
        <v>33212.159999999996</v>
      </c>
      <c r="AQ48" s="5">
        <f>COGS!X21</f>
        <v>36533.376000000004</v>
      </c>
      <c r="AR48" s="5">
        <f>COGS!Y21</f>
        <v>29890.944</v>
      </c>
      <c r="AS48" s="5">
        <f>COGS!Z21</f>
        <v>34369.919999999998</v>
      </c>
      <c r="AT48" s="5">
        <f>COGS!AA21</f>
        <v>34369.919999999998</v>
      </c>
      <c r="AU48" s="5">
        <f>COGS!AB21</f>
        <v>30932.928</v>
      </c>
      <c r="AV48" s="5">
        <f>COGS!AC21</f>
        <v>37304.063999999998</v>
      </c>
      <c r="AW48" s="5">
        <f>COGS!AD21</f>
        <v>40136.448000000004</v>
      </c>
      <c r="AX48" s="5">
        <f>COGS!AE21</f>
        <v>36487.68</v>
      </c>
      <c r="AY48" s="5">
        <f>COGS!AF21</f>
        <v>39527.711999999992</v>
      </c>
      <c r="AZ48" s="5">
        <f>COGS!AG21</f>
        <v>41409.983999999997</v>
      </c>
      <c r="BA48" s="5">
        <f>COGS!AH21</f>
        <v>37645.439999999995</v>
      </c>
      <c r="BB48" s="5">
        <f>COGS!AI21</f>
        <v>40743.360000000001</v>
      </c>
      <c r="BC48" s="5">
        <f>COGS!AJ21</f>
        <v>40743.360000000001</v>
      </c>
      <c r="BD48" s="5">
        <f>COGS!AK21</f>
        <v>34922.879999999997</v>
      </c>
      <c r="BE48" s="5">
        <f>COGS!AL21</f>
        <v>42683.519999999997</v>
      </c>
    </row>
    <row r="49" spans="2:57" ht="15" customHeight="1" collapsed="1" x14ac:dyDescent="0.2">
      <c r="B49" s="7" t="s">
        <v>40</v>
      </c>
      <c r="D49" s="8">
        <f t="shared" si="85"/>
        <v>495934.35</v>
      </c>
      <c r="E49" s="8">
        <f t="shared" si="86"/>
        <v>506509.29000000004</v>
      </c>
      <c r="F49" s="8">
        <f t="shared" si="87"/>
        <v>498469.45999999996</v>
      </c>
      <c r="G49" s="8">
        <f t="shared" si="88"/>
        <v>482389.80000000005</v>
      </c>
      <c r="H49" s="8">
        <f t="shared" si="89"/>
        <v>1983302.9000000001</v>
      </c>
      <c r="J49" s="8">
        <f t="shared" si="90"/>
        <v>507001.77600000007</v>
      </c>
      <c r="K49" s="8">
        <f t="shared" si="91"/>
        <v>551707.56000000006</v>
      </c>
      <c r="L49" s="8">
        <f t="shared" si="92"/>
        <v>611011.59600000014</v>
      </c>
      <c r="M49" s="8">
        <f t="shared" si="93"/>
        <v>663562.08000000007</v>
      </c>
      <c r="N49" s="8">
        <f t="shared" si="94"/>
        <v>2333283.0120000001</v>
      </c>
      <c r="P49" s="8">
        <f t="shared" si="95"/>
        <v>675495.50399999996</v>
      </c>
      <c r="Q49" s="8">
        <f t="shared" si="96"/>
        <v>764666.28</v>
      </c>
      <c r="R49" s="8">
        <f t="shared" si="97"/>
        <v>788675.32799999998</v>
      </c>
      <c r="S49" s="8">
        <f t="shared" si="98"/>
        <v>779135.92</v>
      </c>
      <c r="T49" s="8">
        <f t="shared" si="99"/>
        <v>3007973.0319999997</v>
      </c>
      <c r="V49" s="28">
        <f>SUM(V43:V48)</f>
        <v>166301.31999999998</v>
      </c>
      <c r="W49" s="8">
        <f t="shared" ref="W49:BE49" si="100">SUM(W43:W48)</f>
        <v>152756.76999999999</v>
      </c>
      <c r="X49" s="8">
        <f t="shared" si="100"/>
        <v>176876.26</v>
      </c>
      <c r="Y49" s="8">
        <f t="shared" si="100"/>
        <v>160796.59999999998</v>
      </c>
      <c r="Z49" s="8">
        <f t="shared" si="100"/>
        <v>176876.26</v>
      </c>
      <c r="AA49" s="8">
        <f t="shared" si="100"/>
        <v>168836.43000000002</v>
      </c>
      <c r="AB49" s="8">
        <f t="shared" si="100"/>
        <v>160796.59999999998</v>
      </c>
      <c r="AC49" s="8">
        <f t="shared" si="100"/>
        <v>184916.09</v>
      </c>
      <c r="AD49" s="8">
        <f t="shared" si="100"/>
        <v>152756.76999999999</v>
      </c>
      <c r="AE49" s="8">
        <f t="shared" si="100"/>
        <v>168836.43000000002</v>
      </c>
      <c r="AF49" s="8">
        <f t="shared" si="100"/>
        <v>160796.59999999998</v>
      </c>
      <c r="AG49" s="8">
        <f t="shared" si="100"/>
        <v>152756.76999999999</v>
      </c>
      <c r="AH49" s="8">
        <f t="shared" si="100"/>
        <v>171726.40800000002</v>
      </c>
      <c r="AI49" s="8">
        <f t="shared" si="100"/>
        <v>163548.96000000002</v>
      </c>
      <c r="AJ49" s="8">
        <f t="shared" si="100"/>
        <v>171726.40800000002</v>
      </c>
      <c r="AK49" s="8">
        <f t="shared" si="100"/>
        <v>187203.45600000001</v>
      </c>
      <c r="AL49" s="8">
        <f t="shared" si="100"/>
        <v>186697.22399999999</v>
      </c>
      <c r="AM49" s="8">
        <f t="shared" si="100"/>
        <v>177806.88</v>
      </c>
      <c r="AN49" s="8">
        <f t="shared" si="100"/>
        <v>195587.56800000003</v>
      </c>
      <c r="AO49" s="8">
        <f t="shared" si="100"/>
        <v>196777.30800000002</v>
      </c>
      <c r="AP49" s="8">
        <f t="shared" si="100"/>
        <v>218646.72000000003</v>
      </c>
      <c r="AQ49" s="8">
        <f t="shared" si="100"/>
        <v>240511.39200000005</v>
      </c>
      <c r="AR49" s="8">
        <f t="shared" si="100"/>
        <v>196782.04800000001</v>
      </c>
      <c r="AS49" s="8">
        <f t="shared" si="100"/>
        <v>226268.64</v>
      </c>
      <c r="AT49" s="8">
        <f t="shared" si="100"/>
        <v>226268.64</v>
      </c>
      <c r="AU49" s="8">
        <f t="shared" si="100"/>
        <v>203641.77600000001</v>
      </c>
      <c r="AV49" s="8">
        <f t="shared" si="100"/>
        <v>245585.08799999999</v>
      </c>
      <c r="AW49" s="8">
        <f t="shared" si="100"/>
        <v>264231.61600000004</v>
      </c>
      <c r="AX49" s="8">
        <f t="shared" si="100"/>
        <v>240210.56</v>
      </c>
      <c r="AY49" s="8">
        <f t="shared" si="100"/>
        <v>260224.10400000002</v>
      </c>
      <c r="AZ49" s="8">
        <f t="shared" si="100"/>
        <v>272615.728</v>
      </c>
      <c r="BA49" s="8">
        <f t="shared" si="100"/>
        <v>247832.48000000004</v>
      </c>
      <c r="BB49" s="8">
        <f t="shared" si="100"/>
        <v>268227.12</v>
      </c>
      <c r="BC49" s="8">
        <f t="shared" si="100"/>
        <v>268227.12</v>
      </c>
      <c r="BD49" s="8">
        <f t="shared" si="100"/>
        <v>229908.96000000002</v>
      </c>
      <c r="BE49" s="8">
        <f t="shared" si="100"/>
        <v>280999.84000000003</v>
      </c>
    </row>
    <row r="51" spans="2:57" ht="15" customHeight="1" thickBot="1" x14ac:dyDescent="0.25">
      <c r="B51" s="14" t="s">
        <v>58</v>
      </c>
      <c r="D51" s="15">
        <f>SUM($V51:$X51)</f>
        <v>3309086.01171875</v>
      </c>
      <c r="E51" s="15">
        <f>SUM($Y51:$AA51)</f>
        <v>3344907.1709163776</v>
      </c>
      <c r="F51" s="15">
        <f>SUM($AB51:$AD51)</f>
        <v>3292771.9063118724</v>
      </c>
      <c r="G51" s="15">
        <f>SUM($AE51:$AG51)</f>
        <v>3229764.5272886832</v>
      </c>
      <c r="H51" s="15">
        <f>SUM(D51:G51)</f>
        <v>13176529.616235683</v>
      </c>
      <c r="J51" s="15">
        <f>SUM($AH51:$AJ51)</f>
        <v>3435920.3208791786</v>
      </c>
      <c r="K51" s="15">
        <f>SUM($AK51:$AM51)</f>
        <v>3855483.6083945637</v>
      </c>
      <c r="L51" s="15">
        <f>SUM($AN51:$AP51)</f>
        <v>4313818.3914309191</v>
      </c>
      <c r="M51" s="15">
        <f>SUM($AQ51:$AS51)</f>
        <v>4697120.0716757663</v>
      </c>
      <c r="N51" s="15">
        <f>SUM(J51:M51)</f>
        <v>16302342.392380428</v>
      </c>
      <c r="P51" s="15">
        <f>SUM($AT51:$AV51)</f>
        <v>5186037.0856001573</v>
      </c>
      <c r="Q51" s="15">
        <f>SUM($AW51:$AY51)</f>
        <v>5846229.7469929447</v>
      </c>
      <c r="R51" s="15">
        <f>SUM($AZ51:$BB51)</f>
        <v>6402180.9362116735</v>
      </c>
      <c r="S51" s="15">
        <f>SUM($BC51:$BE51)</f>
        <v>6849485.3590800678</v>
      </c>
      <c r="T51" s="15">
        <f>SUM(P51:S51)</f>
        <v>24283933.127884842</v>
      </c>
      <c r="V51" s="29">
        <f>V40+V49</f>
        <v>1080736.6000000001</v>
      </c>
      <c r="W51" s="15">
        <f t="shared" ref="W51:BE51" si="101">W40+W49</f>
        <v>1090017.325</v>
      </c>
      <c r="X51" s="15">
        <f t="shared" si="101"/>
        <v>1138332.08671875</v>
      </c>
      <c r="Y51" s="15">
        <f t="shared" si="101"/>
        <v>1107796.2065317924</v>
      </c>
      <c r="Z51" s="15">
        <f t="shared" si="101"/>
        <v>1127134.1937529352</v>
      </c>
      <c r="AA51" s="15">
        <f t="shared" si="101"/>
        <v>1109976.7706316502</v>
      </c>
      <c r="AB51" s="15">
        <f t="shared" si="101"/>
        <v>1087351.9411004959</v>
      </c>
      <c r="AC51" s="15">
        <f t="shared" si="101"/>
        <v>1136181.7845225434</v>
      </c>
      <c r="AD51" s="15">
        <f t="shared" si="101"/>
        <v>1069238.1806888327</v>
      </c>
      <c r="AE51" s="15">
        <f t="shared" si="101"/>
        <v>1097438.3785658346</v>
      </c>
      <c r="AF51" s="15">
        <f t="shared" si="101"/>
        <v>1073006.0587929315</v>
      </c>
      <c r="AG51" s="15">
        <f t="shared" si="101"/>
        <v>1059320.0899299174</v>
      </c>
      <c r="AH51" s="15">
        <f t="shared" si="101"/>
        <v>1092256.849704507</v>
      </c>
      <c r="AI51" s="15">
        <f t="shared" si="101"/>
        <v>1136408.368800706</v>
      </c>
      <c r="AJ51" s="15">
        <f t="shared" si="101"/>
        <v>1207255.1023739656</v>
      </c>
      <c r="AK51" s="15">
        <f t="shared" si="101"/>
        <v>1274599.5594834774</v>
      </c>
      <c r="AL51" s="15">
        <f t="shared" si="101"/>
        <v>1277465.6715858574</v>
      </c>
      <c r="AM51" s="15">
        <f t="shared" si="101"/>
        <v>1303418.3773252289</v>
      </c>
      <c r="AN51" s="15">
        <f t="shared" si="101"/>
        <v>1386469.1735823005</v>
      </c>
      <c r="AO51" s="15">
        <f t="shared" si="101"/>
        <v>1421504.7033428876</v>
      </c>
      <c r="AP51" s="15">
        <f t="shared" si="101"/>
        <v>1505844.5145057312</v>
      </c>
      <c r="AQ51" s="15">
        <f t="shared" si="101"/>
        <v>1576715.4382759014</v>
      </c>
      <c r="AR51" s="15">
        <f t="shared" si="101"/>
        <v>1513152.3877823863</v>
      </c>
      <c r="AS51" s="15">
        <f t="shared" si="101"/>
        <v>1607252.2456174786</v>
      </c>
      <c r="AT51" s="15">
        <f t="shared" si="101"/>
        <v>1655306.0002934369</v>
      </c>
      <c r="AU51" s="15">
        <f t="shared" si="101"/>
        <v>1686695.7417753767</v>
      </c>
      <c r="AV51" s="15">
        <f t="shared" si="101"/>
        <v>1844035.3435313436</v>
      </c>
      <c r="AW51" s="15">
        <f t="shared" si="101"/>
        <v>1959967.8441698588</v>
      </c>
      <c r="AX51" s="15">
        <f t="shared" si="101"/>
        <v>1900236.8622586988</v>
      </c>
      <c r="AY51" s="15">
        <f t="shared" si="101"/>
        <v>1986025.0405643869</v>
      </c>
      <c r="AZ51" s="15">
        <f t="shared" si="101"/>
        <v>2118296.8242558045</v>
      </c>
      <c r="BA51" s="15">
        <f t="shared" si="101"/>
        <v>2075019.1349064519</v>
      </c>
      <c r="BB51" s="15">
        <f t="shared" si="101"/>
        <v>2208864.9770494164</v>
      </c>
      <c r="BC51" s="15">
        <f t="shared" si="101"/>
        <v>2275962.0553376395</v>
      </c>
      <c r="BD51" s="15">
        <f t="shared" si="101"/>
        <v>2211368.3911935175</v>
      </c>
      <c r="BE51" s="15">
        <f t="shared" si="101"/>
        <v>2362154.9125489108</v>
      </c>
    </row>
    <row r="52" spans="2:57" ht="15" customHeight="1" x14ac:dyDescent="0.2">
      <c r="B52" s="2"/>
      <c r="D52" s="12"/>
      <c r="E52" s="12"/>
      <c r="F52" s="12"/>
      <c r="G52" s="12"/>
      <c r="H52" s="12"/>
      <c r="J52" s="12"/>
      <c r="K52" s="12"/>
      <c r="L52" s="12"/>
      <c r="M52" s="12"/>
      <c r="N52" s="12"/>
      <c r="P52" s="12"/>
      <c r="Q52" s="12"/>
      <c r="R52" s="12"/>
      <c r="S52" s="12"/>
      <c r="T52" s="12"/>
      <c r="V52" s="33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</row>
    <row r="53" spans="2:57" ht="15" customHeight="1" x14ac:dyDescent="0.2">
      <c r="B53" s="1" t="s">
        <v>62</v>
      </c>
      <c r="D53" s="16">
        <f t="shared" ref="D53:H53" si="102">D31-D51</f>
        <v>5215615.9934895821</v>
      </c>
      <c r="E53" s="16">
        <f t="shared" si="102"/>
        <v>5256298.52883022</v>
      </c>
      <c r="F53" s="16">
        <f t="shared" si="102"/>
        <v>5174811.2643301627</v>
      </c>
      <c r="G53" s="16">
        <f t="shared" si="102"/>
        <v>5095613.4341921769</v>
      </c>
      <c r="H53" s="16">
        <f t="shared" si="102"/>
        <v>20742339.220842145</v>
      </c>
      <c r="J53" s="16">
        <f t="shared" ref="J53:N53" si="103">J31-J51</f>
        <v>5439590.421178937</v>
      </c>
      <c r="K53" s="16">
        <f t="shared" si="103"/>
        <v>6155958.9624980539</v>
      </c>
      <c r="L53" s="16">
        <f t="shared" si="103"/>
        <v>6906808.2613900481</v>
      </c>
      <c r="M53" s="16">
        <f t="shared" si="103"/>
        <v>7525782.9334023129</v>
      </c>
      <c r="N53" s="16">
        <f t="shared" si="103"/>
        <v>26028140.578469347</v>
      </c>
      <c r="P53" s="16">
        <f t="shared" ref="P53:T53" si="104">P31-P51</f>
        <v>8482270.7374306209</v>
      </c>
      <c r="Q53" s="16">
        <f t="shared" si="104"/>
        <v>9552447.4257129468</v>
      </c>
      <c r="R53" s="16">
        <f t="shared" si="104"/>
        <v>10608442.118975217</v>
      </c>
      <c r="S53" s="16">
        <f t="shared" si="104"/>
        <v>11545512.94116256</v>
      </c>
      <c r="T53" s="16">
        <f t="shared" si="104"/>
        <v>40188673.223281346</v>
      </c>
      <c r="V53" s="16">
        <f>V31-V51</f>
        <v>1690279.4</v>
      </c>
      <c r="W53" s="16">
        <f t="shared" ref="W53:BE53" si="105">W31-W51</f>
        <v>1750166.1749999996</v>
      </c>
      <c r="X53" s="16">
        <f t="shared" si="105"/>
        <v>1775170.4184895831</v>
      </c>
      <c r="Y53" s="16">
        <f t="shared" si="105"/>
        <v>1761899.5708372751</v>
      </c>
      <c r="Z53" s="16">
        <f t="shared" si="105"/>
        <v>1752435.3024680801</v>
      </c>
      <c r="AA53" s="16">
        <f t="shared" si="105"/>
        <v>1741963.655524866</v>
      </c>
      <c r="AB53" s="16">
        <f t="shared" si="105"/>
        <v>1720391.5167797939</v>
      </c>
      <c r="AC53" s="16">
        <f t="shared" si="105"/>
        <v>1746441.5322124364</v>
      </c>
      <c r="AD53" s="16">
        <f t="shared" si="105"/>
        <v>1707978.2153379328</v>
      </c>
      <c r="AE53" s="16">
        <f t="shared" si="105"/>
        <v>1716506.9201185124</v>
      </c>
      <c r="AF53" s="16">
        <f t="shared" si="105"/>
        <v>1691265.0284583764</v>
      </c>
      <c r="AG53" s="16">
        <f t="shared" si="105"/>
        <v>1687841.485615287</v>
      </c>
      <c r="AH53" s="16">
        <f t="shared" si="105"/>
        <v>1697229.3372788469</v>
      </c>
      <c r="AI53" s="16">
        <f t="shared" si="105"/>
        <v>1811650.4457468877</v>
      </c>
      <c r="AJ53" s="16">
        <f t="shared" si="105"/>
        <v>1930710.6381532028</v>
      </c>
      <c r="AK53" s="16">
        <f t="shared" si="105"/>
        <v>2020540.1480422118</v>
      </c>
      <c r="AL53" s="16">
        <f t="shared" si="105"/>
        <v>2027893.2604924985</v>
      </c>
      <c r="AM53" s="16">
        <f t="shared" si="105"/>
        <v>2107525.5539633436</v>
      </c>
      <c r="AN53" s="16">
        <f t="shared" si="105"/>
        <v>2222262.9645458832</v>
      </c>
      <c r="AO53" s="16">
        <f t="shared" si="105"/>
        <v>2289790.434059802</v>
      </c>
      <c r="AP53" s="16">
        <f t="shared" si="105"/>
        <v>2394754.8627843624</v>
      </c>
      <c r="AQ53" s="16">
        <f t="shared" si="105"/>
        <v>2472387.7322571324</v>
      </c>
      <c r="AR53" s="16">
        <f t="shared" si="105"/>
        <v>2475848.6418612087</v>
      </c>
      <c r="AS53" s="16">
        <f t="shared" si="105"/>
        <v>2577546.5592839718</v>
      </c>
      <c r="AT53" s="16">
        <f t="shared" si="105"/>
        <v>2675110.2430200079</v>
      </c>
      <c r="AU53" s="16">
        <f t="shared" si="105"/>
        <v>2807407.1848166743</v>
      </c>
      <c r="AV53" s="16">
        <f t="shared" si="105"/>
        <v>2999753.3095939406</v>
      </c>
      <c r="AW53" s="16">
        <f t="shared" si="105"/>
        <v>3178626.7866478944</v>
      </c>
      <c r="AX53" s="16">
        <f t="shared" si="105"/>
        <v>3130145.8718585698</v>
      </c>
      <c r="AY53" s="16">
        <f t="shared" si="105"/>
        <v>3243674.7672064817</v>
      </c>
      <c r="AZ53" s="16">
        <f t="shared" si="105"/>
        <v>3474676.1947011789</v>
      </c>
      <c r="BA53" s="16">
        <f t="shared" si="105"/>
        <v>3461910.1223858269</v>
      </c>
      <c r="BB53" s="16">
        <f t="shared" si="105"/>
        <v>3671855.8018882093</v>
      </c>
      <c r="BC53" s="16">
        <f t="shared" si="105"/>
        <v>3808083.2032612683</v>
      </c>
      <c r="BD53" s="16">
        <f t="shared" si="105"/>
        <v>3793054.1275747176</v>
      </c>
      <c r="BE53" s="16">
        <f t="shared" si="105"/>
        <v>3944375.610326576</v>
      </c>
    </row>
    <row r="54" spans="2:57" ht="15" customHeight="1" x14ac:dyDescent="0.2">
      <c r="B54" s="1" t="s">
        <v>61</v>
      </c>
      <c r="D54" s="17">
        <f t="shared" ref="D54:H54" si="106">(D31-D51)/D31</f>
        <v>0.6118238491272775</v>
      </c>
      <c r="E54" s="17">
        <f t="shared" si="106"/>
        <v>0.61111182691341481</v>
      </c>
      <c r="F54" s="17">
        <f t="shared" si="106"/>
        <v>0.61113202670057676</v>
      </c>
      <c r="G54" s="17">
        <f t="shared" si="106"/>
        <v>0.61205790989527697</v>
      </c>
      <c r="H54" s="17">
        <f t="shared" si="106"/>
        <v>0.61152803533849032</v>
      </c>
      <c r="J54" s="17">
        <f t="shared" ref="J54:N54" si="107">(J31-J51)/J31</f>
        <v>0.61287632669999637</v>
      </c>
      <c r="K54" s="17">
        <f t="shared" si="107"/>
        <v>0.61489230137482476</v>
      </c>
      <c r="L54" s="17">
        <f t="shared" si="107"/>
        <v>0.61554567985323827</v>
      </c>
      <c r="M54" s="17">
        <f t="shared" si="107"/>
        <v>0.61571158097840428</v>
      </c>
      <c r="N54" s="17">
        <f t="shared" si="107"/>
        <v>0.61487936710746294</v>
      </c>
      <c r="P54" s="17">
        <f t="shared" ref="P54:T54" si="108">(P31-P51)/P31</f>
        <v>0.62057943435676743</v>
      </c>
      <c r="Q54" s="17">
        <f t="shared" si="108"/>
        <v>0.62034207994467416</v>
      </c>
      <c r="R54" s="17">
        <f t="shared" si="108"/>
        <v>0.62363630565198391</v>
      </c>
      <c r="S54" s="17">
        <f t="shared" si="108"/>
        <v>0.6276441428651981</v>
      </c>
      <c r="T54" s="17">
        <f t="shared" si="108"/>
        <v>0.62334494443087474</v>
      </c>
      <c r="V54" s="17">
        <f>(V31-V51)/V31</f>
        <v>0.60998543494516089</v>
      </c>
      <c r="W54" s="17">
        <f t="shared" ref="W54:BE54" si="109">(W31-W51)/W31</f>
        <v>0.61621588006549577</v>
      </c>
      <c r="X54" s="17">
        <f t="shared" si="109"/>
        <v>0.60929085021076634</v>
      </c>
      <c r="Y54" s="17">
        <f t="shared" si="109"/>
        <v>0.61396737059444739</v>
      </c>
      <c r="Z54" s="17">
        <f t="shared" si="109"/>
        <v>0.60857545017332537</v>
      </c>
      <c r="AA54" s="17">
        <f t="shared" si="109"/>
        <v>0.61079945413602621</v>
      </c>
      <c r="AB54" s="17">
        <f t="shared" si="109"/>
        <v>0.61273102140129498</v>
      </c>
      <c r="AC54" s="17">
        <f t="shared" si="109"/>
        <v>0.60585145553826769</v>
      </c>
      <c r="AD54" s="17">
        <f t="shared" si="109"/>
        <v>0.61499644672322185</v>
      </c>
      <c r="AE54" s="17">
        <f t="shared" si="109"/>
        <v>0.61000010231935242</v>
      </c>
      <c r="AF54" s="17">
        <f t="shared" si="109"/>
        <v>0.61183037953781505</v>
      </c>
      <c r="AG54" s="17">
        <f t="shared" si="109"/>
        <v>0.61439469037430616</v>
      </c>
      <c r="AH54" s="17">
        <f t="shared" si="109"/>
        <v>0.60843797872119554</v>
      </c>
      <c r="AI54" s="17">
        <f t="shared" si="109"/>
        <v>0.61452316921462158</v>
      </c>
      <c r="AJ54" s="17">
        <f t="shared" si="109"/>
        <v>0.61527460711819293</v>
      </c>
      <c r="AK54" s="17">
        <f t="shared" si="109"/>
        <v>0.61318800639242987</v>
      </c>
      <c r="AL54" s="17">
        <f t="shared" si="109"/>
        <v>0.61351680775479112</v>
      </c>
      <c r="AM54" s="17">
        <f t="shared" si="109"/>
        <v>0.61787164973045194</v>
      </c>
      <c r="AN54" s="17">
        <f t="shared" si="109"/>
        <v>0.61580158335014323</v>
      </c>
      <c r="AO54" s="17">
        <f t="shared" si="109"/>
        <v>0.61697880370201097</v>
      </c>
      <c r="AP54" s="17">
        <f t="shared" si="109"/>
        <v>0.61394535330313693</v>
      </c>
      <c r="AQ54" s="17">
        <f t="shared" si="109"/>
        <v>0.61060131790409811</v>
      </c>
      <c r="AR54" s="17">
        <f t="shared" si="109"/>
        <v>0.62066884000840128</v>
      </c>
      <c r="AS54" s="17">
        <f t="shared" si="109"/>
        <v>0.61593081996320043</v>
      </c>
      <c r="AT54" s="17">
        <f t="shared" si="109"/>
        <v>0.61774898594346916</v>
      </c>
      <c r="AU54" s="17">
        <f t="shared" si="109"/>
        <v>0.62468689094879615</v>
      </c>
      <c r="AV54" s="17">
        <f t="shared" si="109"/>
        <v>0.6192989670716651</v>
      </c>
      <c r="AW54" s="17">
        <f t="shared" si="109"/>
        <v>0.61857901138663074</v>
      </c>
      <c r="AX54" s="17">
        <f t="shared" si="109"/>
        <v>0.62224805493012803</v>
      </c>
      <c r="AY54" s="17">
        <f t="shared" si="109"/>
        <v>0.62024110110233655</v>
      </c>
      <c r="AZ54" s="17">
        <f t="shared" si="109"/>
        <v>0.62125745697753443</v>
      </c>
      <c r="BA54" s="17">
        <f t="shared" si="109"/>
        <v>0.62524008552690136</v>
      </c>
      <c r="BB54" s="17">
        <f t="shared" si="109"/>
        <v>0.6243887339523615</v>
      </c>
      <c r="BC54" s="17">
        <f t="shared" si="109"/>
        <v>0.62591303013058619</v>
      </c>
      <c r="BD54" s="17">
        <f t="shared" si="109"/>
        <v>0.63171006299417387</v>
      </c>
      <c r="BE54" s="17">
        <f t="shared" si="109"/>
        <v>0.62544303813630364</v>
      </c>
    </row>
    <row r="56" spans="2:57" ht="15" customHeight="1" x14ac:dyDescent="0.2">
      <c r="B56" s="1" t="s">
        <v>98</v>
      </c>
    </row>
    <row r="57" spans="2:57" ht="15" customHeight="1" outlineLevel="1" x14ac:dyDescent="0.2">
      <c r="B57" s="4" t="s">
        <v>99</v>
      </c>
      <c r="D57" s="5">
        <f t="shared" ref="D57:D62" si="110">SUM($V57:$X57)</f>
        <v>281315.16617187497</v>
      </c>
      <c r="E57" s="5">
        <f t="shared" ref="E57:E62" si="111">SUM($Y57:$AA57)</f>
        <v>283839.78809163778</v>
      </c>
      <c r="F57" s="5">
        <f t="shared" ref="F57:F62" si="112">SUM($AB57:$AD57)</f>
        <v>279430.24463118718</v>
      </c>
      <c r="G57" s="5">
        <f t="shared" ref="G57:G62" si="113">SUM($AE57:$AG57)</f>
        <v>274737.47272886836</v>
      </c>
      <c r="H57" s="5">
        <f t="shared" ref="H57:H60" si="114">SUM(D57:G57)</f>
        <v>1119322.6716235683</v>
      </c>
      <c r="J57" s="5">
        <f t="shared" ref="J57:J62" si="115">SUM($AH57:$AJ57)</f>
        <v>292891.85448791779</v>
      </c>
      <c r="K57" s="5">
        <f t="shared" ref="K57:K62" si="116">SUM($AK57:$AM57)</f>
        <v>330377.60483945638</v>
      </c>
      <c r="L57" s="5">
        <f t="shared" ref="L57:L62" si="117">SUM($AN57:$AP57)</f>
        <v>370280.67954309192</v>
      </c>
      <c r="M57" s="5">
        <f t="shared" ref="M57:M62" si="118">SUM($AQ57:$AS57)</f>
        <v>403355.79916757665</v>
      </c>
      <c r="N57" s="5">
        <f t="shared" ref="N57:N60" si="119">SUM(J57:M57)</f>
        <v>1396905.9380380427</v>
      </c>
      <c r="P57" s="5">
        <f t="shared" ref="P57:P62" si="120">SUM($AT57:$AV57)</f>
        <v>451054.15816001571</v>
      </c>
      <c r="Q57" s="5">
        <f t="shared" ref="Q57:Q62" si="121">SUM($AW57:$AY57)</f>
        <v>508156.3466992944</v>
      </c>
      <c r="R57" s="5">
        <f t="shared" ref="R57:R62" si="122">SUM($AZ57:$BB57)</f>
        <v>561350.56082116743</v>
      </c>
      <c r="S57" s="5">
        <f t="shared" ref="S57:S62" si="123">SUM($BC57:$BE57)</f>
        <v>607034.94390800677</v>
      </c>
      <c r="T57" s="5">
        <f t="shared" ref="T57:T60" si="124">SUM(P57:S57)</f>
        <v>2127596.0095884842</v>
      </c>
      <c r="V57" s="27">
        <f>OPEX!C12</f>
        <v>91443.527999999991</v>
      </c>
      <c r="W57" s="5">
        <f>OPEX!D12</f>
        <v>93726.055500000002</v>
      </c>
      <c r="X57" s="5">
        <f>OPEX!E12</f>
        <v>96145.582671874974</v>
      </c>
      <c r="Y57" s="5">
        <f>OPEX!F12</f>
        <v>94699.960653179223</v>
      </c>
      <c r="Z57" s="5">
        <f>OPEX!G12</f>
        <v>95025.793375293506</v>
      </c>
      <c r="AA57" s="5">
        <f>OPEX!H12</f>
        <v>94114.034063165047</v>
      </c>
      <c r="AB57" s="5">
        <f>OPEX!I12</f>
        <v>92655.534110049572</v>
      </c>
      <c r="AC57" s="5">
        <f>OPEX!J12</f>
        <v>95126.569452254334</v>
      </c>
      <c r="AD57" s="5">
        <f>OPEX!K12</f>
        <v>91648.141068883255</v>
      </c>
      <c r="AE57" s="5">
        <f>OPEX!L12</f>
        <v>92860.194856583432</v>
      </c>
      <c r="AF57" s="5">
        <f>OPEX!M12</f>
        <v>91220.945879293169</v>
      </c>
      <c r="AG57" s="5">
        <f>OPEX!N12</f>
        <v>90656.331992991734</v>
      </c>
      <c r="AH57" s="5">
        <f>OPEX!O12</f>
        <v>92053.044170450681</v>
      </c>
      <c r="AI57" s="5">
        <f>OPEX!P12</f>
        <v>97285.940880070586</v>
      </c>
      <c r="AJ57" s="5">
        <f>OPEX!Q12</f>
        <v>103552.86943739654</v>
      </c>
      <c r="AK57" s="5">
        <f>OPEX!R12</f>
        <v>108739.61034834775</v>
      </c>
      <c r="AL57" s="5">
        <f>OPEX!S12</f>
        <v>109076.84475858574</v>
      </c>
      <c r="AM57" s="5">
        <f>OPEX!T12</f>
        <v>112561.1497325229</v>
      </c>
      <c r="AN57" s="5">
        <f>OPEX!U12</f>
        <v>119088.16055823007</v>
      </c>
      <c r="AO57" s="5">
        <f>OPEX!V12</f>
        <v>122472.73953428875</v>
      </c>
      <c r="AP57" s="5">
        <f>OPEX!W12</f>
        <v>128719.7794505731</v>
      </c>
      <c r="AQ57" s="5">
        <f>OPEX!X12</f>
        <v>133620.40462759012</v>
      </c>
      <c r="AR57" s="5">
        <f>OPEX!Y12</f>
        <v>131637.03397823864</v>
      </c>
      <c r="AS57" s="5">
        <f>OPEX!Z12</f>
        <v>138098.36056174786</v>
      </c>
      <c r="AT57" s="5">
        <f>OPEX!AA12</f>
        <v>142903.73602934368</v>
      </c>
      <c r="AU57" s="5">
        <f>OPEX!AB12</f>
        <v>148305.39657753767</v>
      </c>
      <c r="AV57" s="5">
        <f>OPEX!AC12</f>
        <v>159845.02555313439</v>
      </c>
      <c r="AW57" s="5">
        <f>OPEX!AD12</f>
        <v>169573.62281698585</v>
      </c>
      <c r="AX57" s="5">
        <f>OPEX!AE12</f>
        <v>166002.63022586986</v>
      </c>
      <c r="AY57" s="5">
        <f>OPEX!AF12</f>
        <v>172580.09365643866</v>
      </c>
      <c r="AZ57" s="5">
        <f>OPEX!AG12</f>
        <v>184568.10962558046</v>
      </c>
      <c r="BA57" s="5">
        <f>OPEX!AH12</f>
        <v>182718.66549064522</v>
      </c>
      <c r="BB57" s="5">
        <f>OPEX!AI12</f>
        <v>194063.78570494166</v>
      </c>
      <c r="BC57" s="5">
        <f>OPEX!AJ12</f>
        <v>200773.49353376395</v>
      </c>
      <c r="BD57" s="5">
        <f>OPEX!AK12</f>
        <v>198145.94311935175</v>
      </c>
      <c r="BE57" s="5">
        <f>OPEX!AL12</f>
        <v>208115.50725489107</v>
      </c>
    </row>
    <row r="58" spans="2:57" ht="15" customHeight="1" outlineLevel="1" x14ac:dyDescent="0.2">
      <c r="B58" s="4" t="s">
        <v>100</v>
      </c>
      <c r="D58" s="5">
        <f t="shared" si="110"/>
        <v>2354096.4587382814</v>
      </c>
      <c r="E58" s="5">
        <f t="shared" si="111"/>
        <v>2375222.9539850233</v>
      </c>
      <c r="F58" s="5">
        <f t="shared" si="112"/>
        <v>2338323.0925727985</v>
      </c>
      <c r="G58" s="5">
        <f t="shared" si="113"/>
        <v>2299053.1240629395</v>
      </c>
      <c r="H58" s="5">
        <f t="shared" si="114"/>
        <v>9366695.6293590441</v>
      </c>
      <c r="J58" s="5">
        <f t="shared" si="115"/>
        <v>2450972.2914193487</v>
      </c>
      <c r="K58" s="5">
        <f t="shared" si="116"/>
        <v>2764659.8659519968</v>
      </c>
      <c r="L58" s="5">
        <f t="shared" si="117"/>
        <v>3098576.0501765106</v>
      </c>
      <c r="M58" s="5">
        <f t="shared" si="118"/>
        <v>3375354.6648523118</v>
      </c>
      <c r="N58" s="5">
        <f t="shared" si="119"/>
        <v>11689562.872400168</v>
      </c>
      <c r="P58" s="5">
        <f t="shared" si="120"/>
        <v>3774503.2053299504</v>
      </c>
      <c r="Q58" s="5">
        <f t="shared" si="121"/>
        <v>4252344.7012427319</v>
      </c>
      <c r="R58" s="5">
        <f t="shared" si="122"/>
        <v>4697483.5566898594</v>
      </c>
      <c r="S58" s="5">
        <f t="shared" si="123"/>
        <v>5079778.7806120031</v>
      </c>
      <c r="T58" s="5">
        <f t="shared" si="124"/>
        <v>17804110.243874546</v>
      </c>
      <c r="V58" s="27">
        <f>OPEX!C13</f>
        <v>765216.06839999999</v>
      </c>
      <c r="W58" s="5">
        <f>OPEX!D13</f>
        <v>784316.67352499999</v>
      </c>
      <c r="X58" s="5">
        <f>OPEX!E13</f>
        <v>804563.71681328118</v>
      </c>
      <c r="Y58" s="5">
        <f>OPEX!F13</f>
        <v>792466.48892046802</v>
      </c>
      <c r="Z58" s="5">
        <f>OPEX!G13</f>
        <v>795193.11638143344</v>
      </c>
      <c r="AA58" s="5">
        <f>OPEX!H13</f>
        <v>787563.34868312196</v>
      </c>
      <c r="AB58" s="5">
        <f>OPEX!I13</f>
        <v>775358.35589364218</v>
      </c>
      <c r="AC58" s="5">
        <f>OPEX!J13</f>
        <v>796036.42891636479</v>
      </c>
      <c r="AD58" s="5">
        <f>OPEX!K13</f>
        <v>766928.30776279129</v>
      </c>
      <c r="AE58" s="5">
        <f>OPEX!L13</f>
        <v>777070.99423168239</v>
      </c>
      <c r="AF58" s="5">
        <f>OPEX!M13</f>
        <v>763353.4607444487</v>
      </c>
      <c r="AG58" s="5">
        <f>OPEX!N13</f>
        <v>758628.66908680834</v>
      </c>
      <c r="AH58" s="5">
        <f>OPEX!O13</f>
        <v>770316.61053545331</v>
      </c>
      <c r="AI58" s="5">
        <f>OPEX!P13</f>
        <v>814106.44163731812</v>
      </c>
      <c r="AJ58" s="5">
        <f>OPEX!Q13</f>
        <v>866549.23924657749</v>
      </c>
      <c r="AK58" s="5">
        <f>OPEX!R13</f>
        <v>909952.8302332192</v>
      </c>
      <c r="AL58" s="5">
        <f>OPEX!S13</f>
        <v>912774.86909343803</v>
      </c>
      <c r="AM58" s="5">
        <f>OPEX!T13</f>
        <v>941932.16662533942</v>
      </c>
      <c r="AN58" s="5">
        <f>OPEX!U13</f>
        <v>996551.37994409807</v>
      </c>
      <c r="AO58" s="5">
        <f>OPEX!V13</f>
        <v>1024874.1521937528</v>
      </c>
      <c r="AP58" s="5">
        <f>OPEX!W13</f>
        <v>1077150.5180386596</v>
      </c>
      <c r="AQ58" s="5">
        <f>OPEX!X13</f>
        <v>1118159.8405426973</v>
      </c>
      <c r="AR58" s="5">
        <f>OPEX!Y13</f>
        <v>1101562.6343360788</v>
      </c>
      <c r="AS58" s="5">
        <f>OPEX!Z13</f>
        <v>1155632.1899735357</v>
      </c>
      <c r="AT58" s="5">
        <f>OPEX!AA13</f>
        <v>1195844.4455910078</v>
      </c>
      <c r="AU58" s="5">
        <f>OPEX!AB13</f>
        <v>1241046.5231783951</v>
      </c>
      <c r="AV58" s="5">
        <f>OPEX!AC13</f>
        <v>1337612.2365605473</v>
      </c>
      <c r="AW58" s="5">
        <f>OPEX!AD13</f>
        <v>1419022.9073003228</v>
      </c>
      <c r="AX58" s="5">
        <f>OPEX!AE13</f>
        <v>1389140.1920264838</v>
      </c>
      <c r="AY58" s="5">
        <f>OPEX!AF13</f>
        <v>1444181.6019159255</v>
      </c>
      <c r="AZ58" s="5">
        <f>OPEX!AG13</f>
        <v>1544499.499184971</v>
      </c>
      <c r="BA58" s="5">
        <f>OPEX!AH13</f>
        <v>1529023.0144012629</v>
      </c>
      <c r="BB58" s="5">
        <f>OPEX!AI13</f>
        <v>1623961.0431036253</v>
      </c>
      <c r="BC58" s="5">
        <f>OPEX!AJ13</f>
        <v>1680109.0981620885</v>
      </c>
      <c r="BD58" s="5">
        <f>OPEX!AK13</f>
        <v>1658121.2785578482</v>
      </c>
      <c r="BE58" s="5">
        <f>OPEX!AL13</f>
        <v>1741548.4038920659</v>
      </c>
    </row>
    <row r="59" spans="2:57" ht="15" customHeight="1" outlineLevel="1" x14ac:dyDescent="0.2">
      <c r="B59" s="4" t="s">
        <v>48</v>
      </c>
      <c r="D59" s="5">
        <f t="shared" si="110"/>
        <v>1775330.4971223958</v>
      </c>
      <c r="E59" s="5">
        <f t="shared" si="111"/>
        <v>1777128.333944045</v>
      </c>
      <c r="F59" s="5">
        <f t="shared" si="112"/>
        <v>1773988.2045100881</v>
      </c>
      <c r="G59" s="5">
        <f t="shared" si="113"/>
        <v>1770646.3820948</v>
      </c>
      <c r="H59" s="5">
        <f t="shared" si="114"/>
        <v>7097093.4176713284</v>
      </c>
      <c r="J59" s="5">
        <f t="shared" si="115"/>
        <v>1783574.5024383655</v>
      </c>
      <c r="K59" s="5">
        <f t="shared" si="116"/>
        <v>1810268.9004159765</v>
      </c>
      <c r="L59" s="5">
        <f t="shared" si="117"/>
        <v>1838684.7263412927</v>
      </c>
      <c r="M59" s="5">
        <f t="shared" si="118"/>
        <v>1862238.2206193348</v>
      </c>
      <c r="N59" s="5">
        <f t="shared" si="119"/>
        <v>7294766.3498149691</v>
      </c>
      <c r="P59" s="5">
        <f t="shared" si="120"/>
        <v>1896205.2338412232</v>
      </c>
      <c r="Q59" s="5">
        <f t="shared" si="121"/>
        <v>1936868.9135585884</v>
      </c>
      <c r="R59" s="5">
        <f t="shared" si="122"/>
        <v>1974749.6417968916</v>
      </c>
      <c r="S59" s="5">
        <f t="shared" si="123"/>
        <v>2007282.4600557019</v>
      </c>
      <c r="T59" s="5">
        <f t="shared" si="124"/>
        <v>7815106.249252405</v>
      </c>
      <c r="V59" s="27">
        <f>OPEX!C14</f>
        <v>590118.87599999993</v>
      </c>
      <c r="W59" s="5">
        <f>OPEX!D14</f>
        <v>591744.31224999996</v>
      </c>
      <c r="X59" s="5">
        <f>OPEX!E14</f>
        <v>593467.30887239589</v>
      </c>
      <c r="Y59" s="5">
        <f>OPEX!F14</f>
        <v>592437.850768173</v>
      </c>
      <c r="Z59" s="5">
        <f>OPEX!G14</f>
        <v>592669.88316119392</v>
      </c>
      <c r="AA59" s="5">
        <f>OPEX!H14</f>
        <v>592020.60001467809</v>
      </c>
      <c r="AB59" s="5">
        <f>OPEX!I14</f>
        <v>590981.97126018687</v>
      </c>
      <c r="AC59" s="5">
        <f>OPEX!J14</f>
        <v>592741.64794327214</v>
      </c>
      <c r="AD59" s="5">
        <f>OPEX!K14</f>
        <v>590264.58530662896</v>
      </c>
      <c r="AE59" s="5">
        <f>OPEX!L14</f>
        <v>591127.71451908222</v>
      </c>
      <c r="AF59" s="5">
        <f>OPEX!M14</f>
        <v>589960.3705504057</v>
      </c>
      <c r="AG59" s="5">
        <f>OPEX!N14</f>
        <v>589558.29702531232</v>
      </c>
      <c r="AH59" s="5">
        <f>OPEX!O14</f>
        <v>590552.92539410875</v>
      </c>
      <c r="AI59" s="5">
        <f>OPEX!P14</f>
        <v>594279.38214186835</v>
      </c>
      <c r="AJ59" s="5">
        <f>OPEX!Q14</f>
        <v>598742.19490238838</v>
      </c>
      <c r="AK59" s="5">
        <f>OPEX!R14</f>
        <v>602435.78312685364</v>
      </c>
      <c r="AL59" s="5">
        <f>OPEX!S14</f>
        <v>602675.93490384135</v>
      </c>
      <c r="AM59" s="5">
        <f>OPEX!T14</f>
        <v>605157.18238528154</v>
      </c>
      <c r="AN59" s="5">
        <f>OPEX!U14</f>
        <v>609805.20524601231</v>
      </c>
      <c r="AO59" s="5">
        <f>OPEX!V14</f>
        <v>612215.43572896323</v>
      </c>
      <c r="AP59" s="5">
        <f>OPEX!W14</f>
        <v>616664.08536631719</v>
      </c>
      <c r="AQ59" s="5">
        <f>OPEX!X14</f>
        <v>620153.92450752633</v>
      </c>
      <c r="AR59" s="5">
        <f>OPEX!Y14</f>
        <v>618741.52419662452</v>
      </c>
      <c r="AS59" s="5">
        <f>OPEX!Z14</f>
        <v>623342.77191518398</v>
      </c>
      <c r="AT59" s="5">
        <f>OPEX!AA14</f>
        <v>626764.78171786596</v>
      </c>
      <c r="AU59" s="5">
        <f>OPEX!AB14</f>
        <v>630611.41877491307</v>
      </c>
      <c r="AV59" s="5">
        <f>OPEX!AC14</f>
        <v>638829.03334844427</v>
      </c>
      <c r="AW59" s="5">
        <f>OPEX!AD14</f>
        <v>645756.9738242171</v>
      </c>
      <c r="AX59" s="5">
        <f>OPEX!AE14</f>
        <v>643213.99425175576</v>
      </c>
      <c r="AY59" s="5">
        <f>OPEX!AF14</f>
        <v>647897.9454826155</v>
      </c>
      <c r="AZ59" s="5">
        <f>OPEX!AG14</f>
        <v>656434.86594548903</v>
      </c>
      <c r="BA59" s="5">
        <f>OPEX!AH14</f>
        <v>655117.83754636848</v>
      </c>
      <c r="BB59" s="5">
        <f>OPEX!AI14</f>
        <v>663196.93830503419</v>
      </c>
      <c r="BC59" s="5">
        <f>OPEX!AJ14</f>
        <v>667975.06357707432</v>
      </c>
      <c r="BD59" s="5">
        <f>OPEX!AK14</f>
        <v>666103.92919105361</v>
      </c>
      <c r="BE59" s="5">
        <f>OPEX!AL14</f>
        <v>673203.46728757396</v>
      </c>
    </row>
    <row r="60" spans="2:57" ht="15" customHeight="1" x14ac:dyDescent="0.2">
      <c r="B60" s="7" t="s">
        <v>108</v>
      </c>
      <c r="D60" s="28">
        <f t="shared" si="110"/>
        <v>4410742.1220325511</v>
      </c>
      <c r="E60" s="28">
        <f t="shared" si="111"/>
        <v>4436191.0760207064</v>
      </c>
      <c r="F60" s="28">
        <f t="shared" si="112"/>
        <v>4391741.5417140732</v>
      </c>
      <c r="G60" s="28">
        <f t="shared" si="113"/>
        <v>4344436.978886608</v>
      </c>
      <c r="H60" s="28">
        <f t="shared" si="114"/>
        <v>17583111.71865394</v>
      </c>
      <c r="J60" s="28">
        <f t="shared" si="115"/>
        <v>4527438.6483456325</v>
      </c>
      <c r="K60" s="28">
        <f t="shared" si="116"/>
        <v>4905306.3712074291</v>
      </c>
      <c r="L60" s="28">
        <f t="shared" si="117"/>
        <v>5307541.4560608957</v>
      </c>
      <c r="M60" s="28">
        <f t="shared" si="118"/>
        <v>5640948.6846392229</v>
      </c>
      <c r="N60" s="28">
        <f t="shared" si="119"/>
        <v>20381235.160253182</v>
      </c>
      <c r="P60" s="28">
        <f t="shared" si="120"/>
        <v>6121762.5973311896</v>
      </c>
      <c r="Q60" s="28">
        <f t="shared" si="121"/>
        <v>6697369.9615006149</v>
      </c>
      <c r="R60" s="28">
        <f t="shared" si="122"/>
        <v>7233583.7593079191</v>
      </c>
      <c r="S60" s="28">
        <f t="shared" si="123"/>
        <v>7694096.1845757123</v>
      </c>
      <c r="T60" s="28">
        <f t="shared" si="124"/>
        <v>27746812.502715439</v>
      </c>
      <c r="V60" s="28">
        <f t="shared" ref="V60:BE60" si="125">SUM(V57:V59)</f>
        <v>1446778.4723999999</v>
      </c>
      <c r="W60" s="28">
        <f t="shared" si="125"/>
        <v>1469787.041275</v>
      </c>
      <c r="X60" s="28">
        <f t="shared" si="125"/>
        <v>1494176.608357552</v>
      </c>
      <c r="Y60" s="28">
        <f t="shared" si="125"/>
        <v>1479604.3003418203</v>
      </c>
      <c r="Z60" s="28">
        <f t="shared" si="125"/>
        <v>1482888.7929179207</v>
      </c>
      <c r="AA60" s="28">
        <f t="shared" si="125"/>
        <v>1473697.9827609651</v>
      </c>
      <c r="AB60" s="28">
        <f t="shared" si="125"/>
        <v>1458995.8612638786</v>
      </c>
      <c r="AC60" s="28">
        <f t="shared" si="125"/>
        <v>1483904.6463118913</v>
      </c>
      <c r="AD60" s="28">
        <f t="shared" si="125"/>
        <v>1448841.0341383035</v>
      </c>
      <c r="AE60" s="28">
        <f t="shared" si="125"/>
        <v>1461058.903607348</v>
      </c>
      <c r="AF60" s="28">
        <f t="shared" si="125"/>
        <v>1444534.7771741475</v>
      </c>
      <c r="AG60" s="28">
        <f t="shared" si="125"/>
        <v>1438843.2981051123</v>
      </c>
      <c r="AH60" s="28">
        <f t="shared" si="125"/>
        <v>1452922.5801000127</v>
      </c>
      <c r="AI60" s="28">
        <f t="shared" si="125"/>
        <v>1505671.7646592571</v>
      </c>
      <c r="AJ60" s="28">
        <f t="shared" si="125"/>
        <v>1568844.3035863624</v>
      </c>
      <c r="AK60" s="28">
        <f t="shared" si="125"/>
        <v>1621128.2237084205</v>
      </c>
      <c r="AL60" s="28">
        <f t="shared" si="125"/>
        <v>1624527.6487558652</v>
      </c>
      <c r="AM60" s="28">
        <f t="shared" si="125"/>
        <v>1659650.4987431439</v>
      </c>
      <c r="AN60" s="28">
        <f t="shared" si="125"/>
        <v>1725444.7457483406</v>
      </c>
      <c r="AO60" s="28">
        <f t="shared" si="125"/>
        <v>1759562.3274570047</v>
      </c>
      <c r="AP60" s="28">
        <f t="shared" si="125"/>
        <v>1822534.3828555499</v>
      </c>
      <c r="AQ60" s="28">
        <f t="shared" si="125"/>
        <v>1871934.169677814</v>
      </c>
      <c r="AR60" s="28">
        <f t="shared" si="125"/>
        <v>1851941.192510942</v>
      </c>
      <c r="AS60" s="28">
        <f t="shared" si="125"/>
        <v>1917073.3224504674</v>
      </c>
      <c r="AT60" s="28">
        <f t="shared" si="125"/>
        <v>1965512.9633382175</v>
      </c>
      <c r="AU60" s="28">
        <f t="shared" si="125"/>
        <v>2019963.3385308459</v>
      </c>
      <c r="AV60" s="28">
        <f t="shared" si="125"/>
        <v>2136286.2954621259</v>
      </c>
      <c r="AW60" s="28">
        <f t="shared" si="125"/>
        <v>2234353.5039415257</v>
      </c>
      <c r="AX60" s="28">
        <f t="shared" si="125"/>
        <v>2198356.8165041097</v>
      </c>
      <c r="AY60" s="28">
        <f t="shared" si="125"/>
        <v>2264659.6410549795</v>
      </c>
      <c r="AZ60" s="28">
        <f t="shared" si="125"/>
        <v>2385502.4747560406</v>
      </c>
      <c r="BA60" s="28">
        <f t="shared" si="125"/>
        <v>2366859.5174382767</v>
      </c>
      <c r="BB60" s="28">
        <f t="shared" si="125"/>
        <v>2481221.7671136013</v>
      </c>
      <c r="BC60" s="28">
        <f t="shared" si="125"/>
        <v>2548857.6552729271</v>
      </c>
      <c r="BD60" s="28">
        <f t="shared" si="125"/>
        <v>2522371.1508682538</v>
      </c>
      <c r="BE60" s="28">
        <f t="shared" si="125"/>
        <v>2622867.3784345309</v>
      </c>
    </row>
    <row r="61" spans="2:57" ht="15" customHeight="1" x14ac:dyDescent="0.2">
      <c r="B61" s="2"/>
      <c r="D61" s="12"/>
      <c r="E61" s="12"/>
      <c r="F61" s="12"/>
      <c r="G61" s="12"/>
      <c r="H61" s="12"/>
      <c r="J61" s="12"/>
      <c r="K61" s="12"/>
      <c r="L61" s="12"/>
      <c r="M61" s="12"/>
      <c r="N61" s="12"/>
      <c r="P61" s="12"/>
      <c r="Q61" s="12"/>
      <c r="R61" s="12"/>
      <c r="S61" s="12"/>
      <c r="T61" s="12"/>
      <c r="V61" s="33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</row>
    <row r="62" spans="2:57" ht="15" customHeight="1" thickBot="1" x14ac:dyDescent="0.25">
      <c r="B62" s="14" t="s">
        <v>109</v>
      </c>
      <c r="D62" s="15">
        <f t="shared" si="110"/>
        <v>804873.87145703076</v>
      </c>
      <c r="E62" s="15">
        <f t="shared" si="111"/>
        <v>820107.45280951494</v>
      </c>
      <c r="F62" s="15">
        <f t="shared" si="112"/>
        <v>783069.72261608974</v>
      </c>
      <c r="G62" s="15">
        <f t="shared" si="113"/>
        <v>751176.45530556794</v>
      </c>
      <c r="H62" s="15">
        <f t="shared" ref="H62" si="126">SUM(D62:G62)</f>
        <v>3159227.5021882034</v>
      </c>
      <c r="J62" s="15">
        <f t="shared" si="115"/>
        <v>912151.77283330518</v>
      </c>
      <c r="K62" s="15">
        <f t="shared" si="116"/>
        <v>1250652.5912906243</v>
      </c>
      <c r="L62" s="15">
        <f t="shared" si="117"/>
        <v>1599266.8053291524</v>
      </c>
      <c r="M62" s="15">
        <f t="shared" si="118"/>
        <v>1884834.2487630895</v>
      </c>
      <c r="N62" s="15">
        <f t="shared" ref="N62" si="127">SUM(J62:M62)</f>
        <v>5646905.4182161707</v>
      </c>
      <c r="P62" s="15">
        <f t="shared" si="120"/>
        <v>2360508.1400994333</v>
      </c>
      <c r="Q62" s="15">
        <f t="shared" si="121"/>
        <v>2855077.464212331</v>
      </c>
      <c r="R62" s="15">
        <f t="shared" si="122"/>
        <v>3374858.3596672965</v>
      </c>
      <c r="S62" s="15">
        <f t="shared" si="123"/>
        <v>3851416.7565868502</v>
      </c>
      <c r="T62" s="15">
        <f t="shared" ref="T62" si="128">SUM(P62:S62)</f>
        <v>12441860.720565911</v>
      </c>
      <c r="V62" s="29">
        <f>V53-V60</f>
        <v>243500.92760000005</v>
      </c>
      <c r="W62" s="29">
        <f t="shared" ref="W62:BE62" si="129">W53-W60</f>
        <v>280379.13372499961</v>
      </c>
      <c r="X62" s="29">
        <f t="shared" si="129"/>
        <v>280993.8101320311</v>
      </c>
      <c r="Y62" s="29">
        <f t="shared" si="129"/>
        <v>282295.27049545478</v>
      </c>
      <c r="Z62" s="29">
        <f t="shared" si="129"/>
        <v>269546.50955015933</v>
      </c>
      <c r="AA62" s="29">
        <f t="shared" si="129"/>
        <v>268265.67276390083</v>
      </c>
      <c r="AB62" s="29">
        <f t="shared" si="129"/>
        <v>261395.65551591525</v>
      </c>
      <c r="AC62" s="29">
        <f t="shared" si="129"/>
        <v>262536.88590054517</v>
      </c>
      <c r="AD62" s="29">
        <f t="shared" si="129"/>
        <v>259137.18119962933</v>
      </c>
      <c r="AE62" s="29">
        <f t="shared" si="129"/>
        <v>255448.01651116437</v>
      </c>
      <c r="AF62" s="29">
        <f t="shared" si="129"/>
        <v>246730.25128422887</v>
      </c>
      <c r="AG62" s="29">
        <f t="shared" si="129"/>
        <v>248998.1875101747</v>
      </c>
      <c r="AH62" s="29">
        <f t="shared" si="129"/>
        <v>244306.75717883417</v>
      </c>
      <c r="AI62" s="29">
        <f t="shared" si="129"/>
        <v>305978.68108763057</v>
      </c>
      <c r="AJ62" s="29">
        <f t="shared" si="129"/>
        <v>361866.33456684044</v>
      </c>
      <c r="AK62" s="29">
        <f t="shared" si="129"/>
        <v>399411.92433379125</v>
      </c>
      <c r="AL62" s="29">
        <f t="shared" si="129"/>
        <v>403365.61173663335</v>
      </c>
      <c r="AM62" s="29">
        <f t="shared" si="129"/>
        <v>447875.05522019975</v>
      </c>
      <c r="AN62" s="29">
        <f t="shared" si="129"/>
        <v>496818.21879754262</v>
      </c>
      <c r="AO62" s="29">
        <f t="shared" si="129"/>
        <v>530228.10660279728</v>
      </c>
      <c r="AP62" s="29">
        <f t="shared" si="129"/>
        <v>572220.47992881248</v>
      </c>
      <c r="AQ62" s="29">
        <f t="shared" si="129"/>
        <v>600453.56257931842</v>
      </c>
      <c r="AR62" s="29">
        <f t="shared" si="129"/>
        <v>623907.44935026672</v>
      </c>
      <c r="AS62" s="29">
        <f t="shared" si="129"/>
        <v>660473.2368335044</v>
      </c>
      <c r="AT62" s="29">
        <f t="shared" si="129"/>
        <v>709597.27968179039</v>
      </c>
      <c r="AU62" s="29">
        <f t="shared" si="129"/>
        <v>787443.84628582839</v>
      </c>
      <c r="AV62" s="29">
        <f t="shared" si="129"/>
        <v>863467.01413181471</v>
      </c>
      <c r="AW62" s="29">
        <f t="shared" si="129"/>
        <v>944273.28270636871</v>
      </c>
      <c r="AX62" s="29">
        <f t="shared" si="129"/>
        <v>931789.05535446014</v>
      </c>
      <c r="AY62" s="29">
        <f t="shared" si="129"/>
        <v>979015.12615150213</v>
      </c>
      <c r="AZ62" s="29">
        <f t="shared" si="129"/>
        <v>1089173.7199451383</v>
      </c>
      <c r="BA62" s="29">
        <f t="shared" si="129"/>
        <v>1095050.6049475502</v>
      </c>
      <c r="BB62" s="29">
        <f t="shared" si="129"/>
        <v>1190634.034774608</v>
      </c>
      <c r="BC62" s="29">
        <f t="shared" si="129"/>
        <v>1259225.5479883412</v>
      </c>
      <c r="BD62" s="29">
        <f t="shared" si="129"/>
        <v>1270682.9767064638</v>
      </c>
      <c r="BE62" s="29">
        <f t="shared" si="129"/>
        <v>1321508.2318920451</v>
      </c>
    </row>
    <row r="63" spans="2:57" ht="15" customHeight="1" x14ac:dyDescent="0.2">
      <c r="B63" s="1" t="s">
        <v>110</v>
      </c>
      <c r="D63" s="17">
        <f>D62/D31</f>
        <v>9.4416657727774814E-2</v>
      </c>
      <c r="E63" s="17">
        <f t="shared" ref="E63:H63" si="130">E62/E31</f>
        <v>9.5347964162010024E-2</v>
      </c>
      <c r="F63" s="17">
        <f t="shared" si="130"/>
        <v>9.2478539252034919E-2</v>
      </c>
      <c r="G63" s="17">
        <f t="shared" si="130"/>
        <v>9.0227309652612331E-2</v>
      </c>
      <c r="H63" s="17">
        <f t="shared" si="130"/>
        <v>9.3140709301447827E-2</v>
      </c>
      <c r="J63" s="17">
        <f t="shared" ref="J63:N63" si="131">J62/J31</f>
        <v>0.10277175019471489</v>
      </c>
      <c r="K63" s="17">
        <f t="shared" si="131"/>
        <v>0.12492231588350575</v>
      </c>
      <c r="L63" s="17">
        <f t="shared" si="131"/>
        <v>0.14252918796893418</v>
      </c>
      <c r="M63" s="17">
        <f t="shared" si="131"/>
        <v>0.15420512197307168</v>
      </c>
      <c r="N63" s="17">
        <f t="shared" si="131"/>
        <v>0.13340044861063419</v>
      </c>
      <c r="P63" s="17">
        <f t="shared" ref="P63:T63" si="132">P62/P31</f>
        <v>0.17269936927540014</v>
      </c>
      <c r="Q63" s="17">
        <f t="shared" si="132"/>
        <v>0.18541056690719818</v>
      </c>
      <c r="R63" s="17">
        <f t="shared" si="132"/>
        <v>0.19839710448690664</v>
      </c>
      <c r="S63" s="17">
        <f t="shared" si="132"/>
        <v>0.20937304226530154</v>
      </c>
      <c r="T63" s="17">
        <f t="shared" si="132"/>
        <v>0.19297902511957099</v>
      </c>
      <c r="V63" s="17">
        <f t="shared" ref="V63" si="133">V62/V31</f>
        <v>8.7874240928237174E-2</v>
      </c>
      <c r="W63" s="17">
        <f t="shared" ref="W63" si="134">W62/W31</f>
        <v>9.8718668608911944E-2</v>
      </c>
      <c r="X63" s="17">
        <f t="shared" ref="X63" si="135">X62/X31</f>
        <v>9.6445364172404693E-2</v>
      </c>
      <c r="Y63" s="17">
        <f t="shared" ref="Y63" si="136">Y62/Y31</f>
        <v>9.8371148858943727E-2</v>
      </c>
      <c r="Z63" s="17">
        <f t="shared" ref="Z63" si="137">Z62/Z31</f>
        <v>9.3606530387232184E-2</v>
      </c>
      <c r="AA63" s="17">
        <f t="shared" ref="AA63" si="138">AA62/AA31</f>
        <v>9.4064262459169004E-2</v>
      </c>
      <c r="AB63" s="17">
        <f t="shared" ref="AB63" si="139">AB62/AB31</f>
        <v>9.3098126462471148E-2</v>
      </c>
      <c r="AC63" s="17">
        <f t="shared" ref="AC63" si="140">AC62/AC31</f>
        <v>9.1075682478662906E-2</v>
      </c>
      <c r="AD63" s="17">
        <f t="shared" ref="AD63" si="141">AD62/AD31</f>
        <v>9.3308242587925402E-2</v>
      </c>
      <c r="AE63" s="17">
        <f t="shared" ref="AE63" si="142">AE62/AE31</f>
        <v>9.077931139265516E-2</v>
      </c>
      <c r="AF63" s="17">
        <f t="shared" ref="AF63" si="143">AF62/AF31</f>
        <v>8.9256893950140248E-2</v>
      </c>
      <c r="AG63" s="17">
        <f t="shared" ref="AG63" si="144">AG62/AG31</f>
        <v>9.0638348223386997E-2</v>
      </c>
      <c r="AH63" s="17">
        <f t="shared" ref="AH63" si="145">AH62/AH31</f>
        <v>8.7581275117564167E-2</v>
      </c>
      <c r="AI63" s="17">
        <f t="shared" ref="AI63" si="146">AI62/AI31</f>
        <v>0.10378988355922124</v>
      </c>
      <c r="AJ63" s="17">
        <f t="shared" ref="AJ63" si="147">AJ62/AJ31</f>
        <v>0.11531876524121899</v>
      </c>
      <c r="AK63" s="17">
        <f t="shared" ref="AK63" si="148">AK62/AK31</f>
        <v>0.1212124400739623</v>
      </c>
      <c r="AL63" s="17">
        <f t="shared" ref="AL63" si="149">AL62/AL31</f>
        <v>0.12203383052351401</v>
      </c>
      <c r="AM63" s="17">
        <f t="shared" ref="AM63" si="150">AM62/AM31</f>
        <v>0.13130531144527002</v>
      </c>
      <c r="AN63" s="17">
        <f t="shared" ref="AN63" si="151">AN62/AN31</f>
        <v>0.13767112652900795</v>
      </c>
      <c r="AO63" s="17">
        <f t="shared" ref="AO63" si="152">AO62/AO31</f>
        <v>0.14286875254385503</v>
      </c>
      <c r="AP63" s="17">
        <f t="shared" ref="AP63" si="153">AP62/AP31</f>
        <v>0.14670065407392785</v>
      </c>
      <c r="AQ63" s="17">
        <f t="shared" ref="AQ63" si="154">AQ62/AQ31</f>
        <v>0.14829297681251064</v>
      </c>
      <c r="AR63" s="17">
        <f t="shared" ref="AR63" si="155">AR62/AR31</f>
        <v>0.15640694116491891</v>
      </c>
      <c r="AS63" s="17">
        <f t="shared" ref="AS63" si="156">AS62/AS31</f>
        <v>0.15782676004875656</v>
      </c>
      <c r="AT63" s="17">
        <f t="shared" ref="AT63" si="157">AT62/AT31</f>
        <v>0.16386352715572616</v>
      </c>
      <c r="AU63" s="17">
        <f t="shared" ref="AU63" si="158">AU62/AU31</f>
        <v>0.175217136578347</v>
      </c>
      <c r="AV63" s="17">
        <f t="shared" ref="AV63" si="159">AV62/AV31</f>
        <v>0.17826273521960811</v>
      </c>
      <c r="AW63" s="17">
        <f t="shared" ref="AW63" si="160">AW62/AW31</f>
        <v>0.18376099897883899</v>
      </c>
      <c r="AX63" s="17">
        <f t="shared" ref="AX63" si="161">AX62/AX31</f>
        <v>0.18523223869922303</v>
      </c>
      <c r="AY63" s="17">
        <f t="shared" ref="AY63" si="162">AY62/AY31</f>
        <v>0.18720292983103404</v>
      </c>
      <c r="AZ63" s="17">
        <f t="shared" ref="AZ63" si="163">AZ62/AZ31</f>
        <v>0.1947396699847222</v>
      </c>
      <c r="BA63" s="17">
        <f t="shared" ref="BA63" si="164">BA62/BA31</f>
        <v>0.19777218636220434</v>
      </c>
      <c r="BB63" s="17">
        <f t="shared" ref="BB63" si="165">BB62/BB31</f>
        <v>0.2024639630976835</v>
      </c>
      <c r="BC63" s="17">
        <f t="shared" ref="BC63" si="166">BC62/BC31</f>
        <v>0.2069717588324331</v>
      </c>
      <c r="BD63" s="17">
        <f t="shared" ref="BD63" si="167">BD62/BD31</f>
        <v>0.21162451055611847</v>
      </c>
      <c r="BE63" s="17">
        <f t="shared" ref="BE63" si="168">BE62/BE31</f>
        <v>0.2095459979300153</v>
      </c>
    </row>
    <row r="64" spans="2:57" ht="15" customHeight="1" x14ac:dyDescent="0.2">
      <c r="B64" s="2"/>
      <c r="D64" s="12"/>
      <c r="E64" s="12"/>
      <c r="F64" s="12"/>
      <c r="G64" s="12"/>
      <c r="H64" s="12"/>
      <c r="J64" s="12"/>
      <c r="K64" s="12"/>
      <c r="L64" s="12"/>
      <c r="M64" s="12"/>
      <c r="N64" s="12"/>
      <c r="P64" s="12"/>
      <c r="Q64" s="12"/>
      <c r="R64" s="12"/>
      <c r="S64" s="12"/>
      <c r="T64" s="12"/>
      <c r="V64" s="33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</row>
    <row r="65" spans="2:2" ht="15" customHeight="1" x14ac:dyDescent="0.2">
      <c r="B65" s="1" t="s">
        <v>101</v>
      </c>
    </row>
    <row r="66" spans="2:2" ht="15" customHeight="1" x14ac:dyDescent="0.2">
      <c r="B66" s="4" t="s">
        <v>104</v>
      </c>
    </row>
    <row r="67" spans="2:2" ht="15" customHeight="1" x14ac:dyDescent="0.2">
      <c r="B67" s="4" t="s">
        <v>105</v>
      </c>
    </row>
    <row r="68" spans="2:2" ht="15" customHeight="1" x14ac:dyDescent="0.2">
      <c r="B68" s="4" t="s">
        <v>102</v>
      </c>
    </row>
    <row r="69" spans="2:2" ht="15" customHeight="1" x14ac:dyDescent="0.2">
      <c r="B69" s="4" t="s">
        <v>103</v>
      </c>
    </row>
    <row r="70" spans="2:2" ht="15" customHeight="1" x14ac:dyDescent="0.2">
      <c r="B70" s="1" t="s">
        <v>106</v>
      </c>
    </row>
    <row r="72" spans="2:2" ht="15" customHeight="1" x14ac:dyDescent="0.2">
      <c r="B72" s="1" t="s">
        <v>60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3A8F8-8549-43B9-B3E0-BAD06927290D}">
  <sheetPr>
    <tabColor theme="4" tint="-0.249977111117893"/>
  </sheetPr>
  <dimension ref="A1"/>
  <sheetViews>
    <sheetView showGridLines="0" workbookViewId="0">
      <selection activeCell="B16" sqref="B16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239D-2E35-4D53-95C6-6383313A04C3}">
  <dimension ref="B1:AL20"/>
  <sheetViews>
    <sheetView showGridLines="0" workbookViewId="0">
      <pane xSplit="2" ySplit="1" topLeftCell="X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B2" s="1" t="s">
        <v>24</v>
      </c>
    </row>
    <row r="3" spans="2:38" ht="15" customHeight="1" x14ac:dyDescent="0.2">
      <c r="B3" s="1" t="s">
        <v>4</v>
      </c>
      <c r="C3" s="5">
        <v>841505</v>
      </c>
      <c r="D3" s="5">
        <v>920017.5</v>
      </c>
      <c r="E3" s="5">
        <v>924807.5</v>
      </c>
      <c r="F3" s="5">
        <v>599227.5</v>
      </c>
      <c r="G3" s="5">
        <v>745152.5</v>
      </c>
      <c r="H3" s="5">
        <v>857975</v>
      </c>
      <c r="I3" s="5">
        <v>754597.5</v>
      </c>
      <c r="J3" s="5">
        <v>720737.5</v>
      </c>
      <c r="K3" s="5">
        <v>831552.5</v>
      </c>
      <c r="L3" s="5">
        <v>756210</v>
      </c>
      <c r="M3" s="5">
        <v>678060</v>
      </c>
      <c r="N3" s="5">
        <v>755587.5</v>
      </c>
      <c r="O3" s="5">
        <v>1617272.2620672518</v>
      </c>
      <c r="P3" s="5">
        <v>1500725.6163626099</v>
      </c>
      <c r="Q3" s="5">
        <v>1789475.0966658155</v>
      </c>
      <c r="R3" s="5">
        <v>493056.30250361987</v>
      </c>
      <c r="S3" s="5">
        <v>753570.79767433309</v>
      </c>
      <c r="T3" s="5">
        <v>1714837.2271107214</v>
      </c>
      <c r="U3" s="5">
        <v>629997.75684999046</v>
      </c>
      <c r="V3" s="5">
        <v>1348579.6570246646</v>
      </c>
      <c r="W3" s="5">
        <v>1307313.4258516678</v>
      </c>
      <c r="X3" s="5">
        <v>1207585.2194614441</v>
      </c>
      <c r="Y3" s="5">
        <v>1058734.8010906393</v>
      </c>
      <c r="Z3" s="5">
        <v>1372059.024516975</v>
      </c>
      <c r="AA3" s="5">
        <v>2157501.5432435125</v>
      </c>
      <c r="AB3" s="5">
        <v>1595810.6323953057</v>
      </c>
      <c r="AC3" s="5">
        <v>2376961.6283363416</v>
      </c>
      <c r="AD3" s="5">
        <v>747787.82323416683</v>
      </c>
      <c r="AE3" s="5">
        <v>655698.76564376103</v>
      </c>
      <c r="AF3" s="5">
        <v>3060307.8881077021</v>
      </c>
      <c r="AG3" s="5">
        <v>622322.27017710742</v>
      </c>
      <c r="AH3" s="5">
        <v>1986914.6396599547</v>
      </c>
      <c r="AI3" s="5">
        <v>2250177.0081348727</v>
      </c>
      <c r="AJ3" s="5">
        <v>1697578.6683641665</v>
      </c>
      <c r="AK3" s="5">
        <v>1536244.5891710632</v>
      </c>
      <c r="AL3" s="5">
        <v>2067111.4874922028</v>
      </c>
    </row>
    <row r="4" spans="2:38" ht="15" customHeight="1" x14ac:dyDescent="0.2">
      <c r="B4" s="1" t="s">
        <v>5</v>
      </c>
      <c r="C4" s="5">
        <v>287817.5</v>
      </c>
      <c r="D4" s="5">
        <v>300347.5</v>
      </c>
      <c r="E4" s="5">
        <v>418502.5</v>
      </c>
      <c r="F4" s="5">
        <v>430587.5</v>
      </c>
      <c r="G4" s="5">
        <v>470697.5</v>
      </c>
      <c r="H4" s="5">
        <v>290480</v>
      </c>
      <c r="I4" s="5">
        <v>457412.5</v>
      </c>
      <c r="J4" s="5">
        <v>319430</v>
      </c>
      <c r="K4" s="5">
        <v>323060</v>
      </c>
      <c r="L4" s="5">
        <v>312185</v>
      </c>
      <c r="M4" s="5">
        <v>446142.5</v>
      </c>
      <c r="N4" s="5">
        <v>340052.5</v>
      </c>
      <c r="O4" s="5">
        <v>285414.7260675712</v>
      </c>
      <c r="P4" s="5">
        <v>621721.77501644683</v>
      </c>
      <c r="Q4" s="5">
        <v>579777.81966891105</v>
      </c>
      <c r="R4" s="5">
        <v>351783.04581449751</v>
      </c>
      <c r="S4" s="5">
        <v>527440.75348604308</v>
      </c>
      <c r="T4" s="5">
        <v>465524.28298372036</v>
      </c>
      <c r="U4" s="5">
        <v>914785.79033465334</v>
      </c>
      <c r="V4" s="5">
        <v>479705.23137015564</v>
      </c>
      <c r="W4" s="5">
        <v>405563.63864866633</v>
      </c>
      <c r="X4" s="5">
        <v>376017.76060784661</v>
      </c>
      <c r="Y4" s="5">
        <v>481673.97375828959</v>
      </c>
      <c r="Z4" s="5">
        <v>550944.58728459105</v>
      </c>
      <c r="AA4" s="5">
        <v>502568.99493839126</v>
      </c>
      <c r="AB4" s="5">
        <v>609820.49728663603</v>
      </c>
      <c r="AC4" s="5">
        <v>866866.84228293214</v>
      </c>
      <c r="AD4" s="5">
        <v>587713.31044040283</v>
      </c>
      <c r="AE4" s="5">
        <v>749484.19612747245</v>
      </c>
      <c r="AF4" s="5">
        <v>610050.39516901365</v>
      </c>
      <c r="AG4" s="5">
        <v>784959.93011768966</v>
      </c>
      <c r="AH4" s="5">
        <v>781226.96889543161</v>
      </c>
      <c r="AI4" s="5">
        <v>706851.19776118698</v>
      </c>
      <c r="AJ4" s="5">
        <v>522383.85649470001</v>
      </c>
      <c r="AK4" s="5">
        <v>468552.75487262238</v>
      </c>
      <c r="AL4" s="5">
        <v>873160.60607936862</v>
      </c>
    </row>
    <row r="5" spans="2:38" ht="15" customHeight="1" x14ac:dyDescent="0.2">
      <c r="B5" s="1" t="s">
        <v>6</v>
      </c>
      <c r="C5" s="5">
        <v>173802.5</v>
      </c>
      <c r="D5" s="5">
        <v>211595</v>
      </c>
      <c r="E5" s="5">
        <v>289292.5</v>
      </c>
      <c r="F5" s="5">
        <v>301845</v>
      </c>
      <c r="G5" s="5">
        <v>199115</v>
      </c>
      <c r="H5" s="5">
        <v>127420</v>
      </c>
      <c r="I5" s="5">
        <v>247450</v>
      </c>
      <c r="J5" s="5">
        <v>302277.5</v>
      </c>
      <c r="K5" s="5">
        <v>208410</v>
      </c>
      <c r="L5" s="5">
        <v>126220</v>
      </c>
      <c r="M5" s="5">
        <v>190880</v>
      </c>
      <c r="N5" s="5">
        <v>237080</v>
      </c>
      <c r="O5" s="5">
        <v>356522.9259948284</v>
      </c>
      <c r="P5" s="5">
        <v>348233.29007652792</v>
      </c>
      <c r="Q5" s="5">
        <v>233331.77234485574</v>
      </c>
      <c r="R5" s="5">
        <v>430537.52770386729</v>
      </c>
      <c r="S5" s="5">
        <v>366096.0403466745</v>
      </c>
      <c r="T5" s="5">
        <v>139828.98906846042</v>
      </c>
      <c r="U5" s="5">
        <v>487057.21089551365</v>
      </c>
      <c r="V5" s="5">
        <v>548294.46100897156</v>
      </c>
      <c r="W5" s="5">
        <v>395396.97900868341</v>
      </c>
      <c r="X5" s="5">
        <v>136674.83998522972</v>
      </c>
      <c r="Y5" s="5">
        <v>338038.54743429646</v>
      </c>
      <c r="Z5" s="5">
        <v>473269.98742801836</v>
      </c>
      <c r="AA5" s="5">
        <v>250217.47488314417</v>
      </c>
      <c r="AB5" s="5">
        <v>551522.83372549212</v>
      </c>
      <c r="AC5" s="5">
        <v>372162.8432022364</v>
      </c>
      <c r="AD5" s="5">
        <v>280337.22225464252</v>
      </c>
      <c r="AE5" s="5">
        <v>605058.89439039165</v>
      </c>
      <c r="AF5" s="5">
        <v>193533.4412169827</v>
      </c>
      <c r="AG5" s="5">
        <v>614182.24952917383</v>
      </c>
      <c r="AH5" s="5">
        <v>528297.95874288527</v>
      </c>
      <c r="AI5" s="5">
        <v>580989.88594577601</v>
      </c>
      <c r="AJ5" s="5">
        <v>159511.99226583121</v>
      </c>
      <c r="AK5" s="5">
        <v>555592.26525667915</v>
      </c>
      <c r="AL5" s="5">
        <v>471206.67900747678</v>
      </c>
    </row>
    <row r="6" spans="2:38" ht="15" customHeight="1" x14ac:dyDescent="0.2">
      <c r="B6" s="1" t="s">
        <v>7</v>
      </c>
      <c r="C6" s="5">
        <v>56615</v>
      </c>
      <c r="D6" s="5">
        <v>192560</v>
      </c>
      <c r="E6" s="5">
        <v>71877.5</v>
      </c>
      <c r="F6" s="5">
        <v>119405</v>
      </c>
      <c r="G6" s="5">
        <v>64850</v>
      </c>
      <c r="H6" s="5">
        <v>33332.5</v>
      </c>
      <c r="I6" s="5">
        <v>130530</v>
      </c>
      <c r="J6" s="5">
        <v>74085</v>
      </c>
      <c r="K6" s="5">
        <v>119655</v>
      </c>
      <c r="L6" s="5">
        <v>49585</v>
      </c>
      <c r="M6" s="5">
        <v>80887.5</v>
      </c>
      <c r="N6" s="5">
        <v>107162.5</v>
      </c>
      <c r="O6" s="5">
        <v>84019.405537264305</v>
      </c>
      <c r="P6" s="5">
        <v>395447.58197892067</v>
      </c>
      <c r="Q6" s="5">
        <v>98187.516674561994</v>
      </c>
      <c r="R6" s="5">
        <v>242128.24322583183</v>
      </c>
      <c r="S6" s="5">
        <v>62945.311433369527</v>
      </c>
      <c r="T6" s="5">
        <v>54757.315698555605</v>
      </c>
      <c r="U6" s="5">
        <v>93364.071690666402</v>
      </c>
      <c r="V6" s="5">
        <v>90960.894858681611</v>
      </c>
      <c r="W6" s="5">
        <v>151204.14244882707</v>
      </c>
      <c r="X6" s="5">
        <v>64534.810832692339</v>
      </c>
      <c r="Y6" s="5">
        <v>130884.49505562082</v>
      </c>
      <c r="Z6" s="5">
        <v>92343.472996643599</v>
      </c>
      <c r="AA6" s="5">
        <v>63701.256999399273</v>
      </c>
      <c r="AB6" s="5">
        <v>458615.62923897419</v>
      </c>
      <c r="AC6" s="5">
        <v>67188.024137260785</v>
      </c>
      <c r="AD6" s="5">
        <v>188371.19264849578</v>
      </c>
      <c r="AE6" s="5">
        <v>80396.28190473064</v>
      </c>
      <c r="AF6" s="5">
        <v>53439.703737156597</v>
      </c>
      <c r="AG6" s="5">
        <v>78733.954251455856</v>
      </c>
      <c r="AH6" s="5">
        <v>77609.186388077156</v>
      </c>
      <c r="AI6" s="5">
        <v>261096.12341132542</v>
      </c>
      <c r="AJ6" s="5">
        <v>96362.823066685</v>
      </c>
      <c r="AK6" s="5">
        <v>238444.85835483769</v>
      </c>
      <c r="AL6" s="5">
        <v>146227.93503938796</v>
      </c>
    </row>
    <row r="7" spans="2:38" ht="15" customHeight="1" x14ac:dyDescent="0.2">
      <c r="B7" s="7" t="s">
        <v>8</v>
      </c>
      <c r="C7" s="8">
        <f>SUM(C3:C6)</f>
        <v>1359740</v>
      </c>
      <c r="D7" s="8">
        <f t="shared" ref="D7:AL7" si="1">SUM(D3:D6)</f>
        <v>1624520</v>
      </c>
      <c r="E7" s="8">
        <f t="shared" si="1"/>
        <v>1704480</v>
      </c>
      <c r="F7" s="8">
        <f t="shared" si="1"/>
        <v>1451065</v>
      </c>
      <c r="G7" s="8">
        <f t="shared" si="1"/>
        <v>1479815</v>
      </c>
      <c r="H7" s="8">
        <f t="shared" si="1"/>
        <v>1309207.5</v>
      </c>
      <c r="I7" s="8">
        <f t="shared" si="1"/>
        <v>1589990</v>
      </c>
      <c r="J7" s="8">
        <f t="shared" si="1"/>
        <v>1416530</v>
      </c>
      <c r="K7" s="8">
        <f t="shared" si="1"/>
        <v>1482677.5</v>
      </c>
      <c r="L7" s="8">
        <f t="shared" si="1"/>
        <v>1244200</v>
      </c>
      <c r="M7" s="8">
        <f t="shared" si="1"/>
        <v>1395970</v>
      </c>
      <c r="N7" s="8">
        <f t="shared" si="1"/>
        <v>1439882.5</v>
      </c>
      <c r="O7" s="8">
        <f t="shared" si="1"/>
        <v>2343229.319666916</v>
      </c>
      <c r="P7" s="8">
        <f t="shared" si="1"/>
        <v>2866128.2634345051</v>
      </c>
      <c r="Q7" s="8">
        <f t="shared" si="1"/>
        <v>2700772.2053541439</v>
      </c>
      <c r="R7" s="8">
        <f t="shared" si="1"/>
        <v>1517505.1192478165</v>
      </c>
      <c r="S7" s="8">
        <f t="shared" si="1"/>
        <v>1710052.9029404202</v>
      </c>
      <c r="T7" s="8">
        <f t="shared" si="1"/>
        <v>2374947.8148614578</v>
      </c>
      <c r="U7" s="8">
        <f t="shared" si="1"/>
        <v>2125204.8297708239</v>
      </c>
      <c r="V7" s="8">
        <f t="shared" si="1"/>
        <v>2467540.2442624737</v>
      </c>
      <c r="W7" s="8">
        <f t="shared" si="1"/>
        <v>2259478.1859578448</v>
      </c>
      <c r="X7" s="8">
        <f t="shared" si="1"/>
        <v>1784812.6308872127</v>
      </c>
      <c r="Y7" s="8">
        <f t="shared" si="1"/>
        <v>2009331.8173388462</v>
      </c>
      <c r="Z7" s="8">
        <f t="shared" si="1"/>
        <v>2488617.0722262282</v>
      </c>
      <c r="AA7" s="8">
        <f t="shared" si="1"/>
        <v>2973989.2700644471</v>
      </c>
      <c r="AB7" s="8">
        <f t="shared" si="1"/>
        <v>3215769.5926464079</v>
      </c>
      <c r="AC7" s="8">
        <f t="shared" si="1"/>
        <v>3683179.3379587713</v>
      </c>
      <c r="AD7" s="8">
        <f t="shared" si="1"/>
        <v>1804209.548577708</v>
      </c>
      <c r="AE7" s="8">
        <f t="shared" si="1"/>
        <v>2090638.1380663558</v>
      </c>
      <c r="AF7" s="8">
        <f t="shared" si="1"/>
        <v>3917331.4282308551</v>
      </c>
      <c r="AG7" s="8">
        <f t="shared" si="1"/>
        <v>2100198.404075427</v>
      </c>
      <c r="AH7" s="8">
        <f t="shared" si="1"/>
        <v>3374048.7536863489</v>
      </c>
      <c r="AI7" s="8">
        <f t="shared" si="1"/>
        <v>3799114.2152531608</v>
      </c>
      <c r="AJ7" s="8">
        <f t="shared" si="1"/>
        <v>2475837.3401913824</v>
      </c>
      <c r="AK7" s="8">
        <f t="shared" si="1"/>
        <v>2798834.4676552024</v>
      </c>
      <c r="AL7" s="8">
        <f t="shared" si="1"/>
        <v>3557706.7076184363</v>
      </c>
    </row>
    <row r="9" spans="2:38" ht="15" customHeight="1" x14ac:dyDescent="0.2">
      <c r="B9" s="1" t="s">
        <v>1</v>
      </c>
    </row>
    <row r="10" spans="2:38" ht="15" customHeight="1" x14ac:dyDescent="0.2">
      <c r="B10" s="1" t="s">
        <v>4</v>
      </c>
      <c r="C10" s="5">
        <f>C3*C17</f>
        <v>184135.85218712947</v>
      </c>
      <c r="D10" s="5">
        <f t="shared" ref="D10:AL10" si="2">D3*D17</f>
        <v>195257.81161085537</v>
      </c>
      <c r="E10" s="5">
        <f t="shared" si="2"/>
        <v>201205.72727419192</v>
      </c>
      <c r="F10" s="5">
        <f t="shared" si="2"/>
        <v>129883.95244948886</v>
      </c>
      <c r="G10" s="5">
        <f t="shared" si="2"/>
        <v>157117.52230134842</v>
      </c>
      <c r="H10" s="5">
        <f t="shared" si="2"/>
        <v>182533.99988892017</v>
      </c>
      <c r="I10" s="5">
        <f t="shared" si="2"/>
        <v>158506.33306098531</v>
      </c>
      <c r="J10" s="5">
        <f t="shared" si="2"/>
        <v>154793.71864039148</v>
      </c>
      <c r="K10" s="5">
        <f t="shared" si="2"/>
        <v>175885.99255387307</v>
      </c>
      <c r="L10" s="5">
        <f t="shared" si="2"/>
        <v>163081.42419223511</v>
      </c>
      <c r="M10" s="5">
        <f t="shared" si="2"/>
        <v>138597.14045663798</v>
      </c>
      <c r="N10" s="5">
        <f t="shared" si="2"/>
        <v>159383.82332239961</v>
      </c>
      <c r="O10" s="5">
        <f t="shared" si="2"/>
        <v>335600.8358064834</v>
      </c>
      <c r="P10" s="5">
        <f t="shared" si="2"/>
        <v>326660.16585046047</v>
      </c>
      <c r="Q10" s="5">
        <f t="shared" si="2"/>
        <v>379480.15488616913</v>
      </c>
      <c r="R10" s="5">
        <f t="shared" si="2"/>
        <v>102225.18771036544</v>
      </c>
      <c r="S10" s="5">
        <f t="shared" si="2"/>
        <v>155296.22353116615</v>
      </c>
      <c r="T10" s="5">
        <f t="shared" si="2"/>
        <v>349772.72561973776</v>
      </c>
      <c r="U10" s="5">
        <f t="shared" si="2"/>
        <v>133625.07623508153</v>
      </c>
      <c r="V10" s="5">
        <f t="shared" si="2"/>
        <v>285151.17286822159</v>
      </c>
      <c r="W10" s="5">
        <f t="shared" si="2"/>
        <v>285687.0299810479</v>
      </c>
      <c r="X10" s="5">
        <f t="shared" si="2"/>
        <v>256913.04160462474</v>
      </c>
      <c r="Y10" s="5">
        <f t="shared" si="2"/>
        <v>232749.07428116488</v>
      </c>
      <c r="Z10" s="5">
        <f t="shared" si="2"/>
        <v>284172.36207794357</v>
      </c>
      <c r="AA10" s="5">
        <f t="shared" si="2"/>
        <v>465398.66946633352</v>
      </c>
      <c r="AB10" s="5">
        <f t="shared" si="2"/>
        <v>328421.49844938092</v>
      </c>
      <c r="AC10" s="5">
        <f t="shared" si="2"/>
        <v>505215.00014458416</v>
      </c>
      <c r="AD10" s="5">
        <f t="shared" si="2"/>
        <v>157827.45334262465</v>
      </c>
      <c r="AE10" s="5">
        <f t="shared" si="2"/>
        <v>138327.70319318416</v>
      </c>
      <c r="AF10" s="5">
        <f t="shared" si="2"/>
        <v>669757.7112617424</v>
      </c>
      <c r="AG10" s="5">
        <f t="shared" si="2"/>
        <v>135776.79220803711</v>
      </c>
      <c r="AH10" s="5">
        <f t="shared" si="2"/>
        <v>408154.33581690461</v>
      </c>
      <c r="AI10" s="5">
        <f t="shared" si="2"/>
        <v>476991.54838821309</v>
      </c>
      <c r="AJ10" s="5">
        <f t="shared" si="2"/>
        <v>361764.12597832934</v>
      </c>
      <c r="AK10" s="5">
        <f t="shared" si="2"/>
        <v>338098.17155657953</v>
      </c>
      <c r="AL10" s="5">
        <f t="shared" si="2"/>
        <v>429742.36954035406</v>
      </c>
    </row>
    <row r="11" spans="2:38" ht="15" customHeight="1" x14ac:dyDescent="0.2">
      <c r="B11" s="1" t="s">
        <v>5</v>
      </c>
      <c r="C11" s="5">
        <f t="shared" ref="C11:AL11" si="3">C4*C18</f>
        <v>70116.603019543094</v>
      </c>
      <c r="D11" s="5">
        <f t="shared" si="3"/>
        <v>72348.104785070012</v>
      </c>
      <c r="E11" s="5">
        <f t="shared" si="3"/>
        <v>100946.59295010418</v>
      </c>
      <c r="F11" s="5">
        <f t="shared" si="3"/>
        <v>104991.54897261354</v>
      </c>
      <c r="G11" s="5">
        <f t="shared" si="3"/>
        <v>117063.80843076145</v>
      </c>
      <c r="H11" s="5">
        <f t="shared" si="3"/>
        <v>72694.726107875962</v>
      </c>
      <c r="I11" s="5">
        <f t="shared" si="3"/>
        <v>106795.11712277173</v>
      </c>
      <c r="J11" s="5">
        <f t="shared" si="3"/>
        <v>77782.592490437048</v>
      </c>
      <c r="K11" s="5">
        <f t="shared" si="3"/>
        <v>79802.74500377856</v>
      </c>
      <c r="L11" s="5">
        <f t="shared" si="3"/>
        <v>75847.554303714831</v>
      </c>
      <c r="M11" s="5">
        <f t="shared" si="3"/>
        <v>107165.31282480917</v>
      </c>
      <c r="N11" s="5">
        <f t="shared" si="3"/>
        <v>84802.164393490297</v>
      </c>
      <c r="O11" s="5">
        <f t="shared" si="3"/>
        <v>69131.726885807308</v>
      </c>
      <c r="P11" s="5">
        <f t="shared" si="3"/>
        <v>154650.13480387055</v>
      </c>
      <c r="Q11" s="5">
        <f t="shared" si="3"/>
        <v>144082.7026580823</v>
      </c>
      <c r="R11" s="5">
        <f t="shared" si="3"/>
        <v>87550.295780637418</v>
      </c>
      <c r="S11" s="5">
        <f t="shared" si="3"/>
        <v>128197.60127832687</v>
      </c>
      <c r="T11" s="5">
        <f t="shared" si="3"/>
        <v>112537.32130153682</v>
      </c>
      <c r="U11" s="5">
        <f t="shared" si="3"/>
        <v>216216.87428663665</v>
      </c>
      <c r="V11" s="5">
        <f t="shared" si="3"/>
        <v>118168.7222687219</v>
      </c>
      <c r="W11" s="5">
        <f t="shared" si="3"/>
        <v>99800.421296439803</v>
      </c>
      <c r="X11" s="5">
        <f t="shared" si="3"/>
        <v>89887.476480995931</v>
      </c>
      <c r="Y11" s="5">
        <f t="shared" si="3"/>
        <v>119428.06359826845</v>
      </c>
      <c r="Z11" s="5">
        <f t="shared" si="3"/>
        <v>135944.08243987215</v>
      </c>
      <c r="AA11" s="5">
        <f t="shared" si="3"/>
        <v>122549.48627689887</v>
      </c>
      <c r="AB11" s="5">
        <f t="shared" si="3"/>
        <v>151792.86415219051</v>
      </c>
      <c r="AC11" s="5">
        <f t="shared" si="3"/>
        <v>206758.89702086482</v>
      </c>
      <c r="AD11" s="5">
        <f t="shared" si="3"/>
        <v>141451.46481889152</v>
      </c>
      <c r="AE11" s="5">
        <f t="shared" si="3"/>
        <v>185701.9122186559</v>
      </c>
      <c r="AF11" s="5">
        <f t="shared" si="3"/>
        <v>149308.5049652748</v>
      </c>
      <c r="AG11" s="5">
        <f t="shared" si="3"/>
        <v>187932.17886232675</v>
      </c>
      <c r="AH11" s="5">
        <f t="shared" si="3"/>
        <v>191450.80592400656</v>
      </c>
      <c r="AI11" s="5">
        <f t="shared" si="3"/>
        <v>171474.08409277227</v>
      </c>
      <c r="AJ11" s="5">
        <f t="shared" si="3"/>
        <v>126313.95327408626</v>
      </c>
      <c r="AK11" s="5">
        <f t="shared" si="3"/>
        <v>116725.81423415337</v>
      </c>
      <c r="AL11" s="5">
        <f t="shared" si="3"/>
        <v>209809.45888664652</v>
      </c>
    </row>
    <row r="12" spans="2:38" ht="15" customHeight="1" x14ac:dyDescent="0.2">
      <c r="B12" s="1" t="s">
        <v>6</v>
      </c>
      <c r="C12" s="5">
        <f t="shared" ref="C12:AL12" si="4">C5*C19</f>
        <v>44357.10484710228</v>
      </c>
      <c r="D12" s="5">
        <f t="shared" si="4"/>
        <v>53867.253779635241</v>
      </c>
      <c r="E12" s="5">
        <f t="shared" si="4"/>
        <v>74660.501260942721</v>
      </c>
      <c r="F12" s="5">
        <f t="shared" si="4"/>
        <v>76118.277913536818</v>
      </c>
      <c r="G12" s="5">
        <f t="shared" si="4"/>
        <v>48965.821389441313</v>
      </c>
      <c r="H12" s="5">
        <f t="shared" si="4"/>
        <v>32735.470973024891</v>
      </c>
      <c r="I12" s="5">
        <f t="shared" si="4"/>
        <v>62983.390186078344</v>
      </c>
      <c r="J12" s="5">
        <f t="shared" si="4"/>
        <v>76027.098049047258</v>
      </c>
      <c r="K12" s="5">
        <f t="shared" si="4"/>
        <v>51548.001044923971</v>
      </c>
      <c r="L12" s="5">
        <f t="shared" si="4"/>
        <v>31905.417982528248</v>
      </c>
      <c r="M12" s="5">
        <f t="shared" si="4"/>
        <v>47472.323547580992</v>
      </c>
      <c r="N12" s="5">
        <f t="shared" si="4"/>
        <v>58731.054373132582</v>
      </c>
      <c r="O12" s="5">
        <f t="shared" si="4"/>
        <v>91799.032688492342</v>
      </c>
      <c r="P12" s="5">
        <f t="shared" si="4"/>
        <v>86418.2094759108</v>
      </c>
      <c r="Q12" s="5">
        <f t="shared" si="4"/>
        <v>59188.309756651484</v>
      </c>
      <c r="R12" s="5">
        <f t="shared" si="4"/>
        <v>110034.97742165686</v>
      </c>
      <c r="S12" s="5">
        <f t="shared" si="4"/>
        <v>93315.738862355342</v>
      </c>
      <c r="T12" s="5">
        <f t="shared" si="4"/>
        <v>34834.120090158089</v>
      </c>
      <c r="U12" s="5">
        <f t="shared" si="4"/>
        <v>123724.33537615625</v>
      </c>
      <c r="V12" s="5">
        <f t="shared" si="4"/>
        <v>137057.40143014374</v>
      </c>
      <c r="W12" s="5">
        <f t="shared" si="4"/>
        <v>101464.70898579899</v>
      </c>
      <c r="X12" s="5">
        <f t="shared" si="4"/>
        <v>35057.005303403064</v>
      </c>
      <c r="Y12" s="5">
        <f t="shared" si="4"/>
        <v>83805.500969326036</v>
      </c>
      <c r="Z12" s="5">
        <f t="shared" si="4"/>
        <v>118417.67535657431</v>
      </c>
      <c r="AA12" s="5">
        <f t="shared" si="4"/>
        <v>64076.898425501262</v>
      </c>
      <c r="AB12" s="5">
        <f t="shared" si="4"/>
        <v>143593.0454248063</v>
      </c>
      <c r="AC12" s="5">
        <f t="shared" si="4"/>
        <v>91092.846839080623</v>
      </c>
      <c r="AD12" s="5">
        <f t="shared" si="4"/>
        <v>69858.402596318963</v>
      </c>
      <c r="AE12" s="5">
        <f t="shared" si="4"/>
        <v>153588.89779038302</v>
      </c>
      <c r="AF12" s="5">
        <f t="shared" si="4"/>
        <v>47401.253480938685</v>
      </c>
      <c r="AG12" s="5">
        <f t="shared" si="4"/>
        <v>155516.30523290436</v>
      </c>
      <c r="AH12" s="5">
        <f t="shared" si="4"/>
        <v>128953.38987751139</v>
      </c>
      <c r="AI12" s="5">
        <f t="shared" si="4"/>
        <v>150052.92578868044</v>
      </c>
      <c r="AJ12" s="5">
        <f t="shared" si="4"/>
        <v>39289.312636048591</v>
      </c>
      <c r="AK12" s="5">
        <f t="shared" si="4"/>
        <v>137228.92404693866</v>
      </c>
      <c r="AL12" s="5">
        <f t="shared" si="4"/>
        <v>116967.29030507317</v>
      </c>
    </row>
    <row r="13" spans="2:38" ht="15" customHeight="1" x14ac:dyDescent="0.2">
      <c r="B13" s="1" t="s">
        <v>7</v>
      </c>
      <c r="C13" s="5">
        <f t="shared" ref="C13:AL13" si="5">C6*C20</f>
        <v>15158.2703812979</v>
      </c>
      <c r="D13" s="5">
        <f t="shared" si="5"/>
        <v>51519.633799670497</v>
      </c>
      <c r="E13" s="5">
        <f t="shared" si="5"/>
        <v>18803.845113783711</v>
      </c>
      <c r="F13" s="5">
        <f t="shared" si="5"/>
        <v>31168.619761207559</v>
      </c>
      <c r="G13" s="5">
        <f t="shared" si="5"/>
        <v>16745.103778498375</v>
      </c>
      <c r="H13" s="5">
        <f t="shared" si="5"/>
        <v>8712.7573072122359</v>
      </c>
      <c r="I13" s="5">
        <f t="shared" si="5"/>
        <v>34193.367801109605</v>
      </c>
      <c r="J13" s="5">
        <f t="shared" si="5"/>
        <v>18913.258619670534</v>
      </c>
      <c r="K13" s="5">
        <f t="shared" si="5"/>
        <v>31399.913209108134</v>
      </c>
      <c r="L13" s="5">
        <f t="shared" si="5"/>
        <v>13262.474875716049</v>
      </c>
      <c r="M13" s="5">
        <f t="shared" si="5"/>
        <v>21472.68340967007</v>
      </c>
      <c r="N13" s="5">
        <f t="shared" si="5"/>
        <v>28386.099179783432</v>
      </c>
      <c r="O13" s="5">
        <f t="shared" si="5"/>
        <v>21790.246852832803</v>
      </c>
      <c r="P13" s="5">
        <f t="shared" si="5"/>
        <v>105204.54416458996</v>
      </c>
      <c r="Q13" s="5">
        <f t="shared" si="5"/>
        <v>25656.50929630789</v>
      </c>
      <c r="R13" s="5">
        <f t="shared" si="5"/>
        <v>63504.04074836793</v>
      </c>
      <c r="S13" s="5">
        <f t="shared" si="5"/>
        <v>16307.809812325479</v>
      </c>
      <c r="T13" s="5">
        <f t="shared" si="5"/>
        <v>14084.539441652287</v>
      </c>
      <c r="U13" s="5">
        <f t="shared" si="5"/>
        <v>24100.93237221137</v>
      </c>
      <c r="V13" s="5">
        <f t="shared" si="5"/>
        <v>23852.136840639669</v>
      </c>
      <c r="W13" s="5">
        <f t="shared" si="5"/>
        <v>39376.166052069057</v>
      </c>
      <c r="X13" s="5">
        <f t="shared" si="5"/>
        <v>16657.172264961504</v>
      </c>
      <c r="Y13" s="5">
        <f t="shared" si="5"/>
        <v>34134.681812919815</v>
      </c>
      <c r="Z13" s="5">
        <f t="shared" si="5"/>
        <v>23648.736148322427</v>
      </c>
      <c r="AA13" s="5">
        <f t="shared" si="5"/>
        <v>16560.563424330972</v>
      </c>
      <c r="AB13" s="5">
        <f t="shared" si="5"/>
        <v>122057.46107857888</v>
      </c>
      <c r="AC13" s="5">
        <f t="shared" si="5"/>
        <v>17639.653847875623</v>
      </c>
      <c r="AD13" s="5">
        <f t="shared" si="5"/>
        <v>49643.801110634988</v>
      </c>
      <c r="AE13" s="5">
        <f t="shared" si="5"/>
        <v>21194.993809571322</v>
      </c>
      <c r="AF13" s="5">
        <f t="shared" si="5"/>
        <v>13825.490834132574</v>
      </c>
      <c r="AG13" s="5">
        <f t="shared" si="5"/>
        <v>20032.671779509259</v>
      </c>
      <c r="AH13" s="5">
        <f t="shared" si="5"/>
        <v>20335.538301693257</v>
      </c>
      <c r="AI13" s="5">
        <f t="shared" si="5"/>
        <v>68855.158481060527</v>
      </c>
      <c r="AJ13" s="5">
        <f t="shared" si="5"/>
        <v>25126.498455917415</v>
      </c>
      <c r="AK13" s="5">
        <f t="shared" si="5"/>
        <v>61776.775617343272</v>
      </c>
      <c r="AL13" s="5">
        <f t="shared" si="5"/>
        <v>38784.146047321476</v>
      </c>
    </row>
    <row r="14" spans="2:38" ht="15" customHeight="1" x14ac:dyDescent="0.2">
      <c r="B14" s="7" t="s">
        <v>23</v>
      </c>
      <c r="C14" s="8">
        <f>SUM(C10:C13)</f>
        <v>313767.83043507277</v>
      </c>
      <c r="D14" s="8">
        <f t="shared" ref="D14" si="6">SUM(D10:D13)</f>
        <v>372992.80397523113</v>
      </c>
      <c r="E14" s="8">
        <f t="shared" ref="E14" si="7">SUM(E10:E13)</f>
        <v>395616.66659902252</v>
      </c>
      <c r="F14" s="8">
        <f t="shared" ref="F14" si="8">SUM(F10:F13)</f>
        <v>342162.39909684676</v>
      </c>
      <c r="G14" s="8">
        <f t="shared" ref="G14" si="9">SUM(G10:G13)</f>
        <v>339892.25590004952</v>
      </c>
      <c r="H14" s="8">
        <f t="shared" ref="H14" si="10">SUM(H10:H13)</f>
        <v>296676.95427703322</v>
      </c>
      <c r="I14" s="8">
        <f t="shared" ref="I14" si="11">SUM(I10:I13)</f>
        <v>362478.208170945</v>
      </c>
      <c r="J14" s="8">
        <f t="shared" ref="J14" si="12">SUM(J10:J13)</f>
        <v>327516.66779954627</v>
      </c>
      <c r="K14" s="8">
        <f t="shared" ref="K14" si="13">SUM(K10:K13)</f>
        <v>338636.65181168373</v>
      </c>
      <c r="L14" s="8">
        <f t="shared" ref="L14" si="14">SUM(L10:L13)</f>
        <v>284096.87135419424</v>
      </c>
      <c r="M14" s="8">
        <f t="shared" ref="M14" si="15">SUM(M10:M13)</f>
        <v>314707.46023869823</v>
      </c>
      <c r="N14" s="8">
        <f t="shared" ref="N14" si="16">SUM(N10:N13)</f>
        <v>331303.14126880589</v>
      </c>
      <c r="O14" s="8">
        <f t="shared" ref="O14" si="17">SUM(O10:O13)</f>
        <v>518321.84223361581</v>
      </c>
      <c r="P14" s="8">
        <f t="shared" ref="P14" si="18">SUM(P10:P13)</f>
        <v>672933.0542948317</v>
      </c>
      <c r="Q14" s="8">
        <f t="shared" ref="Q14" si="19">SUM(Q10:Q13)</f>
        <v>608407.67659721081</v>
      </c>
      <c r="R14" s="8">
        <f t="shared" ref="R14" si="20">SUM(R10:R13)</f>
        <v>363314.50166102767</v>
      </c>
      <c r="S14" s="8">
        <f t="shared" ref="S14" si="21">SUM(S10:S13)</f>
        <v>393117.37348417385</v>
      </c>
      <c r="T14" s="8">
        <f t="shared" ref="T14" si="22">SUM(T10:T13)</f>
        <v>511228.70645308495</v>
      </c>
      <c r="U14" s="8">
        <f t="shared" ref="U14" si="23">SUM(U10:U13)</f>
        <v>497667.21827008581</v>
      </c>
      <c r="V14" s="8">
        <f t="shared" ref="V14" si="24">SUM(V10:V13)</f>
        <v>564229.43340772693</v>
      </c>
      <c r="W14" s="8">
        <f t="shared" ref="W14" si="25">SUM(W10:W13)</f>
        <v>526328.32631535572</v>
      </c>
      <c r="X14" s="8">
        <f t="shared" ref="X14" si="26">SUM(X10:X13)</f>
        <v>398514.69565398525</v>
      </c>
      <c r="Y14" s="8">
        <f t="shared" ref="Y14" si="27">SUM(Y10:Y13)</f>
        <v>470117.32066167914</v>
      </c>
      <c r="Z14" s="8">
        <f t="shared" ref="Z14" si="28">SUM(Z10:Z13)</f>
        <v>562182.85602271254</v>
      </c>
      <c r="AA14" s="8">
        <f t="shared" ref="AA14" si="29">SUM(AA10:AA13)</f>
        <v>668585.61759306467</v>
      </c>
      <c r="AB14" s="8">
        <f t="shared" ref="AB14" si="30">SUM(AB10:AB13)</f>
        <v>745864.86910495651</v>
      </c>
      <c r="AC14" s="8">
        <f t="shared" ref="AC14" si="31">SUM(AC10:AC13)</f>
        <v>820706.39785240532</v>
      </c>
      <c r="AD14" s="8">
        <f t="shared" ref="AD14" si="32">SUM(AD10:AD13)</f>
        <v>418781.12186847016</v>
      </c>
      <c r="AE14" s="8">
        <f t="shared" ref="AE14" si="33">SUM(AE10:AE13)</f>
        <v>498813.50701179437</v>
      </c>
      <c r="AF14" s="8">
        <f t="shared" ref="AF14" si="34">SUM(AF10:AF13)</f>
        <v>880292.96054208849</v>
      </c>
      <c r="AG14" s="8">
        <f t="shared" ref="AG14" si="35">SUM(AG10:AG13)</f>
        <v>499257.94808277756</v>
      </c>
      <c r="AH14" s="8">
        <f t="shared" ref="AH14" si="36">SUM(AH10:AH13)</f>
        <v>748894.06992011587</v>
      </c>
      <c r="AI14" s="8">
        <f t="shared" ref="AI14" si="37">SUM(AI10:AI13)</f>
        <v>867373.71675072634</v>
      </c>
      <c r="AJ14" s="8">
        <f t="shared" ref="AJ14" si="38">SUM(AJ10:AJ13)</f>
        <v>552493.89034438157</v>
      </c>
      <c r="AK14" s="8">
        <f t="shared" ref="AK14" si="39">SUM(AK10:AK13)</f>
        <v>653829.68545501481</v>
      </c>
      <c r="AL14" s="8">
        <f t="shared" ref="AL14" si="40">SUM(AL10:AL13)</f>
        <v>795303.26477939519</v>
      </c>
    </row>
    <row r="16" spans="2:38" ht="15" customHeight="1" x14ac:dyDescent="0.2">
      <c r="B16" s="1" t="s">
        <v>63</v>
      </c>
    </row>
    <row r="17" spans="2:38" ht="15" customHeight="1" x14ac:dyDescent="0.2">
      <c r="B17" s="1" t="s">
        <v>4</v>
      </c>
      <c r="C17" s="18">
        <v>0.21881730017900008</v>
      </c>
      <c r="D17" s="18">
        <v>0.21223271471559549</v>
      </c>
      <c r="E17" s="18">
        <v>0.21756498219812437</v>
      </c>
      <c r="F17" s="18">
        <v>0.21675232269795505</v>
      </c>
      <c r="G17" s="18">
        <v>0.21085284193684972</v>
      </c>
      <c r="H17" s="18">
        <v>0.21274978861729091</v>
      </c>
      <c r="I17" s="18">
        <v>0.21005414550271545</v>
      </c>
      <c r="J17" s="18">
        <v>0.21477128446957663</v>
      </c>
      <c r="K17" s="18">
        <v>0.21151519904500687</v>
      </c>
      <c r="L17" s="18">
        <v>0.21565626504837956</v>
      </c>
      <c r="M17" s="18">
        <v>0.20440247243110929</v>
      </c>
      <c r="N17" s="18">
        <v>0.21094025949661635</v>
      </c>
      <c r="O17" s="18">
        <v>0.20751041347701538</v>
      </c>
      <c r="P17" s="18">
        <v>0.2176681481870113</v>
      </c>
      <c r="Q17" s="18">
        <v>0.21206227211165099</v>
      </c>
      <c r="R17" s="18">
        <v>0.20732964408180329</v>
      </c>
      <c r="S17" s="18">
        <v>0.20608046916154485</v>
      </c>
      <c r="T17" s="18">
        <v>0.20396847006235075</v>
      </c>
      <c r="U17" s="18">
        <v>0.21210405081950026</v>
      </c>
      <c r="V17" s="18">
        <v>0.21144555413014537</v>
      </c>
      <c r="W17" s="18">
        <v>0.21852986769024657</v>
      </c>
      <c r="X17" s="18">
        <v>0.21274940887335653</v>
      </c>
      <c r="Y17" s="18">
        <v>0.21983699226794284</v>
      </c>
      <c r="Z17" s="18">
        <v>0.2071138026864294</v>
      </c>
      <c r="AA17" s="18">
        <v>0.21571185936055898</v>
      </c>
      <c r="AB17" s="18">
        <v>0.20580229996113106</v>
      </c>
      <c r="AC17" s="18">
        <v>0.21254655275953657</v>
      </c>
      <c r="AD17" s="18">
        <v>0.21105913795175774</v>
      </c>
      <c r="AE17" s="18">
        <v>0.21096227481437285</v>
      </c>
      <c r="AF17" s="18">
        <v>0.21885304869631192</v>
      </c>
      <c r="AG17" s="18">
        <v>0.2181776206874233</v>
      </c>
      <c r="AH17" s="18">
        <v>0.20542117294317039</v>
      </c>
      <c r="AI17" s="18">
        <v>0.21197956723572692</v>
      </c>
      <c r="AJ17" s="18">
        <v>0.21310595657221307</v>
      </c>
      <c r="AK17" s="18">
        <v>0.22008095191340118</v>
      </c>
      <c r="AL17" s="18">
        <v>0.20789510974161962</v>
      </c>
    </row>
    <row r="18" spans="2:38" ht="15" customHeight="1" x14ac:dyDescent="0.2">
      <c r="B18" s="1" t="s">
        <v>5</v>
      </c>
      <c r="C18" s="18">
        <v>0.24361480111370259</v>
      </c>
      <c r="D18" s="18">
        <v>0.24088132841149007</v>
      </c>
      <c r="E18" s="18">
        <v>0.2412090559796039</v>
      </c>
      <c r="F18" s="18">
        <v>0.24383324869536049</v>
      </c>
      <c r="G18" s="18">
        <v>0.24870284722302849</v>
      </c>
      <c r="H18" s="18">
        <v>0.25025725044022296</v>
      </c>
      <c r="I18" s="18">
        <v>0.23347660399042816</v>
      </c>
      <c r="J18" s="18">
        <v>0.24350434364473295</v>
      </c>
      <c r="K18" s="18">
        <v>0.24702143565832527</v>
      </c>
      <c r="L18" s="18">
        <v>0.24295707450298645</v>
      </c>
      <c r="M18" s="18">
        <v>0.24020422359405161</v>
      </c>
      <c r="N18" s="18">
        <v>0.24937962342135492</v>
      </c>
      <c r="O18" s="18">
        <v>0.24221499653609518</v>
      </c>
      <c r="P18" s="18">
        <v>0.24874492259786055</v>
      </c>
      <c r="Q18" s="18">
        <v>0.24851365086777968</v>
      </c>
      <c r="R18" s="18">
        <v>0.24887582509250461</v>
      </c>
      <c r="S18" s="18">
        <v>0.24305592700416764</v>
      </c>
      <c r="T18" s="18">
        <v>0.24174318164509651</v>
      </c>
      <c r="U18" s="18">
        <v>0.23635792834903863</v>
      </c>
      <c r="V18" s="18">
        <v>0.24633611339030656</v>
      </c>
      <c r="W18" s="18">
        <v>0.24607832602787993</v>
      </c>
      <c r="X18" s="18">
        <v>0.2390511457110151</v>
      </c>
      <c r="Y18" s="18">
        <v>0.24794377546792479</v>
      </c>
      <c r="Z18" s="18">
        <v>0.24674728743573277</v>
      </c>
      <c r="AA18" s="18">
        <v>0.24384609379239944</v>
      </c>
      <c r="AB18" s="18">
        <v>0.24891400801971203</v>
      </c>
      <c r="AC18" s="18">
        <v>0.2385128683389898</v>
      </c>
      <c r="AD18" s="18">
        <v>0.24068106388962826</v>
      </c>
      <c r="AE18" s="18">
        <v>0.24777295262283514</v>
      </c>
      <c r="AF18" s="18">
        <v>0.2447478210778129</v>
      </c>
      <c r="AG18" s="18">
        <v>0.23941627037465457</v>
      </c>
      <c r="AH18" s="18">
        <v>0.24506425603137688</v>
      </c>
      <c r="AI18" s="18">
        <v>0.24258865888023237</v>
      </c>
      <c r="AJ18" s="18">
        <v>0.24180294184754889</v>
      </c>
      <c r="AK18" s="18">
        <v>0.24911989742944882</v>
      </c>
      <c r="AL18" s="18">
        <v>0.24028736228575942</v>
      </c>
    </row>
    <row r="19" spans="2:38" ht="15" customHeight="1" x14ac:dyDescent="0.2">
      <c r="B19" s="1" t="s">
        <v>6</v>
      </c>
      <c r="C19" s="18">
        <v>0.25521557427023361</v>
      </c>
      <c r="D19" s="18">
        <v>0.25457715815418719</v>
      </c>
      <c r="E19" s="18">
        <v>0.25807962965145215</v>
      </c>
      <c r="F19" s="18">
        <v>0.25217670630136929</v>
      </c>
      <c r="G19" s="18">
        <v>0.24591729095970324</v>
      </c>
      <c r="H19" s="18">
        <v>0.25690999037062384</v>
      </c>
      <c r="I19" s="18">
        <v>0.25452976434058738</v>
      </c>
      <c r="J19" s="18">
        <v>0.25151424783203269</v>
      </c>
      <c r="K19" s="18">
        <v>0.24733938412227804</v>
      </c>
      <c r="L19" s="18">
        <v>0.25277624768284146</v>
      </c>
      <c r="M19" s="18">
        <v>0.24870244943200437</v>
      </c>
      <c r="N19" s="18">
        <v>0.24772673516590427</v>
      </c>
      <c r="O19" s="18">
        <v>0.25748423451967278</v>
      </c>
      <c r="P19" s="18">
        <v>0.24816182696639799</v>
      </c>
      <c r="Q19" s="18">
        <v>0.2536658816835855</v>
      </c>
      <c r="R19" s="18">
        <v>0.2555758101006731</v>
      </c>
      <c r="S19" s="18">
        <v>0.25489414956247558</v>
      </c>
      <c r="T19" s="18">
        <v>0.24911944456026403</v>
      </c>
      <c r="U19" s="18">
        <v>0.25402423495316717</v>
      </c>
      <c r="V19" s="18">
        <v>0.24997042862320859</v>
      </c>
      <c r="W19" s="18">
        <v>0.25661478051801379</v>
      </c>
      <c r="X19" s="18">
        <v>0.25649933306811723</v>
      </c>
      <c r="Y19" s="18">
        <v>0.24791699528177347</v>
      </c>
      <c r="Z19" s="18">
        <v>0.2502116730454727</v>
      </c>
      <c r="AA19" s="18">
        <v>0.25608482563188789</v>
      </c>
      <c r="AB19" s="18">
        <v>0.26035738983796353</v>
      </c>
      <c r="AC19" s="18">
        <v>0.24476609769874313</v>
      </c>
      <c r="AD19" s="18">
        <v>0.24919417419661644</v>
      </c>
      <c r="AE19" s="18">
        <v>0.25384123630663552</v>
      </c>
      <c r="AF19" s="18">
        <v>0.24492538954957202</v>
      </c>
      <c r="AG19" s="18">
        <v>0.25320872648488563</v>
      </c>
      <c r="AH19" s="18">
        <v>0.24409216000827116</v>
      </c>
      <c r="AI19" s="18">
        <v>0.2582711496679736</v>
      </c>
      <c r="AJ19" s="18">
        <v>0.24630945973373491</v>
      </c>
      <c r="AK19" s="18">
        <v>0.24699574243269928</v>
      </c>
      <c r="AL19" s="18">
        <v>0.24822927075534346</v>
      </c>
    </row>
    <row r="20" spans="2:38" ht="15" customHeight="1" x14ac:dyDescent="0.2">
      <c r="B20" s="1" t="s">
        <v>7</v>
      </c>
      <c r="C20" s="18">
        <v>0.26774300770640114</v>
      </c>
      <c r="D20" s="18">
        <v>0.26755106875607859</v>
      </c>
      <c r="E20" s="18">
        <v>0.2616096151616808</v>
      </c>
      <c r="F20" s="18">
        <v>0.26103278557185677</v>
      </c>
      <c r="G20" s="18">
        <v>0.25821285703158636</v>
      </c>
      <c r="H20" s="18">
        <v>0.26138925394771578</v>
      </c>
      <c r="I20" s="18">
        <v>0.26195792385742439</v>
      </c>
      <c r="J20" s="18">
        <v>0.25529133589350794</v>
      </c>
      <c r="K20" s="18">
        <v>0.26242040206517181</v>
      </c>
      <c r="L20" s="18">
        <v>0.26746949431715333</v>
      </c>
      <c r="M20" s="18">
        <v>0.26546355629324764</v>
      </c>
      <c r="N20" s="18">
        <v>0.26488836281146327</v>
      </c>
      <c r="O20" s="18">
        <v>0.25934778654400725</v>
      </c>
      <c r="P20" s="18">
        <v>0.26603916412415407</v>
      </c>
      <c r="Q20" s="18">
        <v>0.26130113241732356</v>
      </c>
      <c r="R20" s="18">
        <v>0.26227440426740312</v>
      </c>
      <c r="S20" s="18">
        <v>0.25907902337711103</v>
      </c>
      <c r="T20" s="18">
        <v>0.25721749252993076</v>
      </c>
      <c r="U20" s="18">
        <v>0.25813925995068548</v>
      </c>
      <c r="V20" s="18">
        <v>0.26222407857460894</v>
      </c>
      <c r="W20" s="18">
        <v>0.2604172439613906</v>
      </c>
      <c r="X20" s="18">
        <v>0.25811142932061154</v>
      </c>
      <c r="Y20" s="18">
        <v>0.26080004204022716</v>
      </c>
      <c r="Z20" s="18">
        <v>0.25609537286064588</v>
      </c>
      <c r="AA20" s="18">
        <v>0.25997231772815949</v>
      </c>
      <c r="AB20" s="18">
        <v>0.26614326528976079</v>
      </c>
      <c r="AC20" s="18">
        <v>0.26254163706077965</v>
      </c>
      <c r="AD20" s="18">
        <v>0.26354242606124634</v>
      </c>
      <c r="AE20" s="18">
        <v>0.26363151762027165</v>
      </c>
      <c r="AF20" s="18">
        <v>0.25871196633374516</v>
      </c>
      <c r="AG20" s="18">
        <v>0.25443497624328754</v>
      </c>
      <c r="AH20" s="18">
        <v>0.26202488710559835</v>
      </c>
      <c r="AI20" s="18">
        <v>0.26371574415368682</v>
      </c>
      <c r="AJ20" s="18">
        <v>0.26074888277743147</v>
      </c>
      <c r="AK20" s="18">
        <v>0.25908202023551796</v>
      </c>
      <c r="AL20" s="18">
        <v>0.26523075797298634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BA26B-468F-4B9E-812D-637F63C975BA}">
  <dimension ref="B1:AL53"/>
  <sheetViews>
    <sheetView showGridLines="0" workbookViewId="0">
      <pane xSplit="2" ySplit="1" topLeftCell="C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B2" s="1" t="s">
        <v>2</v>
      </c>
    </row>
    <row r="3" spans="2:38" ht="15" customHeight="1" x14ac:dyDescent="0.2">
      <c r="B3" s="1" t="s">
        <v>0</v>
      </c>
      <c r="C3" s="5">
        <v>0</v>
      </c>
      <c r="D3" s="5">
        <f>Bookings!C7/12</f>
        <v>113311.66666666667</v>
      </c>
      <c r="E3" s="5">
        <f>Bookings!D7/12</f>
        <v>135376.66666666666</v>
      </c>
      <c r="F3" s="5">
        <f>Bookings!E7/12</f>
        <v>142040</v>
      </c>
      <c r="G3" s="5">
        <f>Bookings!F7/12</f>
        <v>120922.08333333333</v>
      </c>
      <c r="H3" s="5">
        <f>Bookings!G7/12</f>
        <v>123317.91666666667</v>
      </c>
      <c r="I3" s="5">
        <f>Bookings!H7/12</f>
        <v>109100.625</v>
      </c>
      <c r="J3" s="5">
        <f>Bookings!I7/12</f>
        <v>132499.16666666666</v>
      </c>
      <c r="K3" s="5">
        <f>Bookings!J7/12</f>
        <v>118044.16666666667</v>
      </c>
      <c r="L3" s="5">
        <f>Bookings!K7/12</f>
        <v>123556.45833333333</v>
      </c>
      <c r="M3" s="5">
        <f>Bookings!L7/12</f>
        <v>103683.33333333333</v>
      </c>
      <c r="N3" s="5">
        <f>Bookings!M7/12</f>
        <v>116330.83333333333</v>
      </c>
      <c r="O3" s="5">
        <f>Bookings!N7/12</f>
        <v>119990.20833333333</v>
      </c>
      <c r="P3" s="5">
        <f>Bookings!O7/12</f>
        <v>195269.10997224299</v>
      </c>
      <c r="Q3" s="5">
        <f>Bookings!P7/12</f>
        <v>238844.02195287542</v>
      </c>
      <c r="R3" s="5">
        <f>Bookings!Q7/12</f>
        <v>225064.35044617867</v>
      </c>
      <c r="S3" s="5">
        <f>Bookings!R7/12</f>
        <v>126458.75993731804</v>
      </c>
      <c r="T3" s="5">
        <f>Bookings!S7/12</f>
        <v>142504.40857836834</v>
      </c>
      <c r="U3" s="5">
        <f>Bookings!T7/12</f>
        <v>197912.31790512148</v>
      </c>
      <c r="V3" s="5">
        <f>Bookings!U7/12</f>
        <v>177100.402480902</v>
      </c>
      <c r="W3" s="5">
        <f>Bookings!V7/12</f>
        <v>205628.35368853947</v>
      </c>
      <c r="X3" s="5">
        <f>Bookings!W7/12</f>
        <v>188289.8488298204</v>
      </c>
      <c r="Y3" s="5">
        <f>Bookings!X7/12</f>
        <v>148734.38590726772</v>
      </c>
      <c r="Z3" s="5">
        <f>Bookings!Y7/12</f>
        <v>167444.31811157052</v>
      </c>
      <c r="AA3" s="5">
        <f>Bookings!Z7/12</f>
        <v>207384.75601885235</v>
      </c>
      <c r="AB3" s="5">
        <f>Bookings!AA7/12</f>
        <v>247832.43917203727</v>
      </c>
      <c r="AC3" s="5">
        <f>Bookings!AB7/12</f>
        <v>267980.79938720068</v>
      </c>
      <c r="AD3" s="5">
        <f>Bookings!AC7/12</f>
        <v>306931.61149656429</v>
      </c>
      <c r="AE3" s="5">
        <f>Bookings!AD7/12</f>
        <v>150350.79571480901</v>
      </c>
      <c r="AF3" s="5">
        <f>Bookings!AE7/12</f>
        <v>174219.84483886298</v>
      </c>
      <c r="AG3" s="5">
        <f>Bookings!AF7/12</f>
        <v>326444.28568590462</v>
      </c>
      <c r="AH3" s="5">
        <f>Bookings!AG7/12</f>
        <v>175016.53367295224</v>
      </c>
      <c r="AI3" s="5">
        <f>Bookings!AH7/12</f>
        <v>281170.72947386239</v>
      </c>
      <c r="AJ3" s="5">
        <f>Bookings!AI7/12</f>
        <v>316592.85127109673</v>
      </c>
      <c r="AK3" s="5">
        <f>Bookings!AJ7/12</f>
        <v>206319.77834928187</v>
      </c>
      <c r="AL3" s="5">
        <f>Bookings!AK7/12</f>
        <v>233236.20563793354</v>
      </c>
    </row>
    <row r="4" spans="2:38" ht="15" customHeight="1" x14ac:dyDescent="0.2">
      <c r="B4" s="4" t="s">
        <v>10</v>
      </c>
      <c r="C4" s="5">
        <v>1250000</v>
      </c>
      <c r="D4" s="5">
        <f>(C4*Vars!$C3/12)+((11/12)*C4)</f>
        <v>1246354.1666666665</v>
      </c>
      <c r="E4" s="5">
        <f>(D4*Vars!$C3/12)+((11/12)*D4)</f>
        <v>1242718.9670138888</v>
      </c>
      <c r="F4" s="5">
        <f>(E4*Vars!$C3/12)+((11/12)*E4)</f>
        <v>1239094.3700267649</v>
      </c>
      <c r="G4" s="5">
        <f>(F4*Vars!$C3/12)+((11/12)*F4)</f>
        <v>1235480.3447808535</v>
      </c>
      <c r="H4" s="5">
        <f>(G4*Vars!$C3/12)+((11/12)*G4)</f>
        <v>1231876.8604419092</v>
      </c>
      <c r="I4" s="5">
        <f>(H4*Vars!$C3/12)+((11/12)*H4)</f>
        <v>1228283.8862656201</v>
      </c>
      <c r="J4" s="5">
        <f>(I4*Vars!$C3/12)+((11/12)*I4)</f>
        <v>1224701.3915973455</v>
      </c>
      <c r="K4" s="5">
        <f>(J4*Vars!$C3/12)+((11/12)*J4)</f>
        <v>1221129.3458718532</v>
      </c>
      <c r="L4" s="5">
        <f>(K4*Vars!$C3/12)+((11/12)*K4)</f>
        <v>1217567.7186130602</v>
      </c>
      <c r="M4" s="5">
        <f>(L4*Vars!$C3/12)+((11/12)*L4)</f>
        <v>1214016.4794337719</v>
      </c>
      <c r="N4" s="5">
        <f>(M4*Vars!$C3/12)+((11/12)*M4)</f>
        <v>1210475.5980354233</v>
      </c>
      <c r="O4" s="34">
        <f>(N4*Vars!$C3/12)+((11/12)*N4)+(C4/C$8*C$3)</f>
        <v>1206945.04420782</v>
      </c>
      <c r="P4" s="34">
        <f>(O4*Vars!$C3/12)+((11/12)*O4)+(D4/D$8*D$3)</f>
        <v>1263774.2181380079</v>
      </c>
      <c r="Q4" s="34">
        <f>(P4*Vars!$C3/12)+((11/12)*P4)+(E4/E$8*E$3)</f>
        <v>1332281.6699264778</v>
      </c>
      <c r="R4" s="34">
        <f>(Q4*Vars!$C3/12)+((11/12)*Q4)+(F4/F$8*F$3)</f>
        <v>1404239.5101368562</v>
      </c>
      <c r="S4" s="34">
        <f>(R4*Vars!$C3/12)+((11/12)*R4)+(G4/G$8*G$3)</f>
        <v>1464793.7233582225</v>
      </c>
      <c r="T4" s="34">
        <f>(S4*Vars!$C3/12)+((11/12)*S4)+(H4/H$8*H$3)</f>
        <v>1526536.2034661446</v>
      </c>
      <c r="U4" s="34">
        <f>(T4*Vars!$C3/12)+((11/12)*T4)+(I4/I$8*I$3)</f>
        <v>1580562.0367595362</v>
      </c>
      <c r="V4" s="34">
        <f>(U4*Vars!$C3/12)+((11/12)*U4)+(J4/J$8*J$3)</f>
        <v>1647062.1356300041</v>
      </c>
      <c r="W4" s="34">
        <f>(V4*Vars!$C3/12)+((11/12)*V4)+(K4/K$8*K$3)</f>
        <v>1705690.814670698</v>
      </c>
      <c r="X4" s="34">
        <f>(W4*Vars!$C3/12)+((11/12)*W4)+(L4/L$8*L$3)</f>
        <v>1767194.6092652322</v>
      </c>
      <c r="Y4" s="34">
        <f>(X4*Vars!$C3/12)+((11/12)*X4)+(M4/M$8*M$3)</f>
        <v>1817896.8890375318</v>
      </c>
      <c r="Z4" s="34">
        <f>(Y4*Vars!$C3/12)+((11/12)*Y4)+(N4/N$8*N$3)</f>
        <v>1875343.826393598</v>
      </c>
      <c r="AA4" s="34">
        <f>(Z4*Vars!$C3/12)+((11/12)*Z4)+(O4/O$8*O$3)</f>
        <v>1934678.5813750024</v>
      </c>
      <c r="AB4" s="34">
        <f>(AA4*Vars!$C3/12)+((11/12)*AA4)+(P4/P$8*P$3)</f>
        <v>2034552.3662106777</v>
      </c>
      <c r="AC4" s="34">
        <f>(AB4*Vars!$C3/12)+((11/12)*AB4)+(Q4/Q$8*Q$3)</f>
        <v>2157741.4558635592</v>
      </c>
      <c r="AD4" s="34">
        <f>(AC4*Vars!$C3/12)+((11/12)*AC4)+(R4/R$8*R$3)</f>
        <v>2273184.1368424483</v>
      </c>
      <c r="AE4" s="34">
        <f>(AD4*Vars!$C3/12)+((11/12)*AD4)+(S4/S$8*S$3)</f>
        <v>2335001.5243137102</v>
      </c>
      <c r="AF4" s="34">
        <f>(AE4*Vars!$C3/12)+((11/12)*AE4)+(T4/T$8*T$3)</f>
        <v>2405378.9414159143</v>
      </c>
      <c r="AG4" s="34">
        <f>(AF4*Vars!$C3/12)+((11/12)*AF4)+(U4/U$8*U$3)</f>
        <v>2505650.2972508739</v>
      </c>
      <c r="AH4" s="34">
        <f>(AG4*Vars!$C3/12)+((11/12)*AG4)+(V4/V$8*V$3)</f>
        <v>2594420.2233696436</v>
      </c>
      <c r="AI4" s="34">
        <f>(AH4*Vars!$C3/12)+((11/12)*AH4)+(W4/W$8*W$3)</f>
        <v>2698502.2647123113</v>
      </c>
      <c r="AJ4" s="34">
        <f>(AI4*Vars!$C3/12)+((11/12)*AI4)+(X4/X$8*X$3)</f>
        <v>2792954.0841566278</v>
      </c>
      <c r="AK4" s="34">
        <f>(AJ4*Vars!$C3/12)+((11/12)*AJ4)+(Y4/Y$8*Y$3)</f>
        <v>2865710.7095154533</v>
      </c>
      <c r="AL4" s="34">
        <f>(AK4*Vars!$C3/12)+((11/12)*AK4)+(Z4/Z$8*Z$3)</f>
        <v>2948516.1602386534</v>
      </c>
    </row>
    <row r="5" spans="2:38" ht="15" customHeight="1" x14ac:dyDescent="0.2">
      <c r="B5" s="4" t="s">
        <v>11</v>
      </c>
      <c r="C5" s="5">
        <v>975000</v>
      </c>
      <c r="D5" s="5">
        <f>(C5*Vars!$C4/12)+((11/12)*C5)</f>
        <v>969718.75</v>
      </c>
      <c r="E5" s="5">
        <f>(D5*Vars!$C4/12)+((11/12)*D5)</f>
        <v>964466.10677083326</v>
      </c>
      <c r="F5" s="5">
        <f>(E5*Vars!$C4/12)+((11/12)*E5)</f>
        <v>959241.91535915784</v>
      </c>
      <c r="G5" s="5">
        <f>(F5*Vars!$C4/12)+((11/12)*F5)</f>
        <v>954046.02165096242</v>
      </c>
      <c r="H5" s="5">
        <f>(G5*Vars!$C4/12)+((11/12)*G5)</f>
        <v>948878.27236701967</v>
      </c>
      <c r="I5" s="5">
        <f>(H5*Vars!$C4/12)+((11/12)*H5)</f>
        <v>943738.51505836495</v>
      </c>
      <c r="J5" s="5">
        <f>(I5*Vars!$C4/12)+((11/12)*I5)</f>
        <v>938626.59810179879</v>
      </c>
      <c r="K5" s="5">
        <f>(J5*Vars!$C4/12)+((11/12)*J5)</f>
        <v>933542.37069541402</v>
      </c>
      <c r="L5" s="5">
        <f>(K5*Vars!$C4/12)+((11/12)*K5)</f>
        <v>928485.68285414716</v>
      </c>
      <c r="M5" s="5">
        <f>(L5*Vars!$C4/12)+((11/12)*L5)</f>
        <v>923456.38540535374</v>
      </c>
      <c r="N5" s="5">
        <f>(M5*Vars!$C4/12)+((11/12)*M5)</f>
        <v>918454.32998440799</v>
      </c>
      <c r="O5" s="34">
        <f>(N5*Vars!$C4/12)+((11/12)*N5)+(C5/C$8*C$3)</f>
        <v>913479.36903032579</v>
      </c>
      <c r="P5" s="34">
        <f>(O5*Vars!$C4/12)+((11/12)*O5)+(D5/D$8*D$3)</f>
        <v>955485.88579200557</v>
      </c>
      <c r="Q5" s="34">
        <f>(P5*Vars!$C4/12)+((11/12)*P5)+(E5/E$8*E$3)</f>
        <v>1006339.2118938839</v>
      </c>
      <c r="R5" s="34">
        <f>(Q5*Vars!$C4/12)+((11/12)*Q5)+(F5/F$8*F$3)</f>
        <v>1059602.39548339</v>
      </c>
      <c r="S5" s="34">
        <f>(R5*Vars!$C4/12)+((11/12)*R5)+(G5/G$8*G$3)</f>
        <v>1103785.9682180975</v>
      </c>
      <c r="T5" s="34">
        <f>(S5*Vars!$C4/12)+((11/12)*S5)+(H5/H$8*H$3)</f>
        <v>1148656.3696924539</v>
      </c>
      <c r="U5" s="34">
        <f>(T5*Vars!$C4/12)+((11/12)*T5)+(I5/I$8*I$3)</f>
        <v>1187365.5910727649</v>
      </c>
      <c r="V5" s="34">
        <f>(U5*Vars!$C4/12)+((11/12)*U5)+(J5/J$8*J$3)</f>
        <v>1235433.6834030924</v>
      </c>
      <c r="W5" s="34">
        <f>(V5*Vars!$C4/12)+((11/12)*V5)+(K5/K$8*K$3)</f>
        <v>1277235.409359162</v>
      </c>
      <c r="X5" s="34">
        <f>(W5*Vars!$C4/12)+((11/12)*W5)+(L5/L$8*L$3)</f>
        <v>1321012.0097752349</v>
      </c>
      <c r="Y5" s="34">
        <f>(X5*Vars!$C4/12)+((11/12)*X5)+(M5/M$8*M$3)</f>
        <v>1356344.5275134915</v>
      </c>
      <c r="Z5" s="34">
        <f>(Y5*Vars!$C4/12)+((11/12)*Y5)+(N5/N$8*N$3)</f>
        <v>1396608.8782040449</v>
      </c>
      <c r="AA5" s="34">
        <f>(Z5*Vars!$C4/12)+((11/12)*Z5)+(O5/O$8*O$3)</f>
        <v>1438091.3669224875</v>
      </c>
      <c r="AB5" s="34">
        <f>(AA5*Vars!$C4/12)+((11/12)*AA5)+(P5/P$8*P$3)</f>
        <v>1510078.3126378057</v>
      </c>
      <c r="AC5" s="34">
        <f>(AB5*Vars!$C4/12)+((11/12)*AB5)+(Q5/Q$8*Q$3)</f>
        <v>1599431.9559157423</v>
      </c>
      <c r="AD5" s="34">
        <f>(AC5*Vars!$C4/12)+((11/12)*AC5)+(R5/R$8*R$3)</f>
        <v>1682627.2373942365</v>
      </c>
      <c r="AE5" s="34">
        <f>(AD5*Vars!$C4/12)+((11/12)*AD5)+(S5/S$8*S$3)</f>
        <v>1725091.1895429096</v>
      </c>
      <c r="AF5" s="34">
        <f>(AE5*Vars!$C4/12)+((11/12)*AE5)+(T5/T$8*T$3)</f>
        <v>1773827.6526452734</v>
      </c>
      <c r="AG5" s="34">
        <f>(AF5*Vars!$C4/12)+((11/12)*AF5)+(U5/U$8*U$3)</f>
        <v>1844816.6640147946</v>
      </c>
      <c r="AH5" s="34">
        <f>(AG5*Vars!$C4/12)+((11/12)*AG5)+(V5/V$8*V$3)</f>
        <v>1906890.4580844736</v>
      </c>
      <c r="AI5" s="34">
        <f>(AH5*Vars!$C4/12)+((11/12)*AH5)+(W5/W$8*W$3)</f>
        <v>1980165.239158784</v>
      </c>
      <c r="AJ5" s="34">
        <f>(AI5*Vars!$C4/12)+((11/12)*AI5)+(X5/X$8*X$3)</f>
        <v>2045927.3471876197</v>
      </c>
      <c r="AK5" s="34">
        <f>(AJ5*Vars!$C4/12)+((11/12)*AJ5)+(Y5/Y$8*Y$3)</f>
        <v>2095207.2949587021</v>
      </c>
      <c r="AL5" s="34">
        <f>(AK5*Vars!$C4/12)+((11/12)*AK5)+(Z5/Z$8*Z$3)</f>
        <v>2151749.8782095583</v>
      </c>
    </row>
    <row r="6" spans="2:38" ht="15" customHeight="1" x14ac:dyDescent="0.2">
      <c r="B6" s="4" t="s">
        <v>12</v>
      </c>
      <c r="C6" s="5">
        <v>100000</v>
      </c>
      <c r="D6" s="5">
        <f>(C6*Vars!$C5/12)+((11/12)*C6)</f>
        <v>99291.666666666657</v>
      </c>
      <c r="E6" s="5">
        <f>(D6*Vars!$C5/12)+((11/12)*D6)</f>
        <v>98588.350694444423</v>
      </c>
      <c r="F6" s="5">
        <f>(E6*Vars!$C5/12)+((11/12)*E6)</f>
        <v>97890.016543692109</v>
      </c>
      <c r="G6" s="5">
        <f>(F6*Vars!$C5/12)+((11/12)*F6)</f>
        <v>97196.628926507619</v>
      </c>
      <c r="H6" s="5">
        <f>(G6*Vars!$C5/12)+((11/12)*G6)</f>
        <v>96508.152804944853</v>
      </c>
      <c r="I6" s="5">
        <f>(H6*Vars!$C5/12)+((11/12)*H6)</f>
        <v>95824.553389243156</v>
      </c>
      <c r="J6" s="5">
        <f>(I6*Vars!$C5/12)+((11/12)*I6)</f>
        <v>95145.796136069344</v>
      </c>
      <c r="K6" s="5">
        <f>(J6*Vars!$C5/12)+((11/12)*J6)</f>
        <v>94471.846746772178</v>
      </c>
      <c r="L6" s="5">
        <f>(K6*Vars!$C5/12)+((11/12)*K6)</f>
        <v>93802.671165649212</v>
      </c>
      <c r="M6" s="5">
        <f>(L6*Vars!$C5/12)+((11/12)*L6)</f>
        <v>93138.235578225867</v>
      </c>
      <c r="N6" s="5">
        <f>(M6*Vars!$C5/12)+((11/12)*M6)</f>
        <v>92478.506409546768</v>
      </c>
      <c r="O6" s="34">
        <f>(N6*Vars!$C5/12)+((11/12)*N6)+(C6/C$8*C$3)</f>
        <v>91823.450322479141</v>
      </c>
      <c r="P6" s="34">
        <f>(O6*Vars!$C5/12)+((11/12)*O6)+(D6/D$8*D$3)</f>
        <v>95980.813319301131</v>
      </c>
      <c r="Q6" s="34">
        <f>(P6*Vars!$C5/12)+((11/12)*P6)+(E6/E$8*E$3)</f>
        <v>101028.25711501314</v>
      </c>
      <c r="R6" s="34">
        <f>(Q6*Vars!$C5/12)+((11/12)*Q6)+(F6/F$8*F$3)</f>
        <v>106304.385138085</v>
      </c>
      <c r="S6" s="34">
        <f>(R6*Vars!$C5/12)+((11/12)*R6)+(G6/G$8*G$3)</f>
        <v>110637.47705026048</v>
      </c>
      <c r="T6" s="34">
        <f>(S6*Vars!$C5/12)+((11/12)*S6)+(H6/H$8*H$3)</f>
        <v>115025.55042756993</v>
      </c>
      <c r="U6" s="34">
        <f>(T6*Vars!$C5/12)+((11/12)*T6)+(I6/I$8*I$3)</f>
        <v>118772.96460224307</v>
      </c>
      <c r="V6" s="34">
        <f>(U6*Vars!$C5/12)+((11/12)*U6)+(J6/J$8*J$3)</f>
        <v>123456.12468810102</v>
      </c>
      <c r="W6" s="34">
        <f>(V6*Vars!$C5/12)+((11/12)*V6)+(K6/K$8*K$3)</f>
        <v>127489.06483805225</v>
      </c>
      <c r="X6" s="34">
        <f>(W6*Vars!$C5/12)+((11/12)*W6)+(L6/L$8*L$3)</f>
        <v>131707.60683173733</v>
      </c>
      <c r="Y6" s="34">
        <f>(X6*Vars!$C5/12)+((11/12)*X6)+(M6/M$8*M$3)</f>
        <v>135059.94508909652</v>
      </c>
      <c r="Z6" s="34">
        <f>(Y6*Vars!$C5/12)+((11/12)*Y6)+(N6/N$8*N$3)</f>
        <v>138897.20968849803</v>
      </c>
      <c r="AA6" s="34">
        <f>(Z6*Vars!$C5/12)+((11/12)*Z6)+(O6/O$8*O$3)</f>
        <v>142843.6315457474</v>
      </c>
      <c r="AB6" s="34">
        <f>(AA6*Vars!$C5/12)+((11/12)*AA6)+(P6/P$8*P$3)</f>
        <v>149845.57105923517</v>
      </c>
      <c r="AC6" s="34">
        <f>(AB6*Vars!$C5/12)+((11/12)*AB6)+(Q6/Q$8*Q$3)</f>
        <v>158575.70692717517</v>
      </c>
      <c r="AD6" s="34">
        <f>(AC6*Vars!$C5/12)+((11/12)*AC6)+(R6/R$8*R$3)</f>
        <v>166668.18407153629</v>
      </c>
      <c r="AE6" s="34">
        <f>(AD6*Vars!$C5/12)+((11/12)*AD6)+(S6/S$8*S$3)</f>
        <v>170657.53313557178</v>
      </c>
      <c r="AF6" s="34">
        <f>(AE6*Vars!$C5/12)+((11/12)*AE6)+(T6/T$8*T$3)</f>
        <v>175264.86551766229</v>
      </c>
      <c r="AG6" s="34">
        <f>(AF6*Vars!$C5/12)+((11/12)*AF6)+(U6/U$8*U$3)</f>
        <v>182085.60167267598</v>
      </c>
      <c r="AH6" s="34">
        <f>(AG6*Vars!$C5/12)+((11/12)*AG6)+(V6/V$8*V$3)</f>
        <v>187997.39457698457</v>
      </c>
      <c r="AI6" s="34">
        <f>(AH6*Vars!$C5/12)+((11/12)*AH6)+(W6/W$8*W$3)</f>
        <v>195010.77541071747</v>
      </c>
      <c r="AJ6" s="34">
        <f>(AI6*Vars!$C5/12)+((11/12)*AI6)+(X6/X$8*X$3)</f>
        <v>201255.45987185324</v>
      </c>
      <c r="AK6" s="34">
        <f>(AJ6*Vars!$C5/12)+((11/12)*AJ6)+(Y6/Y$8*Y$3)</f>
        <v>205840.53819653633</v>
      </c>
      <c r="AL6" s="34">
        <f>(AK6*Vars!$C5/12)+((11/12)*AK6)+(Z6/Z$8*Z$3)</f>
        <v>211134.53958551624</v>
      </c>
    </row>
    <row r="7" spans="2:38" ht="15" customHeight="1" x14ac:dyDescent="0.2">
      <c r="B7" s="4" t="s">
        <v>13</v>
      </c>
      <c r="C7" s="5">
        <v>25000</v>
      </c>
      <c r="D7" s="5">
        <f>(C7*Vars!$C6/12)+((11/12)*C7)</f>
        <v>24781.249999999996</v>
      </c>
      <c r="E7" s="5">
        <f>(D7*Vars!$C6/12)+((11/12)*D7)</f>
        <v>24564.414062499996</v>
      </c>
      <c r="F7" s="5">
        <f>(E7*Vars!$C6/12)+((11/12)*E7)</f>
        <v>24349.475439453123</v>
      </c>
      <c r="G7" s="5">
        <f>(F7*Vars!$C6/12)+((11/12)*F7)</f>
        <v>24136.417529357906</v>
      </c>
      <c r="H7" s="5">
        <f>(G7*Vars!$C6/12)+((11/12)*G7)</f>
        <v>23925.223875976022</v>
      </c>
      <c r="I7" s="5">
        <f>(H7*Vars!$C6/12)+((11/12)*H7)</f>
        <v>23715.87816706123</v>
      </c>
      <c r="J7" s="5">
        <f>(I7*Vars!$C6/12)+((11/12)*I7)</f>
        <v>23508.364233099444</v>
      </c>
      <c r="K7" s="5">
        <f>(J7*Vars!$C6/12)+((11/12)*J7)</f>
        <v>23302.666046059825</v>
      </c>
      <c r="L7" s="5">
        <f>(K7*Vars!$C6/12)+((11/12)*K7)</f>
        <v>23098.7677181568</v>
      </c>
      <c r="M7" s="5">
        <f>(L7*Vars!$C6/12)+((11/12)*L7)</f>
        <v>22896.653500622928</v>
      </c>
      <c r="N7" s="5">
        <f>(M7*Vars!$C6/12)+((11/12)*M7)</f>
        <v>22696.307782492477</v>
      </c>
      <c r="O7" s="34">
        <f>(N7*Vars!$C6/12)+((11/12)*N7)+(C7/C$8*C$3)</f>
        <v>22497.715089395664</v>
      </c>
      <c r="P7" s="34">
        <f>(O7*Vars!$C6/12)+((11/12)*O7)+(D7/D$8*D$3)</f>
        <v>23500.787326035945</v>
      </c>
      <c r="Q7" s="34">
        <f>(P7*Vars!$C6/12)+((11/12)*P7)+(E7/E$8*E$3)</f>
        <v>24722.17963891842</v>
      </c>
      <c r="R7" s="34">
        <f>(Q7*Vars!$C6/12)+((11/12)*Q7)+(F7/F$8*F$3)</f>
        <v>25996.266321179599</v>
      </c>
      <c r="S7" s="34">
        <f>(R7*Vars!$C6/12)+((11/12)*R7)+(G7/G$8*G$3)</f>
        <v>27031.803514457315</v>
      </c>
      <c r="T7" s="34">
        <f>(S7*Vars!$C6/12)+((11/12)*S7)+(H7/H$8*H$3)</f>
        <v>28077.399124035437</v>
      </c>
      <c r="U7" s="34">
        <f>(T7*Vars!$C6/12)+((11/12)*T7)+(I7/I$8*I$3)</f>
        <v>28960.827788518349</v>
      </c>
      <c r="V7" s="34">
        <f>(U7*Vars!$C6/12)+((11/12)*U7)+(J7/J$8*J$3)</f>
        <v>30072.391200590151</v>
      </c>
      <c r="W7" s="34">
        <f>(V7*Vars!$C6/12)+((11/12)*V7)+(K7/K$8*K$3)</f>
        <v>31019.734733641872</v>
      </c>
      <c r="X7" s="34">
        <f>(W7*Vars!$C6/12)+((11/12)*W7)+(L7/L$8*L$3)</f>
        <v>32009.495831009041</v>
      </c>
      <c r="Y7" s="34">
        <f>(X7*Vars!$C6/12)+((11/12)*X7)+(M7/M$8*M$3)</f>
        <v>32782.882096207686</v>
      </c>
      <c r="Z7" s="34">
        <f>(Y7*Vars!$C6/12)+((11/12)*Y7)+(N7/N$8*N$3)</f>
        <v>33672.572503739153</v>
      </c>
      <c r="AA7" s="34">
        <f>(Z7*Vars!$C6/12)+((11/12)*Z7)+(O7/O$8*O$3)</f>
        <v>34585.907451355037</v>
      </c>
      <c r="AB7" s="34">
        <f>(AA7*Vars!$C6/12)+((11/12)*AA7)+(P7/P$8*P$3)</f>
        <v>36245.437512294317</v>
      </c>
      <c r="AC7" s="34">
        <f>(AB7*Vars!$C6/12)+((11/12)*AB7)+(Q7/Q$8*Q$3)</f>
        <v>38324.335031606868</v>
      </c>
      <c r="AD7" s="34">
        <f>(AC7*Vars!$C6/12)+((11/12)*AC7)+(R7/R$8*R$3)</f>
        <v>40242.661012968034</v>
      </c>
      <c r="AE7" s="34">
        <f>(AD7*Vars!$C6/12)+((11/12)*AD7)+(S7/S$8*S$3)</f>
        <v>41153.691410269035</v>
      </c>
      <c r="AF7" s="34">
        <f>(AE7*Vars!$C6/12)+((11/12)*AE7)+(T7/T$8*T$3)</f>
        <v>42213.303353156341</v>
      </c>
      <c r="AG7" s="34">
        <f>(AF7*Vars!$C6/12)+((11/12)*AF7)+(U7/U$8*U$3)</f>
        <v>43809.770332734377</v>
      </c>
      <c r="AH7" s="34">
        <f>(AG7*Vars!$C6/12)+((11/12)*AG7)+(V7/V$8*V$3)</f>
        <v>45180.647588224696</v>
      </c>
      <c r="AI7" s="34">
        <f>(AH7*Vars!$C6/12)+((11/12)*AH7)+(W7/W$8*W$3)</f>
        <v>46815.770181949971</v>
      </c>
      <c r="AJ7" s="34">
        <f>(AI7*Vars!$C6/12)+((11/12)*AI7)+(X7/X$8*X$3)</f>
        <v>48259.516111710334</v>
      </c>
      <c r="AK7" s="34">
        <f>(AJ7*Vars!$C6/12)+((11/12)*AJ7)+(Y7/Y$8*Y$3)</f>
        <v>49296.197748260784</v>
      </c>
      <c r="AL7" s="34">
        <f>(AK7*Vars!$C6/12)+((11/12)*AK7)+(Z7/Z$8*Z$3)</f>
        <v>50501.739203825826</v>
      </c>
    </row>
    <row r="8" spans="2:38" ht="15" customHeight="1" x14ac:dyDescent="0.2">
      <c r="B8" s="1" t="s">
        <v>9</v>
      </c>
      <c r="C8" s="5">
        <f>SUM(C4:C7)</f>
        <v>2350000</v>
      </c>
      <c r="D8" s="5">
        <f>SUM(D4:D7)</f>
        <v>2340145.833333333</v>
      </c>
      <c r="E8" s="5">
        <f t="shared" ref="E8:AL8" si="1">SUM(E4:E7)</f>
        <v>2330337.8385416665</v>
      </c>
      <c r="F8" s="5">
        <f t="shared" si="1"/>
        <v>2320575.7773690675</v>
      </c>
      <c r="G8" s="5">
        <f t="shared" si="1"/>
        <v>2310859.4128876817</v>
      </c>
      <c r="H8" s="5">
        <f t="shared" si="1"/>
        <v>2301188.5094898497</v>
      </c>
      <c r="I8" s="5">
        <f t="shared" si="1"/>
        <v>2291562.8328802898</v>
      </c>
      <c r="J8" s="5">
        <f t="shared" si="1"/>
        <v>2281982.1500683133</v>
      </c>
      <c r="K8" s="5">
        <f t="shared" si="1"/>
        <v>2272446.229360099</v>
      </c>
      <c r="L8" s="5">
        <f t="shared" si="1"/>
        <v>2262954.8403510135</v>
      </c>
      <c r="M8" s="5">
        <f t="shared" si="1"/>
        <v>2253507.7539179744</v>
      </c>
      <c r="N8" s="5">
        <f t="shared" si="1"/>
        <v>2244104.7422118708</v>
      </c>
      <c r="O8" s="5">
        <f t="shared" si="1"/>
        <v>2234745.5786500205</v>
      </c>
      <c r="P8" s="5">
        <f t="shared" si="1"/>
        <v>2338741.7045753505</v>
      </c>
      <c r="Q8" s="5">
        <f t="shared" si="1"/>
        <v>2464371.3185742931</v>
      </c>
      <c r="R8" s="5">
        <f t="shared" si="1"/>
        <v>2596142.5570795108</v>
      </c>
      <c r="S8" s="5">
        <f t="shared" si="1"/>
        <v>2706248.9721410377</v>
      </c>
      <c r="T8" s="5">
        <f t="shared" si="1"/>
        <v>2818295.5227102041</v>
      </c>
      <c r="U8" s="5">
        <f t="shared" si="1"/>
        <v>2915661.4202230624</v>
      </c>
      <c r="V8" s="5">
        <f t="shared" si="1"/>
        <v>3036024.3349217875</v>
      </c>
      <c r="W8" s="5">
        <f t="shared" si="1"/>
        <v>3141435.0236015543</v>
      </c>
      <c r="X8" s="5">
        <f t="shared" si="1"/>
        <v>3251923.7217032132</v>
      </c>
      <c r="Y8" s="5">
        <f t="shared" si="1"/>
        <v>3342084.2437363276</v>
      </c>
      <c r="Z8" s="5">
        <f t="shared" si="1"/>
        <v>3444522.4867898799</v>
      </c>
      <c r="AA8" s="5">
        <f t="shared" si="1"/>
        <v>3550199.487294592</v>
      </c>
      <c r="AB8" s="5">
        <f t="shared" si="1"/>
        <v>3730721.6874200134</v>
      </c>
      <c r="AC8" s="5">
        <f t="shared" si="1"/>
        <v>3954073.4537380831</v>
      </c>
      <c r="AD8" s="5">
        <f t="shared" si="1"/>
        <v>4162722.219321189</v>
      </c>
      <c r="AE8" s="5">
        <f t="shared" si="1"/>
        <v>4271903.93840246</v>
      </c>
      <c r="AF8" s="5">
        <f t="shared" si="1"/>
        <v>4396684.7629320053</v>
      </c>
      <c r="AG8" s="5">
        <f t="shared" si="1"/>
        <v>4576362.3332710788</v>
      </c>
      <c r="AH8" s="5">
        <f t="shared" si="1"/>
        <v>4734488.7236193269</v>
      </c>
      <c r="AI8" s="5">
        <f t="shared" si="1"/>
        <v>4920494.0494637629</v>
      </c>
      <c r="AJ8" s="5">
        <f t="shared" si="1"/>
        <v>5088396.4073278112</v>
      </c>
      <c r="AK8" s="5">
        <f t="shared" si="1"/>
        <v>5216054.7404189529</v>
      </c>
      <c r="AL8" s="5">
        <f t="shared" si="1"/>
        <v>5361902.3172375532</v>
      </c>
    </row>
    <row r="9" spans="2:38" ht="15" customHeight="1" x14ac:dyDescent="0.2">
      <c r="B9" s="13" t="s">
        <v>22</v>
      </c>
      <c r="C9" s="8">
        <f>C3+C8</f>
        <v>2350000</v>
      </c>
      <c r="D9" s="8">
        <f t="shared" ref="D9:AL9" si="2">D3+D8</f>
        <v>2453457.4999999995</v>
      </c>
      <c r="E9" s="8">
        <f t="shared" si="2"/>
        <v>2465714.505208333</v>
      </c>
      <c r="F9" s="8">
        <f t="shared" si="2"/>
        <v>2462615.7773690675</v>
      </c>
      <c r="G9" s="8">
        <f t="shared" si="2"/>
        <v>2431781.4962210152</v>
      </c>
      <c r="H9" s="8">
        <f t="shared" si="2"/>
        <v>2424506.4261565162</v>
      </c>
      <c r="I9" s="8">
        <f t="shared" si="2"/>
        <v>2400663.4578802898</v>
      </c>
      <c r="J9" s="8">
        <f t="shared" si="2"/>
        <v>2414481.3167349799</v>
      </c>
      <c r="K9" s="8">
        <f t="shared" si="2"/>
        <v>2390490.3960267655</v>
      </c>
      <c r="L9" s="8">
        <f t="shared" si="2"/>
        <v>2386511.298684347</v>
      </c>
      <c r="M9" s="8">
        <f t="shared" si="2"/>
        <v>2357191.0872513079</v>
      </c>
      <c r="N9" s="8">
        <f t="shared" si="2"/>
        <v>2360435.5755452043</v>
      </c>
      <c r="O9" s="8">
        <f t="shared" si="2"/>
        <v>2354735.786983354</v>
      </c>
      <c r="P9" s="8">
        <f t="shared" si="2"/>
        <v>2534010.8145475937</v>
      </c>
      <c r="Q9" s="8">
        <f t="shared" si="2"/>
        <v>2703215.3405271685</v>
      </c>
      <c r="R9" s="8">
        <f t="shared" si="2"/>
        <v>2821206.9075256893</v>
      </c>
      <c r="S9" s="8">
        <f t="shared" si="2"/>
        <v>2832707.7320783557</v>
      </c>
      <c r="T9" s="8">
        <f t="shared" si="2"/>
        <v>2960799.9312885725</v>
      </c>
      <c r="U9" s="8">
        <f t="shared" si="2"/>
        <v>3113573.7381281839</v>
      </c>
      <c r="V9" s="8">
        <f t="shared" si="2"/>
        <v>3213124.7374026896</v>
      </c>
      <c r="W9" s="8">
        <f t="shared" si="2"/>
        <v>3347063.3772900938</v>
      </c>
      <c r="X9" s="8">
        <f t="shared" si="2"/>
        <v>3440213.5705330335</v>
      </c>
      <c r="Y9" s="8">
        <f t="shared" si="2"/>
        <v>3490818.6296435953</v>
      </c>
      <c r="Z9" s="8">
        <f t="shared" si="2"/>
        <v>3611966.8049014504</v>
      </c>
      <c r="AA9" s="8">
        <f t="shared" si="2"/>
        <v>3757584.2433134443</v>
      </c>
      <c r="AB9" s="8">
        <f t="shared" si="2"/>
        <v>3978554.1265920508</v>
      </c>
      <c r="AC9" s="8">
        <f t="shared" si="2"/>
        <v>4222054.2531252839</v>
      </c>
      <c r="AD9" s="8">
        <f t="shared" si="2"/>
        <v>4469653.8308177534</v>
      </c>
      <c r="AE9" s="8">
        <f t="shared" si="2"/>
        <v>4422254.7341172686</v>
      </c>
      <c r="AF9" s="8">
        <f t="shared" si="2"/>
        <v>4570904.6077708686</v>
      </c>
      <c r="AG9" s="8">
        <f t="shared" si="2"/>
        <v>4902806.6189569831</v>
      </c>
      <c r="AH9" s="8">
        <f t="shared" si="2"/>
        <v>4909505.257292279</v>
      </c>
      <c r="AI9" s="8">
        <f t="shared" si="2"/>
        <v>5201664.7789376257</v>
      </c>
      <c r="AJ9" s="8">
        <f t="shared" si="2"/>
        <v>5404989.2585989079</v>
      </c>
      <c r="AK9" s="8">
        <f t="shared" si="2"/>
        <v>5422374.5187682351</v>
      </c>
      <c r="AL9" s="8">
        <f t="shared" si="2"/>
        <v>5595138.5228754869</v>
      </c>
    </row>
    <row r="10" spans="2:38" ht="15" customHeight="1" x14ac:dyDescent="0.2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2:38" ht="15" customHeight="1" x14ac:dyDescent="0.2">
      <c r="B11" s="10" t="s">
        <v>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2:38" ht="15" customHeight="1" x14ac:dyDescent="0.2">
      <c r="B12" s="4" t="s">
        <v>14</v>
      </c>
      <c r="C12" s="5">
        <f>C26</f>
        <v>257816.00000000003</v>
      </c>
      <c r="D12" s="5">
        <f t="shared" ref="D12:AL12" si="3">D26</f>
        <v>231686</v>
      </c>
      <c r="E12" s="5">
        <f t="shared" si="3"/>
        <v>268268</v>
      </c>
      <c r="F12" s="5">
        <f t="shared" si="3"/>
        <v>243880</v>
      </c>
      <c r="G12" s="5">
        <f t="shared" si="3"/>
        <v>268268</v>
      </c>
      <c r="H12" s="5">
        <f t="shared" si="3"/>
        <v>256074.00000000003</v>
      </c>
      <c r="I12" s="5">
        <f t="shared" si="3"/>
        <v>243880</v>
      </c>
      <c r="J12" s="5">
        <f t="shared" si="3"/>
        <v>280462</v>
      </c>
      <c r="K12" s="5">
        <f t="shared" si="3"/>
        <v>231686</v>
      </c>
      <c r="L12" s="5">
        <f t="shared" si="3"/>
        <v>256074.00000000003</v>
      </c>
      <c r="M12" s="5">
        <f t="shared" si="3"/>
        <v>243880</v>
      </c>
      <c r="N12" s="5">
        <f t="shared" si="3"/>
        <v>231686</v>
      </c>
      <c r="O12" s="5">
        <f t="shared" si="3"/>
        <v>263390.40000000002</v>
      </c>
      <c r="P12" s="5">
        <f t="shared" si="3"/>
        <v>250848.00000000003</v>
      </c>
      <c r="Q12" s="5">
        <f t="shared" si="3"/>
        <v>263390.40000000002</v>
      </c>
      <c r="R12" s="5">
        <f t="shared" si="3"/>
        <v>275932.79999999999</v>
      </c>
      <c r="S12" s="5">
        <f t="shared" si="3"/>
        <v>283651.20000000001</v>
      </c>
      <c r="T12" s="5">
        <f t="shared" si="3"/>
        <v>270144</v>
      </c>
      <c r="U12" s="5">
        <f t="shared" si="3"/>
        <v>297158.40000000002</v>
      </c>
      <c r="V12" s="5">
        <f t="shared" si="3"/>
        <v>291530.40000000002</v>
      </c>
      <c r="W12" s="5">
        <f t="shared" si="3"/>
        <v>308736</v>
      </c>
      <c r="X12" s="5">
        <f t="shared" si="3"/>
        <v>339609.60000000003</v>
      </c>
      <c r="Y12" s="5">
        <f t="shared" si="3"/>
        <v>277862.40000000002</v>
      </c>
      <c r="Z12" s="5">
        <f t="shared" si="3"/>
        <v>328032</v>
      </c>
      <c r="AA12" s="5">
        <f t="shared" si="3"/>
        <v>328032</v>
      </c>
      <c r="AB12" s="5">
        <f t="shared" si="3"/>
        <v>295228.80000000005</v>
      </c>
      <c r="AC12" s="5">
        <f t="shared" si="3"/>
        <v>364694.4</v>
      </c>
      <c r="AD12" s="5">
        <f t="shared" si="3"/>
        <v>382060.80000000005</v>
      </c>
      <c r="AE12" s="5">
        <f t="shared" si="3"/>
        <v>347328</v>
      </c>
      <c r="AF12" s="5">
        <f t="shared" si="3"/>
        <v>384955.2</v>
      </c>
      <c r="AG12" s="5">
        <f t="shared" si="3"/>
        <v>403286.4</v>
      </c>
      <c r="AH12" s="5">
        <f t="shared" si="3"/>
        <v>366624</v>
      </c>
      <c r="AI12" s="5">
        <f t="shared" si="3"/>
        <v>405216</v>
      </c>
      <c r="AJ12" s="5">
        <f t="shared" si="3"/>
        <v>405216</v>
      </c>
      <c r="AK12" s="5">
        <f t="shared" si="3"/>
        <v>347328</v>
      </c>
      <c r="AL12" s="5">
        <f t="shared" si="3"/>
        <v>424512</v>
      </c>
    </row>
    <row r="13" spans="2:38" ht="15" customHeight="1" x14ac:dyDescent="0.2">
      <c r="B13" s="4" t="s">
        <v>15</v>
      </c>
      <c r="C13" s="5">
        <f>C36</f>
        <v>96000</v>
      </c>
      <c r="D13" s="5">
        <f t="shared" ref="D13:AL13" si="4">D36</f>
        <v>91200</v>
      </c>
      <c r="E13" s="5">
        <f t="shared" si="4"/>
        <v>105600</v>
      </c>
      <c r="F13" s="5">
        <f t="shared" si="4"/>
        <v>96000</v>
      </c>
      <c r="G13" s="5">
        <f t="shared" si="4"/>
        <v>105600</v>
      </c>
      <c r="H13" s="5">
        <f t="shared" si="4"/>
        <v>100800</v>
      </c>
      <c r="I13" s="5">
        <f t="shared" si="4"/>
        <v>96000</v>
      </c>
      <c r="J13" s="5">
        <f t="shared" si="4"/>
        <v>110400</v>
      </c>
      <c r="K13" s="5">
        <f t="shared" si="4"/>
        <v>91200</v>
      </c>
      <c r="L13" s="5">
        <f t="shared" si="4"/>
        <v>100800</v>
      </c>
      <c r="M13" s="5">
        <f t="shared" si="4"/>
        <v>96000</v>
      </c>
      <c r="N13" s="5">
        <f t="shared" si="4"/>
        <v>91200</v>
      </c>
      <c r="O13" s="5">
        <f t="shared" si="4"/>
        <v>100800</v>
      </c>
      <c r="P13" s="5">
        <f t="shared" si="4"/>
        <v>96000</v>
      </c>
      <c r="Q13" s="5">
        <f t="shared" si="4"/>
        <v>100800</v>
      </c>
      <c r="R13" s="5">
        <f t="shared" si="4"/>
        <v>105600</v>
      </c>
      <c r="S13" s="5">
        <f t="shared" si="4"/>
        <v>100800</v>
      </c>
      <c r="T13" s="5">
        <f t="shared" si="4"/>
        <v>96000</v>
      </c>
      <c r="U13" s="5">
        <f t="shared" si="4"/>
        <v>105600</v>
      </c>
      <c r="V13" s="5">
        <f t="shared" si="4"/>
        <v>100800</v>
      </c>
      <c r="W13" s="5">
        <f t="shared" si="4"/>
        <v>144000</v>
      </c>
      <c r="X13" s="5">
        <f t="shared" si="4"/>
        <v>158400</v>
      </c>
      <c r="Y13" s="5">
        <f t="shared" si="4"/>
        <v>129600</v>
      </c>
      <c r="Z13" s="5">
        <f t="shared" si="4"/>
        <v>144000</v>
      </c>
      <c r="AA13" s="5">
        <f t="shared" si="4"/>
        <v>144000</v>
      </c>
      <c r="AB13" s="5">
        <f t="shared" si="4"/>
        <v>129600</v>
      </c>
      <c r="AC13" s="5">
        <f t="shared" si="4"/>
        <v>151200</v>
      </c>
      <c r="AD13" s="5">
        <f t="shared" si="4"/>
        <v>176000</v>
      </c>
      <c r="AE13" s="5">
        <f t="shared" si="4"/>
        <v>160000</v>
      </c>
      <c r="AF13" s="5">
        <f t="shared" si="4"/>
        <v>168000</v>
      </c>
      <c r="AG13" s="5">
        <f t="shared" si="4"/>
        <v>176000</v>
      </c>
      <c r="AH13" s="5">
        <f t="shared" si="4"/>
        <v>160000</v>
      </c>
      <c r="AI13" s="5">
        <f t="shared" si="4"/>
        <v>168000</v>
      </c>
      <c r="AJ13" s="5">
        <f t="shared" si="4"/>
        <v>168000</v>
      </c>
      <c r="AK13" s="5">
        <f t="shared" si="4"/>
        <v>144000</v>
      </c>
      <c r="AL13" s="5">
        <f t="shared" si="4"/>
        <v>176000</v>
      </c>
    </row>
    <row r="14" spans="2:38" ht="15" customHeight="1" x14ac:dyDescent="0.2">
      <c r="B14" s="4" t="s">
        <v>16</v>
      </c>
      <c r="C14" s="5">
        <f>C46</f>
        <v>67200</v>
      </c>
      <c r="D14" s="5">
        <f t="shared" ref="D14:AL14" si="5">D46</f>
        <v>63839.999999999993</v>
      </c>
      <c r="E14" s="5">
        <f t="shared" si="5"/>
        <v>73920</v>
      </c>
      <c r="F14" s="5">
        <f t="shared" si="5"/>
        <v>67200</v>
      </c>
      <c r="G14" s="5">
        <f t="shared" si="5"/>
        <v>73920</v>
      </c>
      <c r="H14" s="5">
        <f t="shared" si="5"/>
        <v>70560</v>
      </c>
      <c r="I14" s="5">
        <f t="shared" si="5"/>
        <v>67200</v>
      </c>
      <c r="J14" s="5">
        <f t="shared" si="5"/>
        <v>77280</v>
      </c>
      <c r="K14" s="5">
        <f t="shared" si="5"/>
        <v>63839.999999999993</v>
      </c>
      <c r="L14" s="5">
        <f t="shared" si="5"/>
        <v>70560</v>
      </c>
      <c r="M14" s="5">
        <f t="shared" si="5"/>
        <v>67200</v>
      </c>
      <c r="N14" s="5">
        <f t="shared" si="5"/>
        <v>63839.999999999993</v>
      </c>
      <c r="O14" s="5">
        <f t="shared" si="5"/>
        <v>70560</v>
      </c>
      <c r="P14" s="5">
        <f t="shared" si="5"/>
        <v>67200</v>
      </c>
      <c r="Q14" s="5">
        <f t="shared" si="5"/>
        <v>70560</v>
      </c>
      <c r="R14" s="5">
        <f t="shared" si="5"/>
        <v>92400</v>
      </c>
      <c r="S14" s="5">
        <f t="shared" si="5"/>
        <v>88200</v>
      </c>
      <c r="T14" s="5">
        <f t="shared" si="5"/>
        <v>84000</v>
      </c>
      <c r="U14" s="5">
        <f t="shared" si="5"/>
        <v>92400</v>
      </c>
      <c r="V14" s="5">
        <f t="shared" si="5"/>
        <v>105840</v>
      </c>
      <c r="W14" s="5">
        <f t="shared" si="5"/>
        <v>100800</v>
      </c>
      <c r="X14" s="5">
        <f t="shared" si="5"/>
        <v>110880</v>
      </c>
      <c r="Y14" s="5">
        <f t="shared" si="5"/>
        <v>90720</v>
      </c>
      <c r="Z14" s="5">
        <f t="shared" si="5"/>
        <v>100800</v>
      </c>
      <c r="AA14" s="5">
        <f t="shared" si="5"/>
        <v>100800</v>
      </c>
      <c r="AB14" s="5">
        <f t="shared" si="5"/>
        <v>90720</v>
      </c>
      <c r="AC14" s="5">
        <f t="shared" si="5"/>
        <v>105840</v>
      </c>
      <c r="AD14" s="5">
        <f t="shared" si="5"/>
        <v>110880</v>
      </c>
      <c r="AE14" s="5">
        <f t="shared" si="5"/>
        <v>100800</v>
      </c>
      <c r="AF14" s="5">
        <f t="shared" si="5"/>
        <v>105840</v>
      </c>
      <c r="AG14" s="5">
        <f t="shared" si="5"/>
        <v>110880</v>
      </c>
      <c r="AH14" s="5">
        <f t="shared" si="5"/>
        <v>100800</v>
      </c>
      <c r="AI14" s="5">
        <f t="shared" si="5"/>
        <v>105840</v>
      </c>
      <c r="AJ14" s="5">
        <f t="shared" si="5"/>
        <v>105840</v>
      </c>
      <c r="AK14" s="5">
        <f t="shared" si="5"/>
        <v>90720</v>
      </c>
      <c r="AL14" s="5">
        <f t="shared" si="5"/>
        <v>110880</v>
      </c>
    </row>
    <row r="15" spans="2:38" ht="15" customHeight="1" x14ac:dyDescent="0.2">
      <c r="B15" s="7" t="s">
        <v>3</v>
      </c>
      <c r="C15" s="8">
        <f>SUM(C12:C14)</f>
        <v>421016</v>
      </c>
      <c r="D15" s="8">
        <f t="shared" ref="D15:AL15" si="6">SUM(D12:D14)</f>
        <v>386726</v>
      </c>
      <c r="E15" s="8">
        <f t="shared" si="6"/>
        <v>447788</v>
      </c>
      <c r="F15" s="8">
        <f t="shared" si="6"/>
        <v>407080</v>
      </c>
      <c r="G15" s="8">
        <f t="shared" si="6"/>
        <v>447788</v>
      </c>
      <c r="H15" s="8">
        <f t="shared" si="6"/>
        <v>427434</v>
      </c>
      <c r="I15" s="8">
        <f t="shared" si="6"/>
        <v>407080</v>
      </c>
      <c r="J15" s="8">
        <f t="shared" si="6"/>
        <v>468142</v>
      </c>
      <c r="K15" s="8">
        <f t="shared" si="6"/>
        <v>386726</v>
      </c>
      <c r="L15" s="8">
        <f t="shared" si="6"/>
        <v>427434</v>
      </c>
      <c r="M15" s="8">
        <f t="shared" si="6"/>
        <v>407080</v>
      </c>
      <c r="N15" s="8">
        <f t="shared" si="6"/>
        <v>386726</v>
      </c>
      <c r="O15" s="8">
        <f t="shared" si="6"/>
        <v>434750.4</v>
      </c>
      <c r="P15" s="8">
        <f t="shared" si="6"/>
        <v>414048</v>
      </c>
      <c r="Q15" s="8">
        <f t="shared" si="6"/>
        <v>434750.4</v>
      </c>
      <c r="R15" s="8">
        <f t="shared" si="6"/>
        <v>473932.79999999999</v>
      </c>
      <c r="S15" s="8">
        <f t="shared" si="6"/>
        <v>472651.2</v>
      </c>
      <c r="T15" s="8">
        <f t="shared" si="6"/>
        <v>450144</v>
      </c>
      <c r="U15" s="8">
        <f t="shared" si="6"/>
        <v>495158.4</v>
      </c>
      <c r="V15" s="8">
        <f t="shared" si="6"/>
        <v>498170.4</v>
      </c>
      <c r="W15" s="8">
        <f t="shared" si="6"/>
        <v>553536</v>
      </c>
      <c r="X15" s="8">
        <f t="shared" si="6"/>
        <v>608889.60000000009</v>
      </c>
      <c r="Y15" s="8">
        <f t="shared" si="6"/>
        <v>498182.40000000002</v>
      </c>
      <c r="Z15" s="8">
        <f t="shared" si="6"/>
        <v>572832</v>
      </c>
      <c r="AA15" s="8">
        <f t="shared" si="6"/>
        <v>572832</v>
      </c>
      <c r="AB15" s="8">
        <f t="shared" si="6"/>
        <v>515548.80000000005</v>
      </c>
      <c r="AC15" s="8">
        <f t="shared" si="6"/>
        <v>621734.40000000002</v>
      </c>
      <c r="AD15" s="8">
        <f t="shared" si="6"/>
        <v>668940.80000000005</v>
      </c>
      <c r="AE15" s="8">
        <f t="shared" si="6"/>
        <v>608128</v>
      </c>
      <c r="AF15" s="8">
        <f t="shared" si="6"/>
        <v>658795.19999999995</v>
      </c>
      <c r="AG15" s="8">
        <f t="shared" si="6"/>
        <v>690166.4</v>
      </c>
      <c r="AH15" s="8">
        <f t="shared" si="6"/>
        <v>627424</v>
      </c>
      <c r="AI15" s="8">
        <f t="shared" si="6"/>
        <v>679056</v>
      </c>
      <c r="AJ15" s="8">
        <f t="shared" si="6"/>
        <v>679056</v>
      </c>
      <c r="AK15" s="8">
        <f t="shared" si="6"/>
        <v>582048</v>
      </c>
      <c r="AL15" s="8">
        <f t="shared" si="6"/>
        <v>711392</v>
      </c>
    </row>
    <row r="16" spans="2:38" ht="15" customHeight="1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2:38" ht="15" customHeight="1" x14ac:dyDescent="0.2">
      <c r="C17" s="5"/>
      <c r="D17" s="1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2:38" ht="15" customHeight="1" x14ac:dyDescent="0.2">
      <c r="B18" s="1" t="s">
        <v>64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2:38" ht="15" customHeight="1" x14ac:dyDescent="0.2">
      <c r="B19" s="1" t="s">
        <v>65</v>
      </c>
      <c r="C19" s="5">
        <v>13</v>
      </c>
      <c r="D19" s="5">
        <v>13</v>
      </c>
      <c r="E19" s="5">
        <v>13</v>
      </c>
      <c r="F19" s="5">
        <v>13</v>
      </c>
      <c r="G19" s="5">
        <v>13</v>
      </c>
      <c r="H19" s="5">
        <v>13</v>
      </c>
      <c r="I19" s="5">
        <v>13</v>
      </c>
      <c r="J19" s="5">
        <v>13</v>
      </c>
      <c r="K19" s="5">
        <v>13</v>
      </c>
      <c r="L19" s="5">
        <v>13</v>
      </c>
      <c r="M19" s="5">
        <v>13</v>
      </c>
      <c r="N19" s="5">
        <v>13</v>
      </c>
      <c r="O19" s="5">
        <v>13</v>
      </c>
      <c r="P19" s="5">
        <v>13</v>
      </c>
      <c r="Q19" s="5">
        <v>13</v>
      </c>
      <c r="R19" s="5">
        <v>13</v>
      </c>
      <c r="S19" s="5">
        <v>14</v>
      </c>
      <c r="T19" s="5">
        <v>14</v>
      </c>
      <c r="U19" s="5">
        <v>14</v>
      </c>
      <c r="V19" s="5">
        <v>14</v>
      </c>
      <c r="W19" s="5">
        <v>16</v>
      </c>
      <c r="X19" s="5">
        <v>16</v>
      </c>
      <c r="Y19" s="5">
        <v>16</v>
      </c>
      <c r="Z19" s="5">
        <v>17</v>
      </c>
      <c r="AA19" s="5">
        <v>17</v>
      </c>
      <c r="AB19" s="5">
        <v>17</v>
      </c>
      <c r="AC19" s="5">
        <v>18</v>
      </c>
      <c r="AD19" s="5">
        <v>18</v>
      </c>
      <c r="AE19" s="5">
        <v>18</v>
      </c>
      <c r="AF19" s="5">
        <v>19</v>
      </c>
      <c r="AG19" s="5">
        <v>19</v>
      </c>
      <c r="AH19" s="5">
        <v>19</v>
      </c>
      <c r="AI19" s="5">
        <v>20</v>
      </c>
      <c r="AJ19" s="5">
        <v>20</v>
      </c>
      <c r="AK19" s="5">
        <v>20</v>
      </c>
      <c r="AL19" s="5">
        <v>20</v>
      </c>
    </row>
    <row r="20" spans="2:38" ht="15" customHeight="1" x14ac:dyDescent="0.2">
      <c r="B20" s="1" t="s">
        <v>66</v>
      </c>
      <c r="C20" s="5">
        <f>NETWORKDAYS(C$1,EOMONTH(C$1,0)+1,Vars!$H$3:$H$32)*8</f>
        <v>168</v>
      </c>
      <c r="D20" s="5">
        <f>NETWORKDAYS(D$1,EOMONTH(D$1,0)+1,Vars!$H$3:$H$32)*8</f>
        <v>160</v>
      </c>
      <c r="E20" s="5">
        <f>NETWORKDAYS(E$1,EOMONTH(E$1,0)+1,Vars!$H$3:$H$32)*8</f>
        <v>184</v>
      </c>
      <c r="F20" s="5">
        <f>NETWORKDAYS(F$1,EOMONTH(F$1,0)+1,Vars!$H$3:$H$32)*8</f>
        <v>168</v>
      </c>
      <c r="G20" s="5">
        <f>NETWORKDAYS(G$1,EOMONTH(G$1,0)+1,Vars!$H$3:$H$32)*8</f>
        <v>184</v>
      </c>
      <c r="H20" s="5">
        <f>NETWORKDAYS(H$1,EOMONTH(H$1,0)+1,Vars!$H$3:$H$32)*8</f>
        <v>176</v>
      </c>
      <c r="I20" s="5">
        <f>NETWORKDAYS(I$1,EOMONTH(I$1,0)+1,Vars!$H$3:$H$32)*8</f>
        <v>168</v>
      </c>
      <c r="J20" s="5">
        <f>NETWORKDAYS(J$1,EOMONTH(J$1,0)+1,Vars!$H$3:$H$32)*8</f>
        <v>192</v>
      </c>
      <c r="K20" s="5">
        <f>NETWORKDAYS(K$1,EOMONTH(K$1,0)+1,Vars!$H$3:$H$32)*8</f>
        <v>160</v>
      </c>
      <c r="L20" s="5">
        <f>NETWORKDAYS(L$1,EOMONTH(L$1,0)+1,Vars!$H$3:$H$32)*8</f>
        <v>176</v>
      </c>
      <c r="M20" s="5">
        <f>NETWORKDAYS(M$1,EOMONTH(M$1,0)+1,Vars!$H$3:$H$32)*8</f>
        <v>168</v>
      </c>
      <c r="N20" s="5">
        <f>NETWORKDAYS(N$1,EOMONTH(N$1,0)+1,Vars!$H$3:$H$32)*8</f>
        <v>160</v>
      </c>
      <c r="O20" s="5">
        <f>NETWORKDAYS(O$1,EOMONTH(O$1,0)+1,Vars!$H$3:$H$32)*8</f>
        <v>176</v>
      </c>
      <c r="P20" s="5">
        <f>NETWORKDAYS(P$1,EOMONTH(P$1,0)+1,Vars!$H$3:$H$32)*8</f>
        <v>168</v>
      </c>
      <c r="Q20" s="5">
        <f>NETWORKDAYS(Q$1,EOMONTH(Q$1,0)+1,Vars!$H$3:$H$32)*8</f>
        <v>176</v>
      </c>
      <c r="R20" s="5">
        <f>NETWORKDAYS(R$1,EOMONTH(R$1,0)+1,Vars!$H$3:$H$32)*8</f>
        <v>184</v>
      </c>
      <c r="S20" s="5">
        <f>NETWORKDAYS(S$1,EOMONTH(S$1,0)+1,Vars!$H$3:$H$32)*8</f>
        <v>176</v>
      </c>
      <c r="T20" s="5">
        <f>NETWORKDAYS(T$1,EOMONTH(T$1,0)+1,Vars!$H$3:$H$32)*8</f>
        <v>168</v>
      </c>
      <c r="U20" s="5">
        <f>NETWORKDAYS(U$1,EOMONTH(U$1,0)+1,Vars!$H$3:$H$32)*8</f>
        <v>184</v>
      </c>
      <c r="V20" s="5">
        <f>NETWORKDAYS(V$1,EOMONTH(V$1,0)+1,Vars!$H$3:$H$32)*8</f>
        <v>176</v>
      </c>
      <c r="W20" s="5">
        <f>NETWORKDAYS(W$1,EOMONTH(W$1,0)+1,Vars!$H$3:$H$32)*8</f>
        <v>168</v>
      </c>
      <c r="X20" s="5">
        <f>NETWORKDAYS(X$1,EOMONTH(X$1,0)+1,Vars!$H$3:$H$32)*8</f>
        <v>184</v>
      </c>
      <c r="Y20" s="5">
        <f>NETWORKDAYS(Y$1,EOMONTH(Y$1,0)+1,Vars!$H$3:$H$32)*8</f>
        <v>152</v>
      </c>
      <c r="Z20" s="5">
        <f>NETWORKDAYS(Z$1,EOMONTH(Z$1,0)+1,Vars!$H$3:$H$32)*8</f>
        <v>168</v>
      </c>
      <c r="AA20" s="5">
        <f>NETWORKDAYS(AA$1,EOMONTH(AA$1,0)+1,Vars!$H$3:$H$32)*8</f>
        <v>168</v>
      </c>
      <c r="AB20" s="5">
        <f>NETWORKDAYS(AB$1,EOMONTH(AB$1,0)+1,Vars!$H$3:$H$32)*8</f>
        <v>152</v>
      </c>
      <c r="AC20" s="5">
        <f>NETWORKDAYS(AC$1,EOMONTH(AC$1,0)+1,Vars!$H$3:$H$32)*8</f>
        <v>176</v>
      </c>
      <c r="AD20" s="5">
        <f>NETWORKDAYS(AD$1,EOMONTH(AD$1,0)+1,Vars!$H$3:$H$32)*8</f>
        <v>184</v>
      </c>
      <c r="AE20" s="5">
        <f>NETWORKDAYS(AE$1,EOMONTH(AE$1,0)+1,Vars!$H$3:$H$32)*8</f>
        <v>168</v>
      </c>
      <c r="AF20" s="5">
        <f>NETWORKDAYS(AF$1,EOMONTH(AF$1,0)+1,Vars!$H$3:$H$32)*8</f>
        <v>176</v>
      </c>
      <c r="AG20" s="5">
        <f>NETWORKDAYS(AG$1,EOMONTH(AG$1,0)+1,Vars!$H$3:$H$32)*8</f>
        <v>184</v>
      </c>
      <c r="AH20" s="5">
        <f>NETWORKDAYS(AH$1,EOMONTH(AH$1,0)+1,Vars!$H$3:$H$32)*8</f>
        <v>168</v>
      </c>
      <c r="AI20" s="5">
        <f>NETWORKDAYS(AI$1,EOMONTH(AI$1,0)+1,Vars!$H$3:$H$32)*8</f>
        <v>176</v>
      </c>
      <c r="AJ20" s="5">
        <f>NETWORKDAYS(AJ$1,EOMONTH(AJ$1,0)+1,Vars!$H$3:$H$32)*8</f>
        <v>176</v>
      </c>
      <c r="AK20" s="5">
        <f>NETWORKDAYS(AK$1,EOMONTH(AK$1,0)+1,Vars!$H$3:$H$32)*8</f>
        <v>152</v>
      </c>
      <c r="AL20" s="5">
        <f>NETWORKDAYS(AL$1,EOMONTH(AL$1,0)+1,Vars!$H$3:$H$32)*8</f>
        <v>184</v>
      </c>
    </row>
    <row r="21" spans="2:38" ht="15" customHeight="1" x14ac:dyDescent="0.2">
      <c r="B21" s="1" t="s">
        <v>68</v>
      </c>
      <c r="C21" s="5">
        <f>C19*8</f>
        <v>104</v>
      </c>
      <c r="D21" s="5">
        <f t="shared" ref="D21:AL21" si="7">D19*8</f>
        <v>104</v>
      </c>
      <c r="E21" s="5">
        <f t="shared" si="7"/>
        <v>104</v>
      </c>
      <c r="F21" s="5">
        <f t="shared" si="7"/>
        <v>104</v>
      </c>
      <c r="G21" s="5">
        <f t="shared" si="7"/>
        <v>104</v>
      </c>
      <c r="H21" s="5">
        <f t="shared" si="7"/>
        <v>104</v>
      </c>
      <c r="I21" s="5">
        <f t="shared" si="7"/>
        <v>104</v>
      </c>
      <c r="J21" s="5">
        <f t="shared" si="7"/>
        <v>104</v>
      </c>
      <c r="K21" s="5">
        <f t="shared" si="7"/>
        <v>104</v>
      </c>
      <c r="L21" s="5">
        <f t="shared" si="7"/>
        <v>104</v>
      </c>
      <c r="M21" s="5">
        <f t="shared" si="7"/>
        <v>104</v>
      </c>
      <c r="N21" s="5">
        <f t="shared" si="7"/>
        <v>104</v>
      </c>
      <c r="O21" s="5">
        <f t="shared" si="7"/>
        <v>104</v>
      </c>
      <c r="P21" s="5">
        <f t="shared" si="7"/>
        <v>104</v>
      </c>
      <c r="Q21" s="5">
        <f t="shared" si="7"/>
        <v>104</v>
      </c>
      <c r="R21" s="5">
        <f t="shared" si="7"/>
        <v>104</v>
      </c>
      <c r="S21" s="5">
        <f t="shared" si="7"/>
        <v>112</v>
      </c>
      <c r="T21" s="5">
        <f t="shared" si="7"/>
        <v>112</v>
      </c>
      <c r="U21" s="5">
        <f t="shared" si="7"/>
        <v>112</v>
      </c>
      <c r="V21" s="5">
        <f t="shared" si="7"/>
        <v>112</v>
      </c>
      <c r="W21" s="5">
        <f t="shared" si="7"/>
        <v>128</v>
      </c>
      <c r="X21" s="5">
        <f t="shared" si="7"/>
        <v>128</v>
      </c>
      <c r="Y21" s="5">
        <f t="shared" si="7"/>
        <v>128</v>
      </c>
      <c r="Z21" s="5">
        <f t="shared" si="7"/>
        <v>136</v>
      </c>
      <c r="AA21" s="5">
        <f t="shared" si="7"/>
        <v>136</v>
      </c>
      <c r="AB21" s="5">
        <f t="shared" si="7"/>
        <v>136</v>
      </c>
      <c r="AC21" s="5">
        <f t="shared" si="7"/>
        <v>144</v>
      </c>
      <c r="AD21" s="5">
        <f t="shared" si="7"/>
        <v>144</v>
      </c>
      <c r="AE21" s="5">
        <f t="shared" si="7"/>
        <v>144</v>
      </c>
      <c r="AF21" s="5">
        <f t="shared" si="7"/>
        <v>152</v>
      </c>
      <c r="AG21" s="5">
        <f t="shared" si="7"/>
        <v>152</v>
      </c>
      <c r="AH21" s="5">
        <f t="shared" si="7"/>
        <v>152</v>
      </c>
      <c r="AI21" s="5">
        <f t="shared" si="7"/>
        <v>160</v>
      </c>
      <c r="AJ21" s="5">
        <f t="shared" si="7"/>
        <v>160</v>
      </c>
      <c r="AK21" s="5">
        <f t="shared" si="7"/>
        <v>160</v>
      </c>
      <c r="AL21" s="5">
        <f t="shared" si="7"/>
        <v>160</v>
      </c>
    </row>
    <row r="22" spans="2:38" ht="15" customHeight="1" x14ac:dyDescent="0.2">
      <c r="B22" s="2" t="s">
        <v>77</v>
      </c>
      <c r="C22" s="6">
        <f>C19*C20-C21</f>
        <v>2080</v>
      </c>
      <c r="D22" s="6">
        <f t="shared" ref="D22:AL22" si="8">D19*D20-D21</f>
        <v>1976</v>
      </c>
      <c r="E22" s="6">
        <f t="shared" si="8"/>
        <v>2288</v>
      </c>
      <c r="F22" s="6">
        <f t="shared" si="8"/>
        <v>2080</v>
      </c>
      <c r="G22" s="6">
        <f t="shared" si="8"/>
        <v>2288</v>
      </c>
      <c r="H22" s="6">
        <f t="shared" si="8"/>
        <v>2184</v>
      </c>
      <c r="I22" s="6">
        <f t="shared" si="8"/>
        <v>2080</v>
      </c>
      <c r="J22" s="6">
        <f t="shared" si="8"/>
        <v>2392</v>
      </c>
      <c r="K22" s="6">
        <f t="shared" si="8"/>
        <v>1976</v>
      </c>
      <c r="L22" s="6">
        <f t="shared" si="8"/>
        <v>2184</v>
      </c>
      <c r="M22" s="6">
        <f t="shared" si="8"/>
        <v>2080</v>
      </c>
      <c r="N22" s="6">
        <f t="shared" si="8"/>
        <v>1976</v>
      </c>
      <c r="O22" s="6">
        <f t="shared" si="8"/>
        <v>2184</v>
      </c>
      <c r="P22" s="6">
        <f t="shared" si="8"/>
        <v>2080</v>
      </c>
      <c r="Q22" s="6">
        <f t="shared" si="8"/>
        <v>2184</v>
      </c>
      <c r="R22" s="6">
        <f t="shared" si="8"/>
        <v>2288</v>
      </c>
      <c r="S22" s="6">
        <f t="shared" si="8"/>
        <v>2352</v>
      </c>
      <c r="T22" s="6">
        <f t="shared" si="8"/>
        <v>2240</v>
      </c>
      <c r="U22" s="6">
        <f t="shared" si="8"/>
        <v>2464</v>
      </c>
      <c r="V22" s="6">
        <f t="shared" si="8"/>
        <v>2352</v>
      </c>
      <c r="W22" s="6">
        <f t="shared" si="8"/>
        <v>2560</v>
      </c>
      <c r="X22" s="6">
        <f t="shared" si="8"/>
        <v>2816</v>
      </c>
      <c r="Y22" s="6">
        <f t="shared" si="8"/>
        <v>2304</v>
      </c>
      <c r="Z22" s="6">
        <f t="shared" si="8"/>
        <v>2720</v>
      </c>
      <c r="AA22" s="6">
        <f t="shared" si="8"/>
        <v>2720</v>
      </c>
      <c r="AB22" s="6">
        <f t="shared" si="8"/>
        <v>2448</v>
      </c>
      <c r="AC22" s="6">
        <f t="shared" si="8"/>
        <v>3024</v>
      </c>
      <c r="AD22" s="6">
        <f t="shared" si="8"/>
        <v>3168</v>
      </c>
      <c r="AE22" s="6">
        <f t="shared" si="8"/>
        <v>2880</v>
      </c>
      <c r="AF22" s="6">
        <f t="shared" si="8"/>
        <v>3192</v>
      </c>
      <c r="AG22" s="6">
        <f t="shared" si="8"/>
        <v>3344</v>
      </c>
      <c r="AH22" s="6">
        <f t="shared" si="8"/>
        <v>3040</v>
      </c>
      <c r="AI22" s="6">
        <f t="shared" si="8"/>
        <v>3360</v>
      </c>
      <c r="AJ22" s="6">
        <f t="shared" si="8"/>
        <v>3360</v>
      </c>
      <c r="AK22" s="6">
        <f t="shared" si="8"/>
        <v>2880</v>
      </c>
      <c r="AL22" s="6">
        <f t="shared" si="8"/>
        <v>3520</v>
      </c>
    </row>
    <row r="23" spans="2:38" ht="1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2:38" ht="15" customHeight="1" x14ac:dyDescent="0.2">
      <c r="B24" s="1" t="s">
        <v>67</v>
      </c>
      <c r="C24" s="5">
        <v>185</v>
      </c>
      <c r="D24" s="5">
        <v>175</v>
      </c>
      <c r="E24" s="5">
        <v>175</v>
      </c>
      <c r="F24" s="5">
        <v>175</v>
      </c>
      <c r="G24" s="5">
        <v>175</v>
      </c>
      <c r="H24" s="5">
        <v>175</v>
      </c>
      <c r="I24" s="5">
        <v>175</v>
      </c>
      <c r="J24" s="5">
        <v>175</v>
      </c>
      <c r="K24" s="5">
        <v>175</v>
      </c>
      <c r="L24" s="5">
        <v>175</v>
      </c>
      <c r="M24" s="5">
        <v>175</v>
      </c>
      <c r="N24" s="5">
        <v>175</v>
      </c>
      <c r="O24" s="5">
        <v>180</v>
      </c>
      <c r="P24" s="5">
        <v>180</v>
      </c>
      <c r="Q24" s="5">
        <v>180</v>
      </c>
      <c r="R24" s="5">
        <v>180</v>
      </c>
      <c r="S24" s="5">
        <v>180</v>
      </c>
      <c r="T24" s="5">
        <v>180</v>
      </c>
      <c r="U24" s="5">
        <v>180</v>
      </c>
      <c r="V24" s="5">
        <v>185</v>
      </c>
      <c r="W24" s="5">
        <v>180</v>
      </c>
      <c r="X24" s="5">
        <v>180</v>
      </c>
      <c r="Y24" s="5">
        <v>180</v>
      </c>
      <c r="Z24" s="5">
        <v>180</v>
      </c>
      <c r="AA24" s="5">
        <v>180</v>
      </c>
      <c r="AB24" s="5">
        <v>180</v>
      </c>
      <c r="AC24" s="5">
        <v>180</v>
      </c>
      <c r="AD24" s="5">
        <v>180</v>
      </c>
      <c r="AE24" s="5">
        <v>180</v>
      </c>
      <c r="AF24" s="5">
        <v>180</v>
      </c>
      <c r="AG24" s="5">
        <v>180</v>
      </c>
      <c r="AH24" s="5">
        <v>180</v>
      </c>
      <c r="AI24" s="5">
        <v>180</v>
      </c>
      <c r="AJ24" s="5">
        <v>180</v>
      </c>
      <c r="AK24" s="5">
        <v>180</v>
      </c>
      <c r="AL24" s="5">
        <v>180</v>
      </c>
    </row>
    <row r="25" spans="2:38" ht="15" customHeight="1" x14ac:dyDescent="0.2">
      <c r="B25" s="1" t="s">
        <v>69</v>
      </c>
      <c r="C25" s="26">
        <v>0.67</v>
      </c>
      <c r="D25" s="26">
        <v>0.67</v>
      </c>
      <c r="E25" s="26">
        <v>0.67</v>
      </c>
      <c r="F25" s="26">
        <v>0.67</v>
      </c>
      <c r="G25" s="26">
        <v>0.67</v>
      </c>
      <c r="H25" s="26">
        <v>0.67</v>
      </c>
      <c r="I25" s="26">
        <v>0.67</v>
      </c>
      <c r="J25" s="26">
        <v>0.67</v>
      </c>
      <c r="K25" s="26">
        <v>0.67</v>
      </c>
      <c r="L25" s="26">
        <v>0.67</v>
      </c>
      <c r="M25" s="26">
        <v>0.67</v>
      </c>
      <c r="N25" s="26">
        <v>0.67</v>
      </c>
      <c r="O25" s="26">
        <v>0.67</v>
      </c>
      <c r="P25" s="26">
        <v>0.67</v>
      </c>
      <c r="Q25" s="26">
        <v>0.67</v>
      </c>
      <c r="R25" s="26">
        <v>0.67</v>
      </c>
      <c r="S25" s="26">
        <v>0.67</v>
      </c>
      <c r="T25" s="26">
        <v>0.67</v>
      </c>
      <c r="U25" s="26">
        <v>0.67</v>
      </c>
      <c r="V25" s="26">
        <v>0.67</v>
      </c>
      <c r="W25" s="26">
        <v>0.67</v>
      </c>
      <c r="X25" s="26">
        <v>0.67</v>
      </c>
      <c r="Y25" s="26">
        <v>0.67</v>
      </c>
      <c r="Z25" s="26">
        <v>0.67</v>
      </c>
      <c r="AA25" s="26">
        <v>0.67</v>
      </c>
      <c r="AB25" s="26">
        <v>0.67</v>
      </c>
      <c r="AC25" s="26">
        <v>0.67</v>
      </c>
      <c r="AD25" s="26">
        <v>0.67</v>
      </c>
      <c r="AE25" s="26">
        <v>0.67</v>
      </c>
      <c r="AF25" s="26">
        <v>0.67</v>
      </c>
      <c r="AG25" s="26">
        <v>0.67</v>
      </c>
      <c r="AH25" s="26">
        <v>0.67</v>
      </c>
      <c r="AI25" s="26">
        <v>0.67</v>
      </c>
      <c r="AJ25" s="26">
        <v>0.67</v>
      </c>
      <c r="AK25" s="26">
        <v>0.67</v>
      </c>
      <c r="AL25" s="26">
        <v>0.67</v>
      </c>
    </row>
    <row r="26" spans="2:38" ht="15" customHeight="1" x14ac:dyDescent="0.2">
      <c r="B26" s="7" t="s">
        <v>72</v>
      </c>
      <c r="C26" s="8">
        <f>C22*C24*C25</f>
        <v>257816.00000000003</v>
      </c>
      <c r="D26" s="8">
        <f t="shared" ref="D26:AL26" si="9">D22*D24*D25</f>
        <v>231686</v>
      </c>
      <c r="E26" s="8">
        <f t="shared" si="9"/>
        <v>268268</v>
      </c>
      <c r="F26" s="8">
        <f t="shared" si="9"/>
        <v>243880</v>
      </c>
      <c r="G26" s="8">
        <f t="shared" si="9"/>
        <v>268268</v>
      </c>
      <c r="H26" s="8">
        <f t="shared" si="9"/>
        <v>256074.00000000003</v>
      </c>
      <c r="I26" s="8">
        <f t="shared" si="9"/>
        <v>243880</v>
      </c>
      <c r="J26" s="8">
        <f t="shared" si="9"/>
        <v>280462</v>
      </c>
      <c r="K26" s="8">
        <f t="shared" si="9"/>
        <v>231686</v>
      </c>
      <c r="L26" s="8">
        <f t="shared" si="9"/>
        <v>256074.00000000003</v>
      </c>
      <c r="M26" s="8">
        <f t="shared" si="9"/>
        <v>243880</v>
      </c>
      <c r="N26" s="8">
        <f t="shared" si="9"/>
        <v>231686</v>
      </c>
      <c r="O26" s="8">
        <f t="shared" si="9"/>
        <v>263390.40000000002</v>
      </c>
      <c r="P26" s="8">
        <f t="shared" si="9"/>
        <v>250848.00000000003</v>
      </c>
      <c r="Q26" s="8">
        <f t="shared" si="9"/>
        <v>263390.40000000002</v>
      </c>
      <c r="R26" s="8">
        <f t="shared" si="9"/>
        <v>275932.79999999999</v>
      </c>
      <c r="S26" s="8">
        <f t="shared" si="9"/>
        <v>283651.20000000001</v>
      </c>
      <c r="T26" s="8">
        <f t="shared" si="9"/>
        <v>270144</v>
      </c>
      <c r="U26" s="8">
        <f t="shared" si="9"/>
        <v>297158.40000000002</v>
      </c>
      <c r="V26" s="8">
        <f t="shared" si="9"/>
        <v>291530.40000000002</v>
      </c>
      <c r="W26" s="8">
        <f t="shared" si="9"/>
        <v>308736</v>
      </c>
      <c r="X26" s="8">
        <f t="shared" si="9"/>
        <v>339609.60000000003</v>
      </c>
      <c r="Y26" s="8">
        <f t="shared" si="9"/>
        <v>277862.40000000002</v>
      </c>
      <c r="Z26" s="8">
        <f t="shared" si="9"/>
        <v>328032</v>
      </c>
      <c r="AA26" s="8">
        <f t="shared" si="9"/>
        <v>328032</v>
      </c>
      <c r="AB26" s="8">
        <f t="shared" si="9"/>
        <v>295228.80000000005</v>
      </c>
      <c r="AC26" s="8">
        <f t="shared" si="9"/>
        <v>364694.4</v>
      </c>
      <c r="AD26" s="8">
        <f t="shared" si="9"/>
        <v>382060.80000000005</v>
      </c>
      <c r="AE26" s="8">
        <f t="shared" si="9"/>
        <v>347328</v>
      </c>
      <c r="AF26" s="8">
        <f t="shared" si="9"/>
        <v>384955.2</v>
      </c>
      <c r="AG26" s="8">
        <f t="shared" si="9"/>
        <v>403286.4</v>
      </c>
      <c r="AH26" s="8">
        <f t="shared" si="9"/>
        <v>366624</v>
      </c>
      <c r="AI26" s="8">
        <f t="shared" si="9"/>
        <v>405216</v>
      </c>
      <c r="AJ26" s="8">
        <f t="shared" si="9"/>
        <v>405216</v>
      </c>
      <c r="AK26" s="8">
        <f t="shared" si="9"/>
        <v>347328</v>
      </c>
      <c r="AL26" s="8">
        <f t="shared" si="9"/>
        <v>424512</v>
      </c>
    </row>
    <row r="27" spans="2:38" ht="15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pans="2:38" ht="15" customHeight="1" x14ac:dyDescent="0.2">
      <c r="B28" s="1" t="s">
        <v>70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pans="2:38" ht="15" customHeight="1" x14ac:dyDescent="0.2">
      <c r="B29" s="1" t="s">
        <v>65</v>
      </c>
      <c r="C29" s="5">
        <v>6</v>
      </c>
      <c r="D29" s="5">
        <v>6</v>
      </c>
      <c r="E29" s="5">
        <v>6</v>
      </c>
      <c r="F29" s="5">
        <v>6</v>
      </c>
      <c r="G29" s="5">
        <v>6</v>
      </c>
      <c r="H29" s="5">
        <v>6</v>
      </c>
      <c r="I29" s="5">
        <v>6</v>
      </c>
      <c r="J29" s="5">
        <v>6</v>
      </c>
      <c r="K29" s="5">
        <v>6</v>
      </c>
      <c r="L29" s="5">
        <v>6</v>
      </c>
      <c r="M29" s="5">
        <v>6</v>
      </c>
      <c r="N29" s="5">
        <v>6</v>
      </c>
      <c r="O29" s="5">
        <v>6</v>
      </c>
      <c r="P29" s="5">
        <v>6</v>
      </c>
      <c r="Q29" s="5">
        <v>6</v>
      </c>
      <c r="R29" s="5">
        <v>6</v>
      </c>
      <c r="S29" s="5">
        <v>6</v>
      </c>
      <c r="T29" s="5">
        <v>6</v>
      </c>
      <c r="U29" s="5">
        <v>6</v>
      </c>
      <c r="V29" s="5">
        <v>6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10</v>
      </c>
      <c r="AE29" s="5">
        <v>10</v>
      </c>
      <c r="AF29" s="5">
        <v>10</v>
      </c>
      <c r="AG29" s="5">
        <v>10</v>
      </c>
      <c r="AH29" s="5">
        <v>10</v>
      </c>
      <c r="AI29" s="5">
        <v>10</v>
      </c>
      <c r="AJ29" s="5">
        <v>10</v>
      </c>
      <c r="AK29" s="5">
        <v>10</v>
      </c>
      <c r="AL29" s="5">
        <v>10</v>
      </c>
    </row>
    <row r="30" spans="2:38" ht="15" customHeight="1" x14ac:dyDescent="0.2">
      <c r="B30" s="1" t="s">
        <v>66</v>
      </c>
      <c r="C30" s="5">
        <f>NETWORKDAYS(C$1,EOMONTH(C$1,0)+1,Vars!$H$3:$H$32)*8</f>
        <v>168</v>
      </c>
      <c r="D30" s="5">
        <f>NETWORKDAYS(D$1,EOMONTH(D$1,0)+1,Vars!$H$3:$H$32)*8</f>
        <v>160</v>
      </c>
      <c r="E30" s="5">
        <f>NETWORKDAYS(E$1,EOMONTH(E$1,0)+1,Vars!$H$3:$H$32)*8</f>
        <v>184</v>
      </c>
      <c r="F30" s="5">
        <f>NETWORKDAYS(F$1,EOMONTH(F$1,0)+1,Vars!$H$3:$H$32)*8</f>
        <v>168</v>
      </c>
      <c r="G30" s="5">
        <f>NETWORKDAYS(G$1,EOMONTH(G$1,0)+1,Vars!$H$3:$H$32)*8</f>
        <v>184</v>
      </c>
      <c r="H30" s="5">
        <f>NETWORKDAYS(H$1,EOMONTH(H$1,0)+1,Vars!$H$3:$H$32)*8</f>
        <v>176</v>
      </c>
      <c r="I30" s="5">
        <f>NETWORKDAYS(I$1,EOMONTH(I$1,0)+1,Vars!$H$3:$H$32)*8</f>
        <v>168</v>
      </c>
      <c r="J30" s="5">
        <f>NETWORKDAYS(J$1,EOMONTH(J$1,0)+1,Vars!$H$3:$H$32)*8</f>
        <v>192</v>
      </c>
      <c r="K30" s="5">
        <f>NETWORKDAYS(K$1,EOMONTH(K$1,0)+1,Vars!$H$3:$H$32)*8</f>
        <v>160</v>
      </c>
      <c r="L30" s="5">
        <f>NETWORKDAYS(L$1,EOMONTH(L$1,0)+1,Vars!$H$3:$H$32)*8</f>
        <v>176</v>
      </c>
      <c r="M30" s="5">
        <f>NETWORKDAYS(M$1,EOMONTH(M$1,0)+1,Vars!$H$3:$H$32)*8</f>
        <v>168</v>
      </c>
      <c r="N30" s="5">
        <f>NETWORKDAYS(N$1,EOMONTH(N$1,0)+1,Vars!$H$3:$H$32)*8</f>
        <v>160</v>
      </c>
      <c r="O30" s="5">
        <f>NETWORKDAYS(O$1,EOMONTH(O$1,0)+1,Vars!$H$3:$H$32)*8</f>
        <v>176</v>
      </c>
      <c r="P30" s="5">
        <f>NETWORKDAYS(P$1,EOMONTH(P$1,0)+1,Vars!$H$3:$H$32)*8</f>
        <v>168</v>
      </c>
      <c r="Q30" s="5">
        <f>NETWORKDAYS(Q$1,EOMONTH(Q$1,0)+1,Vars!$H$3:$H$32)*8</f>
        <v>176</v>
      </c>
      <c r="R30" s="5">
        <f>NETWORKDAYS(R$1,EOMONTH(R$1,0)+1,Vars!$H$3:$H$32)*8</f>
        <v>184</v>
      </c>
      <c r="S30" s="5">
        <f>NETWORKDAYS(S$1,EOMONTH(S$1,0)+1,Vars!$H$3:$H$32)*8</f>
        <v>176</v>
      </c>
      <c r="T30" s="5">
        <f>NETWORKDAYS(T$1,EOMONTH(T$1,0)+1,Vars!$H$3:$H$32)*8</f>
        <v>168</v>
      </c>
      <c r="U30" s="5">
        <f>NETWORKDAYS(U$1,EOMONTH(U$1,0)+1,Vars!$H$3:$H$32)*8</f>
        <v>184</v>
      </c>
      <c r="V30" s="5">
        <f>NETWORKDAYS(V$1,EOMONTH(V$1,0)+1,Vars!$H$3:$H$32)*8</f>
        <v>176</v>
      </c>
      <c r="W30" s="5">
        <f>NETWORKDAYS(W$1,EOMONTH(W$1,0)+1,Vars!$H$3:$H$32)*8</f>
        <v>168</v>
      </c>
      <c r="X30" s="5">
        <f>NETWORKDAYS(X$1,EOMONTH(X$1,0)+1,Vars!$H$3:$H$32)*8</f>
        <v>184</v>
      </c>
      <c r="Y30" s="5">
        <f>NETWORKDAYS(Y$1,EOMONTH(Y$1,0)+1,Vars!$H$3:$H$32)*8</f>
        <v>152</v>
      </c>
      <c r="Z30" s="5">
        <f>NETWORKDAYS(Z$1,EOMONTH(Z$1,0)+1,Vars!$H$3:$H$32)*8</f>
        <v>168</v>
      </c>
      <c r="AA30" s="5">
        <f>NETWORKDAYS(AA$1,EOMONTH(AA$1,0)+1,Vars!$H$3:$H$32)*8</f>
        <v>168</v>
      </c>
      <c r="AB30" s="5">
        <f>NETWORKDAYS(AB$1,EOMONTH(AB$1,0)+1,Vars!$H$3:$H$32)*8</f>
        <v>152</v>
      </c>
      <c r="AC30" s="5">
        <f>NETWORKDAYS(AC$1,EOMONTH(AC$1,0)+1,Vars!$H$3:$H$32)*8</f>
        <v>176</v>
      </c>
      <c r="AD30" s="5">
        <f>NETWORKDAYS(AD$1,EOMONTH(AD$1,0)+1,Vars!$H$3:$H$32)*8</f>
        <v>184</v>
      </c>
      <c r="AE30" s="5">
        <f>NETWORKDAYS(AE$1,EOMONTH(AE$1,0)+1,Vars!$H$3:$H$32)*8</f>
        <v>168</v>
      </c>
      <c r="AF30" s="5">
        <f>NETWORKDAYS(AF$1,EOMONTH(AF$1,0)+1,Vars!$H$3:$H$32)*8</f>
        <v>176</v>
      </c>
      <c r="AG30" s="5">
        <f>NETWORKDAYS(AG$1,EOMONTH(AG$1,0)+1,Vars!$H$3:$H$32)*8</f>
        <v>184</v>
      </c>
      <c r="AH30" s="5">
        <f>NETWORKDAYS(AH$1,EOMONTH(AH$1,0)+1,Vars!$H$3:$H$32)*8</f>
        <v>168</v>
      </c>
      <c r="AI30" s="5">
        <f>NETWORKDAYS(AI$1,EOMONTH(AI$1,0)+1,Vars!$H$3:$H$32)*8</f>
        <v>176</v>
      </c>
      <c r="AJ30" s="5">
        <f>NETWORKDAYS(AJ$1,EOMONTH(AJ$1,0)+1,Vars!$H$3:$H$32)*8</f>
        <v>176</v>
      </c>
      <c r="AK30" s="5">
        <f>NETWORKDAYS(AK$1,EOMONTH(AK$1,0)+1,Vars!$H$3:$H$32)*8</f>
        <v>152</v>
      </c>
      <c r="AL30" s="5">
        <f>NETWORKDAYS(AL$1,EOMONTH(AL$1,0)+1,Vars!$H$3:$H$32)*8</f>
        <v>184</v>
      </c>
    </row>
    <row r="31" spans="2:38" ht="15" customHeight="1" x14ac:dyDescent="0.2">
      <c r="B31" s="1" t="s">
        <v>68</v>
      </c>
      <c r="C31" s="5">
        <f>C29*8</f>
        <v>48</v>
      </c>
      <c r="D31" s="5">
        <f t="shared" ref="D31:AL31" si="10">D29*8</f>
        <v>48</v>
      </c>
      <c r="E31" s="5">
        <f t="shared" si="10"/>
        <v>48</v>
      </c>
      <c r="F31" s="5">
        <f t="shared" si="10"/>
        <v>48</v>
      </c>
      <c r="G31" s="5">
        <f t="shared" si="10"/>
        <v>48</v>
      </c>
      <c r="H31" s="5">
        <f t="shared" si="10"/>
        <v>48</v>
      </c>
      <c r="I31" s="5">
        <f t="shared" si="10"/>
        <v>48</v>
      </c>
      <c r="J31" s="5">
        <f t="shared" si="10"/>
        <v>48</v>
      </c>
      <c r="K31" s="5">
        <f t="shared" si="10"/>
        <v>48</v>
      </c>
      <c r="L31" s="5">
        <f t="shared" si="10"/>
        <v>48</v>
      </c>
      <c r="M31" s="5">
        <f t="shared" si="10"/>
        <v>48</v>
      </c>
      <c r="N31" s="5">
        <f t="shared" si="10"/>
        <v>48</v>
      </c>
      <c r="O31" s="5">
        <f t="shared" si="10"/>
        <v>48</v>
      </c>
      <c r="P31" s="5">
        <f t="shared" si="10"/>
        <v>48</v>
      </c>
      <c r="Q31" s="5">
        <f t="shared" si="10"/>
        <v>48</v>
      </c>
      <c r="R31" s="5">
        <f t="shared" si="10"/>
        <v>48</v>
      </c>
      <c r="S31" s="5">
        <f t="shared" si="10"/>
        <v>48</v>
      </c>
      <c r="T31" s="5">
        <f t="shared" si="10"/>
        <v>48</v>
      </c>
      <c r="U31" s="5">
        <f t="shared" si="10"/>
        <v>48</v>
      </c>
      <c r="V31" s="5">
        <f t="shared" si="10"/>
        <v>48</v>
      </c>
      <c r="W31" s="5">
        <f t="shared" si="10"/>
        <v>72</v>
      </c>
      <c r="X31" s="5">
        <f t="shared" si="10"/>
        <v>72</v>
      </c>
      <c r="Y31" s="5">
        <f t="shared" si="10"/>
        <v>72</v>
      </c>
      <c r="Z31" s="5">
        <f t="shared" si="10"/>
        <v>72</v>
      </c>
      <c r="AA31" s="5">
        <f t="shared" si="10"/>
        <v>72</v>
      </c>
      <c r="AB31" s="5">
        <f t="shared" si="10"/>
        <v>72</v>
      </c>
      <c r="AC31" s="5">
        <f t="shared" si="10"/>
        <v>72</v>
      </c>
      <c r="AD31" s="5">
        <f t="shared" si="10"/>
        <v>80</v>
      </c>
      <c r="AE31" s="5">
        <f t="shared" si="10"/>
        <v>80</v>
      </c>
      <c r="AF31" s="5">
        <f t="shared" si="10"/>
        <v>80</v>
      </c>
      <c r="AG31" s="5">
        <f t="shared" si="10"/>
        <v>80</v>
      </c>
      <c r="AH31" s="5">
        <f t="shared" si="10"/>
        <v>80</v>
      </c>
      <c r="AI31" s="5">
        <f t="shared" si="10"/>
        <v>80</v>
      </c>
      <c r="AJ31" s="5">
        <f t="shared" si="10"/>
        <v>80</v>
      </c>
      <c r="AK31" s="5">
        <f t="shared" si="10"/>
        <v>80</v>
      </c>
      <c r="AL31" s="5">
        <f t="shared" si="10"/>
        <v>80</v>
      </c>
    </row>
    <row r="32" spans="2:38" ht="15" customHeight="1" x14ac:dyDescent="0.2">
      <c r="B32" s="2" t="s">
        <v>77</v>
      </c>
      <c r="C32" s="6">
        <f>C29*C30-C31</f>
        <v>960</v>
      </c>
      <c r="D32" s="6">
        <f t="shared" ref="D32" si="11">D29*D30-D31</f>
        <v>912</v>
      </c>
      <c r="E32" s="6">
        <f t="shared" ref="E32" si="12">E29*E30-E31</f>
        <v>1056</v>
      </c>
      <c r="F32" s="6">
        <f t="shared" ref="F32" si="13">F29*F30-F31</f>
        <v>960</v>
      </c>
      <c r="G32" s="6">
        <f t="shared" ref="G32" si="14">G29*G30-G31</f>
        <v>1056</v>
      </c>
      <c r="H32" s="6">
        <f t="shared" ref="H32" si="15">H29*H30-H31</f>
        <v>1008</v>
      </c>
      <c r="I32" s="6">
        <f t="shared" ref="I32" si="16">I29*I30-I31</f>
        <v>960</v>
      </c>
      <c r="J32" s="6">
        <f t="shared" ref="J32" si="17">J29*J30-J31</f>
        <v>1104</v>
      </c>
      <c r="K32" s="6">
        <f t="shared" ref="K32" si="18">K29*K30-K31</f>
        <v>912</v>
      </c>
      <c r="L32" s="6">
        <f t="shared" ref="L32" si="19">L29*L30-L31</f>
        <v>1008</v>
      </c>
      <c r="M32" s="6">
        <f t="shared" ref="M32" si="20">M29*M30-M31</f>
        <v>960</v>
      </c>
      <c r="N32" s="6">
        <f t="shared" ref="N32" si="21">N29*N30-N31</f>
        <v>912</v>
      </c>
      <c r="O32" s="6">
        <f t="shared" ref="O32" si="22">O29*O30-O31</f>
        <v>1008</v>
      </c>
      <c r="P32" s="6">
        <f t="shared" ref="P32" si="23">P29*P30-P31</f>
        <v>960</v>
      </c>
      <c r="Q32" s="6">
        <f t="shared" ref="Q32" si="24">Q29*Q30-Q31</f>
        <v>1008</v>
      </c>
      <c r="R32" s="6">
        <f t="shared" ref="R32" si="25">R29*R30-R31</f>
        <v>1056</v>
      </c>
      <c r="S32" s="6">
        <f t="shared" ref="S32" si="26">S29*S30-S31</f>
        <v>1008</v>
      </c>
      <c r="T32" s="6">
        <f t="shared" ref="T32" si="27">T29*T30-T31</f>
        <v>960</v>
      </c>
      <c r="U32" s="6">
        <f t="shared" ref="U32" si="28">U29*U30-U31</f>
        <v>1056</v>
      </c>
      <c r="V32" s="6">
        <f t="shared" ref="V32" si="29">V29*V30-V31</f>
        <v>1008</v>
      </c>
      <c r="W32" s="6">
        <f t="shared" ref="W32" si="30">W29*W30-W31</f>
        <v>1440</v>
      </c>
      <c r="X32" s="6">
        <f t="shared" ref="X32" si="31">X29*X30-X31</f>
        <v>1584</v>
      </c>
      <c r="Y32" s="6">
        <f t="shared" ref="Y32" si="32">Y29*Y30-Y31</f>
        <v>1296</v>
      </c>
      <c r="Z32" s="6">
        <f t="shared" ref="Z32" si="33">Z29*Z30-Z31</f>
        <v>1440</v>
      </c>
      <c r="AA32" s="6">
        <f t="shared" ref="AA32" si="34">AA29*AA30-AA31</f>
        <v>1440</v>
      </c>
      <c r="AB32" s="6">
        <f t="shared" ref="AB32" si="35">AB29*AB30-AB31</f>
        <v>1296</v>
      </c>
      <c r="AC32" s="6">
        <f t="shared" ref="AC32" si="36">AC29*AC30-AC31</f>
        <v>1512</v>
      </c>
      <c r="AD32" s="6">
        <f t="shared" ref="AD32" si="37">AD29*AD30-AD31</f>
        <v>1760</v>
      </c>
      <c r="AE32" s="6">
        <f t="shared" ref="AE32" si="38">AE29*AE30-AE31</f>
        <v>1600</v>
      </c>
      <c r="AF32" s="6">
        <f t="shared" ref="AF32" si="39">AF29*AF30-AF31</f>
        <v>1680</v>
      </c>
      <c r="AG32" s="6">
        <f t="shared" ref="AG32" si="40">AG29*AG30-AG31</f>
        <v>1760</v>
      </c>
      <c r="AH32" s="6">
        <f t="shared" ref="AH32" si="41">AH29*AH30-AH31</f>
        <v>1600</v>
      </c>
      <c r="AI32" s="6">
        <f t="shared" ref="AI32" si="42">AI29*AI30-AI31</f>
        <v>1680</v>
      </c>
      <c r="AJ32" s="6">
        <f t="shared" ref="AJ32" si="43">AJ29*AJ30-AJ31</f>
        <v>1680</v>
      </c>
      <c r="AK32" s="6">
        <f t="shared" ref="AK32" si="44">AK29*AK30-AK31</f>
        <v>1440</v>
      </c>
      <c r="AL32" s="6">
        <f t="shared" ref="AL32" si="45">AL29*AL30-AL31</f>
        <v>1760</v>
      </c>
    </row>
    <row r="34" spans="2:38" ht="15" customHeight="1" x14ac:dyDescent="0.2">
      <c r="B34" s="1" t="s">
        <v>67</v>
      </c>
      <c r="C34" s="5">
        <v>200</v>
      </c>
      <c r="D34" s="5">
        <v>200</v>
      </c>
      <c r="E34" s="5">
        <v>200</v>
      </c>
      <c r="F34" s="5">
        <v>200</v>
      </c>
      <c r="G34" s="5">
        <v>200</v>
      </c>
      <c r="H34" s="5">
        <v>200</v>
      </c>
      <c r="I34" s="5">
        <v>200</v>
      </c>
      <c r="J34" s="5">
        <v>200</v>
      </c>
      <c r="K34" s="5">
        <v>200</v>
      </c>
      <c r="L34" s="5">
        <v>200</v>
      </c>
      <c r="M34" s="5">
        <v>200</v>
      </c>
      <c r="N34" s="5">
        <v>200</v>
      </c>
      <c r="O34" s="5">
        <v>200</v>
      </c>
      <c r="P34" s="5">
        <v>200</v>
      </c>
      <c r="Q34" s="5">
        <v>200</v>
      </c>
      <c r="R34" s="5">
        <v>200</v>
      </c>
      <c r="S34" s="5">
        <v>200</v>
      </c>
      <c r="T34" s="5">
        <v>200</v>
      </c>
      <c r="U34" s="5">
        <v>200</v>
      </c>
      <c r="V34" s="5">
        <v>200</v>
      </c>
      <c r="W34" s="5">
        <v>200</v>
      </c>
      <c r="X34" s="5">
        <v>200</v>
      </c>
      <c r="Y34" s="5">
        <v>200</v>
      </c>
      <c r="Z34" s="5">
        <v>200</v>
      </c>
      <c r="AA34" s="5">
        <v>200</v>
      </c>
      <c r="AB34" s="5">
        <v>200</v>
      </c>
      <c r="AC34" s="5">
        <v>200</v>
      </c>
      <c r="AD34" s="5">
        <v>200</v>
      </c>
      <c r="AE34" s="5">
        <v>200</v>
      </c>
      <c r="AF34" s="5">
        <v>200</v>
      </c>
      <c r="AG34" s="5">
        <v>200</v>
      </c>
      <c r="AH34" s="5">
        <v>200</v>
      </c>
      <c r="AI34" s="5">
        <v>200</v>
      </c>
      <c r="AJ34" s="5">
        <v>200</v>
      </c>
      <c r="AK34" s="5">
        <v>200</v>
      </c>
      <c r="AL34" s="5">
        <v>200</v>
      </c>
    </row>
    <row r="35" spans="2:38" ht="15" customHeight="1" x14ac:dyDescent="0.2">
      <c r="B35" s="1" t="s">
        <v>69</v>
      </c>
      <c r="C35" s="26">
        <v>0.5</v>
      </c>
      <c r="D35" s="26">
        <v>0.5</v>
      </c>
      <c r="E35" s="26">
        <v>0.5</v>
      </c>
      <c r="F35" s="26">
        <v>0.5</v>
      </c>
      <c r="G35" s="26">
        <v>0.5</v>
      </c>
      <c r="H35" s="26">
        <v>0.5</v>
      </c>
      <c r="I35" s="26">
        <v>0.5</v>
      </c>
      <c r="J35" s="26">
        <v>0.5</v>
      </c>
      <c r="K35" s="26">
        <v>0.5</v>
      </c>
      <c r="L35" s="26">
        <v>0.5</v>
      </c>
      <c r="M35" s="26">
        <v>0.5</v>
      </c>
      <c r="N35" s="26">
        <v>0.5</v>
      </c>
      <c r="O35" s="26">
        <v>0.5</v>
      </c>
      <c r="P35" s="26">
        <v>0.5</v>
      </c>
      <c r="Q35" s="26">
        <v>0.5</v>
      </c>
      <c r="R35" s="26">
        <v>0.5</v>
      </c>
      <c r="S35" s="26">
        <v>0.5</v>
      </c>
      <c r="T35" s="26">
        <v>0.5</v>
      </c>
      <c r="U35" s="26">
        <v>0.5</v>
      </c>
      <c r="V35" s="26">
        <v>0.5</v>
      </c>
      <c r="W35" s="26">
        <v>0.5</v>
      </c>
      <c r="X35" s="26">
        <v>0.5</v>
      </c>
      <c r="Y35" s="26">
        <v>0.5</v>
      </c>
      <c r="Z35" s="26">
        <v>0.5</v>
      </c>
      <c r="AA35" s="26">
        <v>0.5</v>
      </c>
      <c r="AB35" s="26">
        <v>0.5</v>
      </c>
      <c r="AC35" s="26">
        <v>0.5</v>
      </c>
      <c r="AD35" s="26">
        <v>0.5</v>
      </c>
      <c r="AE35" s="26">
        <v>0.5</v>
      </c>
      <c r="AF35" s="26">
        <v>0.5</v>
      </c>
      <c r="AG35" s="26">
        <v>0.5</v>
      </c>
      <c r="AH35" s="26">
        <v>0.5</v>
      </c>
      <c r="AI35" s="26">
        <v>0.5</v>
      </c>
      <c r="AJ35" s="26">
        <v>0.5</v>
      </c>
      <c r="AK35" s="26">
        <v>0.5</v>
      </c>
      <c r="AL35" s="26">
        <v>0.5</v>
      </c>
    </row>
    <row r="36" spans="2:38" ht="15" customHeight="1" x14ac:dyDescent="0.2">
      <c r="B36" s="7" t="s">
        <v>73</v>
      </c>
      <c r="C36" s="8">
        <f>C32*C34*C35</f>
        <v>96000</v>
      </c>
      <c r="D36" s="8">
        <f t="shared" ref="D36:AL36" si="46">D32*D34*D35</f>
        <v>91200</v>
      </c>
      <c r="E36" s="8">
        <f t="shared" si="46"/>
        <v>105600</v>
      </c>
      <c r="F36" s="8">
        <f t="shared" si="46"/>
        <v>96000</v>
      </c>
      <c r="G36" s="8">
        <f t="shared" si="46"/>
        <v>105600</v>
      </c>
      <c r="H36" s="8">
        <f t="shared" si="46"/>
        <v>100800</v>
      </c>
      <c r="I36" s="8">
        <f t="shared" si="46"/>
        <v>96000</v>
      </c>
      <c r="J36" s="8">
        <f t="shared" si="46"/>
        <v>110400</v>
      </c>
      <c r="K36" s="8">
        <f t="shared" si="46"/>
        <v>91200</v>
      </c>
      <c r="L36" s="8">
        <f t="shared" si="46"/>
        <v>100800</v>
      </c>
      <c r="M36" s="8">
        <f t="shared" si="46"/>
        <v>96000</v>
      </c>
      <c r="N36" s="8">
        <f t="shared" si="46"/>
        <v>91200</v>
      </c>
      <c r="O36" s="8">
        <f t="shared" si="46"/>
        <v>100800</v>
      </c>
      <c r="P36" s="8">
        <f t="shared" si="46"/>
        <v>96000</v>
      </c>
      <c r="Q36" s="8">
        <f t="shared" si="46"/>
        <v>100800</v>
      </c>
      <c r="R36" s="8">
        <f t="shared" si="46"/>
        <v>105600</v>
      </c>
      <c r="S36" s="8">
        <f t="shared" si="46"/>
        <v>100800</v>
      </c>
      <c r="T36" s="8">
        <f t="shared" si="46"/>
        <v>96000</v>
      </c>
      <c r="U36" s="8">
        <f t="shared" si="46"/>
        <v>105600</v>
      </c>
      <c r="V36" s="8">
        <f t="shared" si="46"/>
        <v>100800</v>
      </c>
      <c r="W36" s="8">
        <f t="shared" si="46"/>
        <v>144000</v>
      </c>
      <c r="X36" s="8">
        <f t="shared" si="46"/>
        <v>158400</v>
      </c>
      <c r="Y36" s="8">
        <f t="shared" si="46"/>
        <v>129600</v>
      </c>
      <c r="Z36" s="8">
        <f t="shared" si="46"/>
        <v>144000</v>
      </c>
      <c r="AA36" s="8">
        <f t="shared" si="46"/>
        <v>144000</v>
      </c>
      <c r="AB36" s="8">
        <f t="shared" si="46"/>
        <v>129600</v>
      </c>
      <c r="AC36" s="8">
        <f t="shared" si="46"/>
        <v>151200</v>
      </c>
      <c r="AD36" s="8">
        <f t="shared" si="46"/>
        <v>176000</v>
      </c>
      <c r="AE36" s="8">
        <f t="shared" si="46"/>
        <v>160000</v>
      </c>
      <c r="AF36" s="8">
        <f t="shared" si="46"/>
        <v>168000</v>
      </c>
      <c r="AG36" s="8">
        <f t="shared" si="46"/>
        <v>176000</v>
      </c>
      <c r="AH36" s="8">
        <f t="shared" si="46"/>
        <v>160000</v>
      </c>
      <c r="AI36" s="8">
        <f t="shared" si="46"/>
        <v>168000</v>
      </c>
      <c r="AJ36" s="8">
        <f t="shared" si="46"/>
        <v>168000</v>
      </c>
      <c r="AK36" s="8">
        <f t="shared" si="46"/>
        <v>144000</v>
      </c>
      <c r="AL36" s="8">
        <f t="shared" si="46"/>
        <v>176000</v>
      </c>
    </row>
    <row r="38" spans="2:38" ht="15" customHeight="1" x14ac:dyDescent="0.2">
      <c r="B38" s="1" t="s">
        <v>71</v>
      </c>
    </row>
    <row r="39" spans="2:38" ht="15" customHeight="1" x14ac:dyDescent="0.2">
      <c r="B39" s="1" t="s">
        <v>65</v>
      </c>
      <c r="C39" s="5">
        <v>4</v>
      </c>
      <c r="D39" s="5">
        <v>4</v>
      </c>
      <c r="E39" s="5">
        <v>4</v>
      </c>
      <c r="F39" s="5">
        <v>4</v>
      </c>
      <c r="G39" s="5">
        <v>4</v>
      </c>
      <c r="H39" s="5">
        <v>4</v>
      </c>
      <c r="I39" s="5">
        <v>4</v>
      </c>
      <c r="J39" s="5">
        <v>4</v>
      </c>
      <c r="K39" s="5">
        <v>4</v>
      </c>
      <c r="L39" s="5">
        <v>4</v>
      </c>
      <c r="M39" s="5">
        <v>4</v>
      </c>
      <c r="N39" s="5">
        <v>4</v>
      </c>
      <c r="O39" s="5">
        <v>4</v>
      </c>
      <c r="P39" s="5">
        <v>4</v>
      </c>
      <c r="Q39" s="5">
        <v>4</v>
      </c>
      <c r="R39" s="5">
        <v>5</v>
      </c>
      <c r="S39" s="5">
        <v>5</v>
      </c>
      <c r="T39" s="5">
        <v>5</v>
      </c>
      <c r="U39" s="5">
        <v>5</v>
      </c>
      <c r="V39" s="5">
        <v>6</v>
      </c>
      <c r="W39" s="5">
        <v>6</v>
      </c>
      <c r="X39" s="5">
        <v>6</v>
      </c>
      <c r="Y39" s="5">
        <v>6</v>
      </c>
      <c r="Z39" s="5">
        <v>6</v>
      </c>
      <c r="AA39" s="5">
        <v>6</v>
      </c>
      <c r="AB39" s="5">
        <v>6</v>
      </c>
      <c r="AC39" s="5">
        <v>6</v>
      </c>
      <c r="AD39" s="5">
        <v>6</v>
      </c>
      <c r="AE39" s="5">
        <v>6</v>
      </c>
      <c r="AF39" s="5">
        <v>6</v>
      </c>
      <c r="AG39" s="5">
        <v>6</v>
      </c>
      <c r="AH39" s="5">
        <v>6</v>
      </c>
      <c r="AI39" s="5">
        <v>6</v>
      </c>
      <c r="AJ39" s="5">
        <v>6</v>
      </c>
      <c r="AK39" s="5">
        <v>6</v>
      </c>
      <c r="AL39" s="5">
        <v>6</v>
      </c>
    </row>
    <row r="40" spans="2:38" ht="15" customHeight="1" x14ac:dyDescent="0.2">
      <c r="B40" s="1" t="s">
        <v>66</v>
      </c>
      <c r="C40" s="5">
        <f>NETWORKDAYS(C$1,EOMONTH(C$1,0)+1,Vars!$H$3:$H$32)*8</f>
        <v>168</v>
      </c>
      <c r="D40" s="5">
        <f>NETWORKDAYS(D$1,EOMONTH(D$1,0)+1,Vars!$H$3:$H$32)*8</f>
        <v>160</v>
      </c>
      <c r="E40" s="5">
        <f>NETWORKDAYS(E$1,EOMONTH(E$1,0)+1,Vars!$H$3:$H$32)*8</f>
        <v>184</v>
      </c>
      <c r="F40" s="5">
        <f>NETWORKDAYS(F$1,EOMONTH(F$1,0)+1,Vars!$H$3:$H$32)*8</f>
        <v>168</v>
      </c>
      <c r="G40" s="5">
        <f>NETWORKDAYS(G$1,EOMONTH(G$1,0)+1,Vars!$H$3:$H$32)*8</f>
        <v>184</v>
      </c>
      <c r="H40" s="5">
        <f>NETWORKDAYS(H$1,EOMONTH(H$1,0)+1,Vars!$H$3:$H$32)*8</f>
        <v>176</v>
      </c>
      <c r="I40" s="5">
        <f>NETWORKDAYS(I$1,EOMONTH(I$1,0)+1,Vars!$H$3:$H$32)*8</f>
        <v>168</v>
      </c>
      <c r="J40" s="5">
        <f>NETWORKDAYS(J$1,EOMONTH(J$1,0)+1,Vars!$H$3:$H$32)*8</f>
        <v>192</v>
      </c>
      <c r="K40" s="5">
        <f>NETWORKDAYS(K$1,EOMONTH(K$1,0)+1,Vars!$H$3:$H$32)*8</f>
        <v>160</v>
      </c>
      <c r="L40" s="5">
        <f>NETWORKDAYS(L$1,EOMONTH(L$1,0)+1,Vars!$H$3:$H$32)*8</f>
        <v>176</v>
      </c>
      <c r="M40" s="5">
        <f>NETWORKDAYS(M$1,EOMONTH(M$1,0)+1,Vars!$H$3:$H$32)*8</f>
        <v>168</v>
      </c>
      <c r="N40" s="5">
        <f>NETWORKDAYS(N$1,EOMONTH(N$1,0)+1,Vars!$H$3:$H$32)*8</f>
        <v>160</v>
      </c>
      <c r="O40" s="5">
        <f>NETWORKDAYS(O$1,EOMONTH(O$1,0)+1,Vars!$H$3:$H$32)*8</f>
        <v>176</v>
      </c>
      <c r="P40" s="5">
        <f>NETWORKDAYS(P$1,EOMONTH(P$1,0)+1,Vars!$H$3:$H$32)*8</f>
        <v>168</v>
      </c>
      <c r="Q40" s="5">
        <f>NETWORKDAYS(Q$1,EOMONTH(Q$1,0)+1,Vars!$H$3:$H$32)*8</f>
        <v>176</v>
      </c>
      <c r="R40" s="5">
        <f>NETWORKDAYS(R$1,EOMONTH(R$1,0)+1,Vars!$H$3:$H$32)*8</f>
        <v>184</v>
      </c>
      <c r="S40" s="5">
        <f>NETWORKDAYS(S$1,EOMONTH(S$1,0)+1,Vars!$H$3:$H$32)*8</f>
        <v>176</v>
      </c>
      <c r="T40" s="5">
        <f>NETWORKDAYS(T$1,EOMONTH(T$1,0)+1,Vars!$H$3:$H$32)*8</f>
        <v>168</v>
      </c>
      <c r="U40" s="5">
        <f>NETWORKDAYS(U$1,EOMONTH(U$1,0)+1,Vars!$H$3:$H$32)*8</f>
        <v>184</v>
      </c>
      <c r="V40" s="5">
        <f>NETWORKDAYS(V$1,EOMONTH(V$1,0)+1,Vars!$H$3:$H$32)*8</f>
        <v>176</v>
      </c>
      <c r="W40" s="5">
        <f>NETWORKDAYS(W$1,EOMONTH(W$1,0)+1,Vars!$H$3:$H$32)*8</f>
        <v>168</v>
      </c>
      <c r="X40" s="5">
        <f>NETWORKDAYS(X$1,EOMONTH(X$1,0)+1,Vars!$H$3:$H$32)*8</f>
        <v>184</v>
      </c>
      <c r="Y40" s="5">
        <f>NETWORKDAYS(Y$1,EOMONTH(Y$1,0)+1,Vars!$H$3:$H$32)*8</f>
        <v>152</v>
      </c>
      <c r="Z40" s="5">
        <f>NETWORKDAYS(Z$1,EOMONTH(Z$1,0)+1,Vars!$H$3:$H$32)*8</f>
        <v>168</v>
      </c>
      <c r="AA40" s="5">
        <f>NETWORKDAYS(AA$1,EOMONTH(AA$1,0)+1,Vars!$H$3:$H$32)*8</f>
        <v>168</v>
      </c>
      <c r="AB40" s="5">
        <f>NETWORKDAYS(AB$1,EOMONTH(AB$1,0)+1,Vars!$H$3:$H$32)*8</f>
        <v>152</v>
      </c>
      <c r="AC40" s="5">
        <f>NETWORKDAYS(AC$1,EOMONTH(AC$1,0)+1,Vars!$H$3:$H$32)*8</f>
        <v>176</v>
      </c>
      <c r="AD40" s="5">
        <f>NETWORKDAYS(AD$1,EOMONTH(AD$1,0)+1,Vars!$H$3:$H$32)*8</f>
        <v>184</v>
      </c>
      <c r="AE40" s="5">
        <f>NETWORKDAYS(AE$1,EOMONTH(AE$1,0)+1,Vars!$H$3:$H$32)*8</f>
        <v>168</v>
      </c>
      <c r="AF40" s="5">
        <f>NETWORKDAYS(AF$1,EOMONTH(AF$1,0)+1,Vars!$H$3:$H$32)*8</f>
        <v>176</v>
      </c>
      <c r="AG40" s="5">
        <f>NETWORKDAYS(AG$1,EOMONTH(AG$1,0)+1,Vars!$H$3:$H$32)*8</f>
        <v>184</v>
      </c>
      <c r="AH40" s="5">
        <f>NETWORKDAYS(AH$1,EOMONTH(AH$1,0)+1,Vars!$H$3:$H$32)*8</f>
        <v>168</v>
      </c>
      <c r="AI40" s="5">
        <f>NETWORKDAYS(AI$1,EOMONTH(AI$1,0)+1,Vars!$H$3:$H$32)*8</f>
        <v>176</v>
      </c>
      <c r="AJ40" s="5">
        <f>NETWORKDAYS(AJ$1,EOMONTH(AJ$1,0)+1,Vars!$H$3:$H$32)*8</f>
        <v>176</v>
      </c>
      <c r="AK40" s="5">
        <f>NETWORKDAYS(AK$1,EOMONTH(AK$1,0)+1,Vars!$H$3:$H$32)*8</f>
        <v>152</v>
      </c>
      <c r="AL40" s="5">
        <f>NETWORKDAYS(AL$1,EOMONTH(AL$1,0)+1,Vars!$H$3:$H$32)*8</f>
        <v>184</v>
      </c>
    </row>
    <row r="41" spans="2:38" ht="15" customHeight="1" x14ac:dyDescent="0.2">
      <c r="B41" s="1" t="s">
        <v>68</v>
      </c>
      <c r="C41" s="5">
        <f>C39*8</f>
        <v>32</v>
      </c>
      <c r="D41" s="5">
        <f t="shared" ref="D41:AL41" si="47">D39*8</f>
        <v>32</v>
      </c>
      <c r="E41" s="5">
        <f t="shared" si="47"/>
        <v>32</v>
      </c>
      <c r="F41" s="5">
        <f t="shared" si="47"/>
        <v>32</v>
      </c>
      <c r="G41" s="5">
        <f t="shared" si="47"/>
        <v>32</v>
      </c>
      <c r="H41" s="5">
        <f t="shared" si="47"/>
        <v>32</v>
      </c>
      <c r="I41" s="5">
        <f t="shared" si="47"/>
        <v>32</v>
      </c>
      <c r="J41" s="5">
        <f t="shared" si="47"/>
        <v>32</v>
      </c>
      <c r="K41" s="5">
        <f t="shared" si="47"/>
        <v>32</v>
      </c>
      <c r="L41" s="5">
        <f t="shared" si="47"/>
        <v>32</v>
      </c>
      <c r="M41" s="5">
        <f t="shared" si="47"/>
        <v>32</v>
      </c>
      <c r="N41" s="5">
        <f t="shared" si="47"/>
        <v>32</v>
      </c>
      <c r="O41" s="5">
        <f t="shared" si="47"/>
        <v>32</v>
      </c>
      <c r="P41" s="5">
        <f t="shared" si="47"/>
        <v>32</v>
      </c>
      <c r="Q41" s="5">
        <f t="shared" si="47"/>
        <v>32</v>
      </c>
      <c r="R41" s="5">
        <f t="shared" si="47"/>
        <v>40</v>
      </c>
      <c r="S41" s="5">
        <f t="shared" si="47"/>
        <v>40</v>
      </c>
      <c r="T41" s="5">
        <f t="shared" si="47"/>
        <v>40</v>
      </c>
      <c r="U41" s="5">
        <f t="shared" si="47"/>
        <v>40</v>
      </c>
      <c r="V41" s="5">
        <f t="shared" si="47"/>
        <v>48</v>
      </c>
      <c r="W41" s="5">
        <f t="shared" si="47"/>
        <v>48</v>
      </c>
      <c r="X41" s="5">
        <f t="shared" si="47"/>
        <v>48</v>
      </c>
      <c r="Y41" s="5">
        <f t="shared" si="47"/>
        <v>48</v>
      </c>
      <c r="Z41" s="5">
        <f t="shared" si="47"/>
        <v>48</v>
      </c>
      <c r="AA41" s="5">
        <f t="shared" si="47"/>
        <v>48</v>
      </c>
      <c r="AB41" s="5">
        <f t="shared" si="47"/>
        <v>48</v>
      </c>
      <c r="AC41" s="5">
        <f t="shared" si="47"/>
        <v>48</v>
      </c>
      <c r="AD41" s="5">
        <f t="shared" si="47"/>
        <v>48</v>
      </c>
      <c r="AE41" s="5">
        <f t="shared" si="47"/>
        <v>48</v>
      </c>
      <c r="AF41" s="5">
        <f t="shared" si="47"/>
        <v>48</v>
      </c>
      <c r="AG41" s="5">
        <f t="shared" si="47"/>
        <v>48</v>
      </c>
      <c r="AH41" s="5">
        <f t="shared" si="47"/>
        <v>48</v>
      </c>
      <c r="AI41" s="5">
        <f t="shared" si="47"/>
        <v>48</v>
      </c>
      <c r="AJ41" s="5">
        <f t="shared" si="47"/>
        <v>48</v>
      </c>
      <c r="AK41" s="5">
        <f t="shared" si="47"/>
        <v>48</v>
      </c>
      <c r="AL41" s="5">
        <f t="shared" si="47"/>
        <v>48</v>
      </c>
    </row>
    <row r="42" spans="2:38" ht="15" customHeight="1" x14ac:dyDescent="0.2">
      <c r="B42" s="2" t="s">
        <v>77</v>
      </c>
      <c r="C42" s="6">
        <f>C39*C40-C41</f>
        <v>640</v>
      </c>
      <c r="D42" s="6">
        <f t="shared" ref="D42" si="48">D39*D40-D41</f>
        <v>608</v>
      </c>
      <c r="E42" s="6">
        <f t="shared" ref="E42" si="49">E39*E40-E41</f>
        <v>704</v>
      </c>
      <c r="F42" s="6">
        <f t="shared" ref="F42" si="50">F39*F40-F41</f>
        <v>640</v>
      </c>
      <c r="G42" s="6">
        <f t="shared" ref="G42" si="51">G39*G40-G41</f>
        <v>704</v>
      </c>
      <c r="H42" s="6">
        <f t="shared" ref="H42" si="52">H39*H40-H41</f>
        <v>672</v>
      </c>
      <c r="I42" s="6">
        <f t="shared" ref="I42" si="53">I39*I40-I41</f>
        <v>640</v>
      </c>
      <c r="J42" s="6">
        <f t="shared" ref="J42" si="54">J39*J40-J41</f>
        <v>736</v>
      </c>
      <c r="K42" s="6">
        <f t="shared" ref="K42" si="55">K39*K40-K41</f>
        <v>608</v>
      </c>
      <c r="L42" s="6">
        <f t="shared" ref="L42" si="56">L39*L40-L41</f>
        <v>672</v>
      </c>
      <c r="M42" s="6">
        <f t="shared" ref="M42" si="57">M39*M40-M41</f>
        <v>640</v>
      </c>
      <c r="N42" s="6">
        <f t="shared" ref="N42" si="58">N39*N40-N41</f>
        <v>608</v>
      </c>
      <c r="O42" s="6">
        <f t="shared" ref="O42" si="59">O39*O40-O41</f>
        <v>672</v>
      </c>
      <c r="P42" s="6">
        <f t="shared" ref="P42" si="60">P39*P40-P41</f>
        <v>640</v>
      </c>
      <c r="Q42" s="6">
        <f t="shared" ref="Q42" si="61">Q39*Q40-Q41</f>
        <v>672</v>
      </c>
      <c r="R42" s="6">
        <f t="shared" ref="R42" si="62">R39*R40-R41</f>
        <v>880</v>
      </c>
      <c r="S42" s="6">
        <f t="shared" ref="S42" si="63">S39*S40-S41</f>
        <v>840</v>
      </c>
      <c r="T42" s="6">
        <f t="shared" ref="T42" si="64">T39*T40-T41</f>
        <v>800</v>
      </c>
      <c r="U42" s="6">
        <f t="shared" ref="U42" si="65">U39*U40-U41</f>
        <v>880</v>
      </c>
      <c r="V42" s="6">
        <f t="shared" ref="V42" si="66">V39*V40-V41</f>
        <v>1008</v>
      </c>
      <c r="W42" s="6">
        <f t="shared" ref="W42" si="67">W39*W40-W41</f>
        <v>960</v>
      </c>
      <c r="X42" s="6">
        <f t="shared" ref="X42" si="68">X39*X40-X41</f>
        <v>1056</v>
      </c>
      <c r="Y42" s="6">
        <f t="shared" ref="Y42" si="69">Y39*Y40-Y41</f>
        <v>864</v>
      </c>
      <c r="Z42" s="6">
        <f t="shared" ref="Z42" si="70">Z39*Z40-Z41</f>
        <v>960</v>
      </c>
      <c r="AA42" s="6">
        <f t="shared" ref="AA42" si="71">AA39*AA40-AA41</f>
        <v>960</v>
      </c>
      <c r="AB42" s="6">
        <f t="shared" ref="AB42" si="72">AB39*AB40-AB41</f>
        <v>864</v>
      </c>
      <c r="AC42" s="6">
        <f t="shared" ref="AC42" si="73">AC39*AC40-AC41</f>
        <v>1008</v>
      </c>
      <c r="AD42" s="6">
        <f t="shared" ref="AD42" si="74">AD39*AD40-AD41</f>
        <v>1056</v>
      </c>
      <c r="AE42" s="6">
        <f t="shared" ref="AE42" si="75">AE39*AE40-AE41</f>
        <v>960</v>
      </c>
      <c r="AF42" s="6">
        <f t="shared" ref="AF42" si="76">AF39*AF40-AF41</f>
        <v>1008</v>
      </c>
      <c r="AG42" s="6">
        <f t="shared" ref="AG42" si="77">AG39*AG40-AG41</f>
        <v>1056</v>
      </c>
      <c r="AH42" s="6">
        <f t="shared" ref="AH42" si="78">AH39*AH40-AH41</f>
        <v>960</v>
      </c>
      <c r="AI42" s="6">
        <f t="shared" ref="AI42" si="79">AI39*AI40-AI41</f>
        <v>1008</v>
      </c>
      <c r="AJ42" s="6">
        <f t="shared" ref="AJ42" si="80">AJ39*AJ40-AJ41</f>
        <v>1008</v>
      </c>
      <c r="AK42" s="6">
        <f t="shared" ref="AK42" si="81">AK39*AK40-AK41</f>
        <v>864</v>
      </c>
      <c r="AL42" s="6">
        <f t="shared" ref="AL42" si="82">AL39*AL40-AL41</f>
        <v>1056</v>
      </c>
    </row>
    <row r="44" spans="2:38" ht="15" customHeight="1" x14ac:dyDescent="0.2">
      <c r="B44" s="1" t="s">
        <v>67</v>
      </c>
      <c r="C44" s="5">
        <v>300</v>
      </c>
      <c r="D44" s="5">
        <v>300</v>
      </c>
      <c r="E44" s="5">
        <v>300</v>
      </c>
      <c r="F44" s="5">
        <v>300</v>
      </c>
      <c r="G44" s="5">
        <v>300</v>
      </c>
      <c r="H44" s="5">
        <v>300</v>
      </c>
      <c r="I44" s="5">
        <v>300</v>
      </c>
      <c r="J44" s="5">
        <v>300</v>
      </c>
      <c r="K44" s="5">
        <v>300</v>
      </c>
      <c r="L44" s="5">
        <v>300</v>
      </c>
      <c r="M44" s="5">
        <v>300</v>
      </c>
      <c r="N44" s="5">
        <v>300</v>
      </c>
      <c r="O44" s="5">
        <v>300</v>
      </c>
      <c r="P44" s="5">
        <v>300</v>
      </c>
      <c r="Q44" s="5">
        <v>300</v>
      </c>
      <c r="R44" s="5">
        <v>300</v>
      </c>
      <c r="S44" s="5">
        <v>300</v>
      </c>
      <c r="T44" s="5">
        <v>300</v>
      </c>
      <c r="U44" s="5">
        <v>300</v>
      </c>
      <c r="V44" s="5">
        <v>300</v>
      </c>
      <c r="W44" s="5">
        <v>300</v>
      </c>
      <c r="X44" s="5">
        <v>300</v>
      </c>
      <c r="Y44" s="5">
        <v>300</v>
      </c>
      <c r="Z44" s="5">
        <v>300</v>
      </c>
      <c r="AA44" s="5">
        <v>300</v>
      </c>
      <c r="AB44" s="5">
        <v>300</v>
      </c>
      <c r="AC44" s="5">
        <v>300</v>
      </c>
      <c r="AD44" s="5">
        <v>300</v>
      </c>
      <c r="AE44" s="5">
        <v>300</v>
      </c>
      <c r="AF44" s="5">
        <v>300</v>
      </c>
      <c r="AG44" s="5">
        <v>300</v>
      </c>
      <c r="AH44" s="5">
        <v>300</v>
      </c>
      <c r="AI44" s="5">
        <v>300</v>
      </c>
      <c r="AJ44" s="5">
        <v>300</v>
      </c>
      <c r="AK44" s="5">
        <v>300</v>
      </c>
      <c r="AL44" s="5">
        <v>300</v>
      </c>
    </row>
    <row r="45" spans="2:38" ht="15" customHeight="1" x14ac:dyDescent="0.2">
      <c r="B45" s="1" t="s">
        <v>69</v>
      </c>
      <c r="C45" s="26">
        <v>0.35</v>
      </c>
      <c r="D45" s="26">
        <v>0.35</v>
      </c>
      <c r="E45" s="26">
        <v>0.35</v>
      </c>
      <c r="F45" s="26">
        <v>0.35</v>
      </c>
      <c r="G45" s="26">
        <v>0.35</v>
      </c>
      <c r="H45" s="26">
        <v>0.35</v>
      </c>
      <c r="I45" s="26">
        <v>0.35</v>
      </c>
      <c r="J45" s="26">
        <v>0.35</v>
      </c>
      <c r="K45" s="26">
        <v>0.35</v>
      </c>
      <c r="L45" s="26">
        <v>0.35</v>
      </c>
      <c r="M45" s="26">
        <v>0.35</v>
      </c>
      <c r="N45" s="26">
        <v>0.35</v>
      </c>
      <c r="O45" s="26">
        <v>0.35</v>
      </c>
      <c r="P45" s="26">
        <v>0.35</v>
      </c>
      <c r="Q45" s="26">
        <v>0.35</v>
      </c>
      <c r="R45" s="26">
        <v>0.35</v>
      </c>
      <c r="S45" s="26">
        <v>0.35</v>
      </c>
      <c r="T45" s="26">
        <v>0.35</v>
      </c>
      <c r="U45" s="26">
        <v>0.35</v>
      </c>
      <c r="V45" s="26">
        <v>0.35</v>
      </c>
      <c r="W45" s="26">
        <v>0.35</v>
      </c>
      <c r="X45" s="26">
        <v>0.35</v>
      </c>
      <c r="Y45" s="26">
        <v>0.35</v>
      </c>
      <c r="Z45" s="26">
        <v>0.35</v>
      </c>
      <c r="AA45" s="26">
        <v>0.35</v>
      </c>
      <c r="AB45" s="26">
        <v>0.35</v>
      </c>
      <c r="AC45" s="26">
        <v>0.35</v>
      </c>
      <c r="AD45" s="26">
        <v>0.35</v>
      </c>
      <c r="AE45" s="26">
        <v>0.35</v>
      </c>
      <c r="AF45" s="26">
        <v>0.35</v>
      </c>
      <c r="AG45" s="26">
        <v>0.35</v>
      </c>
      <c r="AH45" s="26">
        <v>0.35</v>
      </c>
      <c r="AI45" s="26">
        <v>0.35</v>
      </c>
      <c r="AJ45" s="26">
        <v>0.35</v>
      </c>
      <c r="AK45" s="26">
        <v>0.35</v>
      </c>
      <c r="AL45" s="26">
        <v>0.35</v>
      </c>
    </row>
    <row r="46" spans="2:38" ht="15" customHeight="1" x14ac:dyDescent="0.2">
      <c r="B46" s="7" t="s">
        <v>74</v>
      </c>
      <c r="C46" s="8">
        <f>C42*C44*C45</f>
        <v>67200</v>
      </c>
      <c r="D46" s="8">
        <f t="shared" ref="D46:AL46" si="83">D42*D44*D45</f>
        <v>63839.999999999993</v>
      </c>
      <c r="E46" s="8">
        <f t="shared" si="83"/>
        <v>73920</v>
      </c>
      <c r="F46" s="8">
        <f t="shared" si="83"/>
        <v>67200</v>
      </c>
      <c r="G46" s="8">
        <f t="shared" si="83"/>
        <v>73920</v>
      </c>
      <c r="H46" s="8">
        <f t="shared" si="83"/>
        <v>70560</v>
      </c>
      <c r="I46" s="8">
        <f t="shared" si="83"/>
        <v>67200</v>
      </c>
      <c r="J46" s="8">
        <f t="shared" si="83"/>
        <v>77280</v>
      </c>
      <c r="K46" s="8">
        <f t="shared" si="83"/>
        <v>63839.999999999993</v>
      </c>
      <c r="L46" s="8">
        <f t="shared" si="83"/>
        <v>70560</v>
      </c>
      <c r="M46" s="8">
        <f t="shared" si="83"/>
        <v>67200</v>
      </c>
      <c r="N46" s="8">
        <f t="shared" si="83"/>
        <v>63839.999999999993</v>
      </c>
      <c r="O46" s="8">
        <f t="shared" si="83"/>
        <v>70560</v>
      </c>
      <c r="P46" s="8">
        <f t="shared" si="83"/>
        <v>67200</v>
      </c>
      <c r="Q46" s="8">
        <f t="shared" si="83"/>
        <v>70560</v>
      </c>
      <c r="R46" s="8">
        <f t="shared" si="83"/>
        <v>92400</v>
      </c>
      <c r="S46" s="8">
        <f t="shared" si="83"/>
        <v>88200</v>
      </c>
      <c r="T46" s="8">
        <f t="shared" si="83"/>
        <v>84000</v>
      </c>
      <c r="U46" s="8">
        <f t="shared" si="83"/>
        <v>92400</v>
      </c>
      <c r="V46" s="8">
        <f t="shared" si="83"/>
        <v>105840</v>
      </c>
      <c r="W46" s="8">
        <f t="shared" si="83"/>
        <v>100800</v>
      </c>
      <c r="X46" s="8">
        <f t="shared" si="83"/>
        <v>110880</v>
      </c>
      <c r="Y46" s="8">
        <f t="shared" si="83"/>
        <v>90720</v>
      </c>
      <c r="Z46" s="8">
        <f t="shared" si="83"/>
        <v>100800</v>
      </c>
      <c r="AA46" s="8">
        <f t="shared" si="83"/>
        <v>100800</v>
      </c>
      <c r="AB46" s="8">
        <f t="shared" si="83"/>
        <v>90720</v>
      </c>
      <c r="AC46" s="8">
        <f t="shared" si="83"/>
        <v>105840</v>
      </c>
      <c r="AD46" s="8">
        <f t="shared" si="83"/>
        <v>110880</v>
      </c>
      <c r="AE46" s="8">
        <f t="shared" si="83"/>
        <v>100800</v>
      </c>
      <c r="AF46" s="8">
        <f t="shared" si="83"/>
        <v>105840</v>
      </c>
      <c r="AG46" s="8">
        <f t="shared" si="83"/>
        <v>110880</v>
      </c>
      <c r="AH46" s="8">
        <f t="shared" si="83"/>
        <v>100800</v>
      </c>
      <c r="AI46" s="8">
        <f t="shared" si="83"/>
        <v>105840</v>
      </c>
      <c r="AJ46" s="8">
        <f t="shared" si="83"/>
        <v>105840</v>
      </c>
      <c r="AK46" s="8">
        <f t="shared" si="83"/>
        <v>90720</v>
      </c>
      <c r="AL46" s="8">
        <f t="shared" si="83"/>
        <v>110880</v>
      </c>
    </row>
    <row r="53" spans="2:2" ht="15" customHeight="1" x14ac:dyDescent="0.2">
      <c r="B53" s="20"/>
    </row>
  </sheetData>
  <pageMargins left="0.7" right="0.7" top="0.75" bottom="0.75" header="0.3" footer="0.3"/>
  <pageSetup orientation="portrait" r:id="rId1"/>
  <ignoredErrors>
    <ignoredError sqref="C8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87512-9A36-4565-8DC0-C314A8A00FB6}">
  <dimension ref="B1:AL12"/>
  <sheetViews>
    <sheetView showGridLines="0" workbookViewId="0">
      <pane xSplit="2" ySplit="1" topLeftCell="C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" customHeight="1" x14ac:dyDescent="0.2">
      <c r="B3" s="1" t="s">
        <v>80</v>
      </c>
      <c r="C3" s="5">
        <v>1250000</v>
      </c>
      <c r="D3" s="5">
        <f>C9</f>
        <v>1142751.8304350728</v>
      </c>
      <c r="E3" s="5">
        <f t="shared" ref="E3:AL3" si="1">D9</f>
        <v>1129018.634410304</v>
      </c>
      <c r="F3" s="5">
        <f t="shared" si="1"/>
        <v>1076847.3010093265</v>
      </c>
      <c r="G3" s="5">
        <f t="shared" si="1"/>
        <v>1011929.7001061733</v>
      </c>
      <c r="H3" s="5">
        <f t="shared" si="1"/>
        <v>904033.95600622287</v>
      </c>
      <c r="I3" s="5">
        <f t="shared" si="1"/>
        <v>773276.91028325609</v>
      </c>
      <c r="J3" s="5">
        <f t="shared" si="1"/>
        <v>728675.11845420115</v>
      </c>
      <c r="K3" s="5">
        <f t="shared" si="1"/>
        <v>588049.78625374753</v>
      </c>
      <c r="L3" s="5">
        <f t="shared" si="1"/>
        <v>539960.43806543131</v>
      </c>
      <c r="M3" s="5">
        <f t="shared" si="1"/>
        <v>396623.30941962556</v>
      </c>
      <c r="N3" s="5">
        <f t="shared" si="1"/>
        <v>304250.76965832384</v>
      </c>
      <c r="O3" s="5">
        <f t="shared" si="1"/>
        <v>248827.91092712968</v>
      </c>
      <c r="P3" s="5">
        <f t="shared" si="1"/>
        <v>332399.35316074546</v>
      </c>
      <c r="Q3" s="5">
        <f t="shared" si="1"/>
        <v>591284.40745557717</v>
      </c>
      <c r="R3" s="5">
        <f t="shared" si="1"/>
        <v>764941.68405278807</v>
      </c>
      <c r="S3" s="5">
        <f t="shared" si="1"/>
        <v>654323.38571381569</v>
      </c>
      <c r="T3" s="5">
        <f t="shared" si="1"/>
        <v>574789.55919798953</v>
      </c>
      <c r="U3" s="5">
        <f t="shared" si="1"/>
        <v>635874.26565107447</v>
      </c>
      <c r="V3" s="5">
        <f t="shared" si="1"/>
        <v>638383.0839211602</v>
      </c>
      <c r="W3" s="5">
        <f t="shared" si="1"/>
        <v>704442.11732888722</v>
      </c>
      <c r="X3" s="5">
        <f t="shared" si="1"/>
        <v>677234.44364424283</v>
      </c>
      <c r="Y3" s="5">
        <f t="shared" si="1"/>
        <v>466859.53929822799</v>
      </c>
      <c r="Z3" s="5">
        <f t="shared" si="1"/>
        <v>438794.45995990711</v>
      </c>
      <c r="AA3" s="5">
        <f t="shared" si="1"/>
        <v>428145.31598261965</v>
      </c>
      <c r="AB3" s="5">
        <f t="shared" si="1"/>
        <v>523898.9335756842</v>
      </c>
      <c r="AC3" s="5">
        <f t="shared" si="1"/>
        <v>754215.00268064067</v>
      </c>
      <c r="AD3" s="5">
        <f t="shared" si="1"/>
        <v>953187.00053304608</v>
      </c>
      <c r="AE3" s="5">
        <f t="shared" si="1"/>
        <v>703027.32240151614</v>
      </c>
      <c r="AF3" s="5">
        <f t="shared" si="1"/>
        <v>593712.82941331062</v>
      </c>
      <c r="AG3" s="5">
        <f t="shared" si="1"/>
        <v>815210.58995539905</v>
      </c>
      <c r="AH3" s="5">
        <f t="shared" si="1"/>
        <v>624302.13803817646</v>
      </c>
      <c r="AI3" s="5">
        <f t="shared" si="1"/>
        <v>745772.20795829222</v>
      </c>
      <c r="AJ3" s="5">
        <f t="shared" si="1"/>
        <v>934089.92470901855</v>
      </c>
      <c r="AK3" s="5">
        <f t="shared" si="1"/>
        <v>807527.81505340012</v>
      </c>
      <c r="AL3" s="5">
        <f t="shared" si="1"/>
        <v>879309.50050841505</v>
      </c>
    </row>
    <row r="4" spans="2:38" ht="15" customHeight="1" x14ac:dyDescent="0.2">
      <c r="B4" s="1" t="s">
        <v>1</v>
      </c>
      <c r="C4" s="5">
        <f>Bookings!C14</f>
        <v>313767.83043507277</v>
      </c>
      <c r="D4" s="5">
        <f>Bookings!D14</f>
        <v>372992.80397523113</v>
      </c>
      <c r="E4" s="5">
        <f>Bookings!E14</f>
        <v>395616.66659902252</v>
      </c>
      <c r="F4" s="5">
        <f>Bookings!F14</f>
        <v>342162.39909684676</v>
      </c>
      <c r="G4" s="5">
        <f>Bookings!G14</f>
        <v>339892.25590004952</v>
      </c>
      <c r="H4" s="5">
        <f>Bookings!H14</f>
        <v>296676.95427703322</v>
      </c>
      <c r="I4" s="5">
        <f>Bookings!I14</f>
        <v>362478.208170945</v>
      </c>
      <c r="J4" s="5">
        <f>Bookings!J14</f>
        <v>327516.66779954627</v>
      </c>
      <c r="K4" s="5">
        <f>Bookings!K14</f>
        <v>338636.65181168373</v>
      </c>
      <c r="L4" s="5">
        <f>Bookings!L14</f>
        <v>284096.87135419424</v>
      </c>
      <c r="M4" s="5">
        <f>Bookings!M14</f>
        <v>314707.46023869823</v>
      </c>
      <c r="N4" s="5">
        <f>Bookings!N14</f>
        <v>331303.14126880589</v>
      </c>
      <c r="O4" s="5">
        <f>Bookings!O14</f>
        <v>518321.84223361581</v>
      </c>
      <c r="P4" s="5">
        <f>Bookings!P14</f>
        <v>672933.0542948317</v>
      </c>
      <c r="Q4" s="5">
        <f>Bookings!Q14</f>
        <v>608407.67659721081</v>
      </c>
      <c r="R4" s="5">
        <f>Bookings!R14</f>
        <v>363314.50166102767</v>
      </c>
      <c r="S4" s="5">
        <f>Bookings!S14</f>
        <v>393117.37348417385</v>
      </c>
      <c r="T4" s="5">
        <f>Bookings!T14</f>
        <v>511228.70645308495</v>
      </c>
      <c r="U4" s="5">
        <f>Bookings!U14</f>
        <v>497667.21827008581</v>
      </c>
      <c r="V4" s="5">
        <f>Bookings!V14</f>
        <v>564229.43340772693</v>
      </c>
      <c r="W4" s="5">
        <f>Bookings!W14</f>
        <v>526328.32631535572</v>
      </c>
      <c r="X4" s="5">
        <f>Bookings!X14</f>
        <v>398514.69565398525</v>
      </c>
      <c r="Y4" s="5">
        <f>Bookings!Y14</f>
        <v>470117.32066167914</v>
      </c>
      <c r="Z4" s="5">
        <f>Bookings!Z14</f>
        <v>562182.85602271254</v>
      </c>
      <c r="AA4" s="5">
        <f>Bookings!AA14</f>
        <v>668585.61759306467</v>
      </c>
      <c r="AB4" s="5">
        <f>Bookings!AB14</f>
        <v>745864.86910495651</v>
      </c>
      <c r="AC4" s="5">
        <f>Bookings!AC14</f>
        <v>820706.39785240532</v>
      </c>
      <c r="AD4" s="5">
        <f>Bookings!AD14</f>
        <v>418781.12186847016</v>
      </c>
      <c r="AE4" s="5">
        <f>Bookings!AE14</f>
        <v>498813.50701179437</v>
      </c>
      <c r="AF4" s="5">
        <f>Bookings!AF14</f>
        <v>880292.96054208849</v>
      </c>
      <c r="AG4" s="5">
        <f>Bookings!AG14</f>
        <v>499257.94808277756</v>
      </c>
      <c r="AH4" s="5">
        <f>Bookings!AH14</f>
        <v>748894.06992011587</v>
      </c>
      <c r="AI4" s="5">
        <f>Bookings!AI14</f>
        <v>867373.71675072634</v>
      </c>
      <c r="AJ4" s="5">
        <f>Bookings!AJ14</f>
        <v>552493.89034438157</v>
      </c>
      <c r="AK4" s="5">
        <f>Bookings!AK14</f>
        <v>653829.68545501481</v>
      </c>
      <c r="AL4" s="5">
        <f>Bookings!AL14</f>
        <v>795303.26477939519</v>
      </c>
    </row>
    <row r="5" spans="2:38" ht="15" customHeight="1" x14ac:dyDescent="0.2">
      <c r="B5" s="10" t="s">
        <v>64</v>
      </c>
      <c r="C5" s="5">
        <f>-Revenue!C12</f>
        <v>-257816.00000000003</v>
      </c>
      <c r="D5" s="5">
        <f>-Revenue!D12</f>
        <v>-231686</v>
      </c>
      <c r="E5" s="5">
        <f>-Revenue!E12</f>
        <v>-268268</v>
      </c>
      <c r="F5" s="5">
        <f>-Revenue!F12</f>
        <v>-243880</v>
      </c>
      <c r="G5" s="5">
        <f>-Revenue!G12</f>
        <v>-268268</v>
      </c>
      <c r="H5" s="5">
        <f>-Revenue!H12</f>
        <v>-256074.00000000003</v>
      </c>
      <c r="I5" s="5">
        <f>-Revenue!I12</f>
        <v>-243880</v>
      </c>
      <c r="J5" s="5">
        <f>-Revenue!J12</f>
        <v>-280462</v>
      </c>
      <c r="K5" s="5">
        <f>-Revenue!K12</f>
        <v>-231686</v>
      </c>
      <c r="L5" s="5">
        <f>-Revenue!L12</f>
        <v>-256074.00000000003</v>
      </c>
      <c r="M5" s="5">
        <f>-Revenue!M12</f>
        <v>-243880</v>
      </c>
      <c r="N5" s="5">
        <f>-Revenue!N12</f>
        <v>-231686</v>
      </c>
      <c r="O5" s="5">
        <f>-Revenue!O12</f>
        <v>-263390.40000000002</v>
      </c>
      <c r="P5" s="5">
        <f>-Revenue!P12</f>
        <v>-250848.00000000003</v>
      </c>
      <c r="Q5" s="5">
        <f>-Revenue!Q12</f>
        <v>-263390.40000000002</v>
      </c>
      <c r="R5" s="5">
        <f>-Revenue!R12</f>
        <v>-275932.79999999999</v>
      </c>
      <c r="S5" s="5">
        <f>-Revenue!S12</f>
        <v>-283651.20000000001</v>
      </c>
      <c r="T5" s="5">
        <f>-Revenue!T12</f>
        <v>-270144</v>
      </c>
      <c r="U5" s="5">
        <f>-Revenue!U12</f>
        <v>-297158.40000000002</v>
      </c>
      <c r="V5" s="5">
        <f>-Revenue!V12</f>
        <v>-291530.40000000002</v>
      </c>
      <c r="W5" s="5">
        <f>-Revenue!W12</f>
        <v>-308736</v>
      </c>
      <c r="X5" s="5">
        <f>-Revenue!X12</f>
        <v>-339609.60000000003</v>
      </c>
      <c r="Y5" s="5">
        <f>-Revenue!Y12</f>
        <v>-277862.40000000002</v>
      </c>
      <c r="Z5" s="5">
        <f>-Revenue!Z12</f>
        <v>-328032</v>
      </c>
      <c r="AA5" s="5">
        <f>-Revenue!AA12</f>
        <v>-328032</v>
      </c>
      <c r="AB5" s="5">
        <f>-Revenue!AB12</f>
        <v>-295228.80000000005</v>
      </c>
      <c r="AC5" s="5">
        <f>-Revenue!AC12</f>
        <v>-364694.4</v>
      </c>
      <c r="AD5" s="5">
        <f>-Revenue!AD12</f>
        <v>-382060.80000000005</v>
      </c>
      <c r="AE5" s="5">
        <f>-Revenue!AE12</f>
        <v>-347328</v>
      </c>
      <c r="AF5" s="5">
        <f>-Revenue!AF12</f>
        <v>-384955.2</v>
      </c>
      <c r="AG5" s="5">
        <f>-Revenue!AG12</f>
        <v>-403286.4</v>
      </c>
      <c r="AH5" s="5">
        <f>-Revenue!AH12</f>
        <v>-366624</v>
      </c>
      <c r="AI5" s="5">
        <f>-Revenue!AI12</f>
        <v>-405216</v>
      </c>
      <c r="AJ5" s="5">
        <f>-Revenue!AJ12</f>
        <v>-405216</v>
      </c>
      <c r="AK5" s="5">
        <f>-Revenue!AK12</f>
        <v>-347328</v>
      </c>
      <c r="AL5" s="5">
        <f>-Revenue!AL12</f>
        <v>-424512</v>
      </c>
    </row>
    <row r="6" spans="2:38" ht="15" customHeight="1" x14ac:dyDescent="0.2">
      <c r="B6" s="10" t="s">
        <v>70</v>
      </c>
      <c r="C6" s="5">
        <f>-Revenue!C13</f>
        <v>-96000</v>
      </c>
      <c r="D6" s="5">
        <f>-Revenue!D13</f>
        <v>-91200</v>
      </c>
      <c r="E6" s="5">
        <f>-Revenue!E13</f>
        <v>-105600</v>
      </c>
      <c r="F6" s="5">
        <f>-Revenue!F13</f>
        <v>-96000</v>
      </c>
      <c r="G6" s="5">
        <f>-Revenue!G13</f>
        <v>-105600</v>
      </c>
      <c r="H6" s="5">
        <f>-Revenue!H13</f>
        <v>-100800</v>
      </c>
      <c r="I6" s="5">
        <f>-Revenue!I13</f>
        <v>-96000</v>
      </c>
      <c r="J6" s="5">
        <f>-Revenue!J13</f>
        <v>-110400</v>
      </c>
      <c r="K6" s="5">
        <f>-Revenue!K13</f>
        <v>-91200</v>
      </c>
      <c r="L6" s="5">
        <f>-Revenue!L13</f>
        <v>-100800</v>
      </c>
      <c r="M6" s="5">
        <f>-Revenue!M13</f>
        <v>-96000</v>
      </c>
      <c r="N6" s="5">
        <f>-Revenue!N13</f>
        <v>-91200</v>
      </c>
      <c r="O6" s="5">
        <f>-Revenue!O13</f>
        <v>-100800</v>
      </c>
      <c r="P6" s="5">
        <f>-Revenue!P13</f>
        <v>-96000</v>
      </c>
      <c r="Q6" s="5">
        <f>-Revenue!Q13</f>
        <v>-100800</v>
      </c>
      <c r="R6" s="5">
        <f>-Revenue!R13</f>
        <v>-105600</v>
      </c>
      <c r="S6" s="5">
        <f>-Revenue!S13</f>
        <v>-100800</v>
      </c>
      <c r="T6" s="5">
        <f>-Revenue!T13</f>
        <v>-96000</v>
      </c>
      <c r="U6" s="5">
        <f>-Revenue!U13</f>
        <v>-105600</v>
      </c>
      <c r="V6" s="5">
        <f>-Revenue!V13</f>
        <v>-100800</v>
      </c>
      <c r="W6" s="5">
        <f>-Revenue!W13</f>
        <v>-144000</v>
      </c>
      <c r="X6" s="5">
        <f>-Revenue!X13</f>
        <v>-158400</v>
      </c>
      <c r="Y6" s="5">
        <f>-Revenue!Y13</f>
        <v>-129600</v>
      </c>
      <c r="Z6" s="5">
        <f>-Revenue!Z13</f>
        <v>-144000</v>
      </c>
      <c r="AA6" s="5">
        <f>-Revenue!AA13</f>
        <v>-144000</v>
      </c>
      <c r="AB6" s="5">
        <f>-Revenue!AB13</f>
        <v>-129600</v>
      </c>
      <c r="AC6" s="5">
        <f>-Revenue!AC13</f>
        <v>-151200</v>
      </c>
      <c r="AD6" s="5">
        <f>-Revenue!AD13</f>
        <v>-176000</v>
      </c>
      <c r="AE6" s="5">
        <f>-Revenue!AE13</f>
        <v>-160000</v>
      </c>
      <c r="AF6" s="5">
        <f>-Revenue!AF13</f>
        <v>-168000</v>
      </c>
      <c r="AG6" s="5">
        <f>-Revenue!AG13</f>
        <v>-176000</v>
      </c>
      <c r="AH6" s="5">
        <f>-Revenue!AH13</f>
        <v>-160000</v>
      </c>
      <c r="AI6" s="5">
        <f>-Revenue!AI13</f>
        <v>-168000</v>
      </c>
      <c r="AJ6" s="5">
        <f>-Revenue!AJ13</f>
        <v>-168000</v>
      </c>
      <c r="AK6" s="5">
        <f>-Revenue!AK13</f>
        <v>-144000</v>
      </c>
      <c r="AL6" s="5">
        <f>-Revenue!AL13</f>
        <v>-176000</v>
      </c>
    </row>
    <row r="7" spans="2:38" ht="15" customHeight="1" x14ac:dyDescent="0.2">
      <c r="B7" s="10" t="s">
        <v>71</v>
      </c>
      <c r="C7" s="5">
        <f>-Revenue!C14</f>
        <v>-67200</v>
      </c>
      <c r="D7" s="5">
        <f>-Revenue!D14</f>
        <v>-63839.999999999993</v>
      </c>
      <c r="E7" s="5">
        <f>-Revenue!E14</f>
        <v>-73920</v>
      </c>
      <c r="F7" s="5">
        <f>-Revenue!F14</f>
        <v>-67200</v>
      </c>
      <c r="G7" s="5">
        <f>-Revenue!G14</f>
        <v>-73920</v>
      </c>
      <c r="H7" s="5">
        <f>-Revenue!H14</f>
        <v>-70560</v>
      </c>
      <c r="I7" s="5">
        <f>-Revenue!I14</f>
        <v>-67200</v>
      </c>
      <c r="J7" s="5">
        <f>-Revenue!J14</f>
        <v>-77280</v>
      </c>
      <c r="K7" s="5">
        <f>-Revenue!K14</f>
        <v>-63839.999999999993</v>
      </c>
      <c r="L7" s="5">
        <f>-Revenue!L14</f>
        <v>-70560</v>
      </c>
      <c r="M7" s="5">
        <f>-Revenue!M14</f>
        <v>-67200</v>
      </c>
      <c r="N7" s="5">
        <f>-Revenue!N14</f>
        <v>-63839.999999999993</v>
      </c>
      <c r="O7" s="5">
        <f>-Revenue!O14</f>
        <v>-70560</v>
      </c>
      <c r="P7" s="5">
        <f>-Revenue!P14</f>
        <v>-67200</v>
      </c>
      <c r="Q7" s="5">
        <f>-Revenue!Q14</f>
        <v>-70560</v>
      </c>
      <c r="R7" s="5">
        <f>-Revenue!R14</f>
        <v>-92400</v>
      </c>
      <c r="S7" s="5">
        <f>-Revenue!S14</f>
        <v>-88200</v>
      </c>
      <c r="T7" s="5">
        <f>-Revenue!T14</f>
        <v>-84000</v>
      </c>
      <c r="U7" s="5">
        <f>-Revenue!U14</f>
        <v>-92400</v>
      </c>
      <c r="V7" s="5">
        <f>-Revenue!V14</f>
        <v>-105840</v>
      </c>
      <c r="W7" s="5">
        <f>-Revenue!W14</f>
        <v>-100800</v>
      </c>
      <c r="X7" s="5">
        <f>-Revenue!X14</f>
        <v>-110880</v>
      </c>
      <c r="Y7" s="5">
        <f>-Revenue!Y14</f>
        <v>-90720</v>
      </c>
      <c r="Z7" s="5">
        <f>-Revenue!Z14</f>
        <v>-100800</v>
      </c>
      <c r="AA7" s="5">
        <f>-Revenue!AA14</f>
        <v>-100800</v>
      </c>
      <c r="AB7" s="5">
        <f>-Revenue!AB14</f>
        <v>-90720</v>
      </c>
      <c r="AC7" s="5">
        <f>-Revenue!AC14</f>
        <v>-105840</v>
      </c>
      <c r="AD7" s="5">
        <f>-Revenue!AD14</f>
        <v>-110880</v>
      </c>
      <c r="AE7" s="5">
        <f>-Revenue!AE14</f>
        <v>-100800</v>
      </c>
      <c r="AF7" s="5">
        <f>-Revenue!AF14</f>
        <v>-105840</v>
      </c>
      <c r="AG7" s="5">
        <f>-Revenue!AG14</f>
        <v>-110880</v>
      </c>
      <c r="AH7" s="5">
        <f>-Revenue!AH14</f>
        <v>-100800</v>
      </c>
      <c r="AI7" s="5">
        <f>-Revenue!AI14</f>
        <v>-105840</v>
      </c>
      <c r="AJ7" s="5">
        <f>-Revenue!AJ14</f>
        <v>-105840</v>
      </c>
      <c r="AK7" s="5">
        <f>-Revenue!AK14</f>
        <v>-90720</v>
      </c>
      <c r="AL7" s="5">
        <f>-Revenue!AL14</f>
        <v>-110880</v>
      </c>
    </row>
    <row r="8" spans="2:38" ht="15" customHeight="1" x14ac:dyDescent="0.2">
      <c r="B8" s="10" t="s">
        <v>78</v>
      </c>
      <c r="C8" s="5">
        <f>SUM(C5:C7)</f>
        <v>-421016</v>
      </c>
      <c r="D8" s="5">
        <f>SUM(D5:D7)</f>
        <v>-386726</v>
      </c>
      <c r="E8" s="5">
        <f t="shared" ref="E8:AL8" si="2">SUM(E5:E7)</f>
        <v>-447788</v>
      </c>
      <c r="F8" s="5">
        <f t="shared" si="2"/>
        <v>-407080</v>
      </c>
      <c r="G8" s="5">
        <f t="shared" si="2"/>
        <v>-447788</v>
      </c>
      <c r="H8" s="5">
        <f t="shared" si="2"/>
        <v>-427434</v>
      </c>
      <c r="I8" s="5">
        <f t="shared" si="2"/>
        <v>-407080</v>
      </c>
      <c r="J8" s="5">
        <f t="shared" si="2"/>
        <v>-468142</v>
      </c>
      <c r="K8" s="5">
        <f t="shared" si="2"/>
        <v>-386726</v>
      </c>
      <c r="L8" s="5">
        <f t="shared" si="2"/>
        <v>-427434</v>
      </c>
      <c r="M8" s="5">
        <f t="shared" si="2"/>
        <v>-407080</v>
      </c>
      <c r="N8" s="5">
        <f t="shared" si="2"/>
        <v>-386726</v>
      </c>
      <c r="O8" s="5">
        <f t="shared" si="2"/>
        <v>-434750.4</v>
      </c>
      <c r="P8" s="5">
        <f t="shared" si="2"/>
        <v>-414048</v>
      </c>
      <c r="Q8" s="5">
        <f t="shared" si="2"/>
        <v>-434750.4</v>
      </c>
      <c r="R8" s="5">
        <f t="shared" si="2"/>
        <v>-473932.79999999999</v>
      </c>
      <c r="S8" s="5">
        <f t="shared" si="2"/>
        <v>-472651.2</v>
      </c>
      <c r="T8" s="5">
        <f t="shared" si="2"/>
        <v>-450144</v>
      </c>
      <c r="U8" s="5">
        <f t="shared" si="2"/>
        <v>-495158.4</v>
      </c>
      <c r="V8" s="5">
        <f t="shared" si="2"/>
        <v>-498170.4</v>
      </c>
      <c r="W8" s="5">
        <f t="shared" si="2"/>
        <v>-553536</v>
      </c>
      <c r="X8" s="5">
        <f t="shared" si="2"/>
        <v>-608889.60000000009</v>
      </c>
      <c r="Y8" s="5">
        <f t="shared" si="2"/>
        <v>-498182.40000000002</v>
      </c>
      <c r="Z8" s="5">
        <f t="shared" si="2"/>
        <v>-572832</v>
      </c>
      <c r="AA8" s="5">
        <f t="shared" si="2"/>
        <v>-572832</v>
      </c>
      <c r="AB8" s="5">
        <f t="shared" si="2"/>
        <v>-515548.80000000005</v>
      </c>
      <c r="AC8" s="5">
        <f t="shared" si="2"/>
        <v>-621734.40000000002</v>
      </c>
      <c r="AD8" s="5">
        <f t="shared" si="2"/>
        <v>-668940.80000000005</v>
      </c>
      <c r="AE8" s="5">
        <f t="shared" si="2"/>
        <v>-608128</v>
      </c>
      <c r="AF8" s="5">
        <f t="shared" si="2"/>
        <v>-658795.19999999995</v>
      </c>
      <c r="AG8" s="5">
        <f t="shared" si="2"/>
        <v>-690166.4</v>
      </c>
      <c r="AH8" s="5">
        <f t="shared" si="2"/>
        <v>-627424</v>
      </c>
      <c r="AI8" s="5">
        <f t="shared" si="2"/>
        <v>-679056</v>
      </c>
      <c r="AJ8" s="5">
        <f t="shared" si="2"/>
        <v>-679056</v>
      </c>
      <c r="AK8" s="5">
        <f t="shared" si="2"/>
        <v>-582048</v>
      </c>
      <c r="AL8" s="5">
        <f t="shared" si="2"/>
        <v>-711392</v>
      </c>
    </row>
    <row r="9" spans="2:38" ht="15" customHeight="1" x14ac:dyDescent="0.2">
      <c r="B9" s="13" t="s">
        <v>79</v>
      </c>
      <c r="C9" s="8">
        <f>C3+C4+C8</f>
        <v>1142751.8304350728</v>
      </c>
      <c r="D9" s="8">
        <f>D3+D4+D8</f>
        <v>1129018.634410304</v>
      </c>
      <c r="E9" s="8">
        <f t="shared" ref="E9:AL9" si="3">E3+E4+E8</f>
        <v>1076847.3010093265</v>
      </c>
      <c r="F9" s="8">
        <f t="shared" si="3"/>
        <v>1011929.7001061733</v>
      </c>
      <c r="G9" s="8">
        <f t="shared" si="3"/>
        <v>904033.95600622287</v>
      </c>
      <c r="H9" s="8">
        <f t="shared" si="3"/>
        <v>773276.91028325609</v>
      </c>
      <c r="I9" s="8">
        <f t="shared" si="3"/>
        <v>728675.11845420115</v>
      </c>
      <c r="J9" s="8">
        <f t="shared" si="3"/>
        <v>588049.78625374753</v>
      </c>
      <c r="K9" s="8">
        <f t="shared" si="3"/>
        <v>539960.43806543131</v>
      </c>
      <c r="L9" s="8">
        <f t="shared" si="3"/>
        <v>396623.30941962556</v>
      </c>
      <c r="M9" s="8">
        <f t="shared" si="3"/>
        <v>304250.76965832384</v>
      </c>
      <c r="N9" s="8">
        <f t="shared" si="3"/>
        <v>248827.91092712968</v>
      </c>
      <c r="O9" s="8">
        <f t="shared" si="3"/>
        <v>332399.35316074546</v>
      </c>
      <c r="P9" s="8">
        <f t="shared" si="3"/>
        <v>591284.40745557717</v>
      </c>
      <c r="Q9" s="8">
        <f t="shared" si="3"/>
        <v>764941.68405278807</v>
      </c>
      <c r="R9" s="8">
        <f t="shared" si="3"/>
        <v>654323.38571381569</v>
      </c>
      <c r="S9" s="8">
        <f t="shared" si="3"/>
        <v>574789.55919798953</v>
      </c>
      <c r="T9" s="8">
        <f t="shared" si="3"/>
        <v>635874.26565107447</v>
      </c>
      <c r="U9" s="8">
        <f t="shared" si="3"/>
        <v>638383.0839211602</v>
      </c>
      <c r="V9" s="8">
        <f t="shared" si="3"/>
        <v>704442.11732888722</v>
      </c>
      <c r="W9" s="8">
        <f t="shared" si="3"/>
        <v>677234.44364424283</v>
      </c>
      <c r="X9" s="8">
        <f t="shared" si="3"/>
        <v>466859.53929822799</v>
      </c>
      <c r="Y9" s="8">
        <f t="shared" si="3"/>
        <v>438794.45995990711</v>
      </c>
      <c r="Z9" s="8">
        <f t="shared" si="3"/>
        <v>428145.31598261965</v>
      </c>
      <c r="AA9" s="8">
        <f t="shared" si="3"/>
        <v>523898.9335756842</v>
      </c>
      <c r="AB9" s="8">
        <f t="shared" si="3"/>
        <v>754215.00268064067</v>
      </c>
      <c r="AC9" s="8">
        <f t="shared" si="3"/>
        <v>953187.00053304608</v>
      </c>
      <c r="AD9" s="8">
        <f t="shared" si="3"/>
        <v>703027.32240151614</v>
      </c>
      <c r="AE9" s="8">
        <f t="shared" si="3"/>
        <v>593712.82941331062</v>
      </c>
      <c r="AF9" s="8">
        <f t="shared" si="3"/>
        <v>815210.58995539905</v>
      </c>
      <c r="AG9" s="8">
        <f t="shared" si="3"/>
        <v>624302.13803817646</v>
      </c>
      <c r="AH9" s="8">
        <f t="shared" si="3"/>
        <v>745772.20795829222</v>
      </c>
      <c r="AI9" s="8">
        <f t="shared" si="3"/>
        <v>934089.92470901855</v>
      </c>
      <c r="AJ9" s="8">
        <f t="shared" si="3"/>
        <v>807527.81505340012</v>
      </c>
      <c r="AK9" s="8">
        <f t="shared" si="3"/>
        <v>879309.50050841505</v>
      </c>
      <c r="AL9" s="8">
        <f t="shared" si="3"/>
        <v>963220.76528781024</v>
      </c>
    </row>
    <row r="11" spans="2:38" ht="15" customHeight="1" x14ac:dyDescent="0.2">
      <c r="B11" s="1" t="s">
        <v>81</v>
      </c>
      <c r="C11" s="5">
        <f>Revenue!C20</f>
        <v>168</v>
      </c>
      <c r="D11" s="5">
        <f>Revenue!D20</f>
        <v>160</v>
      </c>
      <c r="E11" s="5">
        <f>Revenue!E20</f>
        <v>184</v>
      </c>
      <c r="F11" s="5">
        <f>Revenue!F20</f>
        <v>168</v>
      </c>
      <c r="G11" s="5">
        <f>Revenue!G20</f>
        <v>184</v>
      </c>
      <c r="H11" s="5">
        <f>Revenue!H20</f>
        <v>176</v>
      </c>
      <c r="I11" s="5">
        <f>Revenue!I20</f>
        <v>168</v>
      </c>
      <c r="J11" s="5">
        <f>Revenue!J20</f>
        <v>192</v>
      </c>
      <c r="K11" s="5">
        <f>Revenue!K20</f>
        <v>160</v>
      </c>
      <c r="L11" s="5">
        <f>Revenue!L20</f>
        <v>176</v>
      </c>
      <c r="M11" s="5">
        <f>Revenue!M20</f>
        <v>168</v>
      </c>
      <c r="N11" s="5">
        <f>Revenue!N20</f>
        <v>160</v>
      </c>
      <c r="O11" s="5">
        <f>Revenue!O20</f>
        <v>176</v>
      </c>
      <c r="P11" s="5">
        <f>Revenue!P20</f>
        <v>168</v>
      </c>
      <c r="Q11" s="5">
        <f>Revenue!Q20</f>
        <v>176</v>
      </c>
      <c r="R11" s="5">
        <f>Revenue!R20</f>
        <v>184</v>
      </c>
      <c r="S11" s="5">
        <f>Revenue!S20</f>
        <v>176</v>
      </c>
      <c r="T11" s="5">
        <f>Revenue!T20</f>
        <v>168</v>
      </c>
      <c r="U11" s="5">
        <f>Revenue!U20</f>
        <v>184</v>
      </c>
      <c r="V11" s="5">
        <f>Revenue!V20</f>
        <v>176</v>
      </c>
      <c r="W11" s="5">
        <f>Revenue!W20</f>
        <v>168</v>
      </c>
      <c r="X11" s="5">
        <f>Revenue!X20</f>
        <v>184</v>
      </c>
      <c r="Y11" s="5">
        <f>Revenue!Y20</f>
        <v>152</v>
      </c>
      <c r="Z11" s="5">
        <f>Revenue!Z20</f>
        <v>168</v>
      </c>
      <c r="AA11" s="5">
        <f>Revenue!AA20</f>
        <v>168</v>
      </c>
      <c r="AB11" s="5">
        <f>Revenue!AB20</f>
        <v>152</v>
      </c>
      <c r="AC11" s="5">
        <f>Revenue!AC20</f>
        <v>176</v>
      </c>
      <c r="AD11" s="5">
        <f>Revenue!AD20</f>
        <v>184</v>
      </c>
      <c r="AE11" s="5">
        <f>Revenue!AE20</f>
        <v>168</v>
      </c>
      <c r="AF11" s="5">
        <f>Revenue!AF20</f>
        <v>176</v>
      </c>
      <c r="AG11" s="5">
        <f>Revenue!AG20</f>
        <v>184</v>
      </c>
      <c r="AH11" s="5">
        <f>Revenue!AH20</f>
        <v>168</v>
      </c>
      <c r="AI11" s="5">
        <f>Revenue!AI20</f>
        <v>176</v>
      </c>
      <c r="AJ11" s="5">
        <f>Revenue!AJ20</f>
        <v>176</v>
      </c>
      <c r="AK11" s="5">
        <f>Revenue!AK20</f>
        <v>152</v>
      </c>
      <c r="AL11" s="5">
        <f>Revenue!AL20</f>
        <v>184</v>
      </c>
    </row>
    <row r="12" spans="2:38" ht="15" customHeight="1" x14ac:dyDescent="0.2">
      <c r="B12" s="1" t="s">
        <v>82</v>
      </c>
      <c r="C12" s="5">
        <f>Revenue!C19+Revenue!C29+Revenue!C39</f>
        <v>23</v>
      </c>
      <c r="D12" s="5">
        <f>Revenue!D19+Revenue!D29+Revenue!D39</f>
        <v>23</v>
      </c>
      <c r="E12" s="5">
        <f>Revenue!E19+Revenue!E29+Revenue!E39</f>
        <v>23</v>
      </c>
      <c r="F12" s="5">
        <f>Revenue!F19+Revenue!F29+Revenue!F39</f>
        <v>23</v>
      </c>
      <c r="G12" s="5">
        <f>Revenue!G19+Revenue!G29+Revenue!G39</f>
        <v>23</v>
      </c>
      <c r="H12" s="5">
        <f>Revenue!H19+Revenue!H29+Revenue!H39</f>
        <v>23</v>
      </c>
      <c r="I12" s="5">
        <f>Revenue!I19+Revenue!I29+Revenue!I39</f>
        <v>23</v>
      </c>
      <c r="J12" s="5">
        <f>Revenue!J19+Revenue!J29+Revenue!J39</f>
        <v>23</v>
      </c>
      <c r="K12" s="5">
        <f>Revenue!K19+Revenue!K29+Revenue!K39</f>
        <v>23</v>
      </c>
      <c r="L12" s="5">
        <f>Revenue!L19+Revenue!L29+Revenue!L39</f>
        <v>23</v>
      </c>
      <c r="M12" s="5">
        <f>Revenue!M19+Revenue!M29+Revenue!M39</f>
        <v>23</v>
      </c>
      <c r="N12" s="5">
        <f>Revenue!N19+Revenue!N29+Revenue!N39</f>
        <v>23</v>
      </c>
      <c r="O12" s="5">
        <f>Revenue!O19+Revenue!O29+Revenue!O39</f>
        <v>23</v>
      </c>
      <c r="P12" s="5">
        <f>Revenue!P19+Revenue!P29+Revenue!P39</f>
        <v>23</v>
      </c>
      <c r="Q12" s="5">
        <f>Revenue!Q19+Revenue!Q29+Revenue!Q39</f>
        <v>23</v>
      </c>
      <c r="R12" s="5">
        <f>Revenue!R19+Revenue!R29+Revenue!R39</f>
        <v>24</v>
      </c>
      <c r="S12" s="5">
        <f>Revenue!S19+Revenue!S29+Revenue!S39</f>
        <v>25</v>
      </c>
      <c r="T12" s="5">
        <f>Revenue!T19+Revenue!T29+Revenue!T39</f>
        <v>25</v>
      </c>
      <c r="U12" s="5">
        <f>Revenue!U19+Revenue!U29+Revenue!U39</f>
        <v>25</v>
      </c>
      <c r="V12" s="5">
        <f>Revenue!V19+Revenue!V29+Revenue!V39</f>
        <v>26</v>
      </c>
      <c r="W12" s="5">
        <f>Revenue!W19+Revenue!W29+Revenue!W39</f>
        <v>31</v>
      </c>
      <c r="X12" s="5">
        <f>Revenue!X19+Revenue!X29+Revenue!X39</f>
        <v>31</v>
      </c>
      <c r="Y12" s="5">
        <f>Revenue!Y19+Revenue!Y29+Revenue!Y39</f>
        <v>31</v>
      </c>
      <c r="Z12" s="5">
        <f>Revenue!Z19+Revenue!Z29+Revenue!Z39</f>
        <v>32</v>
      </c>
      <c r="AA12" s="5">
        <f>Revenue!AA19+Revenue!AA29+Revenue!AA39</f>
        <v>32</v>
      </c>
      <c r="AB12" s="5">
        <f>Revenue!AB19+Revenue!AB29+Revenue!AB39</f>
        <v>32</v>
      </c>
      <c r="AC12" s="5">
        <f>Revenue!AC19+Revenue!AC29+Revenue!AC39</f>
        <v>33</v>
      </c>
      <c r="AD12" s="5">
        <f>Revenue!AD19+Revenue!AD29+Revenue!AD39</f>
        <v>34</v>
      </c>
      <c r="AE12" s="5">
        <f>Revenue!AE19+Revenue!AE29+Revenue!AE39</f>
        <v>34</v>
      </c>
      <c r="AF12" s="5">
        <f>Revenue!AF19+Revenue!AF29+Revenue!AF39</f>
        <v>35</v>
      </c>
      <c r="AG12" s="5">
        <f>Revenue!AG19+Revenue!AG29+Revenue!AG39</f>
        <v>35</v>
      </c>
      <c r="AH12" s="5">
        <f>Revenue!AH19+Revenue!AH29+Revenue!AH39</f>
        <v>35</v>
      </c>
      <c r="AI12" s="5">
        <f>Revenue!AI19+Revenue!AI29+Revenue!AI39</f>
        <v>36</v>
      </c>
      <c r="AJ12" s="5">
        <f>Revenue!AJ19+Revenue!AJ29+Revenue!AJ39</f>
        <v>36</v>
      </c>
      <c r="AK12" s="5">
        <f>Revenue!AK19+Revenue!AK29+Revenue!AK39</f>
        <v>36</v>
      </c>
      <c r="AL12" s="5">
        <f>Revenue!AL19+Revenue!AL29+Revenue!AL39</f>
        <v>36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70DE-4F2E-4991-93A0-C47F674156F1}">
  <dimension ref="B1:AL24"/>
  <sheetViews>
    <sheetView showGridLines="0" workbookViewId="0">
      <pane xSplit="2" ySplit="1" topLeftCell="C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x14ac:dyDescent="0.2"/>
  <cols>
    <col min="1" max="1" width="3.28515625" customWidth="1"/>
    <col min="2" max="2" width="23.7109375" customWidth="1"/>
    <col min="3" max="38" width="11.28515625" customWidth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" customHeight="1" x14ac:dyDescent="0.2">
      <c r="B3" s="2" t="s">
        <v>78</v>
      </c>
      <c r="C3" s="30">
        <f>Revenue!C15</f>
        <v>421016</v>
      </c>
      <c r="D3" s="30">
        <f>Revenue!D15</f>
        <v>386726</v>
      </c>
      <c r="E3" s="30">
        <f>Revenue!E15</f>
        <v>447788</v>
      </c>
      <c r="F3" s="30">
        <f>Revenue!F15</f>
        <v>407080</v>
      </c>
      <c r="G3" s="30">
        <f>Revenue!G15</f>
        <v>447788</v>
      </c>
      <c r="H3" s="30">
        <f>Revenue!H15</f>
        <v>427434</v>
      </c>
      <c r="I3" s="30">
        <f>Revenue!I15</f>
        <v>407080</v>
      </c>
      <c r="J3" s="30">
        <f>Revenue!J15</f>
        <v>468142</v>
      </c>
      <c r="K3" s="30">
        <f>Revenue!K15</f>
        <v>386726</v>
      </c>
      <c r="L3" s="30">
        <f>Revenue!L15</f>
        <v>427434</v>
      </c>
      <c r="M3" s="30">
        <f>Revenue!M15</f>
        <v>407080</v>
      </c>
      <c r="N3" s="30">
        <f>Revenue!N15</f>
        <v>386726</v>
      </c>
      <c r="O3" s="30">
        <f>Revenue!O15</f>
        <v>434750.4</v>
      </c>
      <c r="P3" s="30">
        <f>Revenue!P15</f>
        <v>414048</v>
      </c>
      <c r="Q3" s="30">
        <f>Revenue!Q15</f>
        <v>434750.4</v>
      </c>
      <c r="R3" s="30">
        <f>Revenue!R15</f>
        <v>473932.79999999999</v>
      </c>
      <c r="S3" s="30">
        <f>Revenue!S15</f>
        <v>472651.2</v>
      </c>
      <c r="T3" s="30">
        <f>Revenue!T15</f>
        <v>450144</v>
      </c>
      <c r="U3" s="30">
        <f>Revenue!U15</f>
        <v>495158.4</v>
      </c>
      <c r="V3" s="30">
        <f>Revenue!V15</f>
        <v>498170.4</v>
      </c>
      <c r="W3" s="30">
        <f>Revenue!W15</f>
        <v>553536</v>
      </c>
      <c r="X3" s="30">
        <f>Revenue!X15</f>
        <v>608889.60000000009</v>
      </c>
      <c r="Y3" s="30">
        <f>Revenue!Y15</f>
        <v>498182.40000000002</v>
      </c>
      <c r="Z3" s="30">
        <f>Revenue!Z15</f>
        <v>572832</v>
      </c>
      <c r="AA3" s="30">
        <f>Revenue!AA15</f>
        <v>572832</v>
      </c>
      <c r="AB3" s="30">
        <f>Revenue!AB15</f>
        <v>515548.80000000005</v>
      </c>
      <c r="AC3" s="30">
        <f>Revenue!AC15</f>
        <v>621734.40000000002</v>
      </c>
      <c r="AD3" s="30">
        <f>Revenue!AD15</f>
        <v>668940.80000000005</v>
      </c>
      <c r="AE3" s="30">
        <f>Revenue!AE15</f>
        <v>608128</v>
      </c>
      <c r="AF3" s="30">
        <f>Revenue!AF15</f>
        <v>658795.19999999995</v>
      </c>
      <c r="AG3" s="30">
        <f>Revenue!AG15</f>
        <v>690166.4</v>
      </c>
      <c r="AH3" s="30">
        <f>Revenue!AH15</f>
        <v>627424</v>
      </c>
      <c r="AI3" s="30">
        <f>Revenue!AI15</f>
        <v>679056</v>
      </c>
      <c r="AJ3" s="30">
        <f>Revenue!AJ15</f>
        <v>679056</v>
      </c>
      <c r="AK3" s="30">
        <f>Revenue!AK15</f>
        <v>582048</v>
      </c>
      <c r="AL3" s="30">
        <f>Revenue!AL15</f>
        <v>711392</v>
      </c>
    </row>
    <row r="4" spans="2:38" ht="15" customHeight="1" thickBot="1" x14ac:dyDescent="0.25">
      <c r="B4" s="14" t="s">
        <v>59</v>
      </c>
      <c r="C4" s="29">
        <f>'P&amp;L - Trended'!V31</f>
        <v>2771016</v>
      </c>
      <c r="D4" s="15">
        <f>'P&amp;L - Trended'!W31</f>
        <v>2840183.4999999995</v>
      </c>
      <c r="E4" s="15">
        <f>'P&amp;L - Trended'!X31</f>
        <v>2913502.505208333</v>
      </c>
      <c r="F4" s="15">
        <f>'P&amp;L - Trended'!Y31</f>
        <v>2869695.7773690675</v>
      </c>
      <c r="G4" s="15">
        <f>'P&amp;L - Trended'!Z31</f>
        <v>2879569.4962210152</v>
      </c>
      <c r="H4" s="15">
        <f>'P&amp;L - Trended'!AA31</f>
        <v>2851940.4261565162</v>
      </c>
      <c r="I4" s="15">
        <f>'P&amp;L - Trended'!AB31</f>
        <v>2807743.4578802898</v>
      </c>
      <c r="J4" s="15">
        <f>'P&amp;L - Trended'!AC31</f>
        <v>2882623.3167349799</v>
      </c>
      <c r="K4" s="15">
        <f>'P&amp;L - Trended'!AD31</f>
        <v>2777216.3960267655</v>
      </c>
      <c r="L4" s="15">
        <f>'P&amp;L - Trended'!AE31</f>
        <v>2813945.298684347</v>
      </c>
      <c r="M4" s="15">
        <f>'P&amp;L - Trended'!AF31</f>
        <v>2764271.0872513079</v>
      </c>
      <c r="N4" s="15">
        <f>'P&amp;L - Trended'!AG31</f>
        <v>2747161.5755452043</v>
      </c>
      <c r="O4" s="15">
        <f>'P&amp;L - Trended'!AH31</f>
        <v>2789486.1869833539</v>
      </c>
      <c r="P4" s="15">
        <f>'P&amp;L - Trended'!AI31</f>
        <v>2948058.8145475937</v>
      </c>
      <c r="Q4" s="15">
        <f>'P&amp;L - Trended'!AJ31</f>
        <v>3137965.7405271684</v>
      </c>
      <c r="R4" s="15">
        <f>'P&amp;L - Trended'!AK31</f>
        <v>3295139.7075256892</v>
      </c>
      <c r="S4" s="15">
        <f>'P&amp;L - Trended'!AL31</f>
        <v>3305358.9320783559</v>
      </c>
      <c r="T4" s="15">
        <f>'P&amp;L - Trended'!AM31</f>
        <v>3410943.9312885725</v>
      </c>
      <c r="U4" s="15">
        <f>'P&amp;L - Trended'!AN31</f>
        <v>3608732.1381281838</v>
      </c>
      <c r="V4" s="15">
        <f>'P&amp;L - Trended'!AO31</f>
        <v>3711295.1374026896</v>
      </c>
      <c r="W4" s="15">
        <f>'P&amp;L - Trended'!AP31</f>
        <v>3900599.3772900938</v>
      </c>
      <c r="X4" s="15">
        <f>'P&amp;L - Trended'!AQ31</f>
        <v>4049103.1705330336</v>
      </c>
      <c r="Y4" s="15">
        <f>'P&amp;L - Trended'!AR31</f>
        <v>3989001.0296435952</v>
      </c>
      <c r="Z4" s="15">
        <f>'P&amp;L - Trended'!AS31</f>
        <v>4184798.8049014504</v>
      </c>
      <c r="AA4" s="15">
        <f>'P&amp;L - Trended'!AT31</f>
        <v>4330416.2433134448</v>
      </c>
      <c r="AB4" s="15">
        <f>'P&amp;L - Trended'!AU31</f>
        <v>4494102.9265920511</v>
      </c>
      <c r="AC4" s="15">
        <f>'P&amp;L - Trended'!AV31</f>
        <v>4843788.6531252842</v>
      </c>
      <c r="AD4" s="15">
        <f>'P&amp;L - Trended'!AW31</f>
        <v>5138594.6308177533</v>
      </c>
      <c r="AE4" s="15">
        <f>'P&amp;L - Trended'!AX31</f>
        <v>5030382.7341172686</v>
      </c>
      <c r="AF4" s="15">
        <f>'P&amp;L - Trended'!AY31</f>
        <v>5229699.8077708688</v>
      </c>
      <c r="AG4" s="15">
        <f>'P&amp;L - Trended'!AZ31</f>
        <v>5592973.0189569835</v>
      </c>
      <c r="AH4" s="15">
        <f>'P&amp;L - Trended'!BA31</f>
        <v>5536929.257292279</v>
      </c>
      <c r="AI4" s="15">
        <f>'P&amp;L - Trended'!BB31</f>
        <v>5880720.7789376257</v>
      </c>
      <c r="AJ4" s="15">
        <f>'P&amp;L - Trended'!BC31</f>
        <v>6084045.2585989079</v>
      </c>
      <c r="AK4" s="15">
        <f>'P&amp;L - Trended'!BD31</f>
        <v>6004422.5187682351</v>
      </c>
      <c r="AL4" s="15">
        <f>'P&amp;L - Trended'!BE31</f>
        <v>6306530.5228754869</v>
      </c>
    </row>
    <row r="6" spans="2:38" ht="15" customHeight="1" x14ac:dyDescent="0.2">
      <c r="B6" s="1" t="s">
        <v>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ht="15" customHeight="1" x14ac:dyDescent="0.2">
      <c r="B7" s="4" t="s">
        <v>26</v>
      </c>
      <c r="C7" s="27">
        <f>C$4*0.08</f>
        <v>221681.28</v>
      </c>
      <c r="D7" s="27">
        <f t="shared" ref="D7:AL7" si="1">D$4*0.08</f>
        <v>227214.67999999996</v>
      </c>
      <c r="E7" s="27">
        <f t="shared" si="1"/>
        <v>233080.20041666666</v>
      </c>
      <c r="F7" s="27">
        <f t="shared" si="1"/>
        <v>229575.66218952541</v>
      </c>
      <c r="G7" s="27">
        <f t="shared" si="1"/>
        <v>230365.55969768122</v>
      </c>
      <c r="H7" s="27">
        <f t="shared" si="1"/>
        <v>228155.23409252131</v>
      </c>
      <c r="I7" s="27">
        <f t="shared" si="1"/>
        <v>224619.47663042319</v>
      </c>
      <c r="J7" s="27">
        <f t="shared" si="1"/>
        <v>230609.86533879838</v>
      </c>
      <c r="K7" s="27">
        <f t="shared" si="1"/>
        <v>222177.31168214124</v>
      </c>
      <c r="L7" s="27">
        <f t="shared" si="1"/>
        <v>225115.62389474775</v>
      </c>
      <c r="M7" s="27">
        <f t="shared" si="1"/>
        <v>221141.68698010463</v>
      </c>
      <c r="N7" s="27">
        <f t="shared" si="1"/>
        <v>219772.92604361635</v>
      </c>
      <c r="O7" s="27">
        <f t="shared" si="1"/>
        <v>223158.89495866833</v>
      </c>
      <c r="P7" s="27">
        <f t="shared" si="1"/>
        <v>235844.70516380749</v>
      </c>
      <c r="Q7" s="27">
        <f t="shared" si="1"/>
        <v>251037.25924217349</v>
      </c>
      <c r="R7" s="27">
        <f t="shared" si="1"/>
        <v>263611.17660205514</v>
      </c>
      <c r="S7" s="27">
        <f t="shared" si="1"/>
        <v>264428.71456626849</v>
      </c>
      <c r="T7" s="27">
        <f t="shared" si="1"/>
        <v>272875.51450308581</v>
      </c>
      <c r="U7" s="27">
        <f t="shared" si="1"/>
        <v>288698.57105025469</v>
      </c>
      <c r="V7" s="27">
        <f t="shared" si="1"/>
        <v>296903.61099221517</v>
      </c>
      <c r="W7" s="27">
        <f t="shared" si="1"/>
        <v>312047.95018320752</v>
      </c>
      <c r="X7" s="27">
        <f t="shared" si="1"/>
        <v>323928.2536426427</v>
      </c>
      <c r="Y7" s="27">
        <f t="shared" si="1"/>
        <v>319120.08237148763</v>
      </c>
      <c r="Z7" s="27">
        <f t="shared" si="1"/>
        <v>334783.90439211606</v>
      </c>
      <c r="AA7" s="27">
        <f t="shared" si="1"/>
        <v>346433.2994650756</v>
      </c>
      <c r="AB7" s="27">
        <f t="shared" si="1"/>
        <v>359528.23412736406</v>
      </c>
      <c r="AC7" s="27">
        <f t="shared" si="1"/>
        <v>387503.09225002275</v>
      </c>
      <c r="AD7" s="27">
        <f t="shared" si="1"/>
        <v>411087.57046542026</v>
      </c>
      <c r="AE7" s="27">
        <f t="shared" si="1"/>
        <v>402430.61872938147</v>
      </c>
      <c r="AF7" s="27">
        <f t="shared" si="1"/>
        <v>418375.98462166952</v>
      </c>
      <c r="AG7" s="27">
        <f t="shared" si="1"/>
        <v>447437.84151655866</v>
      </c>
      <c r="AH7" s="27">
        <f t="shared" si="1"/>
        <v>442954.34058338235</v>
      </c>
      <c r="AI7" s="27">
        <f t="shared" si="1"/>
        <v>470457.66231501009</v>
      </c>
      <c r="AJ7" s="27">
        <f t="shared" si="1"/>
        <v>486723.62068791263</v>
      </c>
      <c r="AK7" s="27">
        <f t="shared" si="1"/>
        <v>480353.8015014588</v>
      </c>
      <c r="AL7" s="27">
        <f t="shared" si="1"/>
        <v>504522.44183003897</v>
      </c>
    </row>
    <row r="8" spans="2:38" ht="15" customHeight="1" x14ac:dyDescent="0.2">
      <c r="B8" s="4" t="s">
        <v>27</v>
      </c>
      <c r="C8" s="27">
        <f>C$4*0.07</f>
        <v>193971.12000000002</v>
      </c>
      <c r="D8" s="27">
        <f t="shared" ref="D8:AL8" si="2">D$4*0.07</f>
        <v>198812.84499999997</v>
      </c>
      <c r="E8" s="27">
        <f t="shared" si="2"/>
        <v>203945.17536458332</v>
      </c>
      <c r="F8" s="27">
        <f t="shared" si="2"/>
        <v>200878.70441583474</v>
      </c>
      <c r="G8" s="27">
        <f t="shared" si="2"/>
        <v>201569.86473547108</v>
      </c>
      <c r="H8" s="27">
        <f t="shared" si="2"/>
        <v>199635.82983095615</v>
      </c>
      <c r="I8" s="27">
        <f t="shared" si="2"/>
        <v>196542.04205162032</v>
      </c>
      <c r="J8" s="27">
        <f t="shared" si="2"/>
        <v>201783.63217144861</v>
      </c>
      <c r="K8" s="27">
        <f t="shared" si="2"/>
        <v>194405.1477218736</v>
      </c>
      <c r="L8" s="27">
        <f t="shared" si="2"/>
        <v>196976.17090790431</v>
      </c>
      <c r="M8" s="27">
        <f t="shared" si="2"/>
        <v>193498.97610759156</v>
      </c>
      <c r="N8" s="27">
        <f t="shared" si="2"/>
        <v>192301.31028816433</v>
      </c>
      <c r="O8" s="27">
        <f t="shared" si="2"/>
        <v>195264.03308883478</v>
      </c>
      <c r="P8" s="27">
        <f t="shared" si="2"/>
        <v>206364.11701833157</v>
      </c>
      <c r="Q8" s="27">
        <f t="shared" si="2"/>
        <v>219657.6018369018</v>
      </c>
      <c r="R8" s="27">
        <f t="shared" si="2"/>
        <v>230659.77952679826</v>
      </c>
      <c r="S8" s="27">
        <f t="shared" si="2"/>
        <v>231375.12524548493</v>
      </c>
      <c r="T8" s="27">
        <f t="shared" si="2"/>
        <v>238766.07519020009</v>
      </c>
      <c r="U8" s="27">
        <f t="shared" si="2"/>
        <v>252611.24966897289</v>
      </c>
      <c r="V8" s="27">
        <f t="shared" si="2"/>
        <v>259790.65961818831</v>
      </c>
      <c r="W8" s="27">
        <f t="shared" si="2"/>
        <v>273041.95641030656</v>
      </c>
      <c r="X8" s="27">
        <f t="shared" si="2"/>
        <v>283437.2219373124</v>
      </c>
      <c r="Y8" s="27">
        <f t="shared" si="2"/>
        <v>279230.07207505166</v>
      </c>
      <c r="Z8" s="27">
        <f t="shared" si="2"/>
        <v>292935.91634310153</v>
      </c>
      <c r="AA8" s="27">
        <f t="shared" si="2"/>
        <v>303129.13703194115</v>
      </c>
      <c r="AB8" s="27">
        <f t="shared" si="2"/>
        <v>314587.20486144361</v>
      </c>
      <c r="AC8" s="27">
        <f t="shared" si="2"/>
        <v>339065.20571876992</v>
      </c>
      <c r="AD8" s="27">
        <f t="shared" si="2"/>
        <v>359701.62415724277</v>
      </c>
      <c r="AE8" s="27">
        <f t="shared" si="2"/>
        <v>352126.79138820886</v>
      </c>
      <c r="AF8" s="27">
        <f t="shared" si="2"/>
        <v>366078.98654396087</v>
      </c>
      <c r="AG8" s="27">
        <f t="shared" si="2"/>
        <v>391508.1113269889</v>
      </c>
      <c r="AH8" s="27">
        <f t="shared" si="2"/>
        <v>387585.04801045958</v>
      </c>
      <c r="AI8" s="27">
        <f t="shared" si="2"/>
        <v>411650.45452563383</v>
      </c>
      <c r="AJ8" s="27">
        <f t="shared" si="2"/>
        <v>425883.1681019236</v>
      </c>
      <c r="AK8" s="27">
        <f t="shared" si="2"/>
        <v>420309.57631377649</v>
      </c>
      <c r="AL8" s="27">
        <f t="shared" si="2"/>
        <v>441457.13660128415</v>
      </c>
    </row>
    <row r="9" spans="2:38" ht="15" customHeight="1" x14ac:dyDescent="0.2">
      <c r="B9" s="4" t="s">
        <v>28</v>
      </c>
      <c r="C9" s="27">
        <f>C$4*0.06</f>
        <v>166260.96</v>
      </c>
      <c r="D9" s="27">
        <f t="shared" ref="D9:AL9" si="3">D$4*0.06</f>
        <v>170411.00999999998</v>
      </c>
      <c r="E9" s="27">
        <f t="shared" si="3"/>
        <v>174810.15031249999</v>
      </c>
      <c r="F9" s="27">
        <f t="shared" si="3"/>
        <v>172181.74664214405</v>
      </c>
      <c r="G9" s="27">
        <f t="shared" si="3"/>
        <v>172774.16977326092</v>
      </c>
      <c r="H9" s="27">
        <f t="shared" si="3"/>
        <v>171116.42556939097</v>
      </c>
      <c r="I9" s="27">
        <f t="shared" si="3"/>
        <v>168464.60747281738</v>
      </c>
      <c r="J9" s="27">
        <f t="shared" si="3"/>
        <v>172957.39900409878</v>
      </c>
      <c r="K9" s="27">
        <f t="shared" si="3"/>
        <v>166632.98376160592</v>
      </c>
      <c r="L9" s="27">
        <f t="shared" si="3"/>
        <v>168836.7179210608</v>
      </c>
      <c r="M9" s="27">
        <f t="shared" si="3"/>
        <v>165856.26523507846</v>
      </c>
      <c r="N9" s="27">
        <f t="shared" si="3"/>
        <v>164829.69453271225</v>
      </c>
      <c r="O9" s="27">
        <f t="shared" si="3"/>
        <v>167369.17121900123</v>
      </c>
      <c r="P9" s="27">
        <f t="shared" si="3"/>
        <v>176883.52887285562</v>
      </c>
      <c r="Q9" s="27">
        <f t="shared" si="3"/>
        <v>188277.94443163011</v>
      </c>
      <c r="R9" s="27">
        <f t="shared" si="3"/>
        <v>197708.38245154134</v>
      </c>
      <c r="S9" s="27">
        <f t="shared" si="3"/>
        <v>198321.53592470134</v>
      </c>
      <c r="T9" s="27">
        <f t="shared" si="3"/>
        <v>204656.63587731434</v>
      </c>
      <c r="U9" s="27">
        <f t="shared" si="3"/>
        <v>216523.92828769103</v>
      </c>
      <c r="V9" s="27">
        <f t="shared" si="3"/>
        <v>222677.70824416136</v>
      </c>
      <c r="W9" s="27">
        <f t="shared" si="3"/>
        <v>234035.96263740561</v>
      </c>
      <c r="X9" s="27">
        <f t="shared" si="3"/>
        <v>242946.19023198201</v>
      </c>
      <c r="Y9" s="27">
        <f t="shared" si="3"/>
        <v>239340.06177861569</v>
      </c>
      <c r="Z9" s="27">
        <f t="shared" si="3"/>
        <v>251087.928294087</v>
      </c>
      <c r="AA9" s="27">
        <f t="shared" si="3"/>
        <v>259824.97459880667</v>
      </c>
      <c r="AB9" s="27">
        <f t="shared" si="3"/>
        <v>269646.17559552303</v>
      </c>
      <c r="AC9" s="27">
        <f t="shared" si="3"/>
        <v>290627.31918751705</v>
      </c>
      <c r="AD9" s="27">
        <f t="shared" si="3"/>
        <v>308315.67784906516</v>
      </c>
      <c r="AE9" s="27">
        <f t="shared" si="3"/>
        <v>301822.96404703608</v>
      </c>
      <c r="AF9" s="27">
        <f t="shared" si="3"/>
        <v>313781.98846625211</v>
      </c>
      <c r="AG9" s="27">
        <f t="shared" si="3"/>
        <v>335578.38113741897</v>
      </c>
      <c r="AH9" s="27">
        <f t="shared" si="3"/>
        <v>332215.75543753675</v>
      </c>
      <c r="AI9" s="27">
        <f t="shared" si="3"/>
        <v>352843.24673625751</v>
      </c>
      <c r="AJ9" s="27">
        <f t="shared" si="3"/>
        <v>365042.71551593445</v>
      </c>
      <c r="AK9" s="27">
        <f t="shared" si="3"/>
        <v>360265.35112609412</v>
      </c>
      <c r="AL9" s="27">
        <f t="shared" si="3"/>
        <v>378391.83137252921</v>
      </c>
    </row>
    <row r="10" spans="2:38" ht="15" customHeight="1" x14ac:dyDescent="0.2">
      <c r="B10" s="4" t="s">
        <v>29</v>
      </c>
      <c r="C10" s="27">
        <f>C$4*0.05</f>
        <v>138550.80000000002</v>
      </c>
      <c r="D10" s="27">
        <f t="shared" ref="D10:AL10" si="4">D$4*0.05</f>
        <v>142009.17499999999</v>
      </c>
      <c r="E10" s="27">
        <f t="shared" si="4"/>
        <v>145675.12526041665</v>
      </c>
      <c r="F10" s="27">
        <f t="shared" si="4"/>
        <v>143484.78886845338</v>
      </c>
      <c r="G10" s="27">
        <f t="shared" si="4"/>
        <v>143978.47481105078</v>
      </c>
      <c r="H10" s="27">
        <f t="shared" si="4"/>
        <v>142597.02130782581</v>
      </c>
      <c r="I10" s="27">
        <f t="shared" si="4"/>
        <v>140387.17289401448</v>
      </c>
      <c r="J10" s="27">
        <f t="shared" si="4"/>
        <v>144131.16583674899</v>
      </c>
      <c r="K10" s="27">
        <f t="shared" si="4"/>
        <v>138860.81980133828</v>
      </c>
      <c r="L10" s="27">
        <f t="shared" si="4"/>
        <v>140697.26493421735</v>
      </c>
      <c r="M10" s="27">
        <f t="shared" si="4"/>
        <v>138213.5543625654</v>
      </c>
      <c r="N10" s="27">
        <f t="shared" si="4"/>
        <v>137358.07877726023</v>
      </c>
      <c r="O10" s="27">
        <f t="shared" si="4"/>
        <v>139474.30934916771</v>
      </c>
      <c r="P10" s="27">
        <f t="shared" si="4"/>
        <v>147402.9407273797</v>
      </c>
      <c r="Q10" s="27">
        <f t="shared" si="4"/>
        <v>156898.28702635842</v>
      </c>
      <c r="R10" s="27">
        <f t="shared" si="4"/>
        <v>164756.98537628446</v>
      </c>
      <c r="S10" s="27">
        <f t="shared" si="4"/>
        <v>165267.94660391781</v>
      </c>
      <c r="T10" s="27">
        <f t="shared" si="4"/>
        <v>170547.19656442862</v>
      </c>
      <c r="U10" s="27">
        <f t="shared" si="4"/>
        <v>180436.6069064092</v>
      </c>
      <c r="V10" s="27">
        <f t="shared" si="4"/>
        <v>185564.7568701345</v>
      </c>
      <c r="W10" s="27">
        <f t="shared" si="4"/>
        <v>195029.96886450471</v>
      </c>
      <c r="X10" s="27">
        <f t="shared" si="4"/>
        <v>202455.15852665168</v>
      </c>
      <c r="Y10" s="27">
        <f t="shared" si="4"/>
        <v>199450.05148217978</v>
      </c>
      <c r="Z10" s="27">
        <f t="shared" si="4"/>
        <v>209239.94024507253</v>
      </c>
      <c r="AA10" s="27">
        <f t="shared" si="4"/>
        <v>216520.81216567225</v>
      </c>
      <c r="AB10" s="27">
        <f t="shared" si="4"/>
        <v>224705.14632960258</v>
      </c>
      <c r="AC10" s="27">
        <f t="shared" si="4"/>
        <v>242189.43265626422</v>
      </c>
      <c r="AD10" s="27">
        <f t="shared" si="4"/>
        <v>256929.73154088767</v>
      </c>
      <c r="AE10" s="27">
        <f t="shared" si="4"/>
        <v>251519.13670586344</v>
      </c>
      <c r="AF10" s="27">
        <f t="shared" si="4"/>
        <v>261484.99038854346</v>
      </c>
      <c r="AG10" s="27">
        <f t="shared" si="4"/>
        <v>279648.65094784921</v>
      </c>
      <c r="AH10" s="27">
        <f t="shared" si="4"/>
        <v>276846.46286461398</v>
      </c>
      <c r="AI10" s="27">
        <f t="shared" si="4"/>
        <v>294036.03894688131</v>
      </c>
      <c r="AJ10" s="27">
        <f t="shared" si="4"/>
        <v>304202.26292994543</v>
      </c>
      <c r="AK10" s="27">
        <f t="shared" si="4"/>
        <v>300221.12593841174</v>
      </c>
      <c r="AL10" s="27">
        <f t="shared" si="4"/>
        <v>315326.52614377439</v>
      </c>
    </row>
    <row r="11" spans="2:38" ht="15" customHeight="1" x14ac:dyDescent="0.2">
      <c r="B11" s="4" t="s">
        <v>30</v>
      </c>
      <c r="C11" s="27">
        <f>C$4*0.04</f>
        <v>110840.64</v>
      </c>
      <c r="D11" s="27">
        <f t="shared" ref="D11:AL11" si="5">D$4*0.04</f>
        <v>113607.33999999998</v>
      </c>
      <c r="E11" s="27">
        <f t="shared" si="5"/>
        <v>116540.10020833333</v>
      </c>
      <c r="F11" s="27">
        <f t="shared" si="5"/>
        <v>114787.8310947627</v>
      </c>
      <c r="G11" s="27">
        <f t="shared" si="5"/>
        <v>115182.77984884061</v>
      </c>
      <c r="H11" s="27">
        <f t="shared" si="5"/>
        <v>114077.61704626065</v>
      </c>
      <c r="I11" s="27">
        <f t="shared" si="5"/>
        <v>112309.73831521159</v>
      </c>
      <c r="J11" s="27">
        <f t="shared" si="5"/>
        <v>115304.93266939919</v>
      </c>
      <c r="K11" s="27">
        <f t="shared" si="5"/>
        <v>111088.65584107062</v>
      </c>
      <c r="L11" s="27">
        <f t="shared" si="5"/>
        <v>112557.81194737388</v>
      </c>
      <c r="M11" s="27">
        <f t="shared" si="5"/>
        <v>110570.84349005231</v>
      </c>
      <c r="N11" s="27">
        <f t="shared" si="5"/>
        <v>109886.46302180817</v>
      </c>
      <c r="O11" s="27">
        <f t="shared" si="5"/>
        <v>111579.44747933417</v>
      </c>
      <c r="P11" s="27">
        <f t="shared" si="5"/>
        <v>117922.35258190375</v>
      </c>
      <c r="Q11" s="27">
        <f t="shared" si="5"/>
        <v>125518.62962108674</v>
      </c>
      <c r="R11" s="27">
        <f t="shared" si="5"/>
        <v>131805.58830102757</v>
      </c>
      <c r="S11" s="27">
        <f t="shared" si="5"/>
        <v>132214.35728313425</v>
      </c>
      <c r="T11" s="27">
        <f t="shared" si="5"/>
        <v>136437.75725154291</v>
      </c>
      <c r="U11" s="27">
        <f t="shared" si="5"/>
        <v>144349.28552512734</v>
      </c>
      <c r="V11" s="27">
        <f t="shared" si="5"/>
        <v>148451.80549610758</v>
      </c>
      <c r="W11" s="27">
        <f t="shared" si="5"/>
        <v>156023.97509160376</v>
      </c>
      <c r="X11" s="27">
        <f t="shared" si="5"/>
        <v>161964.12682132135</v>
      </c>
      <c r="Y11" s="27">
        <f t="shared" si="5"/>
        <v>159560.04118574382</v>
      </c>
      <c r="Z11" s="27">
        <f t="shared" si="5"/>
        <v>167391.95219605803</v>
      </c>
      <c r="AA11" s="27">
        <f t="shared" si="5"/>
        <v>173216.6497325378</v>
      </c>
      <c r="AB11" s="27">
        <f t="shared" si="5"/>
        <v>179764.11706368203</v>
      </c>
      <c r="AC11" s="27">
        <f t="shared" si="5"/>
        <v>193751.54612501137</v>
      </c>
      <c r="AD11" s="27">
        <f t="shared" si="5"/>
        <v>205543.78523271013</v>
      </c>
      <c r="AE11" s="27">
        <f t="shared" si="5"/>
        <v>201215.30936469074</v>
      </c>
      <c r="AF11" s="27">
        <f t="shared" si="5"/>
        <v>209187.99231083476</v>
      </c>
      <c r="AG11" s="27">
        <f t="shared" si="5"/>
        <v>223718.92075827933</v>
      </c>
      <c r="AH11" s="27">
        <f t="shared" si="5"/>
        <v>221477.17029169117</v>
      </c>
      <c r="AI11" s="27">
        <f t="shared" si="5"/>
        <v>235228.83115750505</v>
      </c>
      <c r="AJ11" s="27">
        <f t="shared" si="5"/>
        <v>243361.81034395631</v>
      </c>
      <c r="AK11" s="27">
        <f t="shared" si="5"/>
        <v>240176.9007507294</v>
      </c>
      <c r="AL11" s="27">
        <f t="shared" si="5"/>
        <v>252261.22091501948</v>
      </c>
    </row>
    <row r="12" spans="2:38" ht="15" customHeight="1" x14ac:dyDescent="0.2">
      <c r="B12" s="4" t="s">
        <v>31</v>
      </c>
      <c r="C12" s="27">
        <f>C$4*0.03</f>
        <v>83130.48</v>
      </c>
      <c r="D12" s="27">
        <f t="shared" ref="D12:AL12" si="6">D$4*0.03</f>
        <v>85205.50499999999</v>
      </c>
      <c r="E12" s="27">
        <f t="shared" si="6"/>
        <v>87405.075156249994</v>
      </c>
      <c r="F12" s="27">
        <f t="shared" si="6"/>
        <v>86090.873321072024</v>
      </c>
      <c r="G12" s="27">
        <f t="shared" si="6"/>
        <v>86387.084886630459</v>
      </c>
      <c r="H12" s="27">
        <f t="shared" si="6"/>
        <v>85558.212784695483</v>
      </c>
      <c r="I12" s="27">
        <f t="shared" si="6"/>
        <v>84232.303736408692</v>
      </c>
      <c r="J12" s="27">
        <f t="shared" si="6"/>
        <v>86478.699502049392</v>
      </c>
      <c r="K12" s="27">
        <f t="shared" si="6"/>
        <v>83316.491880802962</v>
      </c>
      <c r="L12" s="27">
        <f t="shared" si="6"/>
        <v>84418.358960530401</v>
      </c>
      <c r="M12" s="27">
        <f t="shared" si="6"/>
        <v>82928.132617539231</v>
      </c>
      <c r="N12" s="27">
        <f t="shared" si="6"/>
        <v>82414.847266356126</v>
      </c>
      <c r="O12" s="27">
        <f t="shared" si="6"/>
        <v>83684.585609500617</v>
      </c>
      <c r="P12" s="27">
        <f t="shared" si="6"/>
        <v>88441.764436427809</v>
      </c>
      <c r="Q12" s="27">
        <f t="shared" si="6"/>
        <v>94138.972215815054</v>
      </c>
      <c r="R12" s="27">
        <f t="shared" si="6"/>
        <v>98854.191225770672</v>
      </c>
      <c r="S12" s="27">
        <f t="shared" si="6"/>
        <v>99160.76796235067</v>
      </c>
      <c r="T12" s="27">
        <f t="shared" si="6"/>
        <v>102328.31793865717</v>
      </c>
      <c r="U12" s="27">
        <f t="shared" si="6"/>
        <v>108261.96414384551</v>
      </c>
      <c r="V12" s="27">
        <f t="shared" si="6"/>
        <v>111338.85412208068</v>
      </c>
      <c r="W12" s="27">
        <f t="shared" si="6"/>
        <v>117017.9813187028</v>
      </c>
      <c r="X12" s="27">
        <f t="shared" si="6"/>
        <v>121473.095115991</v>
      </c>
      <c r="Y12" s="27">
        <f t="shared" si="6"/>
        <v>119670.03088930785</v>
      </c>
      <c r="Z12" s="27">
        <f t="shared" si="6"/>
        <v>125543.9641470435</v>
      </c>
      <c r="AA12" s="27">
        <f t="shared" si="6"/>
        <v>129912.48729940334</v>
      </c>
      <c r="AB12" s="27">
        <f t="shared" si="6"/>
        <v>134823.08779776152</v>
      </c>
      <c r="AC12" s="27">
        <f t="shared" si="6"/>
        <v>145313.65959375852</v>
      </c>
      <c r="AD12" s="27">
        <f t="shared" si="6"/>
        <v>154157.83892453258</v>
      </c>
      <c r="AE12" s="27">
        <f t="shared" si="6"/>
        <v>150911.48202351804</v>
      </c>
      <c r="AF12" s="27">
        <f t="shared" si="6"/>
        <v>156890.99423312605</v>
      </c>
      <c r="AG12" s="27">
        <f t="shared" si="6"/>
        <v>167789.19056870948</v>
      </c>
      <c r="AH12" s="27">
        <f t="shared" si="6"/>
        <v>166107.87771876837</v>
      </c>
      <c r="AI12" s="27">
        <f t="shared" si="6"/>
        <v>176421.62336812876</v>
      </c>
      <c r="AJ12" s="27">
        <f t="shared" si="6"/>
        <v>182521.35775796723</v>
      </c>
      <c r="AK12" s="27">
        <f t="shared" si="6"/>
        <v>180132.67556304706</v>
      </c>
      <c r="AL12" s="27">
        <f t="shared" si="6"/>
        <v>189195.91568626461</v>
      </c>
    </row>
    <row r="13" spans="2:38" ht="15" customHeight="1" x14ac:dyDescent="0.2">
      <c r="B13" s="7" t="s">
        <v>32</v>
      </c>
      <c r="C13" s="28">
        <f>SUM(C7:C12)</f>
        <v>914435.28</v>
      </c>
      <c r="D13" s="28">
        <f t="shared" ref="D13:AL13" si="7">SUM(D7:D12)</f>
        <v>937260.55499999993</v>
      </c>
      <c r="E13" s="28">
        <f t="shared" si="7"/>
        <v>961455.82671874994</v>
      </c>
      <c r="F13" s="28">
        <f t="shared" si="7"/>
        <v>946999.60653179232</v>
      </c>
      <c r="G13" s="28">
        <f t="shared" si="7"/>
        <v>950257.93375293503</v>
      </c>
      <c r="H13" s="28">
        <f t="shared" si="7"/>
        <v>941140.3406316503</v>
      </c>
      <c r="I13" s="28">
        <f t="shared" si="7"/>
        <v>926555.34110049577</v>
      </c>
      <c r="J13" s="28">
        <f t="shared" si="7"/>
        <v>951265.69452254334</v>
      </c>
      <c r="K13" s="28">
        <f t="shared" si="7"/>
        <v>916481.41068883264</v>
      </c>
      <c r="L13" s="28">
        <f t="shared" si="7"/>
        <v>928601.94856583455</v>
      </c>
      <c r="M13" s="28">
        <f t="shared" si="7"/>
        <v>912209.45879293152</v>
      </c>
      <c r="N13" s="28">
        <f t="shared" si="7"/>
        <v>906563.31992991746</v>
      </c>
      <c r="O13" s="28">
        <f t="shared" si="7"/>
        <v>920530.44170450699</v>
      </c>
      <c r="P13" s="28">
        <f t="shared" si="7"/>
        <v>972859.40880070592</v>
      </c>
      <c r="Q13" s="28">
        <f t="shared" si="7"/>
        <v>1035528.6943739656</v>
      </c>
      <c r="R13" s="28">
        <f t="shared" si="7"/>
        <v>1087396.1034834774</v>
      </c>
      <c r="S13" s="28">
        <f t="shared" si="7"/>
        <v>1090768.4475858575</v>
      </c>
      <c r="T13" s="28">
        <f t="shared" si="7"/>
        <v>1125611.497325229</v>
      </c>
      <c r="U13" s="28">
        <f t="shared" si="7"/>
        <v>1190881.6055823006</v>
      </c>
      <c r="V13" s="28">
        <f t="shared" si="7"/>
        <v>1224727.3953428876</v>
      </c>
      <c r="W13" s="28">
        <f t="shared" si="7"/>
        <v>1287197.7945057312</v>
      </c>
      <c r="X13" s="28">
        <f t="shared" si="7"/>
        <v>1336204.0462759014</v>
      </c>
      <c r="Y13" s="28">
        <f t="shared" si="7"/>
        <v>1316370.3397823863</v>
      </c>
      <c r="Z13" s="28">
        <f t="shared" si="7"/>
        <v>1380983.6056174787</v>
      </c>
      <c r="AA13" s="28">
        <f t="shared" si="7"/>
        <v>1429037.360293437</v>
      </c>
      <c r="AB13" s="28">
        <f t="shared" si="7"/>
        <v>1483053.9657753767</v>
      </c>
      <c r="AC13" s="28">
        <f t="shared" si="7"/>
        <v>1598450.2555313436</v>
      </c>
      <c r="AD13" s="28">
        <f t="shared" si="7"/>
        <v>1695736.2281698587</v>
      </c>
      <c r="AE13" s="28">
        <f t="shared" si="7"/>
        <v>1660026.3022586987</v>
      </c>
      <c r="AF13" s="28">
        <f t="shared" si="7"/>
        <v>1725800.9365643868</v>
      </c>
      <c r="AG13" s="28">
        <f t="shared" si="7"/>
        <v>1845681.0962558046</v>
      </c>
      <c r="AH13" s="28">
        <f t="shared" si="7"/>
        <v>1827186.6549064519</v>
      </c>
      <c r="AI13" s="28">
        <f t="shared" si="7"/>
        <v>1940637.8570494163</v>
      </c>
      <c r="AJ13" s="28">
        <f t="shared" si="7"/>
        <v>2007734.9353376396</v>
      </c>
      <c r="AK13" s="28">
        <f t="shared" si="7"/>
        <v>1981459.4311935175</v>
      </c>
      <c r="AL13" s="28">
        <f t="shared" si="7"/>
        <v>2081155.072548911</v>
      </c>
    </row>
    <row r="14" spans="2:38" ht="15" customHeigh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2:38" ht="15" customHeight="1" x14ac:dyDescent="0.2">
      <c r="B15" s="1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2:38" ht="15" customHeight="1" x14ac:dyDescent="0.2">
      <c r="B16" s="4" t="s">
        <v>34</v>
      </c>
      <c r="C16" s="27">
        <f>C$3*0.075</f>
        <v>31576.199999999997</v>
      </c>
      <c r="D16" s="27">
        <f t="shared" ref="D16:AL16" si="8">D$3*0.075</f>
        <v>29004.45</v>
      </c>
      <c r="E16" s="27">
        <f t="shared" si="8"/>
        <v>33584.1</v>
      </c>
      <c r="F16" s="27">
        <f t="shared" si="8"/>
        <v>30531</v>
      </c>
      <c r="G16" s="27">
        <f t="shared" si="8"/>
        <v>33584.1</v>
      </c>
      <c r="H16" s="27">
        <f t="shared" si="8"/>
        <v>32057.55</v>
      </c>
      <c r="I16" s="27">
        <f t="shared" si="8"/>
        <v>30531</v>
      </c>
      <c r="J16" s="27">
        <f t="shared" si="8"/>
        <v>35110.65</v>
      </c>
      <c r="K16" s="27">
        <f t="shared" si="8"/>
        <v>29004.45</v>
      </c>
      <c r="L16" s="27">
        <f t="shared" si="8"/>
        <v>32057.55</v>
      </c>
      <c r="M16" s="27">
        <f t="shared" si="8"/>
        <v>30531</v>
      </c>
      <c r="N16" s="27">
        <f t="shared" si="8"/>
        <v>29004.45</v>
      </c>
      <c r="O16" s="27">
        <f t="shared" si="8"/>
        <v>32606.28</v>
      </c>
      <c r="P16" s="27">
        <f t="shared" si="8"/>
        <v>31053.599999999999</v>
      </c>
      <c r="Q16" s="27">
        <f t="shared" si="8"/>
        <v>32606.28</v>
      </c>
      <c r="R16" s="27">
        <f t="shared" si="8"/>
        <v>35544.959999999999</v>
      </c>
      <c r="S16" s="27">
        <f t="shared" si="8"/>
        <v>35448.839999999997</v>
      </c>
      <c r="T16" s="27">
        <f t="shared" si="8"/>
        <v>33760.799999999996</v>
      </c>
      <c r="U16" s="27">
        <f t="shared" si="8"/>
        <v>37136.879999999997</v>
      </c>
      <c r="V16" s="27">
        <f t="shared" si="8"/>
        <v>37362.78</v>
      </c>
      <c r="W16" s="27">
        <f t="shared" si="8"/>
        <v>41515.199999999997</v>
      </c>
      <c r="X16" s="27">
        <f t="shared" si="8"/>
        <v>45666.720000000008</v>
      </c>
      <c r="Y16" s="27">
        <f t="shared" si="8"/>
        <v>37363.68</v>
      </c>
      <c r="Z16" s="27">
        <f t="shared" si="8"/>
        <v>42962.400000000001</v>
      </c>
      <c r="AA16" s="27">
        <f t="shared" si="8"/>
        <v>42962.400000000001</v>
      </c>
      <c r="AB16" s="27">
        <f t="shared" si="8"/>
        <v>38666.160000000003</v>
      </c>
      <c r="AC16" s="27">
        <f t="shared" si="8"/>
        <v>46630.080000000002</v>
      </c>
      <c r="AD16" s="27">
        <f t="shared" si="8"/>
        <v>50170.560000000005</v>
      </c>
      <c r="AE16" s="27">
        <f t="shared" si="8"/>
        <v>45609.599999999999</v>
      </c>
      <c r="AF16" s="27">
        <f t="shared" si="8"/>
        <v>49409.639999999992</v>
      </c>
      <c r="AG16" s="27">
        <f t="shared" si="8"/>
        <v>51762.48</v>
      </c>
      <c r="AH16" s="27">
        <f t="shared" si="8"/>
        <v>47056.799999999996</v>
      </c>
      <c r="AI16" s="27">
        <f t="shared" si="8"/>
        <v>50929.2</v>
      </c>
      <c r="AJ16" s="27">
        <f t="shared" si="8"/>
        <v>50929.2</v>
      </c>
      <c r="AK16" s="27">
        <f t="shared" si="8"/>
        <v>43653.599999999999</v>
      </c>
      <c r="AL16" s="27">
        <f t="shared" si="8"/>
        <v>53354.400000000001</v>
      </c>
    </row>
    <row r="17" spans="2:38" ht="15" customHeight="1" x14ac:dyDescent="0.2">
      <c r="B17" s="4" t="s">
        <v>35</v>
      </c>
      <c r="C17" s="27">
        <f>C$3*0.13</f>
        <v>54732.08</v>
      </c>
      <c r="D17" s="27">
        <f t="shared" ref="D17:AL17" si="9">D$3*0.13</f>
        <v>50274.380000000005</v>
      </c>
      <c r="E17" s="27">
        <f t="shared" si="9"/>
        <v>58212.44</v>
      </c>
      <c r="F17" s="27">
        <f t="shared" si="9"/>
        <v>52920.4</v>
      </c>
      <c r="G17" s="27">
        <f t="shared" si="9"/>
        <v>58212.44</v>
      </c>
      <c r="H17" s="27">
        <f t="shared" si="9"/>
        <v>55566.420000000006</v>
      </c>
      <c r="I17" s="27">
        <f t="shared" si="9"/>
        <v>52920.4</v>
      </c>
      <c r="J17" s="27">
        <f t="shared" si="9"/>
        <v>60858.46</v>
      </c>
      <c r="K17" s="27">
        <f t="shared" si="9"/>
        <v>50274.380000000005</v>
      </c>
      <c r="L17" s="27">
        <f t="shared" si="9"/>
        <v>55566.420000000006</v>
      </c>
      <c r="M17" s="27">
        <f t="shared" si="9"/>
        <v>52920.4</v>
      </c>
      <c r="N17" s="27">
        <f t="shared" si="9"/>
        <v>50274.380000000005</v>
      </c>
      <c r="O17" s="27">
        <f t="shared" si="9"/>
        <v>56517.552000000003</v>
      </c>
      <c r="P17" s="27">
        <f t="shared" si="9"/>
        <v>53826.240000000005</v>
      </c>
      <c r="Q17" s="27">
        <f t="shared" si="9"/>
        <v>56517.552000000003</v>
      </c>
      <c r="R17" s="27">
        <f t="shared" si="9"/>
        <v>61611.264000000003</v>
      </c>
      <c r="S17" s="27">
        <f t="shared" si="9"/>
        <v>61444.656000000003</v>
      </c>
      <c r="T17" s="27">
        <f t="shared" si="9"/>
        <v>58518.720000000001</v>
      </c>
      <c r="U17" s="27">
        <f t="shared" si="9"/>
        <v>64370.592000000004</v>
      </c>
      <c r="V17" s="27">
        <f t="shared" si="9"/>
        <v>64762.152000000002</v>
      </c>
      <c r="W17" s="27">
        <f t="shared" si="9"/>
        <v>71959.680000000008</v>
      </c>
      <c r="X17" s="27">
        <f t="shared" si="9"/>
        <v>79155.648000000016</v>
      </c>
      <c r="Y17" s="27">
        <f t="shared" si="9"/>
        <v>64763.712000000007</v>
      </c>
      <c r="Z17" s="27">
        <f t="shared" si="9"/>
        <v>74468.160000000003</v>
      </c>
      <c r="AA17" s="27">
        <f t="shared" si="9"/>
        <v>74468.160000000003</v>
      </c>
      <c r="AB17" s="27">
        <f t="shared" si="9"/>
        <v>67021.344000000012</v>
      </c>
      <c r="AC17" s="27">
        <f t="shared" si="9"/>
        <v>80825.472000000009</v>
      </c>
      <c r="AD17" s="27">
        <f t="shared" si="9"/>
        <v>86962.304000000004</v>
      </c>
      <c r="AE17" s="27">
        <f t="shared" si="9"/>
        <v>79056.639999999999</v>
      </c>
      <c r="AF17" s="27">
        <f t="shared" si="9"/>
        <v>85643.376000000004</v>
      </c>
      <c r="AG17" s="27">
        <f t="shared" si="9"/>
        <v>89721.632000000012</v>
      </c>
      <c r="AH17" s="27">
        <f t="shared" si="9"/>
        <v>81565.12000000001</v>
      </c>
      <c r="AI17" s="27">
        <f t="shared" si="9"/>
        <v>88277.28</v>
      </c>
      <c r="AJ17" s="27">
        <f t="shared" si="9"/>
        <v>88277.28</v>
      </c>
      <c r="AK17" s="27">
        <f t="shared" si="9"/>
        <v>75666.240000000005</v>
      </c>
      <c r="AL17" s="27">
        <f t="shared" si="9"/>
        <v>92480.960000000006</v>
      </c>
    </row>
    <row r="18" spans="2:38" ht="15" customHeight="1" x14ac:dyDescent="0.2">
      <c r="B18" s="4" t="s">
        <v>36</v>
      </c>
      <c r="C18" s="27">
        <f>C$3*0.025</f>
        <v>10525.400000000001</v>
      </c>
      <c r="D18" s="27">
        <f t="shared" ref="D18:AL18" si="10">D$3*0.025</f>
        <v>9668.15</v>
      </c>
      <c r="E18" s="27">
        <f t="shared" si="10"/>
        <v>11194.7</v>
      </c>
      <c r="F18" s="27">
        <f t="shared" si="10"/>
        <v>10177</v>
      </c>
      <c r="G18" s="27">
        <f t="shared" si="10"/>
        <v>11194.7</v>
      </c>
      <c r="H18" s="27">
        <f t="shared" si="10"/>
        <v>10685.85</v>
      </c>
      <c r="I18" s="27">
        <f t="shared" si="10"/>
        <v>10177</v>
      </c>
      <c r="J18" s="27">
        <f t="shared" si="10"/>
        <v>11703.550000000001</v>
      </c>
      <c r="K18" s="27">
        <f t="shared" si="10"/>
        <v>9668.15</v>
      </c>
      <c r="L18" s="27">
        <f t="shared" si="10"/>
        <v>10685.85</v>
      </c>
      <c r="M18" s="27">
        <f t="shared" si="10"/>
        <v>10177</v>
      </c>
      <c r="N18" s="27">
        <f t="shared" si="10"/>
        <v>9668.15</v>
      </c>
      <c r="O18" s="27">
        <f t="shared" si="10"/>
        <v>10868.760000000002</v>
      </c>
      <c r="P18" s="27">
        <f t="shared" si="10"/>
        <v>10351.200000000001</v>
      </c>
      <c r="Q18" s="27">
        <f t="shared" si="10"/>
        <v>10868.760000000002</v>
      </c>
      <c r="R18" s="27">
        <f t="shared" si="10"/>
        <v>11848.32</v>
      </c>
      <c r="S18" s="27">
        <f t="shared" si="10"/>
        <v>11816.28</v>
      </c>
      <c r="T18" s="27">
        <f t="shared" si="10"/>
        <v>11253.6</v>
      </c>
      <c r="U18" s="27">
        <f t="shared" si="10"/>
        <v>12378.960000000001</v>
      </c>
      <c r="V18" s="27">
        <f t="shared" si="10"/>
        <v>12454.260000000002</v>
      </c>
      <c r="W18" s="27">
        <f t="shared" si="10"/>
        <v>13838.400000000001</v>
      </c>
      <c r="X18" s="27">
        <f t="shared" si="10"/>
        <v>15222.240000000003</v>
      </c>
      <c r="Y18" s="27">
        <f t="shared" si="10"/>
        <v>12454.560000000001</v>
      </c>
      <c r="Z18" s="27">
        <f t="shared" si="10"/>
        <v>14320.800000000001</v>
      </c>
      <c r="AA18" s="27">
        <f t="shared" si="10"/>
        <v>14320.800000000001</v>
      </c>
      <c r="AB18" s="27">
        <f t="shared" si="10"/>
        <v>12888.720000000001</v>
      </c>
      <c r="AC18" s="27">
        <f t="shared" si="10"/>
        <v>15543.36</v>
      </c>
      <c r="AD18" s="27">
        <f t="shared" si="10"/>
        <v>16723.52</v>
      </c>
      <c r="AE18" s="27">
        <f t="shared" si="10"/>
        <v>15203.2</v>
      </c>
      <c r="AF18" s="27">
        <f t="shared" si="10"/>
        <v>16469.88</v>
      </c>
      <c r="AG18" s="27">
        <f t="shared" si="10"/>
        <v>17254.16</v>
      </c>
      <c r="AH18" s="27">
        <f t="shared" si="10"/>
        <v>15685.6</v>
      </c>
      <c r="AI18" s="27">
        <f t="shared" si="10"/>
        <v>16976.400000000001</v>
      </c>
      <c r="AJ18" s="27">
        <f t="shared" si="10"/>
        <v>16976.400000000001</v>
      </c>
      <c r="AK18" s="27">
        <f t="shared" si="10"/>
        <v>14551.2</v>
      </c>
      <c r="AL18" s="27">
        <f t="shared" si="10"/>
        <v>17784.8</v>
      </c>
    </row>
    <row r="19" spans="2:38" ht="15" customHeight="1" x14ac:dyDescent="0.2">
      <c r="B19" s="4" t="s">
        <v>37</v>
      </c>
      <c r="C19" s="27">
        <f>C$3*0.05</f>
        <v>21050.800000000003</v>
      </c>
      <c r="D19" s="27">
        <f t="shared" ref="D19:AL19" si="11">D$3*0.05</f>
        <v>19336.3</v>
      </c>
      <c r="E19" s="27">
        <f t="shared" si="11"/>
        <v>22389.4</v>
      </c>
      <c r="F19" s="27">
        <f t="shared" si="11"/>
        <v>20354</v>
      </c>
      <c r="G19" s="27">
        <f t="shared" si="11"/>
        <v>22389.4</v>
      </c>
      <c r="H19" s="27">
        <f t="shared" si="11"/>
        <v>21371.7</v>
      </c>
      <c r="I19" s="27">
        <f t="shared" si="11"/>
        <v>20354</v>
      </c>
      <c r="J19" s="27">
        <f t="shared" si="11"/>
        <v>23407.100000000002</v>
      </c>
      <c r="K19" s="27">
        <f t="shared" si="11"/>
        <v>19336.3</v>
      </c>
      <c r="L19" s="27">
        <f t="shared" si="11"/>
        <v>21371.7</v>
      </c>
      <c r="M19" s="27">
        <f t="shared" si="11"/>
        <v>20354</v>
      </c>
      <c r="N19" s="27">
        <f t="shared" si="11"/>
        <v>19336.3</v>
      </c>
      <c r="O19" s="27">
        <f t="shared" si="11"/>
        <v>21737.520000000004</v>
      </c>
      <c r="P19" s="27">
        <f t="shared" si="11"/>
        <v>20702.400000000001</v>
      </c>
      <c r="Q19" s="27">
        <f t="shared" si="11"/>
        <v>21737.520000000004</v>
      </c>
      <c r="R19" s="27">
        <f t="shared" si="11"/>
        <v>23696.639999999999</v>
      </c>
      <c r="S19" s="27">
        <f t="shared" si="11"/>
        <v>23632.560000000001</v>
      </c>
      <c r="T19" s="27">
        <f t="shared" si="11"/>
        <v>22507.200000000001</v>
      </c>
      <c r="U19" s="27">
        <f t="shared" si="11"/>
        <v>24757.920000000002</v>
      </c>
      <c r="V19" s="27">
        <f t="shared" si="11"/>
        <v>24908.520000000004</v>
      </c>
      <c r="W19" s="27">
        <f t="shared" si="11"/>
        <v>27676.800000000003</v>
      </c>
      <c r="X19" s="27">
        <f t="shared" si="11"/>
        <v>30444.480000000007</v>
      </c>
      <c r="Y19" s="27">
        <f t="shared" si="11"/>
        <v>24909.120000000003</v>
      </c>
      <c r="Z19" s="27">
        <f t="shared" si="11"/>
        <v>28641.600000000002</v>
      </c>
      <c r="AA19" s="27">
        <f t="shared" si="11"/>
        <v>28641.600000000002</v>
      </c>
      <c r="AB19" s="27">
        <f t="shared" si="11"/>
        <v>25777.440000000002</v>
      </c>
      <c r="AC19" s="27">
        <f t="shared" si="11"/>
        <v>31086.720000000001</v>
      </c>
      <c r="AD19" s="27">
        <f t="shared" si="11"/>
        <v>33447.040000000001</v>
      </c>
      <c r="AE19" s="27">
        <f t="shared" si="11"/>
        <v>30406.400000000001</v>
      </c>
      <c r="AF19" s="27">
        <f t="shared" si="11"/>
        <v>32939.760000000002</v>
      </c>
      <c r="AG19" s="27">
        <f t="shared" si="11"/>
        <v>34508.32</v>
      </c>
      <c r="AH19" s="27">
        <f t="shared" si="11"/>
        <v>31371.200000000001</v>
      </c>
      <c r="AI19" s="27">
        <f t="shared" si="11"/>
        <v>33952.800000000003</v>
      </c>
      <c r="AJ19" s="27">
        <f t="shared" si="11"/>
        <v>33952.800000000003</v>
      </c>
      <c r="AK19" s="27">
        <f t="shared" si="11"/>
        <v>29102.400000000001</v>
      </c>
      <c r="AL19" s="27">
        <f t="shared" si="11"/>
        <v>35569.599999999999</v>
      </c>
    </row>
    <row r="20" spans="2:38" ht="15" customHeight="1" x14ac:dyDescent="0.2">
      <c r="B20" s="4" t="s">
        <v>38</v>
      </c>
      <c r="C20" s="27">
        <f>C$3*0.055</f>
        <v>23155.88</v>
      </c>
      <c r="D20" s="27">
        <f t="shared" ref="D20:AL20" si="12">D$3*0.055</f>
        <v>21269.93</v>
      </c>
      <c r="E20" s="27">
        <f t="shared" si="12"/>
        <v>24628.34</v>
      </c>
      <c r="F20" s="27">
        <f t="shared" si="12"/>
        <v>22389.4</v>
      </c>
      <c r="G20" s="27">
        <f t="shared" si="12"/>
        <v>24628.34</v>
      </c>
      <c r="H20" s="27">
        <f t="shared" si="12"/>
        <v>23508.87</v>
      </c>
      <c r="I20" s="27">
        <f t="shared" si="12"/>
        <v>22389.4</v>
      </c>
      <c r="J20" s="27">
        <f t="shared" si="12"/>
        <v>25747.81</v>
      </c>
      <c r="K20" s="27">
        <f t="shared" si="12"/>
        <v>21269.93</v>
      </c>
      <c r="L20" s="27">
        <f t="shared" si="12"/>
        <v>23508.87</v>
      </c>
      <c r="M20" s="27">
        <f t="shared" si="12"/>
        <v>22389.4</v>
      </c>
      <c r="N20" s="27">
        <f t="shared" si="12"/>
        <v>21269.93</v>
      </c>
      <c r="O20" s="27">
        <f t="shared" si="12"/>
        <v>23911.272000000001</v>
      </c>
      <c r="P20" s="27">
        <f t="shared" si="12"/>
        <v>22772.639999999999</v>
      </c>
      <c r="Q20" s="27">
        <f t="shared" si="12"/>
        <v>23911.272000000001</v>
      </c>
      <c r="R20" s="27">
        <f t="shared" si="12"/>
        <v>26066.304</v>
      </c>
      <c r="S20" s="27">
        <f t="shared" si="12"/>
        <v>25995.816000000003</v>
      </c>
      <c r="T20" s="27">
        <f t="shared" si="12"/>
        <v>24757.920000000002</v>
      </c>
      <c r="U20" s="27">
        <f t="shared" si="12"/>
        <v>27233.712000000003</v>
      </c>
      <c r="V20" s="27">
        <f t="shared" si="12"/>
        <v>27399.372000000003</v>
      </c>
      <c r="W20" s="27">
        <f t="shared" si="12"/>
        <v>30444.48</v>
      </c>
      <c r="X20" s="27">
        <f t="shared" si="12"/>
        <v>33488.928000000007</v>
      </c>
      <c r="Y20" s="27">
        <f t="shared" si="12"/>
        <v>27400.032000000003</v>
      </c>
      <c r="Z20" s="27">
        <f t="shared" si="12"/>
        <v>31505.759999999998</v>
      </c>
      <c r="AA20" s="27">
        <f t="shared" si="12"/>
        <v>31505.759999999998</v>
      </c>
      <c r="AB20" s="27">
        <f t="shared" si="12"/>
        <v>28355.184000000001</v>
      </c>
      <c r="AC20" s="27">
        <f t="shared" si="12"/>
        <v>34195.392</v>
      </c>
      <c r="AD20" s="27">
        <f t="shared" si="12"/>
        <v>36791.744000000006</v>
      </c>
      <c r="AE20" s="27">
        <f t="shared" si="12"/>
        <v>33447.040000000001</v>
      </c>
      <c r="AF20" s="27">
        <f t="shared" si="12"/>
        <v>36233.735999999997</v>
      </c>
      <c r="AG20" s="27">
        <f t="shared" si="12"/>
        <v>37959.152000000002</v>
      </c>
      <c r="AH20" s="27">
        <f t="shared" si="12"/>
        <v>34508.32</v>
      </c>
      <c r="AI20" s="27">
        <f t="shared" si="12"/>
        <v>37348.080000000002</v>
      </c>
      <c r="AJ20" s="27">
        <f t="shared" si="12"/>
        <v>37348.080000000002</v>
      </c>
      <c r="AK20" s="27">
        <f t="shared" si="12"/>
        <v>32012.639999999999</v>
      </c>
      <c r="AL20" s="27">
        <f t="shared" si="12"/>
        <v>39126.559999999998</v>
      </c>
    </row>
    <row r="21" spans="2:38" ht="15" customHeight="1" x14ac:dyDescent="0.2">
      <c r="B21" s="4" t="s">
        <v>39</v>
      </c>
      <c r="C21" s="27">
        <f>C$3*0.06</f>
        <v>25260.959999999999</v>
      </c>
      <c r="D21" s="27">
        <f t="shared" ref="D21:AL21" si="13">D$3*0.06</f>
        <v>23203.559999999998</v>
      </c>
      <c r="E21" s="27">
        <f t="shared" si="13"/>
        <v>26867.279999999999</v>
      </c>
      <c r="F21" s="27">
        <f t="shared" si="13"/>
        <v>24424.799999999999</v>
      </c>
      <c r="G21" s="27">
        <f t="shared" si="13"/>
        <v>26867.279999999999</v>
      </c>
      <c r="H21" s="27">
        <f t="shared" si="13"/>
        <v>25646.039999999997</v>
      </c>
      <c r="I21" s="27">
        <f t="shared" si="13"/>
        <v>24424.799999999999</v>
      </c>
      <c r="J21" s="27">
        <f t="shared" si="13"/>
        <v>28088.52</v>
      </c>
      <c r="K21" s="27">
        <f t="shared" si="13"/>
        <v>23203.559999999998</v>
      </c>
      <c r="L21" s="27">
        <f t="shared" si="13"/>
        <v>25646.039999999997</v>
      </c>
      <c r="M21" s="27">
        <f t="shared" si="13"/>
        <v>24424.799999999999</v>
      </c>
      <c r="N21" s="27">
        <f t="shared" si="13"/>
        <v>23203.559999999998</v>
      </c>
      <c r="O21" s="27">
        <f t="shared" si="13"/>
        <v>26085.024000000001</v>
      </c>
      <c r="P21" s="27">
        <f t="shared" si="13"/>
        <v>24842.879999999997</v>
      </c>
      <c r="Q21" s="27">
        <f t="shared" si="13"/>
        <v>26085.024000000001</v>
      </c>
      <c r="R21" s="27">
        <f t="shared" si="13"/>
        <v>28435.967999999997</v>
      </c>
      <c r="S21" s="27">
        <f t="shared" si="13"/>
        <v>28359.072</v>
      </c>
      <c r="T21" s="27">
        <f t="shared" si="13"/>
        <v>27008.639999999999</v>
      </c>
      <c r="U21" s="27">
        <f t="shared" si="13"/>
        <v>29709.504000000001</v>
      </c>
      <c r="V21" s="27">
        <f t="shared" si="13"/>
        <v>29890.224000000002</v>
      </c>
      <c r="W21" s="27">
        <f t="shared" si="13"/>
        <v>33212.159999999996</v>
      </c>
      <c r="X21" s="27">
        <f t="shared" si="13"/>
        <v>36533.376000000004</v>
      </c>
      <c r="Y21" s="27">
        <f t="shared" si="13"/>
        <v>29890.944</v>
      </c>
      <c r="Z21" s="27">
        <f t="shared" si="13"/>
        <v>34369.919999999998</v>
      </c>
      <c r="AA21" s="27">
        <f t="shared" si="13"/>
        <v>34369.919999999998</v>
      </c>
      <c r="AB21" s="27">
        <f t="shared" si="13"/>
        <v>30932.928</v>
      </c>
      <c r="AC21" s="27">
        <f t="shared" si="13"/>
        <v>37304.063999999998</v>
      </c>
      <c r="AD21" s="27">
        <f t="shared" si="13"/>
        <v>40136.448000000004</v>
      </c>
      <c r="AE21" s="27">
        <f t="shared" si="13"/>
        <v>36487.68</v>
      </c>
      <c r="AF21" s="27">
        <f t="shared" si="13"/>
        <v>39527.711999999992</v>
      </c>
      <c r="AG21" s="27">
        <f t="shared" si="13"/>
        <v>41409.983999999997</v>
      </c>
      <c r="AH21" s="27">
        <f t="shared" si="13"/>
        <v>37645.439999999995</v>
      </c>
      <c r="AI21" s="27">
        <f t="shared" si="13"/>
        <v>40743.360000000001</v>
      </c>
      <c r="AJ21" s="27">
        <f t="shared" si="13"/>
        <v>40743.360000000001</v>
      </c>
      <c r="AK21" s="27">
        <f t="shared" si="13"/>
        <v>34922.879999999997</v>
      </c>
      <c r="AL21" s="27">
        <f t="shared" si="13"/>
        <v>42683.519999999997</v>
      </c>
    </row>
    <row r="22" spans="2:38" ht="15" customHeight="1" x14ac:dyDescent="0.2">
      <c r="B22" s="7" t="s">
        <v>40</v>
      </c>
      <c r="C22" s="28">
        <f>SUM(C16:C21)</f>
        <v>166301.31999999998</v>
      </c>
      <c r="D22" s="28">
        <f t="shared" ref="D22:AL22" si="14">SUM(D16:D21)</f>
        <v>152756.76999999999</v>
      </c>
      <c r="E22" s="28">
        <f t="shared" si="14"/>
        <v>176876.26</v>
      </c>
      <c r="F22" s="28">
        <f t="shared" si="14"/>
        <v>160796.59999999998</v>
      </c>
      <c r="G22" s="28">
        <f t="shared" si="14"/>
        <v>176876.26</v>
      </c>
      <c r="H22" s="28">
        <f t="shared" si="14"/>
        <v>168836.43000000002</v>
      </c>
      <c r="I22" s="28">
        <f t="shared" si="14"/>
        <v>160796.59999999998</v>
      </c>
      <c r="J22" s="28">
        <f t="shared" si="14"/>
        <v>184916.09</v>
      </c>
      <c r="K22" s="28">
        <f t="shared" si="14"/>
        <v>152756.76999999999</v>
      </c>
      <c r="L22" s="28">
        <f t="shared" si="14"/>
        <v>168836.43000000002</v>
      </c>
      <c r="M22" s="28">
        <f t="shared" si="14"/>
        <v>160796.59999999998</v>
      </c>
      <c r="N22" s="28">
        <f t="shared" si="14"/>
        <v>152756.76999999999</v>
      </c>
      <c r="O22" s="28">
        <f t="shared" si="14"/>
        <v>171726.40800000002</v>
      </c>
      <c r="P22" s="28">
        <f t="shared" si="14"/>
        <v>163548.96000000002</v>
      </c>
      <c r="Q22" s="28">
        <f t="shared" si="14"/>
        <v>171726.40800000002</v>
      </c>
      <c r="R22" s="28">
        <f t="shared" si="14"/>
        <v>187203.45600000001</v>
      </c>
      <c r="S22" s="28">
        <f t="shared" si="14"/>
        <v>186697.22399999999</v>
      </c>
      <c r="T22" s="28">
        <f t="shared" si="14"/>
        <v>177806.88</v>
      </c>
      <c r="U22" s="28">
        <f t="shared" si="14"/>
        <v>195587.56800000003</v>
      </c>
      <c r="V22" s="28">
        <f t="shared" si="14"/>
        <v>196777.30800000002</v>
      </c>
      <c r="W22" s="28">
        <f t="shared" si="14"/>
        <v>218646.72000000003</v>
      </c>
      <c r="X22" s="28">
        <f t="shared" si="14"/>
        <v>240511.39200000005</v>
      </c>
      <c r="Y22" s="28">
        <f t="shared" si="14"/>
        <v>196782.04800000001</v>
      </c>
      <c r="Z22" s="28">
        <f t="shared" si="14"/>
        <v>226268.64</v>
      </c>
      <c r="AA22" s="28">
        <f t="shared" si="14"/>
        <v>226268.64</v>
      </c>
      <c r="AB22" s="28">
        <f t="shared" si="14"/>
        <v>203641.77600000001</v>
      </c>
      <c r="AC22" s="28">
        <f t="shared" si="14"/>
        <v>245585.08799999999</v>
      </c>
      <c r="AD22" s="28">
        <f t="shared" si="14"/>
        <v>264231.61600000004</v>
      </c>
      <c r="AE22" s="28">
        <f t="shared" si="14"/>
        <v>240210.56</v>
      </c>
      <c r="AF22" s="28">
        <f t="shared" si="14"/>
        <v>260224.10400000002</v>
      </c>
      <c r="AG22" s="28">
        <f t="shared" si="14"/>
        <v>272615.728</v>
      </c>
      <c r="AH22" s="28">
        <f t="shared" si="14"/>
        <v>247832.48000000004</v>
      </c>
      <c r="AI22" s="28">
        <f t="shared" si="14"/>
        <v>268227.12</v>
      </c>
      <c r="AJ22" s="28">
        <f t="shared" si="14"/>
        <v>268227.12</v>
      </c>
      <c r="AK22" s="28">
        <f t="shared" si="14"/>
        <v>229908.96000000002</v>
      </c>
      <c r="AL22" s="28">
        <f t="shared" si="14"/>
        <v>280999.84000000003</v>
      </c>
    </row>
    <row r="23" spans="2:38" ht="15" customHeigh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" customHeight="1" thickBot="1" x14ac:dyDescent="0.25">
      <c r="B24" s="14" t="s">
        <v>58</v>
      </c>
      <c r="C24" s="29">
        <f>C13+C22</f>
        <v>1080736.6000000001</v>
      </c>
      <c r="D24" s="29">
        <f t="shared" ref="D24:AL24" si="15">D13+D22</f>
        <v>1090017.325</v>
      </c>
      <c r="E24" s="29">
        <f t="shared" si="15"/>
        <v>1138332.08671875</v>
      </c>
      <c r="F24" s="29">
        <f t="shared" si="15"/>
        <v>1107796.2065317924</v>
      </c>
      <c r="G24" s="29">
        <f t="shared" si="15"/>
        <v>1127134.1937529352</v>
      </c>
      <c r="H24" s="29">
        <f t="shared" si="15"/>
        <v>1109976.7706316502</v>
      </c>
      <c r="I24" s="29">
        <f t="shared" si="15"/>
        <v>1087351.9411004959</v>
      </c>
      <c r="J24" s="29">
        <f t="shared" si="15"/>
        <v>1136181.7845225434</v>
      </c>
      <c r="K24" s="29">
        <f t="shared" si="15"/>
        <v>1069238.1806888327</v>
      </c>
      <c r="L24" s="29">
        <f t="shared" si="15"/>
        <v>1097438.3785658346</v>
      </c>
      <c r="M24" s="29">
        <f t="shared" si="15"/>
        <v>1073006.0587929315</v>
      </c>
      <c r="N24" s="29">
        <f t="shared" si="15"/>
        <v>1059320.0899299174</v>
      </c>
      <c r="O24" s="29">
        <f t="shared" si="15"/>
        <v>1092256.849704507</v>
      </c>
      <c r="P24" s="29">
        <f t="shared" si="15"/>
        <v>1136408.368800706</v>
      </c>
      <c r="Q24" s="29">
        <f t="shared" si="15"/>
        <v>1207255.1023739656</v>
      </c>
      <c r="R24" s="29">
        <f t="shared" si="15"/>
        <v>1274599.5594834774</v>
      </c>
      <c r="S24" s="29">
        <f t="shared" si="15"/>
        <v>1277465.6715858574</v>
      </c>
      <c r="T24" s="29">
        <f t="shared" si="15"/>
        <v>1303418.3773252289</v>
      </c>
      <c r="U24" s="29">
        <f t="shared" si="15"/>
        <v>1386469.1735823005</v>
      </c>
      <c r="V24" s="29">
        <f t="shared" si="15"/>
        <v>1421504.7033428876</v>
      </c>
      <c r="W24" s="29">
        <f t="shared" si="15"/>
        <v>1505844.5145057312</v>
      </c>
      <c r="X24" s="29">
        <f t="shared" si="15"/>
        <v>1576715.4382759014</v>
      </c>
      <c r="Y24" s="29">
        <f t="shared" si="15"/>
        <v>1513152.3877823863</v>
      </c>
      <c r="Z24" s="29">
        <f t="shared" si="15"/>
        <v>1607252.2456174786</v>
      </c>
      <c r="AA24" s="29">
        <f t="shared" si="15"/>
        <v>1655306.0002934369</v>
      </c>
      <c r="AB24" s="29">
        <f t="shared" si="15"/>
        <v>1686695.7417753767</v>
      </c>
      <c r="AC24" s="29">
        <f t="shared" si="15"/>
        <v>1844035.3435313436</v>
      </c>
      <c r="AD24" s="29">
        <f t="shared" si="15"/>
        <v>1959967.8441698588</v>
      </c>
      <c r="AE24" s="29">
        <f t="shared" si="15"/>
        <v>1900236.8622586988</v>
      </c>
      <c r="AF24" s="29">
        <f t="shared" si="15"/>
        <v>1986025.0405643869</v>
      </c>
      <c r="AG24" s="29">
        <f t="shared" si="15"/>
        <v>2118296.8242558045</v>
      </c>
      <c r="AH24" s="29">
        <f t="shared" si="15"/>
        <v>2075019.1349064519</v>
      </c>
      <c r="AI24" s="29">
        <f t="shared" si="15"/>
        <v>2208864.9770494164</v>
      </c>
      <c r="AJ24" s="29">
        <f t="shared" si="15"/>
        <v>2275962.0553376395</v>
      </c>
      <c r="AK24" s="29">
        <f t="shared" si="15"/>
        <v>2211368.3911935175</v>
      </c>
      <c r="AL24" s="29">
        <f t="shared" si="15"/>
        <v>2362154.9125489108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336A4-619B-4DD8-9207-B4D5DF279116}">
  <dimension ref="B1:AL22"/>
  <sheetViews>
    <sheetView showGridLines="0" workbookViewId="0">
      <pane xSplit="2" ySplit="1" topLeftCell="C2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" customHeight="1" thickBot="1" x14ac:dyDescent="0.25">
      <c r="B3" s="14" t="s">
        <v>59</v>
      </c>
      <c r="C3" s="29">
        <f>'P&amp;L - Trended'!V31</f>
        <v>2771016</v>
      </c>
      <c r="D3" s="29">
        <f>'P&amp;L - Trended'!W31</f>
        <v>2840183.4999999995</v>
      </c>
      <c r="E3" s="29">
        <f>'P&amp;L - Trended'!X31</f>
        <v>2913502.505208333</v>
      </c>
      <c r="F3" s="29">
        <f>'P&amp;L - Trended'!Y31</f>
        <v>2869695.7773690675</v>
      </c>
      <c r="G3" s="29">
        <f>'P&amp;L - Trended'!Z31</f>
        <v>2879569.4962210152</v>
      </c>
      <c r="H3" s="29">
        <f>'P&amp;L - Trended'!AA31</f>
        <v>2851940.4261565162</v>
      </c>
      <c r="I3" s="29">
        <f>'P&amp;L - Trended'!AB31</f>
        <v>2807743.4578802898</v>
      </c>
      <c r="J3" s="29">
        <f>'P&amp;L - Trended'!AC31</f>
        <v>2882623.3167349799</v>
      </c>
      <c r="K3" s="29">
        <f>'P&amp;L - Trended'!AD31</f>
        <v>2777216.3960267655</v>
      </c>
      <c r="L3" s="29">
        <f>'P&amp;L - Trended'!AE31</f>
        <v>2813945.298684347</v>
      </c>
      <c r="M3" s="29">
        <f>'P&amp;L - Trended'!AF31</f>
        <v>2764271.0872513079</v>
      </c>
      <c r="N3" s="29">
        <f>'P&amp;L - Trended'!AG31</f>
        <v>2747161.5755452043</v>
      </c>
      <c r="O3" s="29">
        <f>'P&amp;L - Trended'!AH31</f>
        <v>2789486.1869833539</v>
      </c>
      <c r="P3" s="29">
        <f>'P&amp;L - Trended'!AI31</f>
        <v>2948058.8145475937</v>
      </c>
      <c r="Q3" s="29">
        <f>'P&amp;L - Trended'!AJ31</f>
        <v>3137965.7405271684</v>
      </c>
      <c r="R3" s="29">
        <f>'P&amp;L - Trended'!AK31</f>
        <v>3295139.7075256892</v>
      </c>
      <c r="S3" s="29">
        <f>'P&amp;L - Trended'!AL31</f>
        <v>3305358.9320783559</v>
      </c>
      <c r="T3" s="29">
        <f>'P&amp;L - Trended'!AM31</f>
        <v>3410943.9312885725</v>
      </c>
      <c r="U3" s="29">
        <f>'P&amp;L - Trended'!AN31</f>
        <v>3608732.1381281838</v>
      </c>
      <c r="V3" s="29">
        <f>'P&amp;L - Trended'!AO31</f>
        <v>3711295.1374026896</v>
      </c>
      <c r="W3" s="29">
        <f>'P&amp;L - Trended'!AP31</f>
        <v>3900599.3772900938</v>
      </c>
      <c r="X3" s="29">
        <f>'P&amp;L - Trended'!AQ31</f>
        <v>4049103.1705330336</v>
      </c>
      <c r="Y3" s="29">
        <f>'P&amp;L - Trended'!AR31</f>
        <v>3989001.0296435952</v>
      </c>
      <c r="Z3" s="29">
        <f>'P&amp;L - Trended'!AS31</f>
        <v>4184798.8049014504</v>
      </c>
      <c r="AA3" s="29">
        <f>'P&amp;L - Trended'!AT31</f>
        <v>4330416.2433134448</v>
      </c>
      <c r="AB3" s="29">
        <f>'P&amp;L - Trended'!AU31</f>
        <v>4494102.9265920511</v>
      </c>
      <c r="AC3" s="29">
        <f>'P&amp;L - Trended'!AV31</f>
        <v>4843788.6531252842</v>
      </c>
      <c r="AD3" s="29">
        <f>'P&amp;L - Trended'!AW31</f>
        <v>5138594.6308177533</v>
      </c>
      <c r="AE3" s="29">
        <f>'P&amp;L - Trended'!AX31</f>
        <v>5030382.7341172686</v>
      </c>
      <c r="AF3" s="29">
        <f>'P&amp;L - Trended'!AY31</f>
        <v>5229699.8077708688</v>
      </c>
      <c r="AG3" s="29">
        <f>'P&amp;L - Trended'!AZ31</f>
        <v>5592973.0189569835</v>
      </c>
      <c r="AH3" s="29">
        <f>'P&amp;L - Trended'!BA31</f>
        <v>5536929.257292279</v>
      </c>
      <c r="AI3" s="29">
        <f>'P&amp;L - Trended'!BB31</f>
        <v>5880720.7789376257</v>
      </c>
      <c r="AJ3" s="29">
        <f>'P&amp;L - Trended'!BC31</f>
        <v>6084045.2585989079</v>
      </c>
      <c r="AK3" s="29">
        <f>'P&amp;L - Trended'!BD31</f>
        <v>6004422.5187682351</v>
      </c>
      <c r="AL3" s="29">
        <f>'P&amp;L - Trended'!BE31</f>
        <v>6306530.5228754869</v>
      </c>
    </row>
    <row r="4" spans="2:38" ht="1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2:38" ht="15" customHeight="1" x14ac:dyDescent="0.2">
      <c r="B5" s="1" t="s">
        <v>56</v>
      </c>
    </row>
    <row r="6" spans="2:38" ht="15" customHeight="1" x14ac:dyDescent="0.2">
      <c r="B6" s="4" t="s">
        <v>41</v>
      </c>
      <c r="C6" s="27">
        <f>C3*0.168</f>
        <v>465530.68800000002</v>
      </c>
      <c r="D6" s="27">
        <f t="shared" ref="D6:AL6" si="1">D3*0.168</f>
        <v>477150.82799999998</v>
      </c>
      <c r="E6" s="27">
        <f t="shared" si="1"/>
        <v>489468.42087499995</v>
      </c>
      <c r="F6" s="27">
        <f t="shared" si="1"/>
        <v>482108.8905980034</v>
      </c>
      <c r="G6" s="27">
        <f t="shared" si="1"/>
        <v>483767.67536513059</v>
      </c>
      <c r="H6" s="27">
        <f t="shared" si="1"/>
        <v>479125.99159429473</v>
      </c>
      <c r="I6" s="27">
        <f t="shared" si="1"/>
        <v>471700.90092388872</v>
      </c>
      <c r="J6" s="27">
        <f t="shared" si="1"/>
        <v>484280.71721147664</v>
      </c>
      <c r="K6" s="27">
        <f t="shared" si="1"/>
        <v>466572.35453249665</v>
      </c>
      <c r="L6" s="27">
        <f t="shared" si="1"/>
        <v>472742.81017897034</v>
      </c>
      <c r="M6" s="27">
        <f t="shared" si="1"/>
        <v>464397.54265821975</v>
      </c>
      <c r="N6" s="27">
        <f t="shared" si="1"/>
        <v>461523.14469159435</v>
      </c>
      <c r="O6" s="27">
        <f t="shared" si="1"/>
        <v>468633.6794132035</v>
      </c>
      <c r="P6" s="27">
        <f t="shared" si="1"/>
        <v>495273.88084399578</v>
      </c>
      <c r="Q6" s="27">
        <f t="shared" si="1"/>
        <v>527178.24440856429</v>
      </c>
      <c r="R6" s="27">
        <f t="shared" si="1"/>
        <v>553583.47086431587</v>
      </c>
      <c r="S6" s="27">
        <f t="shared" si="1"/>
        <v>555300.30058916379</v>
      </c>
      <c r="T6" s="27">
        <f t="shared" si="1"/>
        <v>573038.58045648027</v>
      </c>
      <c r="U6" s="27">
        <f t="shared" si="1"/>
        <v>606266.99920553493</v>
      </c>
      <c r="V6" s="27">
        <f t="shared" si="1"/>
        <v>623497.58308365184</v>
      </c>
      <c r="W6" s="27">
        <f t="shared" si="1"/>
        <v>655300.69538473582</v>
      </c>
      <c r="X6" s="27">
        <f t="shared" si="1"/>
        <v>680249.3326495497</v>
      </c>
      <c r="Y6" s="27">
        <f t="shared" si="1"/>
        <v>670152.17298012401</v>
      </c>
      <c r="Z6" s="27">
        <f t="shared" si="1"/>
        <v>703046.19922344375</v>
      </c>
      <c r="AA6" s="27">
        <f t="shared" si="1"/>
        <v>727509.92887665879</v>
      </c>
      <c r="AB6" s="27">
        <f t="shared" si="1"/>
        <v>755009.29166746465</v>
      </c>
      <c r="AC6" s="27">
        <f t="shared" si="1"/>
        <v>813756.4937250478</v>
      </c>
      <c r="AD6" s="27">
        <f t="shared" si="1"/>
        <v>863283.89797738264</v>
      </c>
      <c r="AE6" s="27">
        <f t="shared" si="1"/>
        <v>845104.29933170113</v>
      </c>
      <c r="AF6" s="27">
        <f t="shared" si="1"/>
        <v>878589.56770550599</v>
      </c>
      <c r="AG6" s="27">
        <f t="shared" si="1"/>
        <v>939619.4671847733</v>
      </c>
      <c r="AH6" s="27">
        <f t="shared" si="1"/>
        <v>930204.11522510299</v>
      </c>
      <c r="AI6" s="27">
        <f t="shared" si="1"/>
        <v>987961.0908615212</v>
      </c>
      <c r="AJ6" s="27">
        <f t="shared" si="1"/>
        <v>1022119.6034446165</v>
      </c>
      <c r="AK6" s="27">
        <f t="shared" si="1"/>
        <v>1008742.9831530636</v>
      </c>
      <c r="AL6" s="27">
        <f t="shared" si="1"/>
        <v>1059497.127843082</v>
      </c>
    </row>
    <row r="7" spans="2:38" ht="15" customHeight="1" x14ac:dyDescent="0.2">
      <c r="B7" s="4" t="s">
        <v>42</v>
      </c>
      <c r="C7" s="27">
        <f>C6*0.3</f>
        <v>139659.2064</v>
      </c>
      <c r="D7" s="27">
        <f t="shared" ref="D7:AL7" si="2">D6*0.3</f>
        <v>143145.24839999998</v>
      </c>
      <c r="E7" s="27">
        <f t="shared" si="2"/>
        <v>146840.52626249997</v>
      </c>
      <c r="F7" s="27">
        <f t="shared" si="2"/>
        <v>144632.667179401</v>
      </c>
      <c r="G7" s="27">
        <f t="shared" si="2"/>
        <v>145130.30260953918</v>
      </c>
      <c r="H7" s="27">
        <f t="shared" si="2"/>
        <v>143737.79747828841</v>
      </c>
      <c r="I7" s="27">
        <f t="shared" si="2"/>
        <v>141510.27027716662</v>
      </c>
      <c r="J7" s="27">
        <f t="shared" si="2"/>
        <v>145284.21516344298</v>
      </c>
      <c r="K7" s="27">
        <f t="shared" si="2"/>
        <v>139971.70635974899</v>
      </c>
      <c r="L7" s="27">
        <f t="shared" si="2"/>
        <v>141822.84305369109</v>
      </c>
      <c r="M7" s="27">
        <f t="shared" si="2"/>
        <v>139319.26279746593</v>
      </c>
      <c r="N7" s="27">
        <f t="shared" si="2"/>
        <v>138456.94340747831</v>
      </c>
      <c r="O7" s="27">
        <f t="shared" si="2"/>
        <v>140590.10382396105</v>
      </c>
      <c r="P7" s="27">
        <f t="shared" si="2"/>
        <v>148582.16425319872</v>
      </c>
      <c r="Q7" s="27">
        <f t="shared" si="2"/>
        <v>158153.47332256928</v>
      </c>
      <c r="R7" s="27">
        <f t="shared" si="2"/>
        <v>166075.04125929475</v>
      </c>
      <c r="S7" s="27">
        <f t="shared" si="2"/>
        <v>166590.09017674913</v>
      </c>
      <c r="T7" s="27">
        <f t="shared" si="2"/>
        <v>171911.57413694408</v>
      </c>
      <c r="U7" s="27">
        <f t="shared" si="2"/>
        <v>181880.09976166047</v>
      </c>
      <c r="V7" s="27">
        <f t="shared" si="2"/>
        <v>187049.27492509555</v>
      </c>
      <c r="W7" s="27">
        <f t="shared" si="2"/>
        <v>196590.20861542074</v>
      </c>
      <c r="X7" s="27">
        <f t="shared" si="2"/>
        <v>204074.7997948649</v>
      </c>
      <c r="Y7" s="27">
        <f t="shared" si="2"/>
        <v>201045.6518940372</v>
      </c>
      <c r="Z7" s="27">
        <f t="shared" si="2"/>
        <v>210913.85976703311</v>
      </c>
      <c r="AA7" s="27">
        <f t="shared" si="2"/>
        <v>218252.97866299763</v>
      </c>
      <c r="AB7" s="27">
        <f t="shared" si="2"/>
        <v>226502.78750023938</v>
      </c>
      <c r="AC7" s="27">
        <f t="shared" si="2"/>
        <v>244126.94811751432</v>
      </c>
      <c r="AD7" s="27">
        <f t="shared" si="2"/>
        <v>258985.16939321478</v>
      </c>
      <c r="AE7" s="27">
        <f t="shared" si="2"/>
        <v>253531.28979951033</v>
      </c>
      <c r="AF7" s="27">
        <f t="shared" si="2"/>
        <v>263576.87031165179</v>
      </c>
      <c r="AG7" s="27">
        <f t="shared" si="2"/>
        <v>281885.840155432</v>
      </c>
      <c r="AH7" s="27">
        <f t="shared" si="2"/>
        <v>279061.23456753086</v>
      </c>
      <c r="AI7" s="27">
        <f t="shared" si="2"/>
        <v>296388.32725845632</v>
      </c>
      <c r="AJ7" s="27">
        <f t="shared" si="2"/>
        <v>306635.88103338494</v>
      </c>
      <c r="AK7" s="27">
        <f t="shared" si="2"/>
        <v>302622.89494591905</v>
      </c>
      <c r="AL7" s="27">
        <f t="shared" si="2"/>
        <v>317849.13835292455</v>
      </c>
    </row>
    <row r="8" spans="2:38" ht="15" customHeight="1" x14ac:dyDescent="0.2">
      <c r="B8" s="4" t="s">
        <v>55</v>
      </c>
      <c r="C8" s="27">
        <f>0.008*C3</f>
        <v>22168.128000000001</v>
      </c>
      <c r="D8" s="27">
        <f t="shared" ref="D8:AL8" si="3">0.008*D3</f>
        <v>22721.467999999997</v>
      </c>
      <c r="E8" s="27">
        <f t="shared" si="3"/>
        <v>23308.020041666663</v>
      </c>
      <c r="F8" s="27">
        <f t="shared" si="3"/>
        <v>22957.566218952539</v>
      </c>
      <c r="G8" s="27">
        <f t="shared" si="3"/>
        <v>23036.555969768124</v>
      </c>
      <c r="H8" s="27">
        <f t="shared" si="3"/>
        <v>22815.523409252131</v>
      </c>
      <c r="I8" s="27">
        <f t="shared" si="3"/>
        <v>22461.94766304232</v>
      </c>
      <c r="J8" s="27">
        <f t="shared" si="3"/>
        <v>23060.986533879841</v>
      </c>
      <c r="K8" s="27">
        <f t="shared" si="3"/>
        <v>22217.731168214123</v>
      </c>
      <c r="L8" s="27">
        <f t="shared" si="3"/>
        <v>22511.562389474777</v>
      </c>
      <c r="M8" s="27">
        <f t="shared" si="3"/>
        <v>22114.168698010464</v>
      </c>
      <c r="N8" s="27">
        <f t="shared" si="3"/>
        <v>21977.292604361635</v>
      </c>
      <c r="O8" s="27">
        <f t="shared" si="3"/>
        <v>22315.889495866832</v>
      </c>
      <c r="P8" s="27">
        <f t="shared" si="3"/>
        <v>23584.470516380748</v>
      </c>
      <c r="Q8" s="27">
        <f t="shared" si="3"/>
        <v>25103.725924217346</v>
      </c>
      <c r="R8" s="27">
        <f t="shared" si="3"/>
        <v>26361.117660205513</v>
      </c>
      <c r="S8" s="27">
        <f t="shared" si="3"/>
        <v>26442.871456626846</v>
      </c>
      <c r="T8" s="27">
        <f t="shared" si="3"/>
        <v>27287.55145030858</v>
      </c>
      <c r="U8" s="27">
        <f t="shared" si="3"/>
        <v>28869.857105025472</v>
      </c>
      <c r="V8" s="27">
        <f t="shared" si="3"/>
        <v>29690.361099221518</v>
      </c>
      <c r="W8" s="27">
        <f t="shared" si="3"/>
        <v>31204.79501832075</v>
      </c>
      <c r="X8" s="27">
        <f t="shared" si="3"/>
        <v>32392.82536426427</v>
      </c>
      <c r="Y8" s="27">
        <f t="shared" si="3"/>
        <v>31912.008237148762</v>
      </c>
      <c r="Z8" s="27">
        <f t="shared" si="3"/>
        <v>33478.390439211602</v>
      </c>
      <c r="AA8" s="27">
        <f t="shared" si="3"/>
        <v>34643.329946507562</v>
      </c>
      <c r="AB8" s="27">
        <f t="shared" si="3"/>
        <v>35952.823412736412</v>
      </c>
      <c r="AC8" s="27">
        <f t="shared" si="3"/>
        <v>38750.309225002275</v>
      </c>
      <c r="AD8" s="27">
        <f t="shared" si="3"/>
        <v>41108.757046542029</v>
      </c>
      <c r="AE8" s="27">
        <f t="shared" si="3"/>
        <v>40243.061872938153</v>
      </c>
      <c r="AF8" s="27">
        <f t="shared" si="3"/>
        <v>41837.598462166949</v>
      </c>
      <c r="AG8" s="27">
        <f t="shared" si="3"/>
        <v>44743.784151655869</v>
      </c>
      <c r="AH8" s="27">
        <f t="shared" si="3"/>
        <v>44295.434058338236</v>
      </c>
      <c r="AI8" s="27">
        <f t="shared" si="3"/>
        <v>47045.766231501009</v>
      </c>
      <c r="AJ8" s="27">
        <f t="shared" si="3"/>
        <v>48672.362068791263</v>
      </c>
      <c r="AK8" s="27">
        <f t="shared" si="3"/>
        <v>48035.38015014588</v>
      </c>
      <c r="AL8" s="27">
        <f t="shared" si="3"/>
        <v>50452.244183003895</v>
      </c>
    </row>
    <row r="9" spans="2:38" ht="15" customHeight="1" x14ac:dyDescent="0.2">
      <c r="B9" s="4" t="s">
        <v>43</v>
      </c>
      <c r="C9" s="27">
        <f>C3*0.015</f>
        <v>41565.24</v>
      </c>
      <c r="D9" s="27">
        <f t="shared" ref="D9:AL9" si="4">D3*0.015</f>
        <v>42602.752499999995</v>
      </c>
      <c r="E9" s="27">
        <f t="shared" si="4"/>
        <v>43702.537578124997</v>
      </c>
      <c r="F9" s="27">
        <f t="shared" si="4"/>
        <v>43045.436660536012</v>
      </c>
      <c r="G9" s="27">
        <f t="shared" si="4"/>
        <v>43193.542443315229</v>
      </c>
      <c r="H9" s="27">
        <f t="shared" si="4"/>
        <v>42779.106392347741</v>
      </c>
      <c r="I9" s="27">
        <f t="shared" si="4"/>
        <v>42116.151868204346</v>
      </c>
      <c r="J9" s="27">
        <f t="shared" si="4"/>
        <v>43239.349751024696</v>
      </c>
      <c r="K9" s="27">
        <f t="shared" si="4"/>
        <v>41658.245940401481</v>
      </c>
      <c r="L9" s="27">
        <f t="shared" si="4"/>
        <v>42209.1794802652</v>
      </c>
      <c r="M9" s="27">
        <f t="shared" si="4"/>
        <v>41464.066308769616</v>
      </c>
      <c r="N9" s="27">
        <f t="shared" si="4"/>
        <v>41207.423633178063</v>
      </c>
      <c r="O9" s="27">
        <f t="shared" si="4"/>
        <v>41842.292804750308</v>
      </c>
      <c r="P9" s="27">
        <f t="shared" si="4"/>
        <v>44220.882218213905</v>
      </c>
      <c r="Q9" s="27">
        <f t="shared" si="4"/>
        <v>47069.486107907527</v>
      </c>
      <c r="R9" s="27">
        <f t="shared" si="4"/>
        <v>49427.095612885336</v>
      </c>
      <c r="S9" s="27">
        <f t="shared" si="4"/>
        <v>49580.383981175335</v>
      </c>
      <c r="T9" s="27">
        <f t="shared" si="4"/>
        <v>51164.158969328586</v>
      </c>
      <c r="U9" s="27">
        <f t="shared" si="4"/>
        <v>54130.982071922757</v>
      </c>
      <c r="V9" s="27">
        <f t="shared" si="4"/>
        <v>55669.42706104034</v>
      </c>
      <c r="W9" s="27">
        <f t="shared" si="4"/>
        <v>58508.990659351402</v>
      </c>
      <c r="X9" s="27">
        <f t="shared" si="4"/>
        <v>60736.547557995502</v>
      </c>
      <c r="Y9" s="27">
        <f t="shared" si="4"/>
        <v>59835.015444653924</v>
      </c>
      <c r="Z9" s="27">
        <f t="shared" si="4"/>
        <v>62771.982073521751</v>
      </c>
      <c r="AA9" s="27">
        <f t="shared" si="4"/>
        <v>64956.243649701668</v>
      </c>
      <c r="AB9" s="27">
        <f t="shared" si="4"/>
        <v>67411.543898880758</v>
      </c>
      <c r="AC9" s="27">
        <f t="shared" si="4"/>
        <v>72656.829796879261</v>
      </c>
      <c r="AD9" s="27">
        <f t="shared" si="4"/>
        <v>77078.919462266291</v>
      </c>
      <c r="AE9" s="27">
        <f t="shared" si="4"/>
        <v>75455.741011759019</v>
      </c>
      <c r="AF9" s="27">
        <f t="shared" si="4"/>
        <v>78445.497116563027</v>
      </c>
      <c r="AG9" s="27">
        <f t="shared" si="4"/>
        <v>83894.595284354742</v>
      </c>
      <c r="AH9" s="27">
        <f t="shared" si="4"/>
        <v>83053.938859384187</v>
      </c>
      <c r="AI9" s="27">
        <f t="shared" si="4"/>
        <v>88210.811684064378</v>
      </c>
      <c r="AJ9" s="27">
        <f t="shared" si="4"/>
        <v>91260.678878983614</v>
      </c>
      <c r="AK9" s="27">
        <f t="shared" si="4"/>
        <v>90066.337781523529</v>
      </c>
      <c r="AL9" s="27">
        <f t="shared" si="4"/>
        <v>94597.957843132303</v>
      </c>
    </row>
    <row r="10" spans="2:38" ht="15" customHeight="1" x14ac:dyDescent="0.2">
      <c r="B10" s="7" t="s">
        <v>54</v>
      </c>
      <c r="C10" s="28">
        <f>SUM(C6:C9)</f>
        <v>668923.26240000001</v>
      </c>
      <c r="D10" s="28">
        <f t="shared" ref="D10:AL10" si="5">SUM(D6:D9)</f>
        <v>685620.29689999984</v>
      </c>
      <c r="E10" s="28">
        <f t="shared" si="5"/>
        <v>703319.50475729164</v>
      </c>
      <c r="F10" s="28">
        <f t="shared" si="5"/>
        <v>692744.56065689295</v>
      </c>
      <c r="G10" s="28">
        <f t="shared" si="5"/>
        <v>695128.07638775313</v>
      </c>
      <c r="H10" s="28">
        <f t="shared" si="5"/>
        <v>688458.41887418309</v>
      </c>
      <c r="I10" s="28">
        <f t="shared" si="5"/>
        <v>677789.2707323021</v>
      </c>
      <c r="J10" s="28">
        <f t="shared" si="5"/>
        <v>695865.26865982427</v>
      </c>
      <c r="K10" s="28">
        <f t="shared" si="5"/>
        <v>670420.03800086118</v>
      </c>
      <c r="L10" s="28">
        <f t="shared" si="5"/>
        <v>679286.3951024015</v>
      </c>
      <c r="M10" s="28">
        <f t="shared" si="5"/>
        <v>667295.04046246584</v>
      </c>
      <c r="N10" s="28">
        <f t="shared" si="5"/>
        <v>663164.80433661246</v>
      </c>
      <c r="O10" s="28">
        <f t="shared" si="5"/>
        <v>673381.96553778171</v>
      </c>
      <c r="P10" s="28">
        <f t="shared" si="5"/>
        <v>711661.3978317891</v>
      </c>
      <c r="Q10" s="28">
        <f t="shared" si="5"/>
        <v>757504.92976325843</v>
      </c>
      <c r="R10" s="28">
        <f t="shared" si="5"/>
        <v>795446.72539670137</v>
      </c>
      <c r="S10" s="28">
        <f t="shared" si="5"/>
        <v>797913.64620371512</v>
      </c>
      <c r="T10" s="28">
        <f t="shared" si="5"/>
        <v>823401.86501306156</v>
      </c>
      <c r="U10" s="28">
        <f t="shared" si="5"/>
        <v>871147.93814414355</v>
      </c>
      <c r="V10" s="28">
        <f t="shared" si="5"/>
        <v>895906.64616900927</v>
      </c>
      <c r="W10" s="28">
        <f t="shared" si="5"/>
        <v>941604.68967782869</v>
      </c>
      <c r="X10" s="28">
        <f t="shared" si="5"/>
        <v>977453.50536667439</v>
      </c>
      <c r="Y10" s="28">
        <f t="shared" si="5"/>
        <v>962944.84855596395</v>
      </c>
      <c r="Z10" s="28">
        <f t="shared" si="5"/>
        <v>1010210.4315032102</v>
      </c>
      <c r="AA10" s="28">
        <f t="shared" si="5"/>
        <v>1045362.4811358657</v>
      </c>
      <c r="AB10" s="28">
        <f t="shared" si="5"/>
        <v>1084876.4464793212</v>
      </c>
      <c r="AC10" s="28">
        <f t="shared" si="5"/>
        <v>1169290.5808644437</v>
      </c>
      <c r="AD10" s="28">
        <f t="shared" si="5"/>
        <v>1240456.743879406</v>
      </c>
      <c r="AE10" s="28">
        <f t="shared" si="5"/>
        <v>1214334.3920159086</v>
      </c>
      <c r="AF10" s="28">
        <f t="shared" si="5"/>
        <v>1262449.5335958879</v>
      </c>
      <c r="AG10" s="28">
        <f t="shared" si="5"/>
        <v>1350143.6867762157</v>
      </c>
      <c r="AH10" s="28">
        <f t="shared" si="5"/>
        <v>1336614.7227103563</v>
      </c>
      <c r="AI10" s="28">
        <f t="shared" si="5"/>
        <v>1419605.9960355428</v>
      </c>
      <c r="AJ10" s="28">
        <f t="shared" si="5"/>
        <v>1468688.5254257764</v>
      </c>
      <c r="AK10" s="28">
        <f t="shared" si="5"/>
        <v>1449467.5960306521</v>
      </c>
      <c r="AL10" s="28">
        <f t="shared" si="5"/>
        <v>1522396.4682221427</v>
      </c>
    </row>
    <row r="11" spans="2:38" ht="15" customHeight="1" x14ac:dyDescent="0.2">
      <c r="B11" s="2"/>
    </row>
    <row r="12" spans="2:38" ht="15" customHeight="1" x14ac:dyDescent="0.2">
      <c r="B12" s="1" t="s">
        <v>57</v>
      </c>
    </row>
    <row r="13" spans="2:38" ht="15" customHeight="1" x14ac:dyDescent="0.2">
      <c r="B13" s="4" t="s">
        <v>45</v>
      </c>
      <c r="C13" s="27">
        <v>525000</v>
      </c>
      <c r="D13" s="27">
        <v>525000</v>
      </c>
      <c r="E13" s="27">
        <v>525000</v>
      </c>
      <c r="F13" s="27">
        <v>525000</v>
      </c>
      <c r="G13" s="27">
        <v>525000</v>
      </c>
      <c r="H13" s="27">
        <v>525000</v>
      </c>
      <c r="I13" s="27">
        <v>525000</v>
      </c>
      <c r="J13" s="27">
        <v>525000</v>
      </c>
      <c r="K13" s="27">
        <v>525000</v>
      </c>
      <c r="L13" s="27">
        <v>525000</v>
      </c>
      <c r="M13" s="27">
        <v>525000</v>
      </c>
      <c r="N13" s="27">
        <v>525000</v>
      </c>
      <c r="O13" s="27">
        <v>525000</v>
      </c>
      <c r="P13" s="27">
        <v>525000</v>
      </c>
      <c r="Q13" s="27">
        <v>525000</v>
      </c>
      <c r="R13" s="27">
        <v>525000</v>
      </c>
      <c r="S13" s="27">
        <v>525000</v>
      </c>
      <c r="T13" s="27">
        <v>525000</v>
      </c>
      <c r="U13" s="27">
        <v>525000</v>
      </c>
      <c r="V13" s="27">
        <v>525000</v>
      </c>
      <c r="W13" s="27">
        <v>525000</v>
      </c>
      <c r="X13" s="27">
        <v>525000</v>
      </c>
      <c r="Y13" s="27">
        <v>525000</v>
      </c>
      <c r="Z13" s="27">
        <v>525000</v>
      </c>
      <c r="AA13" s="27">
        <v>525000</v>
      </c>
      <c r="AB13" s="27">
        <v>525000</v>
      </c>
      <c r="AC13" s="27">
        <v>525000</v>
      </c>
      <c r="AD13" s="27">
        <v>525000</v>
      </c>
      <c r="AE13" s="27">
        <v>525000</v>
      </c>
      <c r="AF13" s="27">
        <v>525000</v>
      </c>
      <c r="AG13" s="27">
        <v>525000</v>
      </c>
      <c r="AH13" s="27">
        <v>525000</v>
      </c>
      <c r="AI13" s="27">
        <v>525000</v>
      </c>
      <c r="AJ13" s="27">
        <v>525000</v>
      </c>
      <c r="AK13" s="27">
        <v>525000</v>
      </c>
      <c r="AL13" s="27">
        <v>525000</v>
      </c>
    </row>
    <row r="14" spans="2:38" ht="15" customHeight="1" x14ac:dyDescent="0.2">
      <c r="B14" s="4" t="s">
        <v>44</v>
      </c>
      <c r="C14" s="27">
        <f>0.015*C3</f>
        <v>41565.24</v>
      </c>
      <c r="D14" s="27">
        <f t="shared" ref="D14:AL14" si="6">0.015*D3</f>
        <v>42602.752499999995</v>
      </c>
      <c r="E14" s="27">
        <f t="shared" si="6"/>
        <v>43702.537578124997</v>
      </c>
      <c r="F14" s="27">
        <f t="shared" si="6"/>
        <v>43045.436660536012</v>
      </c>
      <c r="G14" s="27">
        <f t="shared" si="6"/>
        <v>43193.542443315229</v>
      </c>
      <c r="H14" s="27">
        <f t="shared" si="6"/>
        <v>42779.106392347741</v>
      </c>
      <c r="I14" s="27">
        <f t="shared" si="6"/>
        <v>42116.151868204346</v>
      </c>
      <c r="J14" s="27">
        <f t="shared" si="6"/>
        <v>43239.349751024696</v>
      </c>
      <c r="K14" s="27">
        <f t="shared" si="6"/>
        <v>41658.245940401481</v>
      </c>
      <c r="L14" s="27">
        <f t="shared" si="6"/>
        <v>42209.1794802652</v>
      </c>
      <c r="M14" s="27">
        <f t="shared" si="6"/>
        <v>41464.066308769616</v>
      </c>
      <c r="N14" s="27">
        <f t="shared" si="6"/>
        <v>41207.423633178063</v>
      </c>
      <c r="O14" s="27">
        <f t="shared" si="6"/>
        <v>41842.292804750308</v>
      </c>
      <c r="P14" s="27">
        <f t="shared" si="6"/>
        <v>44220.882218213905</v>
      </c>
      <c r="Q14" s="27">
        <f t="shared" si="6"/>
        <v>47069.486107907527</v>
      </c>
      <c r="R14" s="27">
        <f t="shared" si="6"/>
        <v>49427.095612885336</v>
      </c>
      <c r="S14" s="27">
        <f t="shared" si="6"/>
        <v>49580.383981175335</v>
      </c>
      <c r="T14" s="27">
        <f t="shared" si="6"/>
        <v>51164.158969328586</v>
      </c>
      <c r="U14" s="27">
        <f t="shared" si="6"/>
        <v>54130.982071922757</v>
      </c>
      <c r="V14" s="27">
        <f t="shared" si="6"/>
        <v>55669.42706104034</v>
      </c>
      <c r="W14" s="27">
        <f t="shared" si="6"/>
        <v>58508.990659351402</v>
      </c>
      <c r="X14" s="27">
        <f t="shared" si="6"/>
        <v>60736.547557995502</v>
      </c>
      <c r="Y14" s="27">
        <f t="shared" si="6"/>
        <v>59835.015444653924</v>
      </c>
      <c r="Z14" s="27">
        <f t="shared" si="6"/>
        <v>62771.982073521751</v>
      </c>
      <c r="AA14" s="27">
        <f t="shared" si="6"/>
        <v>64956.243649701668</v>
      </c>
      <c r="AB14" s="27">
        <f t="shared" si="6"/>
        <v>67411.543898880758</v>
      </c>
      <c r="AC14" s="27">
        <f t="shared" si="6"/>
        <v>72656.829796879261</v>
      </c>
      <c r="AD14" s="27">
        <f t="shared" si="6"/>
        <v>77078.919462266291</v>
      </c>
      <c r="AE14" s="27">
        <f t="shared" si="6"/>
        <v>75455.741011759019</v>
      </c>
      <c r="AF14" s="27">
        <f t="shared" si="6"/>
        <v>78445.497116563027</v>
      </c>
      <c r="AG14" s="27">
        <f t="shared" si="6"/>
        <v>83894.595284354742</v>
      </c>
      <c r="AH14" s="27">
        <f t="shared" si="6"/>
        <v>83053.938859384187</v>
      </c>
      <c r="AI14" s="27">
        <f t="shared" si="6"/>
        <v>88210.811684064378</v>
      </c>
      <c r="AJ14" s="27">
        <f t="shared" si="6"/>
        <v>91260.678878983614</v>
      </c>
      <c r="AK14" s="27">
        <f t="shared" si="6"/>
        <v>90066.337781523529</v>
      </c>
      <c r="AL14" s="27">
        <f t="shared" si="6"/>
        <v>94597.957843132303</v>
      </c>
    </row>
    <row r="15" spans="2:38" ht="15" customHeight="1" x14ac:dyDescent="0.2">
      <c r="B15" s="4" t="s">
        <v>46</v>
      </c>
      <c r="C15" s="27">
        <f>0.005*C$3</f>
        <v>13855.08</v>
      </c>
      <c r="D15" s="27">
        <f t="shared" ref="D15:AL15" si="7">0.005*D$3</f>
        <v>14200.917499999998</v>
      </c>
      <c r="E15" s="27">
        <f t="shared" si="7"/>
        <v>14567.512526041666</v>
      </c>
      <c r="F15" s="27">
        <f t="shared" si="7"/>
        <v>14348.478886845338</v>
      </c>
      <c r="G15" s="27">
        <f t="shared" si="7"/>
        <v>14397.847481105076</v>
      </c>
      <c r="H15" s="27">
        <f t="shared" si="7"/>
        <v>14259.702130782582</v>
      </c>
      <c r="I15" s="27">
        <f t="shared" si="7"/>
        <v>14038.717289401449</v>
      </c>
      <c r="J15" s="27">
        <f t="shared" si="7"/>
        <v>14413.116583674899</v>
      </c>
      <c r="K15" s="27">
        <f t="shared" si="7"/>
        <v>13886.081980133828</v>
      </c>
      <c r="L15" s="27">
        <f t="shared" si="7"/>
        <v>14069.726493421735</v>
      </c>
      <c r="M15" s="27">
        <f t="shared" si="7"/>
        <v>13821.355436256539</v>
      </c>
      <c r="N15" s="27">
        <f t="shared" si="7"/>
        <v>13735.807877726022</v>
      </c>
      <c r="O15" s="27">
        <f t="shared" si="7"/>
        <v>13947.430934916771</v>
      </c>
      <c r="P15" s="27">
        <f t="shared" si="7"/>
        <v>14740.294072737968</v>
      </c>
      <c r="Q15" s="27">
        <f t="shared" si="7"/>
        <v>15689.828702635843</v>
      </c>
      <c r="R15" s="27">
        <f t="shared" si="7"/>
        <v>16475.698537628447</v>
      </c>
      <c r="S15" s="27">
        <f t="shared" si="7"/>
        <v>16526.794660391781</v>
      </c>
      <c r="T15" s="27">
        <f t="shared" si="7"/>
        <v>17054.719656442863</v>
      </c>
      <c r="U15" s="27">
        <f t="shared" si="7"/>
        <v>18043.660690640918</v>
      </c>
      <c r="V15" s="27">
        <f t="shared" si="7"/>
        <v>18556.475687013448</v>
      </c>
      <c r="W15" s="27">
        <f t="shared" si="7"/>
        <v>19502.99688645047</v>
      </c>
      <c r="X15" s="27">
        <f t="shared" si="7"/>
        <v>20245.515852665168</v>
      </c>
      <c r="Y15" s="27">
        <f t="shared" si="7"/>
        <v>19945.005148217977</v>
      </c>
      <c r="Z15" s="27">
        <f t="shared" si="7"/>
        <v>20923.994024507254</v>
      </c>
      <c r="AA15" s="27">
        <f t="shared" si="7"/>
        <v>21652.081216567225</v>
      </c>
      <c r="AB15" s="27">
        <f t="shared" si="7"/>
        <v>22470.514632960254</v>
      </c>
      <c r="AC15" s="27">
        <f t="shared" si="7"/>
        <v>24218.943265626422</v>
      </c>
      <c r="AD15" s="27">
        <f t="shared" si="7"/>
        <v>25692.973154088766</v>
      </c>
      <c r="AE15" s="27">
        <f t="shared" si="7"/>
        <v>25151.913670586342</v>
      </c>
      <c r="AF15" s="27">
        <f t="shared" si="7"/>
        <v>26148.499038854345</v>
      </c>
      <c r="AG15" s="27">
        <f t="shared" si="7"/>
        <v>27964.865094784916</v>
      </c>
      <c r="AH15" s="27">
        <f t="shared" si="7"/>
        <v>27684.646286461397</v>
      </c>
      <c r="AI15" s="27">
        <f t="shared" si="7"/>
        <v>29403.603894688131</v>
      </c>
      <c r="AJ15" s="27">
        <f t="shared" si="7"/>
        <v>30420.226292994539</v>
      </c>
      <c r="AK15" s="27">
        <f t="shared" si="7"/>
        <v>30022.112593841175</v>
      </c>
      <c r="AL15" s="27">
        <f t="shared" si="7"/>
        <v>31532.652614377435</v>
      </c>
    </row>
    <row r="16" spans="2:38" ht="15" customHeight="1" x14ac:dyDescent="0.2">
      <c r="B16" s="4" t="s">
        <v>47</v>
      </c>
      <c r="C16" s="27">
        <f>0.0025*C$3</f>
        <v>6927.54</v>
      </c>
      <c r="D16" s="27">
        <f t="shared" ref="D16:AL16" si="8">0.0025*D$3</f>
        <v>7100.4587499999989</v>
      </c>
      <c r="E16" s="27">
        <f t="shared" si="8"/>
        <v>7283.7562630208331</v>
      </c>
      <c r="F16" s="27">
        <f t="shared" si="8"/>
        <v>7174.239443422669</v>
      </c>
      <c r="G16" s="27">
        <f t="shared" si="8"/>
        <v>7198.9237405525382</v>
      </c>
      <c r="H16" s="27">
        <f t="shared" si="8"/>
        <v>7129.8510653912908</v>
      </c>
      <c r="I16" s="27">
        <f t="shared" si="8"/>
        <v>7019.3586447007247</v>
      </c>
      <c r="J16" s="27">
        <f t="shared" si="8"/>
        <v>7206.5582918374494</v>
      </c>
      <c r="K16" s="27">
        <f t="shared" si="8"/>
        <v>6943.0409900669138</v>
      </c>
      <c r="L16" s="27">
        <f t="shared" si="8"/>
        <v>7034.8632467108673</v>
      </c>
      <c r="M16" s="27">
        <f t="shared" si="8"/>
        <v>6910.6777181282696</v>
      </c>
      <c r="N16" s="27">
        <f t="shared" si="8"/>
        <v>6867.9039388630108</v>
      </c>
      <c r="O16" s="27">
        <f t="shared" si="8"/>
        <v>6973.7154674583853</v>
      </c>
      <c r="P16" s="27">
        <f t="shared" si="8"/>
        <v>7370.1470363689841</v>
      </c>
      <c r="Q16" s="27">
        <f t="shared" si="8"/>
        <v>7844.9143513179215</v>
      </c>
      <c r="R16" s="27">
        <f t="shared" si="8"/>
        <v>8237.8492688142233</v>
      </c>
      <c r="S16" s="27">
        <f t="shared" si="8"/>
        <v>8263.3973301958904</v>
      </c>
      <c r="T16" s="27">
        <f t="shared" si="8"/>
        <v>8527.3598282214316</v>
      </c>
      <c r="U16" s="27">
        <f t="shared" si="8"/>
        <v>9021.8303453204589</v>
      </c>
      <c r="V16" s="27">
        <f t="shared" si="8"/>
        <v>9278.2378435067239</v>
      </c>
      <c r="W16" s="27">
        <f t="shared" si="8"/>
        <v>9751.498443225235</v>
      </c>
      <c r="X16" s="27">
        <f t="shared" si="8"/>
        <v>10122.757926332584</v>
      </c>
      <c r="Y16" s="27">
        <f t="shared" si="8"/>
        <v>9972.5025741089885</v>
      </c>
      <c r="Z16" s="27">
        <f t="shared" si="8"/>
        <v>10461.997012253627</v>
      </c>
      <c r="AA16" s="27">
        <f t="shared" si="8"/>
        <v>10826.040608283613</v>
      </c>
      <c r="AB16" s="27">
        <f t="shared" si="8"/>
        <v>11235.257316480127</v>
      </c>
      <c r="AC16" s="27">
        <f t="shared" si="8"/>
        <v>12109.471632813211</v>
      </c>
      <c r="AD16" s="27">
        <f t="shared" si="8"/>
        <v>12846.486577044383</v>
      </c>
      <c r="AE16" s="27">
        <f t="shared" si="8"/>
        <v>12575.956835293171</v>
      </c>
      <c r="AF16" s="27">
        <f t="shared" si="8"/>
        <v>13074.249519427172</v>
      </c>
      <c r="AG16" s="27">
        <f t="shared" si="8"/>
        <v>13982.432547392458</v>
      </c>
      <c r="AH16" s="27">
        <f t="shared" si="8"/>
        <v>13842.323143230698</v>
      </c>
      <c r="AI16" s="27">
        <f t="shared" si="8"/>
        <v>14701.801947344065</v>
      </c>
      <c r="AJ16" s="27">
        <f t="shared" si="8"/>
        <v>15210.11314649727</v>
      </c>
      <c r="AK16" s="27">
        <f t="shared" si="8"/>
        <v>15011.056296920588</v>
      </c>
      <c r="AL16" s="27">
        <f t="shared" si="8"/>
        <v>15766.326307188718</v>
      </c>
    </row>
    <row r="17" spans="2:38" ht="15" customHeight="1" x14ac:dyDescent="0.2">
      <c r="B17" s="4" t="s">
        <v>48</v>
      </c>
      <c r="C17" s="27">
        <f>0.0035*C$3</f>
        <v>9698.5560000000005</v>
      </c>
      <c r="D17" s="27">
        <f t="shared" ref="D17:AL17" si="9">0.0035*D$3</f>
        <v>9940.642249999999</v>
      </c>
      <c r="E17" s="27">
        <f t="shared" si="9"/>
        <v>10197.258768229165</v>
      </c>
      <c r="F17" s="27">
        <f t="shared" si="9"/>
        <v>10043.935220791736</v>
      </c>
      <c r="G17" s="27">
        <f t="shared" si="9"/>
        <v>10078.493236773553</v>
      </c>
      <c r="H17" s="27">
        <f t="shared" si="9"/>
        <v>9981.7914915478068</v>
      </c>
      <c r="I17" s="27">
        <f t="shared" si="9"/>
        <v>9827.1021025810151</v>
      </c>
      <c r="J17" s="27">
        <f t="shared" si="9"/>
        <v>10089.181608572429</v>
      </c>
      <c r="K17" s="27">
        <f t="shared" si="9"/>
        <v>9720.2573860936791</v>
      </c>
      <c r="L17" s="27">
        <f t="shared" si="9"/>
        <v>9848.8085453952153</v>
      </c>
      <c r="M17" s="27">
        <f t="shared" si="9"/>
        <v>9674.9488053795776</v>
      </c>
      <c r="N17" s="27">
        <f t="shared" si="9"/>
        <v>9615.0655144082157</v>
      </c>
      <c r="O17" s="27">
        <f t="shared" si="9"/>
        <v>9763.2016544417384</v>
      </c>
      <c r="P17" s="27">
        <f t="shared" si="9"/>
        <v>10318.205850916578</v>
      </c>
      <c r="Q17" s="27">
        <f t="shared" si="9"/>
        <v>10982.880091845089</v>
      </c>
      <c r="R17" s="27">
        <f t="shared" si="9"/>
        <v>11532.988976339911</v>
      </c>
      <c r="S17" s="27">
        <f t="shared" si="9"/>
        <v>11568.756262274246</v>
      </c>
      <c r="T17" s="27">
        <f t="shared" si="9"/>
        <v>11938.303759510003</v>
      </c>
      <c r="U17" s="27">
        <f t="shared" si="9"/>
        <v>12630.562483448644</v>
      </c>
      <c r="V17" s="27">
        <f t="shared" si="9"/>
        <v>12989.532980909413</v>
      </c>
      <c r="W17" s="27">
        <f t="shared" si="9"/>
        <v>13652.097820515328</v>
      </c>
      <c r="X17" s="27">
        <f t="shared" si="9"/>
        <v>14171.861096865618</v>
      </c>
      <c r="Y17" s="27">
        <f t="shared" si="9"/>
        <v>13961.503603752584</v>
      </c>
      <c r="Z17" s="27">
        <f t="shared" si="9"/>
        <v>14646.795817155076</v>
      </c>
      <c r="AA17" s="27">
        <f t="shared" si="9"/>
        <v>15156.456851597057</v>
      </c>
      <c r="AB17" s="27">
        <f t="shared" si="9"/>
        <v>15729.360243072178</v>
      </c>
      <c r="AC17" s="27">
        <f t="shared" si="9"/>
        <v>16953.260285938497</v>
      </c>
      <c r="AD17" s="27">
        <f t="shared" si="9"/>
        <v>17985.081207862138</v>
      </c>
      <c r="AE17" s="27">
        <f t="shared" si="9"/>
        <v>17606.33956941044</v>
      </c>
      <c r="AF17" s="27">
        <f t="shared" si="9"/>
        <v>18303.949327198043</v>
      </c>
      <c r="AG17" s="27">
        <f t="shared" si="9"/>
        <v>19575.405566349444</v>
      </c>
      <c r="AH17" s="27">
        <f t="shared" si="9"/>
        <v>19379.252400522979</v>
      </c>
      <c r="AI17" s="27">
        <f t="shared" si="9"/>
        <v>20582.522726281692</v>
      </c>
      <c r="AJ17" s="27">
        <f t="shared" si="9"/>
        <v>21294.158405096179</v>
      </c>
      <c r="AK17" s="27">
        <f t="shared" si="9"/>
        <v>21015.478815688824</v>
      </c>
      <c r="AL17" s="27">
        <f t="shared" si="9"/>
        <v>22072.856830064204</v>
      </c>
    </row>
    <row r="18" spans="2:38" ht="15" customHeight="1" x14ac:dyDescent="0.2">
      <c r="B18" s="4" t="s">
        <v>49</v>
      </c>
      <c r="C18" s="27">
        <f>0.05*C$3</f>
        <v>138550.80000000002</v>
      </c>
      <c r="D18" s="27">
        <f t="shared" ref="D18:AL18" si="10">0.05*D$3</f>
        <v>142009.17499999999</v>
      </c>
      <c r="E18" s="27">
        <f t="shared" si="10"/>
        <v>145675.12526041665</v>
      </c>
      <c r="F18" s="27">
        <f t="shared" si="10"/>
        <v>143484.78886845338</v>
      </c>
      <c r="G18" s="27">
        <f t="shared" si="10"/>
        <v>143978.47481105078</v>
      </c>
      <c r="H18" s="27">
        <f t="shared" si="10"/>
        <v>142597.02130782581</v>
      </c>
      <c r="I18" s="27">
        <f t="shared" si="10"/>
        <v>140387.17289401448</v>
      </c>
      <c r="J18" s="27">
        <f t="shared" si="10"/>
        <v>144131.16583674899</v>
      </c>
      <c r="K18" s="27">
        <f t="shared" si="10"/>
        <v>138860.81980133828</v>
      </c>
      <c r="L18" s="27">
        <f t="shared" si="10"/>
        <v>140697.26493421735</v>
      </c>
      <c r="M18" s="27">
        <f t="shared" si="10"/>
        <v>138213.5543625654</v>
      </c>
      <c r="N18" s="27">
        <f t="shared" si="10"/>
        <v>137358.07877726023</v>
      </c>
      <c r="O18" s="27">
        <f t="shared" si="10"/>
        <v>139474.30934916771</v>
      </c>
      <c r="P18" s="27">
        <f t="shared" si="10"/>
        <v>147402.9407273797</v>
      </c>
      <c r="Q18" s="27">
        <f t="shared" si="10"/>
        <v>156898.28702635842</v>
      </c>
      <c r="R18" s="27">
        <f t="shared" si="10"/>
        <v>164756.98537628446</v>
      </c>
      <c r="S18" s="27">
        <f t="shared" si="10"/>
        <v>165267.94660391781</v>
      </c>
      <c r="T18" s="27">
        <f t="shared" si="10"/>
        <v>170547.19656442862</v>
      </c>
      <c r="U18" s="27">
        <f t="shared" si="10"/>
        <v>180436.6069064092</v>
      </c>
      <c r="V18" s="27">
        <f t="shared" si="10"/>
        <v>185564.7568701345</v>
      </c>
      <c r="W18" s="27">
        <f t="shared" si="10"/>
        <v>195029.96886450471</v>
      </c>
      <c r="X18" s="27">
        <f t="shared" si="10"/>
        <v>202455.15852665168</v>
      </c>
      <c r="Y18" s="27">
        <f t="shared" si="10"/>
        <v>199450.05148217978</v>
      </c>
      <c r="Z18" s="27">
        <f t="shared" si="10"/>
        <v>209239.94024507253</v>
      </c>
      <c r="AA18" s="27">
        <f t="shared" si="10"/>
        <v>216520.81216567225</v>
      </c>
      <c r="AB18" s="27">
        <f t="shared" si="10"/>
        <v>224705.14632960258</v>
      </c>
      <c r="AC18" s="27">
        <f t="shared" si="10"/>
        <v>242189.43265626422</v>
      </c>
      <c r="AD18" s="27">
        <f t="shared" si="10"/>
        <v>256929.73154088767</v>
      </c>
      <c r="AE18" s="27">
        <f t="shared" si="10"/>
        <v>251519.13670586344</v>
      </c>
      <c r="AF18" s="27">
        <f t="shared" si="10"/>
        <v>261484.99038854346</v>
      </c>
      <c r="AG18" s="27">
        <f t="shared" si="10"/>
        <v>279648.65094784921</v>
      </c>
      <c r="AH18" s="27">
        <f t="shared" si="10"/>
        <v>276846.46286461398</v>
      </c>
      <c r="AI18" s="27">
        <f t="shared" si="10"/>
        <v>294036.03894688131</v>
      </c>
      <c r="AJ18" s="27">
        <f t="shared" si="10"/>
        <v>304202.26292994543</v>
      </c>
      <c r="AK18" s="27">
        <f t="shared" si="10"/>
        <v>300221.12593841174</v>
      </c>
      <c r="AL18" s="27">
        <f t="shared" si="10"/>
        <v>315326.52614377439</v>
      </c>
    </row>
    <row r="19" spans="2:38" ht="15" customHeight="1" x14ac:dyDescent="0.2">
      <c r="B19" s="4" t="s">
        <v>50</v>
      </c>
      <c r="C19" s="27">
        <f>0.0065*C$3</f>
        <v>18011.603999999999</v>
      </c>
      <c r="D19" s="27">
        <f t="shared" ref="D19:AL19" si="11">0.0065*D$3</f>
        <v>18461.192749999995</v>
      </c>
      <c r="E19" s="27">
        <f t="shared" si="11"/>
        <v>18937.766283854166</v>
      </c>
      <c r="F19" s="27">
        <f t="shared" si="11"/>
        <v>18653.022552898939</v>
      </c>
      <c r="G19" s="27">
        <f t="shared" si="11"/>
        <v>18717.201725436596</v>
      </c>
      <c r="H19" s="27">
        <f t="shared" si="11"/>
        <v>18537.612770017353</v>
      </c>
      <c r="I19" s="27">
        <f t="shared" si="11"/>
        <v>18250.332476221884</v>
      </c>
      <c r="J19" s="27">
        <f t="shared" si="11"/>
        <v>18737.05155877737</v>
      </c>
      <c r="K19" s="27">
        <f t="shared" si="11"/>
        <v>18051.906574173976</v>
      </c>
      <c r="L19" s="27">
        <f t="shared" si="11"/>
        <v>18290.644441448254</v>
      </c>
      <c r="M19" s="27">
        <f t="shared" si="11"/>
        <v>17967.762067133499</v>
      </c>
      <c r="N19" s="27">
        <f t="shared" si="11"/>
        <v>17856.550241043828</v>
      </c>
      <c r="O19" s="27">
        <f t="shared" si="11"/>
        <v>18131.660215391799</v>
      </c>
      <c r="P19" s="27">
        <f t="shared" si="11"/>
        <v>19162.382294559357</v>
      </c>
      <c r="Q19" s="27">
        <f t="shared" si="11"/>
        <v>20396.777313426595</v>
      </c>
      <c r="R19" s="27">
        <f t="shared" si="11"/>
        <v>21418.408098916978</v>
      </c>
      <c r="S19" s="27">
        <f t="shared" si="11"/>
        <v>21484.833058509314</v>
      </c>
      <c r="T19" s="27">
        <f t="shared" si="11"/>
        <v>22171.13555337572</v>
      </c>
      <c r="U19" s="27">
        <f t="shared" si="11"/>
        <v>23456.758897833195</v>
      </c>
      <c r="V19" s="27">
        <f t="shared" si="11"/>
        <v>24123.418393117481</v>
      </c>
      <c r="W19" s="27">
        <f t="shared" si="11"/>
        <v>25353.89595238561</v>
      </c>
      <c r="X19" s="27">
        <f t="shared" si="11"/>
        <v>26319.170608464716</v>
      </c>
      <c r="Y19" s="27">
        <f t="shared" si="11"/>
        <v>25928.506692683368</v>
      </c>
      <c r="Z19" s="27">
        <f t="shared" si="11"/>
        <v>27201.192231859426</v>
      </c>
      <c r="AA19" s="27">
        <f t="shared" si="11"/>
        <v>28147.70558153739</v>
      </c>
      <c r="AB19" s="27">
        <f t="shared" si="11"/>
        <v>29211.669022848331</v>
      </c>
      <c r="AC19" s="27">
        <f t="shared" si="11"/>
        <v>31484.626245314346</v>
      </c>
      <c r="AD19" s="27">
        <f t="shared" si="11"/>
        <v>33400.865100315394</v>
      </c>
      <c r="AE19" s="27">
        <f t="shared" si="11"/>
        <v>32697.487771762244</v>
      </c>
      <c r="AF19" s="27">
        <f t="shared" si="11"/>
        <v>33993.048750510643</v>
      </c>
      <c r="AG19" s="27">
        <f t="shared" si="11"/>
        <v>36354.324623220389</v>
      </c>
      <c r="AH19" s="27">
        <f t="shared" si="11"/>
        <v>35990.040172399815</v>
      </c>
      <c r="AI19" s="27">
        <f t="shared" si="11"/>
        <v>38224.685063094563</v>
      </c>
      <c r="AJ19" s="27">
        <f t="shared" si="11"/>
        <v>39546.294180892903</v>
      </c>
      <c r="AK19" s="27">
        <f t="shared" si="11"/>
        <v>39028.746371993526</v>
      </c>
      <c r="AL19" s="27">
        <f t="shared" si="11"/>
        <v>40992.448398690663</v>
      </c>
    </row>
    <row r="20" spans="2:38" ht="15" customHeight="1" x14ac:dyDescent="0.2">
      <c r="B20" s="4" t="s">
        <v>51</v>
      </c>
      <c r="C20" s="27">
        <f>0.0075*C$3</f>
        <v>20782.62</v>
      </c>
      <c r="D20" s="27">
        <f t="shared" ref="D20:AL20" si="12">0.0075*D$3</f>
        <v>21301.376249999998</v>
      </c>
      <c r="E20" s="27">
        <f t="shared" si="12"/>
        <v>21851.268789062498</v>
      </c>
      <c r="F20" s="27">
        <f t="shared" si="12"/>
        <v>21522.718330268006</v>
      </c>
      <c r="G20" s="27">
        <f t="shared" si="12"/>
        <v>21596.771221657615</v>
      </c>
      <c r="H20" s="27">
        <f t="shared" si="12"/>
        <v>21389.553196173871</v>
      </c>
      <c r="I20" s="27">
        <f t="shared" si="12"/>
        <v>21058.075934102173</v>
      </c>
      <c r="J20" s="27">
        <f t="shared" si="12"/>
        <v>21619.674875512348</v>
      </c>
      <c r="K20" s="27">
        <f t="shared" si="12"/>
        <v>20829.12297020074</v>
      </c>
      <c r="L20" s="27">
        <f t="shared" si="12"/>
        <v>21104.5897401326</v>
      </c>
      <c r="M20" s="27">
        <f t="shared" si="12"/>
        <v>20732.033154384808</v>
      </c>
      <c r="N20" s="27">
        <f t="shared" si="12"/>
        <v>20603.711816589032</v>
      </c>
      <c r="O20" s="27">
        <f t="shared" si="12"/>
        <v>20921.146402375154</v>
      </c>
      <c r="P20" s="27">
        <f t="shared" si="12"/>
        <v>22110.441109106952</v>
      </c>
      <c r="Q20" s="27">
        <f t="shared" si="12"/>
        <v>23534.743053953764</v>
      </c>
      <c r="R20" s="27">
        <f t="shared" si="12"/>
        <v>24713.547806442668</v>
      </c>
      <c r="S20" s="27">
        <f t="shared" si="12"/>
        <v>24790.191990587668</v>
      </c>
      <c r="T20" s="27">
        <f t="shared" si="12"/>
        <v>25582.079484664293</v>
      </c>
      <c r="U20" s="27">
        <f t="shared" si="12"/>
        <v>27065.491035961379</v>
      </c>
      <c r="V20" s="27">
        <f t="shared" si="12"/>
        <v>27834.71353052017</v>
      </c>
      <c r="W20" s="27">
        <f t="shared" si="12"/>
        <v>29254.495329675701</v>
      </c>
      <c r="X20" s="27">
        <f t="shared" si="12"/>
        <v>30368.273778997751</v>
      </c>
      <c r="Y20" s="27">
        <f t="shared" si="12"/>
        <v>29917.507722326962</v>
      </c>
      <c r="Z20" s="27">
        <f t="shared" si="12"/>
        <v>31385.991036760875</v>
      </c>
      <c r="AA20" s="27">
        <f t="shared" si="12"/>
        <v>32478.121824850834</v>
      </c>
      <c r="AB20" s="27">
        <f t="shared" si="12"/>
        <v>33705.771949440379</v>
      </c>
      <c r="AC20" s="27">
        <f t="shared" si="12"/>
        <v>36328.414898439631</v>
      </c>
      <c r="AD20" s="27">
        <f t="shared" si="12"/>
        <v>38539.459731133145</v>
      </c>
      <c r="AE20" s="27">
        <f t="shared" si="12"/>
        <v>37727.870505879509</v>
      </c>
      <c r="AF20" s="27">
        <f t="shared" si="12"/>
        <v>39222.748558281513</v>
      </c>
      <c r="AG20" s="27">
        <f t="shared" si="12"/>
        <v>41947.297642177371</v>
      </c>
      <c r="AH20" s="27">
        <f t="shared" si="12"/>
        <v>41526.969429692093</v>
      </c>
      <c r="AI20" s="27">
        <f t="shared" si="12"/>
        <v>44105.405842032189</v>
      </c>
      <c r="AJ20" s="27">
        <f t="shared" si="12"/>
        <v>45630.339439491807</v>
      </c>
      <c r="AK20" s="27">
        <f t="shared" si="12"/>
        <v>45033.168890761764</v>
      </c>
      <c r="AL20" s="27">
        <f t="shared" si="12"/>
        <v>47298.978921566151</v>
      </c>
    </row>
    <row r="21" spans="2:38" ht="15" customHeight="1" x14ac:dyDescent="0.2">
      <c r="B21" s="4" t="s">
        <v>52</v>
      </c>
      <c r="C21" s="27">
        <f>0.00775*C$3</f>
        <v>21475.374</v>
      </c>
      <c r="D21" s="27">
        <f t="shared" ref="D21:AL21" si="13">0.00775*D$3</f>
        <v>22011.422124999997</v>
      </c>
      <c r="E21" s="27">
        <f t="shared" si="13"/>
        <v>22579.644415364583</v>
      </c>
      <c r="F21" s="27">
        <f t="shared" si="13"/>
        <v>22240.142274610273</v>
      </c>
      <c r="G21" s="27">
        <f t="shared" si="13"/>
        <v>22316.663595712867</v>
      </c>
      <c r="H21" s="27">
        <f t="shared" si="13"/>
        <v>22102.538302713001</v>
      </c>
      <c r="I21" s="27">
        <f t="shared" si="13"/>
        <v>21760.011798572246</v>
      </c>
      <c r="J21" s="27">
        <f t="shared" si="13"/>
        <v>22340.330704696094</v>
      </c>
      <c r="K21" s="27">
        <f t="shared" si="13"/>
        <v>21523.427069207431</v>
      </c>
      <c r="L21" s="27">
        <f t="shared" si="13"/>
        <v>21808.076064803688</v>
      </c>
      <c r="M21" s="27">
        <f t="shared" si="13"/>
        <v>21423.100926197636</v>
      </c>
      <c r="N21" s="27">
        <f t="shared" si="13"/>
        <v>21290.502210475333</v>
      </c>
      <c r="O21" s="27">
        <f t="shared" si="13"/>
        <v>21618.517949120993</v>
      </c>
      <c r="P21" s="27">
        <f t="shared" si="13"/>
        <v>22847.45581274385</v>
      </c>
      <c r="Q21" s="27">
        <f t="shared" si="13"/>
        <v>24319.234489085557</v>
      </c>
      <c r="R21" s="27">
        <f t="shared" si="13"/>
        <v>25537.332733324092</v>
      </c>
      <c r="S21" s="27">
        <f t="shared" si="13"/>
        <v>25616.531723607259</v>
      </c>
      <c r="T21" s="27">
        <f t="shared" si="13"/>
        <v>26434.815467486438</v>
      </c>
      <c r="U21" s="27">
        <f t="shared" si="13"/>
        <v>27967.674070493424</v>
      </c>
      <c r="V21" s="27">
        <f t="shared" si="13"/>
        <v>28762.537314870842</v>
      </c>
      <c r="W21" s="27">
        <f t="shared" si="13"/>
        <v>30229.645173998226</v>
      </c>
      <c r="X21" s="27">
        <f t="shared" si="13"/>
        <v>31380.549571631011</v>
      </c>
      <c r="Y21" s="27">
        <f t="shared" si="13"/>
        <v>30914.757979737864</v>
      </c>
      <c r="Z21" s="27">
        <f t="shared" si="13"/>
        <v>32432.190737986239</v>
      </c>
      <c r="AA21" s="27">
        <f t="shared" si="13"/>
        <v>33560.725885679196</v>
      </c>
      <c r="AB21" s="27">
        <f t="shared" si="13"/>
        <v>34829.297681088392</v>
      </c>
      <c r="AC21" s="27">
        <f t="shared" si="13"/>
        <v>37539.362061720953</v>
      </c>
      <c r="AD21" s="27">
        <f t="shared" si="13"/>
        <v>39824.108388837587</v>
      </c>
      <c r="AE21" s="27">
        <f t="shared" si="13"/>
        <v>38985.466189408828</v>
      </c>
      <c r="AF21" s="27">
        <f t="shared" si="13"/>
        <v>40530.173510224231</v>
      </c>
      <c r="AG21" s="27">
        <f t="shared" si="13"/>
        <v>43345.540896916624</v>
      </c>
      <c r="AH21" s="27">
        <f t="shared" si="13"/>
        <v>42911.201744015161</v>
      </c>
      <c r="AI21" s="27">
        <f t="shared" si="13"/>
        <v>45575.586036766595</v>
      </c>
      <c r="AJ21" s="27">
        <f t="shared" si="13"/>
        <v>47151.350754141538</v>
      </c>
      <c r="AK21" s="27">
        <f t="shared" si="13"/>
        <v>46534.274520453822</v>
      </c>
      <c r="AL21" s="27">
        <f t="shared" si="13"/>
        <v>48875.611552285023</v>
      </c>
    </row>
    <row r="22" spans="2:38" ht="15" customHeight="1" x14ac:dyDescent="0.2">
      <c r="B22" s="7" t="s">
        <v>53</v>
      </c>
      <c r="C22" s="28">
        <f>SUM(C13:C21)</f>
        <v>795866.81400000001</v>
      </c>
      <c r="D22" s="28">
        <f t="shared" ref="D22:AL22" si="14">SUM(D13:D21)</f>
        <v>802627.93712500005</v>
      </c>
      <c r="E22" s="28">
        <f t="shared" si="14"/>
        <v>809794.8698841146</v>
      </c>
      <c r="F22" s="28">
        <f t="shared" si="14"/>
        <v>805512.76223782625</v>
      </c>
      <c r="G22" s="28">
        <f t="shared" si="14"/>
        <v>806477.91825560434</v>
      </c>
      <c r="H22" s="28">
        <f t="shared" si="14"/>
        <v>803777.17665679939</v>
      </c>
      <c r="I22" s="28">
        <f t="shared" si="14"/>
        <v>799456.92300779838</v>
      </c>
      <c r="J22" s="28">
        <f t="shared" si="14"/>
        <v>806776.42921084445</v>
      </c>
      <c r="K22" s="28">
        <f t="shared" si="14"/>
        <v>796472.90271161625</v>
      </c>
      <c r="L22" s="28">
        <f t="shared" si="14"/>
        <v>800063.15294639487</v>
      </c>
      <c r="M22" s="28">
        <f t="shared" si="14"/>
        <v>795207.49877881526</v>
      </c>
      <c r="N22" s="28">
        <f t="shared" si="14"/>
        <v>793535.04400954372</v>
      </c>
      <c r="O22" s="28">
        <f t="shared" si="14"/>
        <v>797672.27477762278</v>
      </c>
      <c r="P22" s="28">
        <f t="shared" si="14"/>
        <v>813172.74912202719</v>
      </c>
      <c r="Q22" s="28">
        <f t="shared" si="14"/>
        <v>831736.15113653056</v>
      </c>
      <c r="R22" s="28">
        <f t="shared" si="14"/>
        <v>847099.90641063615</v>
      </c>
      <c r="S22" s="28">
        <f t="shared" si="14"/>
        <v>848098.83561065921</v>
      </c>
      <c r="T22" s="28">
        <f t="shared" si="14"/>
        <v>858419.76928345789</v>
      </c>
      <c r="U22" s="28">
        <f t="shared" si="14"/>
        <v>877753.56650203012</v>
      </c>
      <c r="V22" s="28">
        <f t="shared" si="14"/>
        <v>887779.09968111303</v>
      </c>
      <c r="W22" s="28">
        <f t="shared" si="14"/>
        <v>906283.58913010673</v>
      </c>
      <c r="X22" s="28">
        <f t="shared" si="14"/>
        <v>920799.83491960401</v>
      </c>
      <c r="Y22" s="28">
        <f t="shared" si="14"/>
        <v>914924.85064766137</v>
      </c>
      <c r="Z22" s="28">
        <f t="shared" si="14"/>
        <v>934064.0831791166</v>
      </c>
      <c r="AA22" s="28">
        <f t="shared" si="14"/>
        <v>948298.18778388924</v>
      </c>
      <c r="AB22" s="28">
        <f t="shared" si="14"/>
        <v>964298.56107437296</v>
      </c>
      <c r="AC22" s="28">
        <f t="shared" si="14"/>
        <v>998480.34084299661</v>
      </c>
      <c r="AD22" s="28">
        <f t="shared" si="14"/>
        <v>1027297.6251624352</v>
      </c>
      <c r="AE22" s="28">
        <f t="shared" si="14"/>
        <v>1016719.9122599629</v>
      </c>
      <c r="AF22" s="28">
        <f t="shared" si="14"/>
        <v>1036203.1562096026</v>
      </c>
      <c r="AG22" s="28">
        <f t="shared" si="14"/>
        <v>1071713.1126030451</v>
      </c>
      <c r="AH22" s="28">
        <f t="shared" si="14"/>
        <v>1066234.8349003203</v>
      </c>
      <c r="AI22" s="28">
        <f t="shared" si="14"/>
        <v>1099840.4561411531</v>
      </c>
      <c r="AJ22" s="28">
        <f t="shared" si="14"/>
        <v>1119715.4240280432</v>
      </c>
      <c r="AK22" s="28">
        <f t="shared" si="14"/>
        <v>1111932.3012095951</v>
      </c>
      <c r="AL22" s="28">
        <f t="shared" si="14"/>
        <v>1141463.3586110789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00243-7404-4971-BFAE-46EF3370F6A7}">
  <dimension ref="B1:AL24"/>
  <sheetViews>
    <sheetView showGridLines="0" tabSelected="1" workbookViewId="0">
      <selection activeCell="M9" sqref="M9"/>
    </sheetView>
  </sheetViews>
  <sheetFormatPr defaultRowHeight="15" customHeight="1" x14ac:dyDescent="0.2"/>
  <cols>
    <col min="1" max="1" width="3.28515625" style="1" customWidth="1"/>
    <col min="2" max="2" width="23.7109375" style="1" customWidth="1"/>
    <col min="3" max="38" width="11.28515625" style="1" customWidth="1"/>
    <col min="39" max="16384" width="9.140625" style="1"/>
  </cols>
  <sheetData>
    <row r="1" spans="2:38" ht="15" customHeight="1" x14ac:dyDescent="0.2">
      <c r="C1" s="3">
        <v>44927</v>
      </c>
      <c r="D1" s="3">
        <f>EOMONTH(C1,0)+1</f>
        <v>44958</v>
      </c>
      <c r="E1" s="3">
        <f t="shared" ref="E1:AL1" si="0">EOMONTH(D1,0)+1</f>
        <v>44986</v>
      </c>
      <c r="F1" s="3">
        <f t="shared" si="0"/>
        <v>45017</v>
      </c>
      <c r="G1" s="3">
        <f t="shared" si="0"/>
        <v>45047</v>
      </c>
      <c r="H1" s="3">
        <f t="shared" si="0"/>
        <v>45078</v>
      </c>
      <c r="I1" s="3">
        <f t="shared" si="0"/>
        <v>45108</v>
      </c>
      <c r="J1" s="3">
        <f t="shared" si="0"/>
        <v>45139</v>
      </c>
      <c r="K1" s="3">
        <f t="shared" si="0"/>
        <v>45170</v>
      </c>
      <c r="L1" s="3">
        <f t="shared" si="0"/>
        <v>45200</v>
      </c>
      <c r="M1" s="3">
        <f t="shared" si="0"/>
        <v>45231</v>
      </c>
      <c r="N1" s="3">
        <f t="shared" si="0"/>
        <v>45261</v>
      </c>
      <c r="O1" s="3">
        <f t="shared" si="0"/>
        <v>45292</v>
      </c>
      <c r="P1" s="3">
        <f t="shared" si="0"/>
        <v>45323</v>
      </c>
      <c r="Q1" s="3">
        <f t="shared" si="0"/>
        <v>45352</v>
      </c>
      <c r="R1" s="3">
        <f t="shared" si="0"/>
        <v>45383</v>
      </c>
      <c r="S1" s="3">
        <f t="shared" si="0"/>
        <v>45413</v>
      </c>
      <c r="T1" s="3">
        <f t="shared" si="0"/>
        <v>45444</v>
      </c>
      <c r="U1" s="3">
        <f t="shared" si="0"/>
        <v>45474</v>
      </c>
      <c r="V1" s="3">
        <f t="shared" si="0"/>
        <v>45505</v>
      </c>
      <c r="W1" s="3">
        <f t="shared" si="0"/>
        <v>45536</v>
      </c>
      <c r="X1" s="3">
        <f t="shared" si="0"/>
        <v>45566</v>
      </c>
      <c r="Y1" s="3">
        <f t="shared" si="0"/>
        <v>45597</v>
      </c>
      <c r="Z1" s="3">
        <f t="shared" si="0"/>
        <v>45627</v>
      </c>
      <c r="AA1" s="3">
        <f t="shared" si="0"/>
        <v>45658</v>
      </c>
      <c r="AB1" s="3">
        <f t="shared" si="0"/>
        <v>45689</v>
      </c>
      <c r="AC1" s="3">
        <f t="shared" si="0"/>
        <v>45717</v>
      </c>
      <c r="AD1" s="3">
        <f t="shared" si="0"/>
        <v>45748</v>
      </c>
      <c r="AE1" s="3">
        <f t="shared" si="0"/>
        <v>45778</v>
      </c>
      <c r="AF1" s="3">
        <f t="shared" si="0"/>
        <v>45809</v>
      </c>
      <c r="AG1" s="3">
        <f t="shared" si="0"/>
        <v>45839</v>
      </c>
      <c r="AH1" s="3">
        <f t="shared" si="0"/>
        <v>45870</v>
      </c>
      <c r="AI1" s="3">
        <f t="shared" si="0"/>
        <v>45901</v>
      </c>
      <c r="AJ1" s="3">
        <f t="shared" si="0"/>
        <v>45931</v>
      </c>
      <c r="AK1" s="3">
        <f t="shared" si="0"/>
        <v>45962</v>
      </c>
      <c r="AL1" s="3">
        <f t="shared" si="0"/>
        <v>45992</v>
      </c>
    </row>
    <row r="2" spans="2:38" ht="1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" customHeight="1" thickBot="1" x14ac:dyDescent="0.25">
      <c r="B3" s="14" t="s">
        <v>59</v>
      </c>
      <c r="C3" s="29">
        <f>'P&amp;L - Trended'!V31</f>
        <v>2771016</v>
      </c>
      <c r="D3" s="29">
        <f>'P&amp;L - Trended'!W31</f>
        <v>2840183.4999999995</v>
      </c>
      <c r="E3" s="29">
        <f>'P&amp;L - Trended'!X31</f>
        <v>2913502.505208333</v>
      </c>
      <c r="F3" s="29">
        <f>'P&amp;L - Trended'!Y31</f>
        <v>2869695.7773690675</v>
      </c>
      <c r="G3" s="29">
        <f>'P&amp;L - Trended'!Z31</f>
        <v>2879569.4962210152</v>
      </c>
      <c r="H3" s="29">
        <f>'P&amp;L - Trended'!AA31</f>
        <v>2851940.4261565162</v>
      </c>
      <c r="I3" s="29">
        <f>'P&amp;L - Trended'!AB31</f>
        <v>2807743.4578802898</v>
      </c>
      <c r="J3" s="29">
        <f>'P&amp;L - Trended'!AC31</f>
        <v>2882623.3167349799</v>
      </c>
      <c r="K3" s="29">
        <f>'P&amp;L - Trended'!AD31</f>
        <v>2777216.3960267655</v>
      </c>
      <c r="L3" s="29">
        <f>'P&amp;L - Trended'!AE31</f>
        <v>2813945.298684347</v>
      </c>
      <c r="M3" s="29">
        <f>'P&amp;L - Trended'!AF31</f>
        <v>2764271.0872513079</v>
      </c>
      <c r="N3" s="29">
        <f>'P&amp;L - Trended'!AG31</f>
        <v>2747161.5755452043</v>
      </c>
      <c r="O3" s="29">
        <f>'P&amp;L - Trended'!AH31</f>
        <v>2789486.1869833539</v>
      </c>
      <c r="P3" s="29">
        <f>'P&amp;L - Trended'!AI31</f>
        <v>2948058.8145475937</v>
      </c>
      <c r="Q3" s="29">
        <f>'P&amp;L - Trended'!AJ31</f>
        <v>3137965.7405271684</v>
      </c>
      <c r="R3" s="29">
        <f>'P&amp;L - Trended'!AK31</f>
        <v>3295139.7075256892</v>
      </c>
      <c r="S3" s="29">
        <f>'P&amp;L - Trended'!AL31</f>
        <v>3305358.9320783559</v>
      </c>
      <c r="T3" s="29">
        <f>'P&amp;L - Trended'!AM31</f>
        <v>3410943.9312885725</v>
      </c>
      <c r="U3" s="29">
        <f>'P&amp;L - Trended'!AN31</f>
        <v>3608732.1381281838</v>
      </c>
      <c r="V3" s="29">
        <f>'P&amp;L - Trended'!AO31</f>
        <v>3711295.1374026896</v>
      </c>
      <c r="W3" s="29">
        <f>'P&amp;L - Trended'!AP31</f>
        <v>3900599.3772900938</v>
      </c>
      <c r="X3" s="29">
        <f>'P&amp;L - Trended'!AQ31</f>
        <v>4049103.1705330336</v>
      </c>
      <c r="Y3" s="29">
        <f>'P&amp;L - Trended'!AR31</f>
        <v>3989001.0296435952</v>
      </c>
      <c r="Z3" s="29">
        <f>'P&amp;L - Trended'!AS31</f>
        <v>4184798.8049014504</v>
      </c>
      <c r="AA3" s="29">
        <f>'P&amp;L - Trended'!AT31</f>
        <v>4330416.2433134448</v>
      </c>
      <c r="AB3" s="29">
        <f>'P&amp;L - Trended'!AU31</f>
        <v>4494102.9265920511</v>
      </c>
      <c r="AC3" s="29">
        <f>'P&amp;L - Trended'!AV31</f>
        <v>4843788.6531252842</v>
      </c>
      <c r="AD3" s="29">
        <f>'P&amp;L - Trended'!AW31</f>
        <v>5138594.6308177533</v>
      </c>
      <c r="AE3" s="29">
        <f>'P&amp;L - Trended'!AX31</f>
        <v>5030382.7341172686</v>
      </c>
      <c r="AF3" s="29">
        <f>'P&amp;L - Trended'!AY31</f>
        <v>5229699.8077708688</v>
      </c>
      <c r="AG3" s="29">
        <f>'P&amp;L - Trended'!AZ31</f>
        <v>5592973.0189569835</v>
      </c>
      <c r="AH3" s="29">
        <f>'P&amp;L - Trended'!BA31</f>
        <v>5536929.257292279</v>
      </c>
      <c r="AI3" s="29">
        <f>'P&amp;L - Trended'!BB31</f>
        <v>5880720.7789376257</v>
      </c>
      <c r="AJ3" s="29">
        <f>'P&amp;L - Trended'!BC31</f>
        <v>6084045.2585989079</v>
      </c>
      <c r="AK3" s="29">
        <f>'P&amp;L - Trended'!BD31</f>
        <v>6004422.5187682351</v>
      </c>
      <c r="AL3" s="29">
        <f>'P&amp;L - Trended'!BE31</f>
        <v>6306530.5228754869</v>
      </c>
    </row>
    <row r="4" spans="2:38" ht="15" customHeight="1" thickBot="1" x14ac:dyDescent="0.25">
      <c r="B4" s="14" t="s">
        <v>107</v>
      </c>
      <c r="C4" s="29">
        <f>'P&amp;L - Trended'!V53</f>
        <v>1690279.4</v>
      </c>
      <c r="D4" s="29">
        <f>'P&amp;L - Trended'!W53</f>
        <v>1750166.1749999996</v>
      </c>
      <c r="E4" s="29">
        <f>'P&amp;L - Trended'!X53</f>
        <v>1775170.4184895831</v>
      </c>
      <c r="F4" s="29">
        <f>'P&amp;L - Trended'!Y53</f>
        <v>1761899.5708372751</v>
      </c>
      <c r="G4" s="29">
        <f>'P&amp;L - Trended'!Z53</f>
        <v>1752435.3024680801</v>
      </c>
      <c r="H4" s="29">
        <f>'P&amp;L - Trended'!AA53</f>
        <v>1741963.655524866</v>
      </c>
      <c r="I4" s="29">
        <f>'P&amp;L - Trended'!AB53</f>
        <v>1720391.5167797939</v>
      </c>
      <c r="J4" s="29">
        <f>'P&amp;L - Trended'!AC53</f>
        <v>1746441.5322124364</v>
      </c>
      <c r="K4" s="29">
        <f>'P&amp;L - Trended'!AD53</f>
        <v>1707978.2153379328</v>
      </c>
      <c r="L4" s="29">
        <f>'P&amp;L - Trended'!AE53</f>
        <v>1716506.9201185124</v>
      </c>
      <c r="M4" s="29">
        <f>'P&amp;L - Trended'!AF53</f>
        <v>1691265.0284583764</v>
      </c>
      <c r="N4" s="29">
        <f>'P&amp;L - Trended'!AG53</f>
        <v>1687841.485615287</v>
      </c>
      <c r="O4" s="29">
        <f>'P&amp;L - Trended'!AH53</f>
        <v>1697229.3372788469</v>
      </c>
      <c r="P4" s="29">
        <f>'P&amp;L - Trended'!AI53</f>
        <v>1811650.4457468877</v>
      </c>
      <c r="Q4" s="29">
        <f>'P&amp;L - Trended'!AJ53</f>
        <v>1930710.6381532028</v>
      </c>
      <c r="R4" s="29">
        <f>'P&amp;L - Trended'!AK53</f>
        <v>2020540.1480422118</v>
      </c>
      <c r="S4" s="29">
        <f>'P&amp;L - Trended'!AL53</f>
        <v>2027893.2604924985</v>
      </c>
      <c r="T4" s="29">
        <f>'P&amp;L - Trended'!AM53</f>
        <v>2107525.5539633436</v>
      </c>
      <c r="U4" s="29">
        <f>'P&amp;L - Trended'!AN53</f>
        <v>2222262.9645458832</v>
      </c>
      <c r="V4" s="29">
        <f>'P&amp;L - Trended'!AO53</f>
        <v>2289790.434059802</v>
      </c>
      <c r="W4" s="29">
        <f>'P&amp;L - Trended'!AP53</f>
        <v>2394754.8627843624</v>
      </c>
      <c r="X4" s="29">
        <f>'P&amp;L - Trended'!AQ53</f>
        <v>2472387.7322571324</v>
      </c>
      <c r="Y4" s="29">
        <f>'P&amp;L - Trended'!AR53</f>
        <v>2475848.6418612087</v>
      </c>
      <c r="Z4" s="29">
        <f>'P&amp;L - Trended'!AS53</f>
        <v>2577546.5592839718</v>
      </c>
      <c r="AA4" s="29">
        <f>'P&amp;L - Trended'!AT53</f>
        <v>2675110.2430200079</v>
      </c>
      <c r="AB4" s="29">
        <f>'P&amp;L - Trended'!AU53</f>
        <v>2807407.1848166743</v>
      </c>
      <c r="AC4" s="29">
        <f>'P&amp;L - Trended'!AV53</f>
        <v>2999753.3095939406</v>
      </c>
      <c r="AD4" s="29">
        <f>'P&amp;L - Trended'!AW53</f>
        <v>3178626.7866478944</v>
      </c>
      <c r="AE4" s="29">
        <f>'P&amp;L - Trended'!AX53</f>
        <v>3130145.8718585698</v>
      </c>
      <c r="AF4" s="29">
        <f>'P&amp;L - Trended'!AY53</f>
        <v>3243674.7672064817</v>
      </c>
      <c r="AG4" s="29">
        <f>'P&amp;L - Trended'!AZ53</f>
        <v>3474676.1947011789</v>
      </c>
      <c r="AH4" s="29">
        <f>'P&amp;L - Trended'!BA53</f>
        <v>3461910.1223858269</v>
      </c>
      <c r="AI4" s="29">
        <f>'P&amp;L - Trended'!BB53</f>
        <v>3671855.8018882093</v>
      </c>
      <c r="AJ4" s="29">
        <f>'P&amp;L - Trended'!BC53</f>
        <v>3808083.2032612683</v>
      </c>
      <c r="AK4" s="29">
        <f>'P&amp;L - Trended'!BD53</f>
        <v>3793054.1275747176</v>
      </c>
      <c r="AL4" s="29">
        <f>'P&amp;L - Trended'!BE53</f>
        <v>3944375.610326576</v>
      </c>
    </row>
    <row r="5" spans="2:38" ht="1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8" ht="15" customHeight="1" thickBot="1" x14ac:dyDescent="0.25">
      <c r="B6" s="14" t="s">
        <v>109</v>
      </c>
      <c r="C6" s="29">
        <f>'P&amp;L - Trended'!V77</f>
        <v>225489.32359999977</v>
      </c>
      <c r="D6" s="29">
        <f>'P&amp;L - Trended'!W77</f>
        <v>261917.94097499968</v>
      </c>
      <c r="E6" s="29">
        <f>'P&amp;L - Trended'!X77</f>
        <v>262056.04384817672</v>
      </c>
      <c r="F6" s="29">
        <f>'P&amp;L - Trended'!Y77</f>
        <v>263642.24794255593</v>
      </c>
      <c r="G6" s="29">
        <f>'P&amp;L - Trended'!Z77</f>
        <v>250829.30782472249</v>
      </c>
      <c r="H6" s="29">
        <f>'P&amp;L - Trended'!AA77</f>
        <v>249728.05999388336</v>
      </c>
      <c r="I6" s="29">
        <f>'P&amp;L - Trended'!AB77</f>
        <v>243145.32303969329</v>
      </c>
      <c r="J6" s="29">
        <f>'P&amp;L - Trended'!AC77</f>
        <v>243799.83434176771</v>
      </c>
      <c r="K6" s="29">
        <f>'P&amp;L - Trended'!AD77</f>
        <v>241085.27462545526</v>
      </c>
      <c r="L6" s="29">
        <f>'P&amp;L - Trended'!AE77</f>
        <v>237157.37206971599</v>
      </c>
      <c r="M6" s="29">
        <f>'P&amp;L - Trended'!AF77</f>
        <v>228762.48921709531</v>
      </c>
      <c r="N6" s="29">
        <f>'P&amp;L - Trended'!AG77</f>
        <v>231141.63726913091</v>
      </c>
      <c r="O6" s="29">
        <f>'P&amp;L - Trended'!AH77</f>
        <v>226175.0969634424</v>
      </c>
      <c r="P6" s="29">
        <f>'P&amp;L - Trended'!AI77</f>
        <v>286816.29879307142</v>
      </c>
      <c r="Q6" s="29">
        <f>'P&amp;L - Trended'!AJ77</f>
        <v>341469.55725341383</v>
      </c>
      <c r="R6" s="29">
        <f>'P&amp;L - Trended'!AK77</f>
        <v>377993.51623487426</v>
      </c>
      <c r="S6" s="29">
        <f>'P&amp;L - Trended'!AL77</f>
        <v>381880.7786781243</v>
      </c>
      <c r="T6" s="29">
        <f>'P&amp;L - Trended'!AM77</f>
        <v>425703.91966682416</v>
      </c>
      <c r="U6" s="29">
        <f>'P&amp;L - Trended'!AN77</f>
        <v>473361.45989970956</v>
      </c>
      <c r="V6" s="29">
        <f>'P&amp;L - Trended'!AO77</f>
        <v>506104.68820967968</v>
      </c>
      <c r="W6" s="29">
        <f>'P&amp;L - Trended'!AP77</f>
        <v>546866.58397642709</v>
      </c>
      <c r="X6" s="29">
        <f>'P&amp;L - Trended'!AQ77</f>
        <v>574134.39197085402</v>
      </c>
      <c r="Y6" s="29">
        <f>'P&amp;L - Trended'!AR77</f>
        <v>597978.94265758339</v>
      </c>
      <c r="Z6" s="29">
        <f>'P&amp;L - Trended'!AS77</f>
        <v>633272.04460164485</v>
      </c>
      <c r="AA6" s="29">
        <f>'P&amp;L - Trended'!AT77</f>
        <v>681449.57410025294</v>
      </c>
      <c r="AB6" s="29">
        <f>'P&amp;L - Trended'!AU77</f>
        <v>758232.17726298003</v>
      </c>
      <c r="AC6" s="29">
        <f>'P&amp;L - Trended'!AV77</f>
        <v>831982.38788650045</v>
      </c>
      <c r="AD6" s="29">
        <f>'P&amp;L - Trended'!AW77</f>
        <v>910872.41760605294</v>
      </c>
      <c r="AE6" s="29">
        <f>'P&amp;L - Trended'!AX77</f>
        <v>899091.56758269854</v>
      </c>
      <c r="AF6" s="29">
        <f>'P&amp;L - Trended'!AY77</f>
        <v>945022.07740099123</v>
      </c>
      <c r="AG6" s="29">
        <f>'P&amp;L - Trended'!AZ77</f>
        <v>1052819.3953219182</v>
      </c>
      <c r="AH6" s="29">
        <f>'P&amp;L - Trended'!BA77</f>
        <v>1059060.5647751503</v>
      </c>
      <c r="AI6" s="29">
        <f>'P&amp;L - Trended'!BB77</f>
        <v>1152409.3497115136</v>
      </c>
      <c r="AJ6" s="29">
        <f>'P&amp;L - Trended'!BC77</f>
        <v>1219679.2538074488</v>
      </c>
      <c r="AK6" s="29">
        <f>'P&amp;L - Trended'!BD77</f>
        <v>1231654.2303344705</v>
      </c>
      <c r="AL6" s="29">
        <f>'P&amp;L - Trended'!BE77</f>
        <v>1280515.7834933545</v>
      </c>
    </row>
    <row r="7" spans="2:38" ht="15" customHeight="1" thickBot="1" x14ac:dyDescent="0.25">
      <c r="B7" s="14" t="s">
        <v>120</v>
      </c>
      <c r="C7" s="29">
        <v>75000</v>
      </c>
      <c r="D7" s="29">
        <v>75000</v>
      </c>
      <c r="E7" s="29">
        <v>75000</v>
      </c>
      <c r="F7" s="29">
        <v>75000</v>
      </c>
      <c r="G7" s="29">
        <v>75000</v>
      </c>
      <c r="H7" s="29">
        <v>75000</v>
      </c>
      <c r="I7" s="29">
        <v>75000</v>
      </c>
      <c r="J7" s="29">
        <v>75000</v>
      </c>
      <c r="K7" s="29">
        <v>75000</v>
      </c>
      <c r="L7" s="29">
        <v>75000</v>
      </c>
      <c r="M7" s="29">
        <v>75000</v>
      </c>
      <c r="N7" s="29">
        <v>75000</v>
      </c>
      <c r="O7" s="29">
        <v>75000</v>
      </c>
      <c r="P7" s="29">
        <v>75000</v>
      </c>
      <c r="Q7" s="29">
        <v>75000</v>
      </c>
      <c r="R7" s="29">
        <v>75000</v>
      </c>
      <c r="S7" s="29">
        <v>75000</v>
      </c>
      <c r="T7" s="29">
        <v>75000</v>
      </c>
      <c r="U7" s="29">
        <v>75000</v>
      </c>
      <c r="V7" s="29">
        <v>75000</v>
      </c>
      <c r="W7" s="29">
        <v>75000</v>
      </c>
      <c r="X7" s="29">
        <v>75000</v>
      </c>
      <c r="Y7" s="29">
        <v>75000</v>
      </c>
      <c r="Z7" s="29">
        <v>75000</v>
      </c>
      <c r="AA7" s="29">
        <v>75000</v>
      </c>
      <c r="AB7" s="29">
        <v>75000</v>
      </c>
      <c r="AC7" s="29">
        <v>75000</v>
      </c>
      <c r="AD7" s="29">
        <v>75000</v>
      </c>
      <c r="AE7" s="29">
        <v>75000</v>
      </c>
      <c r="AF7" s="29">
        <v>75000</v>
      </c>
      <c r="AG7" s="29">
        <v>75000</v>
      </c>
      <c r="AH7" s="29">
        <v>75000</v>
      </c>
      <c r="AI7" s="29">
        <v>75000</v>
      </c>
      <c r="AJ7" s="29">
        <v>75000</v>
      </c>
      <c r="AK7" s="29">
        <v>75000</v>
      </c>
      <c r="AL7" s="29">
        <v>75000</v>
      </c>
    </row>
    <row r="8" spans="2:38" ht="1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ht="15" customHeight="1" thickBot="1" x14ac:dyDescent="0.25">
      <c r="B9" s="14" t="s">
        <v>121</v>
      </c>
      <c r="C9" s="29">
        <v>5000000</v>
      </c>
      <c r="D9" s="29">
        <f>C9-$C$9/36</f>
        <v>4861111.111111111</v>
      </c>
      <c r="E9" s="29">
        <f t="shared" ref="E9:AL9" si="1">D9-$C$9/36</f>
        <v>4722222.222222222</v>
      </c>
      <c r="F9" s="29">
        <f t="shared" si="1"/>
        <v>4583333.333333333</v>
      </c>
      <c r="G9" s="29">
        <f t="shared" si="1"/>
        <v>4444444.444444444</v>
      </c>
      <c r="H9" s="29">
        <f t="shared" si="1"/>
        <v>4305555.555555555</v>
      </c>
      <c r="I9" s="29">
        <f t="shared" si="1"/>
        <v>4166666.666666666</v>
      </c>
      <c r="J9" s="29">
        <f t="shared" si="1"/>
        <v>4027777.7777777771</v>
      </c>
      <c r="K9" s="29">
        <f t="shared" si="1"/>
        <v>3888888.8888888881</v>
      </c>
      <c r="L9" s="29">
        <f t="shared" si="1"/>
        <v>3749999.9999999991</v>
      </c>
      <c r="M9" s="29">
        <f t="shared" si="1"/>
        <v>3611111.1111111101</v>
      </c>
      <c r="N9" s="29">
        <f t="shared" si="1"/>
        <v>3472222.2222222211</v>
      </c>
      <c r="O9" s="29">
        <f t="shared" si="1"/>
        <v>3333333.3333333321</v>
      </c>
      <c r="P9" s="29">
        <f t="shared" si="1"/>
        <v>3194444.4444444431</v>
      </c>
      <c r="Q9" s="29">
        <f t="shared" si="1"/>
        <v>3055555.5555555541</v>
      </c>
      <c r="R9" s="29">
        <f t="shared" si="1"/>
        <v>2916666.6666666651</v>
      </c>
      <c r="S9" s="29">
        <f t="shared" si="1"/>
        <v>2777777.7777777761</v>
      </c>
      <c r="T9" s="29">
        <f t="shared" si="1"/>
        <v>2638888.8888888871</v>
      </c>
      <c r="U9" s="29">
        <f t="shared" si="1"/>
        <v>2499999.9999999981</v>
      </c>
      <c r="V9" s="29">
        <f t="shared" si="1"/>
        <v>2361111.1111111091</v>
      </c>
      <c r="W9" s="29">
        <f t="shared" si="1"/>
        <v>2222222.2222222202</v>
      </c>
      <c r="X9" s="29">
        <f t="shared" si="1"/>
        <v>2083333.3333333312</v>
      </c>
      <c r="Y9" s="29">
        <f t="shared" si="1"/>
        <v>1944444.4444444422</v>
      </c>
      <c r="Z9" s="29">
        <f t="shared" si="1"/>
        <v>1805555.5555555532</v>
      </c>
      <c r="AA9" s="29">
        <f t="shared" si="1"/>
        <v>1666666.6666666642</v>
      </c>
      <c r="AB9" s="29">
        <f t="shared" si="1"/>
        <v>1527777.7777777752</v>
      </c>
      <c r="AC9" s="29">
        <f t="shared" si="1"/>
        <v>1388888.8888888862</v>
      </c>
      <c r="AD9" s="29">
        <f t="shared" si="1"/>
        <v>1249999.9999999972</v>
      </c>
      <c r="AE9" s="29">
        <f t="shared" si="1"/>
        <v>1111111.1111111082</v>
      </c>
      <c r="AF9" s="29">
        <f t="shared" si="1"/>
        <v>972222.22222221934</v>
      </c>
      <c r="AG9" s="29">
        <f t="shared" si="1"/>
        <v>833333.33333333046</v>
      </c>
      <c r="AH9" s="29">
        <f t="shared" si="1"/>
        <v>694444.44444444159</v>
      </c>
      <c r="AI9" s="29">
        <f t="shared" si="1"/>
        <v>555555.55555555271</v>
      </c>
      <c r="AJ9" s="29">
        <f t="shared" si="1"/>
        <v>416666.66666666383</v>
      </c>
      <c r="AK9" s="29">
        <f t="shared" si="1"/>
        <v>277777.77777777496</v>
      </c>
      <c r="AL9" s="29">
        <f t="shared" si="1"/>
        <v>138888.88888888608</v>
      </c>
    </row>
    <row r="10" spans="2:38" ht="15" customHeight="1" x14ac:dyDescent="0.2">
      <c r="B10" s="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</row>
    <row r="11" spans="2:38" ht="15" customHeight="1" x14ac:dyDescent="0.2">
      <c r="B11" s="1" t="s">
        <v>98</v>
      </c>
    </row>
    <row r="12" spans="2:38" ht="15" customHeight="1" x14ac:dyDescent="0.2">
      <c r="B12" s="4" t="s">
        <v>99</v>
      </c>
      <c r="C12" s="27">
        <f>Expenses!C8+Expenses!C9+Expenses!C16+Expenses!C20</f>
        <v>91443.527999999991</v>
      </c>
      <c r="D12" s="27">
        <f>Expenses!D8+Expenses!D9+Expenses!D16+Expenses!D20</f>
        <v>93726.055500000002</v>
      </c>
      <c r="E12" s="27">
        <f>Expenses!E8+Expenses!E9+Expenses!E16+Expenses!E20</f>
        <v>96145.582671874974</v>
      </c>
      <c r="F12" s="27">
        <f>Expenses!F8+Expenses!F9+Expenses!F16+Expenses!F20</f>
        <v>94699.960653179223</v>
      </c>
      <c r="G12" s="27">
        <f>Expenses!G8+Expenses!G9+Expenses!G16+Expenses!G20</f>
        <v>95025.793375293506</v>
      </c>
      <c r="H12" s="27">
        <f>Expenses!H8+Expenses!H9+Expenses!H16+Expenses!H20</f>
        <v>94114.034063165047</v>
      </c>
      <c r="I12" s="27">
        <f>Expenses!I8+Expenses!I9+Expenses!I16+Expenses!I20</f>
        <v>92655.534110049572</v>
      </c>
      <c r="J12" s="27">
        <f>Expenses!J8+Expenses!J9+Expenses!J16+Expenses!J20</f>
        <v>95126.569452254334</v>
      </c>
      <c r="K12" s="27">
        <f>Expenses!K8+Expenses!K9+Expenses!K16+Expenses!K20</f>
        <v>91648.141068883255</v>
      </c>
      <c r="L12" s="27">
        <f>Expenses!L8+Expenses!L9+Expenses!L16+Expenses!L20</f>
        <v>92860.194856583432</v>
      </c>
      <c r="M12" s="27">
        <f>Expenses!M8+Expenses!M9+Expenses!M16+Expenses!M20</f>
        <v>91220.945879293169</v>
      </c>
      <c r="N12" s="27">
        <f>Expenses!N8+Expenses!N9+Expenses!N16+Expenses!N20</f>
        <v>90656.331992991734</v>
      </c>
      <c r="O12" s="27">
        <f>Expenses!O8+Expenses!O9+Expenses!O16+Expenses!O20</f>
        <v>92053.044170450681</v>
      </c>
      <c r="P12" s="27">
        <f>Expenses!P8+Expenses!P9+Expenses!P16+Expenses!P20</f>
        <v>97285.940880070586</v>
      </c>
      <c r="Q12" s="27">
        <f>Expenses!Q8+Expenses!Q9+Expenses!Q16+Expenses!Q20</f>
        <v>103552.86943739654</v>
      </c>
      <c r="R12" s="27">
        <f>Expenses!R8+Expenses!R9+Expenses!R16+Expenses!R20</f>
        <v>108739.61034834775</v>
      </c>
      <c r="S12" s="27">
        <f>Expenses!S8+Expenses!S9+Expenses!S16+Expenses!S20</f>
        <v>109076.84475858574</v>
      </c>
      <c r="T12" s="27">
        <f>Expenses!T8+Expenses!T9+Expenses!T16+Expenses!T20</f>
        <v>112561.1497325229</v>
      </c>
      <c r="U12" s="27">
        <f>Expenses!U8+Expenses!U9+Expenses!U16+Expenses!U20</f>
        <v>119088.16055823007</v>
      </c>
      <c r="V12" s="27">
        <f>Expenses!V8+Expenses!V9+Expenses!V16+Expenses!V20</f>
        <v>122472.73953428875</v>
      </c>
      <c r="W12" s="27">
        <f>Expenses!W8+Expenses!W9+Expenses!W16+Expenses!W20</f>
        <v>128719.7794505731</v>
      </c>
      <c r="X12" s="27">
        <f>Expenses!X8+Expenses!X9+Expenses!X16+Expenses!X20</f>
        <v>133620.40462759012</v>
      </c>
      <c r="Y12" s="27">
        <f>Expenses!Y8+Expenses!Y9+Expenses!Y16+Expenses!Y20</f>
        <v>131637.03397823864</v>
      </c>
      <c r="Z12" s="27">
        <f>Expenses!Z8+Expenses!Z9+Expenses!Z16+Expenses!Z20</f>
        <v>138098.36056174786</v>
      </c>
      <c r="AA12" s="27">
        <f>Expenses!AA8+Expenses!AA9+Expenses!AA16+Expenses!AA20</f>
        <v>142903.73602934368</v>
      </c>
      <c r="AB12" s="27">
        <f>Expenses!AB8+Expenses!AB9+Expenses!AB16+Expenses!AB20</f>
        <v>148305.39657753767</v>
      </c>
      <c r="AC12" s="27">
        <f>Expenses!AC8+Expenses!AC9+Expenses!AC16+Expenses!AC20</f>
        <v>159845.02555313439</v>
      </c>
      <c r="AD12" s="27">
        <f>Expenses!AD8+Expenses!AD9+Expenses!AD16+Expenses!AD20</f>
        <v>169573.62281698585</v>
      </c>
      <c r="AE12" s="27">
        <f>Expenses!AE8+Expenses!AE9+Expenses!AE16+Expenses!AE20</f>
        <v>166002.63022586986</v>
      </c>
      <c r="AF12" s="27">
        <f>Expenses!AF8+Expenses!AF9+Expenses!AF16+Expenses!AF20</f>
        <v>172580.09365643866</v>
      </c>
      <c r="AG12" s="27">
        <f>Expenses!AG8+Expenses!AG9+Expenses!AG16+Expenses!AG20</f>
        <v>184568.10962558046</v>
      </c>
      <c r="AH12" s="27">
        <f>Expenses!AH8+Expenses!AH9+Expenses!AH16+Expenses!AH20</f>
        <v>182718.66549064522</v>
      </c>
      <c r="AI12" s="27">
        <f>Expenses!AI8+Expenses!AI9+Expenses!AI16+Expenses!AI20</f>
        <v>194063.78570494166</v>
      </c>
      <c r="AJ12" s="27">
        <f>Expenses!AJ8+Expenses!AJ9+Expenses!AJ16+Expenses!AJ20</f>
        <v>200773.49353376395</v>
      </c>
      <c r="AK12" s="27">
        <f>Expenses!AK8+Expenses!AK9+Expenses!AK16+Expenses!AK20</f>
        <v>198145.94311935175</v>
      </c>
      <c r="AL12" s="27">
        <f>Expenses!AL8+Expenses!AL9+Expenses!AL16+Expenses!AL20</f>
        <v>208115.50725489107</v>
      </c>
    </row>
    <row r="13" spans="2:38" ht="15" customHeight="1" x14ac:dyDescent="0.2">
      <c r="B13" s="4" t="s">
        <v>100</v>
      </c>
      <c r="C13" s="27">
        <f>Expenses!C6+Expenses!C7+Expenses!C18+Expenses!C21</f>
        <v>765216.06839999999</v>
      </c>
      <c r="D13" s="27">
        <f>Expenses!D6+Expenses!D7+Expenses!D18+Expenses!D21</f>
        <v>784316.67352499999</v>
      </c>
      <c r="E13" s="27">
        <f>Expenses!E6+Expenses!E7+Expenses!E18+Expenses!E21</f>
        <v>804563.71681328118</v>
      </c>
      <c r="F13" s="27">
        <f>Expenses!F6+Expenses!F7+Expenses!F18+Expenses!F21</f>
        <v>792466.48892046802</v>
      </c>
      <c r="G13" s="27">
        <f>Expenses!G6+Expenses!G7+Expenses!G18+Expenses!G21</f>
        <v>795193.11638143344</v>
      </c>
      <c r="H13" s="27">
        <f>Expenses!H6+Expenses!H7+Expenses!H18+Expenses!H21</f>
        <v>787563.34868312196</v>
      </c>
      <c r="I13" s="27">
        <f>Expenses!I6+Expenses!I7+Expenses!I18+Expenses!I21</f>
        <v>775358.35589364218</v>
      </c>
      <c r="J13" s="27">
        <f>Expenses!J6+Expenses!J7+Expenses!J18+Expenses!J21</f>
        <v>796036.42891636479</v>
      </c>
      <c r="K13" s="27">
        <f>Expenses!K6+Expenses!K7+Expenses!K18+Expenses!K21</f>
        <v>766928.30776279129</v>
      </c>
      <c r="L13" s="27">
        <f>Expenses!L6+Expenses!L7+Expenses!L18+Expenses!L21</f>
        <v>777070.99423168239</v>
      </c>
      <c r="M13" s="27">
        <f>Expenses!M6+Expenses!M7+Expenses!M18+Expenses!M21</f>
        <v>763353.4607444487</v>
      </c>
      <c r="N13" s="27">
        <f>Expenses!N6+Expenses!N7+Expenses!N18+Expenses!N21</f>
        <v>758628.66908680834</v>
      </c>
      <c r="O13" s="27">
        <f>Expenses!O6+Expenses!O7+Expenses!O18+Expenses!O21</f>
        <v>770316.61053545331</v>
      </c>
      <c r="P13" s="27">
        <f>Expenses!P6+Expenses!P7+Expenses!P18+Expenses!P21</f>
        <v>814106.44163731812</v>
      </c>
      <c r="Q13" s="27">
        <f>Expenses!Q6+Expenses!Q7+Expenses!Q18+Expenses!Q21</f>
        <v>866549.23924657749</v>
      </c>
      <c r="R13" s="27">
        <f>Expenses!R6+Expenses!R7+Expenses!R18+Expenses!R21</f>
        <v>909952.8302332192</v>
      </c>
      <c r="S13" s="27">
        <f>Expenses!S6+Expenses!S7+Expenses!S18+Expenses!S21</f>
        <v>912774.86909343803</v>
      </c>
      <c r="T13" s="27">
        <f>Expenses!T6+Expenses!T7+Expenses!T18+Expenses!T21</f>
        <v>941932.16662533942</v>
      </c>
      <c r="U13" s="27">
        <f>Expenses!U6+Expenses!U7+Expenses!U18+Expenses!U21</f>
        <v>996551.37994409807</v>
      </c>
      <c r="V13" s="27">
        <f>Expenses!V6+Expenses!V7+Expenses!V18+Expenses!V21</f>
        <v>1024874.1521937528</v>
      </c>
      <c r="W13" s="27">
        <f>Expenses!W6+Expenses!W7+Expenses!W18+Expenses!W21</f>
        <v>1077150.5180386596</v>
      </c>
      <c r="X13" s="27">
        <f>Expenses!X6+Expenses!X7+Expenses!X18+Expenses!X21</f>
        <v>1118159.8405426973</v>
      </c>
      <c r="Y13" s="27">
        <f>Expenses!Y6+Expenses!Y7+Expenses!Y18+Expenses!Y21</f>
        <v>1101562.6343360788</v>
      </c>
      <c r="Z13" s="27">
        <f>Expenses!Z6+Expenses!Z7+Expenses!Z18+Expenses!Z21</f>
        <v>1155632.1899735357</v>
      </c>
      <c r="AA13" s="27">
        <f>Expenses!AA6+Expenses!AA7+Expenses!AA18+Expenses!AA21</f>
        <v>1195844.4455910078</v>
      </c>
      <c r="AB13" s="27">
        <f>Expenses!AB6+Expenses!AB7+Expenses!AB18+Expenses!AB21</f>
        <v>1241046.5231783951</v>
      </c>
      <c r="AC13" s="27">
        <f>Expenses!AC6+Expenses!AC7+Expenses!AC18+Expenses!AC21</f>
        <v>1337612.2365605473</v>
      </c>
      <c r="AD13" s="27">
        <f>Expenses!AD6+Expenses!AD7+Expenses!AD18+Expenses!AD21</f>
        <v>1419022.9073003228</v>
      </c>
      <c r="AE13" s="27">
        <f>Expenses!AE6+Expenses!AE7+Expenses!AE18+Expenses!AE21</f>
        <v>1389140.1920264838</v>
      </c>
      <c r="AF13" s="27">
        <f>Expenses!AF6+Expenses!AF7+Expenses!AF18+Expenses!AF21</f>
        <v>1444181.6019159255</v>
      </c>
      <c r="AG13" s="27">
        <f>Expenses!AG6+Expenses!AG7+Expenses!AG18+Expenses!AG21</f>
        <v>1544499.499184971</v>
      </c>
      <c r="AH13" s="27">
        <f>Expenses!AH6+Expenses!AH7+Expenses!AH18+Expenses!AH21</f>
        <v>1529023.0144012629</v>
      </c>
      <c r="AI13" s="27">
        <f>Expenses!AI6+Expenses!AI7+Expenses!AI18+Expenses!AI21</f>
        <v>1623961.0431036253</v>
      </c>
      <c r="AJ13" s="27">
        <f>Expenses!AJ6+Expenses!AJ7+Expenses!AJ18+Expenses!AJ21</f>
        <v>1680109.0981620885</v>
      </c>
      <c r="AK13" s="27">
        <f>Expenses!AK6+Expenses!AK7+Expenses!AK18+Expenses!AK21</f>
        <v>1658121.2785578482</v>
      </c>
      <c r="AL13" s="27">
        <f>Expenses!AL6+Expenses!AL7+Expenses!AL18+Expenses!AL21</f>
        <v>1741548.4038920659</v>
      </c>
    </row>
    <row r="14" spans="2:38" ht="15" customHeight="1" x14ac:dyDescent="0.2">
      <c r="B14" s="4" t="s">
        <v>48</v>
      </c>
      <c r="C14" s="27">
        <f>Expenses!C13+Expenses!C14+Expenses!C15+Expenses!C17</f>
        <v>590118.87599999993</v>
      </c>
      <c r="D14" s="27">
        <f>Expenses!D13+Expenses!D14+Expenses!D15+Expenses!D17</f>
        <v>591744.31224999996</v>
      </c>
      <c r="E14" s="27">
        <f>Expenses!E13+Expenses!E14+Expenses!E15+Expenses!E17</f>
        <v>593467.30887239589</v>
      </c>
      <c r="F14" s="27">
        <f>Expenses!F13+Expenses!F14+Expenses!F15+Expenses!F17</f>
        <v>592437.850768173</v>
      </c>
      <c r="G14" s="27">
        <f>Expenses!G13+Expenses!G14+Expenses!G15+Expenses!G17</f>
        <v>592669.88316119392</v>
      </c>
      <c r="H14" s="27">
        <f>Expenses!H13+Expenses!H14+Expenses!H15+Expenses!H17</f>
        <v>592020.60001467809</v>
      </c>
      <c r="I14" s="27">
        <f>Expenses!I13+Expenses!I14+Expenses!I15+Expenses!I17</f>
        <v>590981.97126018687</v>
      </c>
      <c r="J14" s="27">
        <f>Expenses!J13+Expenses!J14+Expenses!J15+Expenses!J17</f>
        <v>592741.64794327214</v>
      </c>
      <c r="K14" s="27">
        <f>Expenses!K13+Expenses!K14+Expenses!K15+Expenses!K17</f>
        <v>590264.58530662896</v>
      </c>
      <c r="L14" s="27">
        <f>Expenses!L13+Expenses!L14+Expenses!L15+Expenses!L17</f>
        <v>591127.71451908222</v>
      </c>
      <c r="M14" s="27">
        <f>Expenses!M13+Expenses!M14+Expenses!M15+Expenses!M17</f>
        <v>589960.3705504057</v>
      </c>
      <c r="N14" s="27">
        <f>Expenses!N13+Expenses!N14+Expenses!N15+Expenses!N17</f>
        <v>589558.29702531232</v>
      </c>
      <c r="O14" s="27">
        <f>Expenses!O13+Expenses!O14+Expenses!O15+Expenses!O17</f>
        <v>590552.92539410875</v>
      </c>
      <c r="P14" s="27">
        <f>Expenses!P13+Expenses!P14+Expenses!P15+Expenses!P17</f>
        <v>594279.38214186835</v>
      </c>
      <c r="Q14" s="27">
        <f>Expenses!Q13+Expenses!Q14+Expenses!Q15+Expenses!Q17</f>
        <v>598742.19490238838</v>
      </c>
      <c r="R14" s="27">
        <f>Expenses!R13+Expenses!R14+Expenses!R15+Expenses!R17</f>
        <v>602435.78312685364</v>
      </c>
      <c r="S14" s="27">
        <f>Expenses!S13+Expenses!S14+Expenses!S15+Expenses!S17</f>
        <v>602675.93490384135</v>
      </c>
      <c r="T14" s="27">
        <f>Expenses!T13+Expenses!T14+Expenses!T15+Expenses!T17</f>
        <v>605157.18238528154</v>
      </c>
      <c r="U14" s="27">
        <f>Expenses!U13+Expenses!U14+Expenses!U15+Expenses!U17</f>
        <v>609805.20524601231</v>
      </c>
      <c r="V14" s="27">
        <f>Expenses!V13+Expenses!V14+Expenses!V15+Expenses!V17</f>
        <v>612215.43572896323</v>
      </c>
      <c r="W14" s="27">
        <f>Expenses!W13+Expenses!W14+Expenses!W15+Expenses!W17</f>
        <v>616664.08536631719</v>
      </c>
      <c r="X14" s="27">
        <f>Expenses!X13+Expenses!X14+Expenses!X15+Expenses!X17</f>
        <v>620153.92450752633</v>
      </c>
      <c r="Y14" s="27">
        <f>Expenses!Y13+Expenses!Y14+Expenses!Y15+Expenses!Y17</f>
        <v>618741.52419662452</v>
      </c>
      <c r="Z14" s="27">
        <f>Expenses!Z13+Expenses!Z14+Expenses!Z15+Expenses!Z17</f>
        <v>623342.77191518398</v>
      </c>
      <c r="AA14" s="27">
        <f>Expenses!AA13+Expenses!AA14+Expenses!AA15+Expenses!AA17</f>
        <v>626764.78171786596</v>
      </c>
      <c r="AB14" s="27">
        <f>Expenses!AB13+Expenses!AB14+Expenses!AB15+Expenses!AB17</f>
        <v>630611.41877491307</v>
      </c>
      <c r="AC14" s="27">
        <f>Expenses!AC13+Expenses!AC14+Expenses!AC15+Expenses!AC17</f>
        <v>638829.03334844427</v>
      </c>
      <c r="AD14" s="27">
        <f>Expenses!AD13+Expenses!AD14+Expenses!AD15+Expenses!AD17</f>
        <v>645756.9738242171</v>
      </c>
      <c r="AE14" s="27">
        <f>Expenses!AE13+Expenses!AE14+Expenses!AE15+Expenses!AE17</f>
        <v>643213.99425175576</v>
      </c>
      <c r="AF14" s="27">
        <f>Expenses!AF13+Expenses!AF14+Expenses!AF15+Expenses!AF17</f>
        <v>647897.9454826155</v>
      </c>
      <c r="AG14" s="27">
        <f>Expenses!AG13+Expenses!AG14+Expenses!AG15+Expenses!AG17</f>
        <v>656434.86594548903</v>
      </c>
      <c r="AH14" s="27">
        <f>Expenses!AH13+Expenses!AH14+Expenses!AH15+Expenses!AH17</f>
        <v>655117.83754636848</v>
      </c>
      <c r="AI14" s="27">
        <f>Expenses!AI13+Expenses!AI14+Expenses!AI15+Expenses!AI17</f>
        <v>663196.93830503419</v>
      </c>
      <c r="AJ14" s="27">
        <f>Expenses!AJ13+Expenses!AJ14+Expenses!AJ15+Expenses!AJ17</f>
        <v>667975.06357707432</v>
      </c>
      <c r="AK14" s="27">
        <f>Expenses!AK13+Expenses!AK14+Expenses!AK15+Expenses!AK17</f>
        <v>666103.92919105361</v>
      </c>
      <c r="AL14" s="27">
        <f>Expenses!AL13+Expenses!AL14+Expenses!AL15+Expenses!AL17</f>
        <v>673203.46728757396</v>
      </c>
    </row>
    <row r="15" spans="2:38" ht="15" customHeight="1" x14ac:dyDescent="0.2">
      <c r="B15" s="7" t="s">
        <v>108</v>
      </c>
      <c r="C15" s="28">
        <f>SUM(C12:C14)</f>
        <v>1446778.4723999999</v>
      </c>
      <c r="D15" s="28">
        <f t="shared" ref="D15:AL15" si="2">SUM(D12:D14)</f>
        <v>1469787.041275</v>
      </c>
      <c r="E15" s="28">
        <f t="shared" si="2"/>
        <v>1494176.608357552</v>
      </c>
      <c r="F15" s="28">
        <f t="shared" si="2"/>
        <v>1479604.3003418203</v>
      </c>
      <c r="G15" s="28">
        <f t="shared" si="2"/>
        <v>1482888.7929179207</v>
      </c>
      <c r="H15" s="28">
        <f t="shared" si="2"/>
        <v>1473697.9827609651</v>
      </c>
      <c r="I15" s="28">
        <f t="shared" si="2"/>
        <v>1458995.8612638786</v>
      </c>
      <c r="J15" s="28">
        <f t="shared" si="2"/>
        <v>1483904.6463118913</v>
      </c>
      <c r="K15" s="28">
        <f t="shared" si="2"/>
        <v>1448841.0341383035</v>
      </c>
      <c r="L15" s="28">
        <f t="shared" si="2"/>
        <v>1461058.903607348</v>
      </c>
      <c r="M15" s="28">
        <f t="shared" si="2"/>
        <v>1444534.7771741475</v>
      </c>
      <c r="N15" s="28">
        <f t="shared" si="2"/>
        <v>1438843.2981051123</v>
      </c>
      <c r="O15" s="28">
        <f t="shared" si="2"/>
        <v>1452922.5801000127</v>
      </c>
      <c r="P15" s="28">
        <f t="shared" si="2"/>
        <v>1505671.7646592571</v>
      </c>
      <c r="Q15" s="28">
        <f t="shared" si="2"/>
        <v>1568844.3035863624</v>
      </c>
      <c r="R15" s="28">
        <f t="shared" si="2"/>
        <v>1621128.2237084205</v>
      </c>
      <c r="S15" s="28">
        <f t="shared" si="2"/>
        <v>1624527.6487558652</v>
      </c>
      <c r="T15" s="28">
        <f t="shared" si="2"/>
        <v>1659650.4987431439</v>
      </c>
      <c r="U15" s="28">
        <f t="shared" si="2"/>
        <v>1725444.7457483406</v>
      </c>
      <c r="V15" s="28">
        <f t="shared" si="2"/>
        <v>1759562.3274570047</v>
      </c>
      <c r="W15" s="28">
        <f t="shared" si="2"/>
        <v>1822534.3828555499</v>
      </c>
      <c r="X15" s="28">
        <f t="shared" si="2"/>
        <v>1871934.169677814</v>
      </c>
      <c r="Y15" s="28">
        <f t="shared" si="2"/>
        <v>1851941.192510942</v>
      </c>
      <c r="Z15" s="28">
        <f t="shared" si="2"/>
        <v>1917073.3224504674</v>
      </c>
      <c r="AA15" s="28">
        <f t="shared" si="2"/>
        <v>1965512.9633382175</v>
      </c>
      <c r="AB15" s="28">
        <f t="shared" si="2"/>
        <v>2019963.3385308459</v>
      </c>
      <c r="AC15" s="28">
        <f t="shared" si="2"/>
        <v>2136286.2954621259</v>
      </c>
      <c r="AD15" s="28">
        <f t="shared" si="2"/>
        <v>2234353.5039415257</v>
      </c>
      <c r="AE15" s="28">
        <f t="shared" si="2"/>
        <v>2198356.8165041097</v>
      </c>
      <c r="AF15" s="28">
        <f t="shared" si="2"/>
        <v>2264659.6410549795</v>
      </c>
      <c r="AG15" s="28">
        <f t="shared" si="2"/>
        <v>2385502.4747560406</v>
      </c>
      <c r="AH15" s="28">
        <f t="shared" si="2"/>
        <v>2366859.5174382767</v>
      </c>
      <c r="AI15" s="28">
        <f t="shared" si="2"/>
        <v>2481221.7671136013</v>
      </c>
      <c r="AJ15" s="28">
        <f t="shared" si="2"/>
        <v>2548857.6552729271</v>
      </c>
      <c r="AK15" s="28">
        <f t="shared" si="2"/>
        <v>2522371.1508682538</v>
      </c>
      <c r="AL15" s="28">
        <f t="shared" si="2"/>
        <v>2622867.3784345309</v>
      </c>
    </row>
    <row r="16" spans="2:38" ht="15" customHeight="1" x14ac:dyDescent="0.2">
      <c r="B16" s="2"/>
    </row>
    <row r="17" spans="2:38" ht="15" customHeight="1" x14ac:dyDescent="0.2">
      <c r="B17" s="1" t="s">
        <v>116</v>
      </c>
    </row>
    <row r="18" spans="2:38" ht="15" customHeight="1" x14ac:dyDescent="0.2">
      <c r="B18" s="4" t="s">
        <v>104</v>
      </c>
      <c r="C18" s="36">
        <v>0</v>
      </c>
      <c r="D18" s="36">
        <f>C9-D9</f>
        <v>138888.88888888899</v>
      </c>
      <c r="E18" s="36">
        <f t="shared" ref="E18:AL18" si="3">D9-E9</f>
        <v>138888.88888888899</v>
      </c>
      <c r="F18" s="36">
        <f t="shared" si="3"/>
        <v>138888.88888888899</v>
      </c>
      <c r="G18" s="36">
        <f t="shared" si="3"/>
        <v>138888.88888888899</v>
      </c>
      <c r="H18" s="36">
        <f t="shared" si="3"/>
        <v>138888.88888888899</v>
      </c>
      <c r="I18" s="36">
        <f t="shared" si="3"/>
        <v>138888.88888888899</v>
      </c>
      <c r="J18" s="36">
        <f t="shared" si="3"/>
        <v>138888.88888888899</v>
      </c>
      <c r="K18" s="36">
        <f t="shared" si="3"/>
        <v>138888.88888888899</v>
      </c>
      <c r="L18" s="36">
        <f t="shared" si="3"/>
        <v>138888.88888888899</v>
      </c>
      <c r="M18" s="36">
        <f t="shared" si="3"/>
        <v>138888.88888888899</v>
      </c>
      <c r="N18" s="36">
        <f t="shared" si="3"/>
        <v>138888.88888888899</v>
      </c>
      <c r="O18" s="36">
        <f t="shared" si="3"/>
        <v>138888.88888888899</v>
      </c>
      <c r="P18" s="36">
        <f t="shared" si="3"/>
        <v>138888.88888888899</v>
      </c>
      <c r="Q18" s="36">
        <f t="shared" si="3"/>
        <v>138888.88888888899</v>
      </c>
      <c r="R18" s="36">
        <f t="shared" si="3"/>
        <v>138888.88888888899</v>
      </c>
      <c r="S18" s="36">
        <f t="shared" si="3"/>
        <v>138888.88888888899</v>
      </c>
      <c r="T18" s="36">
        <f t="shared" si="3"/>
        <v>138888.88888888899</v>
      </c>
      <c r="U18" s="36">
        <f t="shared" si="3"/>
        <v>138888.88888888899</v>
      </c>
      <c r="V18" s="36">
        <f t="shared" si="3"/>
        <v>138888.88888888899</v>
      </c>
      <c r="W18" s="36">
        <f t="shared" si="3"/>
        <v>138888.88888888899</v>
      </c>
      <c r="X18" s="36">
        <f t="shared" si="3"/>
        <v>138888.88888888899</v>
      </c>
      <c r="Y18" s="36">
        <f t="shared" si="3"/>
        <v>138888.88888888899</v>
      </c>
      <c r="Z18" s="36">
        <f t="shared" si="3"/>
        <v>138888.88888888899</v>
      </c>
      <c r="AA18" s="36">
        <f t="shared" si="3"/>
        <v>138888.88888888899</v>
      </c>
      <c r="AB18" s="36">
        <f t="shared" si="3"/>
        <v>138888.88888888899</v>
      </c>
      <c r="AC18" s="36">
        <f t="shared" si="3"/>
        <v>138888.88888888899</v>
      </c>
      <c r="AD18" s="36">
        <f t="shared" si="3"/>
        <v>138888.88888888899</v>
      </c>
      <c r="AE18" s="36">
        <f t="shared" si="3"/>
        <v>138888.88888888899</v>
      </c>
      <c r="AF18" s="36">
        <f t="shared" si="3"/>
        <v>138888.88888888888</v>
      </c>
      <c r="AG18" s="36">
        <f t="shared" si="3"/>
        <v>138888.88888888888</v>
      </c>
      <c r="AH18" s="36">
        <f t="shared" si="3"/>
        <v>138888.88888888888</v>
      </c>
      <c r="AI18" s="36">
        <f t="shared" si="3"/>
        <v>138888.88888888888</v>
      </c>
      <c r="AJ18" s="36">
        <f t="shared" si="3"/>
        <v>138888.88888888888</v>
      </c>
      <c r="AK18" s="36">
        <f t="shared" si="3"/>
        <v>138888.88888888888</v>
      </c>
      <c r="AL18" s="36">
        <f t="shared" si="3"/>
        <v>138888.88888888888</v>
      </c>
    </row>
    <row r="19" spans="2:38" ht="15" customHeight="1" x14ac:dyDescent="0.2">
      <c r="B19" s="4" t="s">
        <v>105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</row>
    <row r="20" spans="2:38" ht="15" customHeight="1" x14ac:dyDescent="0.2">
      <c r="B20" s="4" t="s">
        <v>112</v>
      </c>
      <c r="C20" s="36">
        <f>C7</f>
        <v>75000</v>
      </c>
      <c r="D20" s="36">
        <f t="shared" ref="D20:AL20" si="4">D7</f>
        <v>75000</v>
      </c>
      <c r="E20" s="36">
        <f t="shared" si="4"/>
        <v>75000</v>
      </c>
      <c r="F20" s="36">
        <f t="shared" si="4"/>
        <v>75000</v>
      </c>
      <c r="G20" s="36">
        <f t="shared" si="4"/>
        <v>75000</v>
      </c>
      <c r="H20" s="36">
        <f t="shared" si="4"/>
        <v>75000</v>
      </c>
      <c r="I20" s="36">
        <f t="shared" si="4"/>
        <v>75000</v>
      </c>
      <c r="J20" s="36">
        <f t="shared" si="4"/>
        <v>75000</v>
      </c>
      <c r="K20" s="36">
        <f t="shared" si="4"/>
        <v>75000</v>
      </c>
      <c r="L20" s="36">
        <f t="shared" si="4"/>
        <v>75000</v>
      </c>
      <c r="M20" s="36">
        <f t="shared" si="4"/>
        <v>75000</v>
      </c>
      <c r="N20" s="36">
        <f t="shared" si="4"/>
        <v>75000</v>
      </c>
      <c r="O20" s="36">
        <f t="shared" si="4"/>
        <v>75000</v>
      </c>
      <c r="P20" s="36">
        <f t="shared" si="4"/>
        <v>75000</v>
      </c>
      <c r="Q20" s="36">
        <f t="shared" si="4"/>
        <v>75000</v>
      </c>
      <c r="R20" s="36">
        <f t="shared" si="4"/>
        <v>75000</v>
      </c>
      <c r="S20" s="36">
        <f t="shared" si="4"/>
        <v>75000</v>
      </c>
      <c r="T20" s="36">
        <f t="shared" si="4"/>
        <v>75000</v>
      </c>
      <c r="U20" s="36">
        <f t="shared" si="4"/>
        <v>75000</v>
      </c>
      <c r="V20" s="36">
        <f t="shared" si="4"/>
        <v>75000</v>
      </c>
      <c r="W20" s="36">
        <f t="shared" si="4"/>
        <v>75000</v>
      </c>
      <c r="X20" s="36">
        <f t="shared" si="4"/>
        <v>75000</v>
      </c>
      <c r="Y20" s="36">
        <f t="shared" si="4"/>
        <v>75000</v>
      </c>
      <c r="Z20" s="36">
        <f t="shared" si="4"/>
        <v>75000</v>
      </c>
      <c r="AA20" s="36">
        <f t="shared" si="4"/>
        <v>75000</v>
      </c>
      <c r="AB20" s="36">
        <f t="shared" si="4"/>
        <v>75000</v>
      </c>
      <c r="AC20" s="36">
        <f t="shared" si="4"/>
        <v>75000</v>
      </c>
      <c r="AD20" s="36">
        <f t="shared" si="4"/>
        <v>75000</v>
      </c>
      <c r="AE20" s="36">
        <f t="shared" si="4"/>
        <v>75000</v>
      </c>
      <c r="AF20" s="36">
        <f t="shared" si="4"/>
        <v>75000</v>
      </c>
      <c r="AG20" s="36">
        <f t="shared" si="4"/>
        <v>75000</v>
      </c>
      <c r="AH20" s="36">
        <f t="shared" si="4"/>
        <v>75000</v>
      </c>
      <c r="AI20" s="36">
        <f t="shared" si="4"/>
        <v>75000</v>
      </c>
      <c r="AJ20" s="36">
        <f t="shared" si="4"/>
        <v>75000</v>
      </c>
      <c r="AK20" s="36">
        <f t="shared" si="4"/>
        <v>75000</v>
      </c>
      <c r="AL20" s="36">
        <f t="shared" si="4"/>
        <v>75000</v>
      </c>
    </row>
    <row r="21" spans="2:38" ht="15" customHeight="1" x14ac:dyDescent="0.2">
      <c r="B21" s="7" t="s">
        <v>119</v>
      </c>
      <c r="C21" s="28">
        <f>SUM(C18:C20)</f>
        <v>75000</v>
      </c>
      <c r="D21" s="28">
        <f t="shared" ref="D21:AL21" si="5">SUM(D18:D20)</f>
        <v>213888.88888888899</v>
      </c>
      <c r="E21" s="28">
        <f t="shared" si="5"/>
        <v>213888.88888888899</v>
      </c>
      <c r="F21" s="28">
        <f t="shared" si="5"/>
        <v>213888.88888888899</v>
      </c>
      <c r="G21" s="28">
        <f t="shared" si="5"/>
        <v>213888.88888888899</v>
      </c>
      <c r="H21" s="28">
        <f t="shared" si="5"/>
        <v>213888.88888888899</v>
      </c>
      <c r="I21" s="28">
        <f t="shared" si="5"/>
        <v>213888.88888888899</v>
      </c>
      <c r="J21" s="28">
        <f t="shared" si="5"/>
        <v>213888.88888888899</v>
      </c>
      <c r="K21" s="28">
        <f t="shared" si="5"/>
        <v>213888.88888888899</v>
      </c>
      <c r="L21" s="28">
        <f t="shared" si="5"/>
        <v>213888.88888888899</v>
      </c>
      <c r="M21" s="28">
        <f t="shared" si="5"/>
        <v>213888.88888888899</v>
      </c>
      <c r="N21" s="28">
        <f t="shared" si="5"/>
        <v>213888.88888888899</v>
      </c>
      <c r="O21" s="28">
        <f t="shared" si="5"/>
        <v>213888.88888888899</v>
      </c>
      <c r="P21" s="28">
        <f t="shared" si="5"/>
        <v>213888.88888888899</v>
      </c>
      <c r="Q21" s="28">
        <f t="shared" si="5"/>
        <v>213888.88888888899</v>
      </c>
      <c r="R21" s="28">
        <f t="shared" si="5"/>
        <v>213888.88888888899</v>
      </c>
      <c r="S21" s="28">
        <f t="shared" si="5"/>
        <v>213888.88888888899</v>
      </c>
      <c r="T21" s="28">
        <f t="shared" si="5"/>
        <v>213888.88888888899</v>
      </c>
      <c r="U21" s="28">
        <f t="shared" si="5"/>
        <v>213888.88888888899</v>
      </c>
      <c r="V21" s="28">
        <f t="shared" si="5"/>
        <v>213888.88888888899</v>
      </c>
      <c r="W21" s="28">
        <f t="shared" si="5"/>
        <v>213888.88888888899</v>
      </c>
      <c r="X21" s="28">
        <f t="shared" si="5"/>
        <v>213888.88888888899</v>
      </c>
      <c r="Y21" s="28">
        <f t="shared" si="5"/>
        <v>213888.88888888899</v>
      </c>
      <c r="Z21" s="28">
        <f t="shared" si="5"/>
        <v>213888.88888888899</v>
      </c>
      <c r="AA21" s="28">
        <f t="shared" si="5"/>
        <v>213888.88888888899</v>
      </c>
      <c r="AB21" s="28">
        <f t="shared" si="5"/>
        <v>213888.88888888899</v>
      </c>
      <c r="AC21" s="28">
        <f t="shared" si="5"/>
        <v>213888.88888888899</v>
      </c>
      <c r="AD21" s="28">
        <f t="shared" si="5"/>
        <v>213888.88888888899</v>
      </c>
      <c r="AE21" s="28">
        <f t="shared" si="5"/>
        <v>213888.88888888899</v>
      </c>
      <c r="AF21" s="28">
        <f t="shared" si="5"/>
        <v>213888.88888888888</v>
      </c>
      <c r="AG21" s="28">
        <f t="shared" si="5"/>
        <v>213888.88888888888</v>
      </c>
      <c r="AH21" s="28">
        <f t="shared" si="5"/>
        <v>213888.88888888888</v>
      </c>
      <c r="AI21" s="28">
        <f t="shared" si="5"/>
        <v>213888.88888888888</v>
      </c>
      <c r="AJ21" s="28">
        <f t="shared" si="5"/>
        <v>213888.88888888888</v>
      </c>
      <c r="AK21" s="28">
        <f t="shared" si="5"/>
        <v>213888.88888888888</v>
      </c>
      <c r="AL21" s="28">
        <f t="shared" si="5"/>
        <v>213888.88888888888</v>
      </c>
    </row>
    <row r="23" spans="2:38" ht="15" customHeight="1" x14ac:dyDescent="0.2">
      <c r="B23" s="10" t="s">
        <v>113</v>
      </c>
      <c r="C23" s="27">
        <f>MAX(0,Vars!$C$12*OPEX!C6)</f>
        <v>48480.204573999952</v>
      </c>
      <c r="D23" s="27">
        <f>MAX(0,Vars!$C$12*OPEX!D6)</f>
        <v>56312.357309624931</v>
      </c>
      <c r="E23" s="27">
        <f>MAX(0,Vars!$C$12*OPEX!E6)</f>
        <v>56342.049427357997</v>
      </c>
      <c r="F23" s="27">
        <f>MAX(0,Vars!$C$12*OPEX!F6)</f>
        <v>56683.083307649526</v>
      </c>
      <c r="G23" s="27">
        <f>MAX(0,Vars!$C$12*OPEX!G6)</f>
        <v>53928.301182315336</v>
      </c>
      <c r="H23" s="27">
        <f>MAX(0,Vars!$C$12*OPEX!H6)</f>
        <v>53691.53289868492</v>
      </c>
      <c r="I23" s="27">
        <f>MAX(0,Vars!$C$12*OPEX!I6)</f>
        <v>52276.244453534055</v>
      </c>
      <c r="J23" s="27">
        <f>MAX(0,Vars!$C$12*OPEX!J6)</f>
        <v>52416.964383480059</v>
      </c>
      <c r="K23" s="27">
        <f>MAX(0,Vars!$C$12*OPEX!K6)</f>
        <v>51833.334044472882</v>
      </c>
      <c r="L23" s="27">
        <f>MAX(0,Vars!$C$12*OPEX!L6)</f>
        <v>50988.834994988938</v>
      </c>
      <c r="M23" s="27">
        <f>MAX(0,Vars!$C$12*OPEX!M6)</f>
        <v>49183.935181675493</v>
      </c>
      <c r="N23" s="27">
        <f>MAX(0,Vars!$C$12*OPEX!N6)</f>
        <v>49695.452012863141</v>
      </c>
      <c r="O23" s="27">
        <f>MAX(0,Vars!$C$12*OPEX!O6)</f>
        <v>48627.645847140113</v>
      </c>
      <c r="P23" s="27">
        <f>MAX(0,Vars!$C$12*OPEX!P6)</f>
        <v>61665.504240510352</v>
      </c>
      <c r="Q23" s="27">
        <f>MAX(0,Vars!$C$12*OPEX!Q6)</f>
        <v>73415.95480948397</v>
      </c>
      <c r="R23" s="27">
        <f>MAX(0,Vars!$C$12*OPEX!R6)</f>
        <v>81268.605990497963</v>
      </c>
      <c r="S23" s="27">
        <f>MAX(0,Vars!$C$12*OPEX!S6)</f>
        <v>82104.367415796718</v>
      </c>
      <c r="T23" s="27">
        <f>MAX(0,Vars!$C$12*OPEX!T6)</f>
        <v>91526.342728367192</v>
      </c>
      <c r="U23" s="27">
        <f>MAX(0,Vars!$C$12*OPEX!U6)</f>
        <v>101772.71387843756</v>
      </c>
      <c r="V23" s="27">
        <f>MAX(0,Vars!$C$12*OPEX!V6)</f>
        <v>108812.50796508112</v>
      </c>
      <c r="W23" s="27">
        <f>MAX(0,Vars!$C$12*OPEX!W6)</f>
        <v>117576.31555493182</v>
      </c>
      <c r="X23" s="27">
        <f>MAX(0,Vars!$C$12*OPEX!X6)</f>
        <v>123438.89427373362</v>
      </c>
      <c r="Y23" s="27">
        <f>MAX(0,Vars!$C$12*OPEX!Y6)</f>
        <v>128565.47267138043</v>
      </c>
      <c r="Z23" s="27">
        <f>MAX(0,Vars!$C$12*OPEX!Z6)</f>
        <v>136153.48958935364</v>
      </c>
      <c r="AA23" s="27">
        <f>MAX(0,Vars!$C$12*OPEX!AA6)</f>
        <v>146511.65843155439</v>
      </c>
      <c r="AB23" s="27">
        <f>MAX(0,Vars!$C$12*OPEX!AB6)</f>
        <v>163019.9181115407</v>
      </c>
      <c r="AC23" s="27">
        <f>MAX(0,Vars!$C$12*OPEX!AC6)</f>
        <v>178876.21339559759</v>
      </c>
      <c r="AD23" s="27">
        <f>MAX(0,Vars!$C$12*OPEX!AD6)</f>
        <v>195837.56978530137</v>
      </c>
      <c r="AE23" s="27">
        <f>MAX(0,Vars!$C$12*OPEX!AE6)</f>
        <v>193304.68703028018</v>
      </c>
      <c r="AF23" s="27">
        <f>MAX(0,Vars!$C$12*OPEX!AF6)</f>
        <v>203179.7466412131</v>
      </c>
      <c r="AG23" s="27">
        <f>MAX(0,Vars!$C$12*OPEX!AG6)</f>
        <v>226356.1699942124</v>
      </c>
      <c r="AH23" s="27">
        <f>MAX(0,Vars!$C$12*OPEX!AH6)</f>
        <v>227698.0214266573</v>
      </c>
      <c r="AI23" s="27">
        <f>MAX(0,Vars!$C$12*OPEX!AI6)</f>
        <v>247768.01018797542</v>
      </c>
      <c r="AJ23" s="27">
        <f>MAX(0,Vars!$C$12*OPEX!AJ6)</f>
        <v>262231.03956860147</v>
      </c>
      <c r="AK23" s="27">
        <f>MAX(0,Vars!$C$12*OPEX!AK6)</f>
        <v>264805.65952191118</v>
      </c>
      <c r="AL23" s="27">
        <f>MAX(0,Vars!$C$12*OPEX!AL6)</f>
        <v>275310.89345107123</v>
      </c>
    </row>
    <row r="24" spans="2:38" ht="15" customHeight="1" x14ac:dyDescent="0.2">
      <c r="B24" s="7" t="s">
        <v>115</v>
      </c>
      <c r="C24" s="28">
        <f>SUM(C23:C23)</f>
        <v>48480.204573999952</v>
      </c>
      <c r="D24" s="28">
        <f t="shared" ref="D24:AL24" si="6">SUM(D23:D23)</f>
        <v>56312.357309624931</v>
      </c>
      <c r="E24" s="28">
        <f t="shared" si="6"/>
        <v>56342.049427357997</v>
      </c>
      <c r="F24" s="28">
        <f t="shared" si="6"/>
        <v>56683.083307649526</v>
      </c>
      <c r="G24" s="28">
        <f t="shared" si="6"/>
        <v>53928.301182315336</v>
      </c>
      <c r="H24" s="28">
        <f t="shared" si="6"/>
        <v>53691.53289868492</v>
      </c>
      <c r="I24" s="28">
        <f t="shared" si="6"/>
        <v>52276.244453534055</v>
      </c>
      <c r="J24" s="28">
        <f t="shared" si="6"/>
        <v>52416.964383480059</v>
      </c>
      <c r="K24" s="28">
        <f t="shared" si="6"/>
        <v>51833.334044472882</v>
      </c>
      <c r="L24" s="28">
        <f t="shared" si="6"/>
        <v>50988.834994988938</v>
      </c>
      <c r="M24" s="28">
        <f t="shared" si="6"/>
        <v>49183.935181675493</v>
      </c>
      <c r="N24" s="28">
        <f t="shared" si="6"/>
        <v>49695.452012863141</v>
      </c>
      <c r="O24" s="28">
        <f t="shared" si="6"/>
        <v>48627.645847140113</v>
      </c>
      <c r="P24" s="28">
        <f t="shared" si="6"/>
        <v>61665.504240510352</v>
      </c>
      <c r="Q24" s="28">
        <f t="shared" si="6"/>
        <v>73415.95480948397</v>
      </c>
      <c r="R24" s="28">
        <f t="shared" si="6"/>
        <v>81268.605990497963</v>
      </c>
      <c r="S24" s="28">
        <f t="shared" si="6"/>
        <v>82104.367415796718</v>
      </c>
      <c r="T24" s="28">
        <f t="shared" si="6"/>
        <v>91526.342728367192</v>
      </c>
      <c r="U24" s="28">
        <f t="shared" si="6"/>
        <v>101772.71387843756</v>
      </c>
      <c r="V24" s="28">
        <f t="shared" si="6"/>
        <v>108812.50796508112</v>
      </c>
      <c r="W24" s="28">
        <f t="shared" si="6"/>
        <v>117576.31555493182</v>
      </c>
      <c r="X24" s="28">
        <f t="shared" si="6"/>
        <v>123438.89427373362</v>
      </c>
      <c r="Y24" s="28">
        <f t="shared" si="6"/>
        <v>128565.47267138043</v>
      </c>
      <c r="Z24" s="28">
        <f t="shared" si="6"/>
        <v>136153.48958935364</v>
      </c>
      <c r="AA24" s="28">
        <f t="shared" si="6"/>
        <v>146511.65843155439</v>
      </c>
      <c r="AB24" s="28">
        <f t="shared" si="6"/>
        <v>163019.9181115407</v>
      </c>
      <c r="AC24" s="28">
        <f t="shared" si="6"/>
        <v>178876.21339559759</v>
      </c>
      <c r="AD24" s="28">
        <f t="shared" si="6"/>
        <v>195837.56978530137</v>
      </c>
      <c r="AE24" s="28">
        <f t="shared" si="6"/>
        <v>193304.68703028018</v>
      </c>
      <c r="AF24" s="28">
        <f t="shared" si="6"/>
        <v>203179.7466412131</v>
      </c>
      <c r="AG24" s="28">
        <f t="shared" si="6"/>
        <v>226356.1699942124</v>
      </c>
      <c r="AH24" s="28">
        <f t="shared" si="6"/>
        <v>227698.0214266573</v>
      </c>
      <c r="AI24" s="28">
        <f t="shared" si="6"/>
        <v>247768.01018797542</v>
      </c>
      <c r="AJ24" s="28">
        <f t="shared" si="6"/>
        <v>262231.03956860147</v>
      </c>
      <c r="AK24" s="28">
        <f t="shared" si="6"/>
        <v>264805.65952191118</v>
      </c>
      <c r="AL24" s="28">
        <f t="shared" si="6"/>
        <v>275310.89345107123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P&amp;L - Trended</vt:lpstr>
      <vt:lpstr>P&amp;L - Current</vt:lpstr>
      <vt:lpstr>&lt; Outputs | Inputs &gt;</vt:lpstr>
      <vt:lpstr>Bookings</vt:lpstr>
      <vt:lpstr>Revenue</vt:lpstr>
      <vt:lpstr>Backlog</vt:lpstr>
      <vt:lpstr>COGS</vt:lpstr>
      <vt:lpstr>Expenses</vt:lpstr>
      <vt:lpstr>OPEX</vt:lpstr>
      <vt:lpstr>Vars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dcterms:created xsi:type="dcterms:W3CDTF">2023-05-05T21:48:48Z</dcterms:created>
  <dcterms:modified xsi:type="dcterms:W3CDTF">2023-05-11T03:52:16Z</dcterms:modified>
</cp:coreProperties>
</file>