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5.xml" ContentType="application/vnd.openxmlformats-officedocument.spreadsheetml.table+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7.xml" ContentType="application/vnd.openxmlformats-officedocument.drawing+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202300"/>
  <mc:AlternateContent xmlns:mc="http://schemas.openxmlformats.org/markup-compatibility/2006">
    <mc:Choice Requires="x15">
      <x15ac:absPath xmlns:x15ac="http://schemas.microsoft.com/office/spreadsheetml/2010/11/ac" url="/Users/bryanvonhahmann/Library/CloudStorage/Dropbox/MacDocuments/Bryan1/vonyco/Investing/"/>
    </mc:Choice>
  </mc:AlternateContent>
  <xr:revisionPtr revIDLastSave="0" documentId="13_ncr:1_{B449C93E-340F-9448-B7D8-723F3B98AC99}" xr6:coauthVersionLast="47" xr6:coauthVersionMax="47" xr10:uidLastSave="{00000000-0000-0000-0000-000000000000}"/>
  <workbookProtection workbookAlgorithmName="SHA-512" workbookHashValue="D63lZBIWKyP/oJfIequXOtcpRmdGoSpjAYt0KYwQBX/IAFO7ltxy1FYX2thE4ssMKsjVeTaIftQZ46HHiQex1Q==" workbookSaltValue="sJq80voX4hMvpk1oh31WOA==" workbookSpinCount="100000" lockStructure="1"/>
  <bookViews>
    <workbookView xWindow="9620" yWindow="500" windowWidth="50400" windowHeight="28300" xr2:uid="{EB1B66DD-2B82-8E4E-A584-CD2FCBD4C1F3}"/>
  </bookViews>
  <sheets>
    <sheet name="Input" sheetId="7" r:id="rId1"/>
    <sheet name="Savings" sheetId="1" r:id="rId2"/>
    <sheet name="Debt" sheetId="4" r:id="rId3"/>
    <sheet name="YearlyBudget" sheetId="6" r:id="rId4"/>
    <sheet name="Other" sheetId="5" r:id="rId5"/>
    <sheet name="Tables" sheetId="2" state="hidden" r:id="rId6"/>
  </sheets>
  <definedNames>
    <definedName name="Age">OFFSET(Tables!$G$3,0,0,COUNTA(Tables!$G:$G)-COUNTIF(Tables!$G:$G," "))</definedName>
    <definedName name="fpdate" localSheetId="2">Debt!$C$4</definedName>
    <definedName name="frequency" localSheetId="2">{"Annually";"Semi-Annually";"Quarterly";"Bi-Monthly";"Monthly";"Semi-Monthly";"Bi-Weekly";"Weekly"}</definedName>
    <definedName name="loan_amount" localSheetId="2">Debt!$C$1</definedName>
    <definedName name="LoanAmount">Debt!$B$4</definedName>
    <definedName name="months_per_period" localSheetId="2">INDEX({12,6,3,2,1,0.5,0.5,0.25},MATCH(Debt!$C$5,Debt!frequency,0))</definedName>
    <definedName name="NeedPull">OFFSET(Tables!$H$3,0,0,COUNTA(Tables!$H:$H)-COUNTIF(Tables!$H:$H," "))</definedName>
    <definedName name="NeedSave">OFFSET(Tables!$I$3,0,0,COUNTA(Tables!$I:$I)-COUNTIF(Tables!$I:$I," "))</definedName>
    <definedName name="nper" localSheetId="2">Debt!term*Debt!periods_per_year</definedName>
    <definedName name="payment" localSheetId="2">Debt!$E$4</definedName>
    <definedName name="Payment_Frequency">#REF!</definedName>
    <definedName name="periods_per_year" localSheetId="2">INDEX({1,2,4,6,12,24,26,52},MATCH(Debt!$C$5,Debt!frequency,0))</definedName>
    <definedName name="_xlnm.Print_Titles" localSheetId="3">YearlyBudget!$20:$21</definedName>
    <definedName name="rate" localSheetId="2">Debt!$H$5</definedName>
    <definedName name="S1Interest">Debt!$C$7</definedName>
    <definedName name="S1LoanPeriod">Debt!$C$5</definedName>
    <definedName name="S1PaymentFrequency">Debt!$C$6</definedName>
    <definedName name="S1ScheduledPayment">Debt!$C$8</definedName>
    <definedName name="S1TotalInterest">Debt!$C$10</definedName>
    <definedName name="S1TotalPayments">Debt!$C$9</definedName>
    <definedName name="S2Interest">Debt!$D$7</definedName>
    <definedName name="S2LoanPeriod">Debt!$D$5</definedName>
    <definedName name="S2PaymentFrequency">Debt!$D$6</definedName>
    <definedName name="S2ScheduledPayment">Debt!$D$8</definedName>
    <definedName name="S2TotalInterest">Debt!$D$10</definedName>
    <definedName name="S2TotalPayments">Debt!$D$9</definedName>
    <definedName name="S3Interest">Debt!$E$7</definedName>
    <definedName name="S3LoanPeriod">Debt!$E$5</definedName>
    <definedName name="S3PaymentFrequency">Debt!$E$6</definedName>
    <definedName name="S3ScheduledPayment">Debt!$E$8</definedName>
    <definedName name="S3TotalInterest">Debt!$E$10</definedName>
    <definedName name="S3TotalPayments">Debt!$E$9</definedName>
    <definedName name="term" localSheetId="2">Debt!$C$3</definedName>
    <definedName name="TotalYearlyExpenses">YearlyBudget!$C$13</definedName>
    <definedName name="TotalYearlyIncome">YearlyBudget!$B$4</definedName>
    <definedName name="TotalYearlySavings">YearlyBudget!$C$16</definedName>
    <definedName name="WantPull">OFFSET(Tables!$K$3,0,0,COUNTA(Tables!$K:$K)-COUNTIF(Tables!$K:$K," "))</definedName>
    <definedName name="WantSave">OFFSET(Tables!$L$3,0,0,COUNTA(Tables!$L:$L)-COUNTIF(Tables!$L:$L," "))</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7" l="1"/>
  <c r="G15" i="7"/>
  <c r="G14" i="7"/>
  <c r="G13" i="7"/>
  <c r="A10" i="7"/>
  <c r="A9" i="7"/>
  <c r="A8" i="7"/>
  <c r="G6" i="7" l="1"/>
  <c r="G5" i="7"/>
  <c r="E8" i="7" s="1"/>
  <c r="G4" i="7"/>
  <c r="C7" i="6"/>
  <c r="I17" i="1"/>
  <c r="I2" i="1"/>
  <c r="A4" i="7"/>
  <c r="A5" i="7"/>
  <c r="A6" i="7"/>
  <c r="E10" i="7"/>
  <c r="E6" i="7" l="1"/>
  <c r="E4" i="7"/>
  <c r="C16" i="6"/>
  <c r="AQ49" i="2" l="1"/>
  <c r="AT56" i="2"/>
  <c r="AQ58" i="2"/>
  <c r="AT65" i="2"/>
  <c r="AQ67" i="2"/>
  <c r="AT74" i="2"/>
  <c r="AQ76" i="2"/>
  <c r="AT83" i="2"/>
  <c r="AQ85" i="2"/>
  <c r="AT92" i="2"/>
  <c r="AQ39" i="2"/>
  <c r="AT46" i="2"/>
  <c r="AR30" i="2"/>
  <c r="K30" i="6" l="1"/>
  <c r="C10" i="6"/>
  <c r="C13" i="6" s="1"/>
  <c r="D4" i="6"/>
  <c r="B4" i="6"/>
  <c r="B13" i="6" s="1"/>
  <c r="AT24" i="2"/>
  <c r="AT23" i="2"/>
  <c r="AQ16" i="2"/>
  <c r="A4" i="6" l="1"/>
  <c r="AZ3" i="2"/>
  <c r="AZ6" i="2"/>
  <c r="AZ7" i="2"/>
  <c r="AZ11" i="2"/>
  <c r="AZ10" i="2"/>
  <c r="AZ9" i="2"/>
  <c r="AZ4" i="2"/>
  <c r="AZ8" i="2"/>
  <c r="AZ5" i="2"/>
  <c r="B36" i="7"/>
  <c r="B37" i="7" s="1"/>
  <c r="J17" i="1" s="1"/>
  <c r="K5" i="1"/>
  <c r="AR50" i="2"/>
  <c r="AR52" i="2" s="1"/>
  <c r="AR59" i="2"/>
  <c r="AR61" i="2" s="1"/>
  <c r="AR68" i="2"/>
  <c r="AR70" i="2" s="1"/>
  <c r="AR40" i="2"/>
  <c r="AR42" i="2" s="1"/>
  <c r="C19" i="6"/>
  <c r="K31" i="6"/>
  <c r="AR77" i="2" s="1"/>
  <c r="AR79" i="2" s="1"/>
  <c r="B10" i="6"/>
  <c r="B16" i="6"/>
  <c r="B7" i="6"/>
  <c r="AR86" i="2" l="1"/>
  <c r="AR88" i="2" s="1"/>
  <c r="B19" i="6"/>
  <c r="F37" i="5"/>
  <c r="F36" i="5"/>
  <c r="D11" i="5"/>
  <c r="D10" i="5"/>
  <c r="D9" i="5"/>
  <c r="D7" i="5"/>
  <c r="D6" i="5"/>
  <c r="D5" i="5"/>
  <c r="D4" i="5"/>
  <c r="D3" i="5"/>
  <c r="A11" i="5"/>
  <c r="B9" i="5"/>
  <c r="B8" i="5"/>
  <c r="B11" i="5" s="1"/>
  <c r="F26" i="5"/>
  <c r="F27" i="5" l="1"/>
  <c r="AR17" i="2"/>
  <c r="AR19" i="2" s="1"/>
  <c r="AC14" i="4"/>
  <c r="AC13" i="4"/>
  <c r="AC16" i="4" s="1"/>
  <c r="AB14" i="4"/>
  <c r="AB13" i="4"/>
  <c r="P44" i="4"/>
  <c r="P43" i="4"/>
  <c r="P42" i="4"/>
  <c r="P41" i="4"/>
  <c r="AB2" i="4"/>
  <c r="AC2" i="4"/>
  <c r="AA2" i="4"/>
  <c r="AA13" i="4" s="1"/>
  <c r="AA14" i="4" l="1"/>
  <c r="AB16" i="4"/>
  <c r="AC15" i="4"/>
  <c r="AB15" i="4"/>
  <c r="AA16" i="4"/>
  <c r="AA15" i="4"/>
  <c r="A10" i="4" l="1"/>
  <c r="A11" i="4" s="1"/>
  <c r="G9" i="4"/>
  <c r="H5" i="4"/>
  <c r="E4" i="4" s="1"/>
  <c r="AR11" i="2"/>
  <c r="AR12" i="2"/>
  <c r="AW6" i="2"/>
  <c r="X3" i="2"/>
  <c r="Y3" i="2" s="1"/>
  <c r="W3" i="2"/>
  <c r="W4" i="2" s="1"/>
  <c r="V3" i="2"/>
  <c r="V4" i="2" s="1"/>
  <c r="AB4" i="2"/>
  <c r="AA4" i="2"/>
  <c r="AA5" i="2" s="1"/>
  <c r="AA6" i="2" s="1"/>
  <c r="AA7" i="2" s="1"/>
  <c r="AA8" i="2" s="1"/>
  <c r="AA9" i="2" s="1"/>
  <c r="AA10" i="2" s="1"/>
  <c r="AA11" i="2" s="1"/>
  <c r="AA12" i="2" s="1"/>
  <c r="AA13" i="2" s="1"/>
  <c r="AA14" i="2" s="1"/>
  <c r="AA15" i="2" s="1"/>
  <c r="AA16" i="2" s="1"/>
  <c r="AA17" i="2" s="1"/>
  <c r="AA18" i="2" s="1"/>
  <c r="AA19" i="2" s="1"/>
  <c r="AA20" i="2" s="1"/>
  <c r="AA21" i="2" s="1"/>
  <c r="AA22" i="2" s="1"/>
  <c r="AA23" i="2" s="1"/>
  <c r="AA24" i="2" s="1"/>
  <c r="AA25" i="2" s="1"/>
  <c r="AA26" i="2" s="1"/>
  <c r="AA27" i="2" s="1"/>
  <c r="AA28" i="2" s="1"/>
  <c r="AA29" i="2" s="1"/>
  <c r="AA30" i="2" s="1"/>
  <c r="AA31" i="2" s="1"/>
  <c r="G3" i="2"/>
  <c r="F3" i="2"/>
  <c r="AD2" i="2"/>
  <c r="AE2" i="2" s="1"/>
  <c r="AF2" i="2" s="1"/>
  <c r="AG2" i="2" s="1"/>
  <c r="AH2" i="2" s="1"/>
  <c r="AI2" i="2" s="1"/>
  <c r="AJ2" i="2" s="1"/>
  <c r="AK2" i="2" s="1"/>
  <c r="C33" i="2"/>
  <c r="C32" i="2"/>
  <c r="C31" i="2"/>
  <c r="C30" i="2"/>
  <c r="C16" i="2"/>
  <c r="C15" i="2"/>
  <c r="C14" i="2"/>
  <c r="C13" i="2"/>
  <c r="E4" i="2" l="1"/>
  <c r="G4" i="2"/>
  <c r="B10" i="4"/>
  <c r="C10" i="4"/>
  <c r="E10" i="4"/>
  <c r="B11" i="4"/>
  <c r="A12" i="4"/>
  <c r="W5" i="2"/>
  <c r="AS9" i="2"/>
  <c r="U4" i="2"/>
  <c r="U5" i="2" s="1"/>
  <c r="V5" i="2"/>
  <c r="X4" i="2"/>
  <c r="X5" i="2" s="1"/>
  <c r="AB5" i="2"/>
  <c r="F4" i="2"/>
  <c r="C35" i="2"/>
  <c r="C2" i="2"/>
  <c r="AQ27" i="2" l="1"/>
  <c r="AR29" i="2"/>
  <c r="AQ28" i="2"/>
  <c r="F10" i="4"/>
  <c r="G10" i="4" s="1"/>
  <c r="H10" i="4" s="1"/>
  <c r="C11" i="4"/>
  <c r="B12" i="4"/>
  <c r="A13" i="4"/>
  <c r="X6" i="2"/>
  <c r="V6" i="2"/>
  <c r="U6" i="2"/>
  <c r="W6" i="2"/>
  <c r="G5" i="2"/>
  <c r="F5" i="2"/>
  <c r="E5" i="2"/>
  <c r="AB6" i="2"/>
  <c r="AT34" i="2" l="1"/>
  <c r="AQ29" i="2"/>
  <c r="AT33" i="2"/>
  <c r="AT32" i="2"/>
  <c r="E11" i="4"/>
  <c r="F11" i="4" s="1"/>
  <c r="G11" i="4" s="1"/>
  <c r="B13" i="4"/>
  <c r="A14" i="4"/>
  <c r="U7" i="2"/>
  <c r="W7" i="2"/>
  <c r="V7" i="2"/>
  <c r="X7" i="2"/>
  <c r="AB7" i="2"/>
  <c r="F6" i="2"/>
  <c r="G6" i="2"/>
  <c r="E6" i="2"/>
  <c r="AT36" i="2" l="1"/>
  <c r="AR32" i="2" s="1"/>
  <c r="E12" i="4"/>
  <c r="C12" i="4"/>
  <c r="F12" i="4" s="1"/>
  <c r="G12" i="4" s="1"/>
  <c r="A15" i="4"/>
  <c r="B14" i="4"/>
  <c r="X8" i="2"/>
  <c r="U8" i="2"/>
  <c r="W8" i="2"/>
  <c r="V8" i="2"/>
  <c r="G7" i="2"/>
  <c r="F7" i="2"/>
  <c r="E7" i="2"/>
  <c r="AB8" i="2"/>
  <c r="H11" i="4" l="1"/>
  <c r="C13" i="4"/>
  <c r="E13" i="4"/>
  <c r="B15" i="4"/>
  <c r="A16" i="4"/>
  <c r="V9" i="2"/>
  <c r="U9" i="2"/>
  <c r="X9" i="2"/>
  <c r="W9" i="2"/>
  <c r="AB9" i="2"/>
  <c r="AH8" i="2"/>
  <c r="F8" i="2"/>
  <c r="G8" i="2"/>
  <c r="E8" i="2"/>
  <c r="F13" i="4" l="1"/>
  <c r="G13" i="4" s="1"/>
  <c r="E14" i="4" s="1"/>
  <c r="C14" i="4"/>
  <c r="B16" i="4"/>
  <c r="A17" i="4"/>
  <c r="H12" i="4"/>
  <c r="U10" i="2"/>
  <c r="W10" i="2"/>
  <c r="X10" i="2"/>
  <c r="V10" i="2"/>
  <c r="G9" i="2"/>
  <c r="F9" i="2"/>
  <c r="E9" i="2"/>
  <c r="AH9" i="2"/>
  <c r="AB10" i="2"/>
  <c r="F14" i="4" l="1"/>
  <c r="G14" i="4" s="1"/>
  <c r="E15" i="4" s="1"/>
  <c r="A18" i="4"/>
  <c r="B17" i="4"/>
  <c r="W11" i="2"/>
  <c r="V11" i="2"/>
  <c r="X11" i="2"/>
  <c r="U11" i="2"/>
  <c r="G10" i="2"/>
  <c r="F10" i="2"/>
  <c r="E10" i="2"/>
  <c r="AH10" i="2"/>
  <c r="AB11" i="2"/>
  <c r="H13" i="4" l="1"/>
  <c r="C15" i="4"/>
  <c r="F15" i="4" s="1"/>
  <c r="G15" i="4" s="1"/>
  <c r="B18" i="4"/>
  <c r="A19" i="4"/>
  <c r="X12" i="2"/>
  <c r="V12" i="2"/>
  <c r="W12" i="2"/>
  <c r="U12" i="2"/>
  <c r="AH11" i="2"/>
  <c r="AB12" i="2"/>
  <c r="E11" i="2"/>
  <c r="G11" i="2"/>
  <c r="F11" i="2"/>
  <c r="H14" i="4" l="1"/>
  <c r="C16" i="4"/>
  <c r="E16" i="4"/>
  <c r="A20" i="4"/>
  <c r="B19" i="4"/>
  <c r="W13" i="2"/>
  <c r="U13" i="2"/>
  <c r="V13" i="2"/>
  <c r="X13" i="2"/>
  <c r="AB13" i="2"/>
  <c r="AH12" i="2"/>
  <c r="E12" i="2"/>
  <c r="F12" i="2"/>
  <c r="G12" i="2"/>
  <c r="F16" i="4" l="1"/>
  <c r="G16" i="4" s="1"/>
  <c r="E17" i="4" s="1"/>
  <c r="C17" i="4"/>
  <c r="H15" i="4"/>
  <c r="B20" i="4"/>
  <c r="A21" i="4"/>
  <c r="W14" i="2"/>
  <c r="X14" i="2"/>
  <c r="V14" i="2"/>
  <c r="U14" i="2"/>
  <c r="G13" i="2"/>
  <c r="F13" i="2"/>
  <c r="E13" i="2"/>
  <c r="AB14" i="2"/>
  <c r="AH13" i="2"/>
  <c r="F17" i="4" l="1"/>
  <c r="G17" i="4" s="1"/>
  <c r="E18" i="4" s="1"/>
  <c r="C18" i="4"/>
  <c r="F18" i="4" s="1"/>
  <c r="G18" i="4" s="1"/>
  <c r="H16" i="4"/>
  <c r="B21" i="4"/>
  <c r="A22" i="4"/>
  <c r="X15" i="2"/>
  <c r="W15" i="2"/>
  <c r="U15" i="2"/>
  <c r="V15" i="2"/>
  <c r="AH14" i="2"/>
  <c r="AB15" i="2"/>
  <c r="G14" i="2"/>
  <c r="E14" i="2"/>
  <c r="F14" i="2"/>
  <c r="C19" i="4" l="1"/>
  <c r="H17" i="4"/>
  <c r="E19" i="4"/>
  <c r="A23" i="4"/>
  <c r="B22" i="4"/>
  <c r="V16" i="2"/>
  <c r="W16" i="2"/>
  <c r="X16" i="2"/>
  <c r="U16" i="2"/>
  <c r="E15" i="2"/>
  <c r="G15" i="2"/>
  <c r="F15" i="2"/>
  <c r="AH15" i="2"/>
  <c r="AB16" i="2"/>
  <c r="F19" i="4" l="1"/>
  <c r="G19" i="4" s="1"/>
  <c r="C20" i="4"/>
  <c r="F20" i="4" s="1"/>
  <c r="G20" i="4" s="1"/>
  <c r="H18" i="4"/>
  <c r="E20" i="4"/>
  <c r="A24" i="4"/>
  <c r="B23" i="4"/>
  <c r="V17" i="2"/>
  <c r="U17" i="2"/>
  <c r="W17" i="2"/>
  <c r="X17" i="2"/>
  <c r="AB17" i="2"/>
  <c r="AH16" i="2"/>
  <c r="G16" i="2"/>
  <c r="E16" i="2"/>
  <c r="F16" i="2"/>
  <c r="E21" i="4" l="1"/>
  <c r="H19" i="4"/>
  <c r="C21" i="4"/>
  <c r="F21" i="4" s="1"/>
  <c r="G21" i="4" s="1"/>
  <c r="E22" i="4" s="1"/>
  <c r="A25" i="4"/>
  <c r="B24" i="4"/>
  <c r="V18" i="2"/>
  <c r="U18" i="2"/>
  <c r="X18" i="2"/>
  <c r="W18" i="2"/>
  <c r="G17" i="2"/>
  <c r="F17" i="2"/>
  <c r="E17" i="2"/>
  <c r="AB18" i="2"/>
  <c r="AH17" i="2"/>
  <c r="H20" i="4" l="1"/>
  <c r="C22" i="4"/>
  <c r="F22" i="4" s="1"/>
  <c r="G22" i="4" s="1"/>
  <c r="A26" i="4"/>
  <c r="B25" i="4"/>
  <c r="X19" i="2"/>
  <c r="U19" i="2"/>
  <c r="V19" i="2"/>
  <c r="W19" i="2"/>
  <c r="AB19" i="2"/>
  <c r="AH18" i="2"/>
  <c r="G18" i="2"/>
  <c r="F18" i="2"/>
  <c r="E18" i="2"/>
  <c r="E23" i="4" l="1"/>
  <c r="H21" i="4"/>
  <c r="C23" i="4"/>
  <c r="F23" i="4" s="1"/>
  <c r="G23" i="4" s="1"/>
  <c r="A27" i="4"/>
  <c r="B26" i="4"/>
  <c r="X20" i="2"/>
  <c r="U20" i="2"/>
  <c r="V20" i="2"/>
  <c r="W20" i="2"/>
  <c r="E19" i="2"/>
  <c r="G19" i="2"/>
  <c r="F19" i="2"/>
  <c r="AH19" i="2"/>
  <c r="AB20" i="2"/>
  <c r="C24" i="4" l="1"/>
  <c r="E24" i="4"/>
  <c r="H22" i="4"/>
  <c r="B27" i="4"/>
  <c r="A28" i="4"/>
  <c r="W21" i="2"/>
  <c r="U21" i="2"/>
  <c r="X21" i="2"/>
  <c r="V21" i="2"/>
  <c r="AH20" i="2"/>
  <c r="AB21" i="2"/>
  <c r="G20" i="2"/>
  <c r="F20" i="2"/>
  <c r="E20" i="2"/>
  <c r="F24" i="4" l="1"/>
  <c r="G24" i="4" s="1"/>
  <c r="H23" i="4"/>
  <c r="B28" i="4"/>
  <c r="A29" i="4"/>
  <c r="X22" i="2"/>
  <c r="V22" i="2"/>
  <c r="U22" i="2"/>
  <c r="W22" i="2"/>
  <c r="AH21" i="2"/>
  <c r="AB22" i="2"/>
  <c r="G21" i="2"/>
  <c r="F21" i="2"/>
  <c r="E21" i="2"/>
  <c r="E25" i="4" l="1"/>
  <c r="C25" i="4"/>
  <c r="F25" i="4" s="1"/>
  <c r="G25" i="4" s="1"/>
  <c r="B29" i="4"/>
  <c r="A30" i="4"/>
  <c r="V23" i="2"/>
  <c r="U23" i="2"/>
  <c r="X23" i="2"/>
  <c r="W23" i="2"/>
  <c r="G22" i="2"/>
  <c r="F22" i="2"/>
  <c r="E22" i="2"/>
  <c r="AB23" i="2"/>
  <c r="AH22" i="2"/>
  <c r="E26" i="4" l="1"/>
  <c r="C26" i="4"/>
  <c r="F26" i="4" s="1"/>
  <c r="G26" i="4" s="1"/>
  <c r="H24" i="4"/>
  <c r="B30" i="4"/>
  <c r="A31" i="4"/>
  <c r="X24" i="2"/>
  <c r="W24" i="2"/>
  <c r="U24" i="2"/>
  <c r="V24" i="2"/>
  <c r="AH23" i="2"/>
  <c r="AB24" i="2"/>
  <c r="E23" i="2"/>
  <c r="F23" i="2"/>
  <c r="G23" i="2"/>
  <c r="E27" i="4" l="1"/>
  <c r="C27" i="4"/>
  <c r="F27" i="4" s="1"/>
  <c r="G27" i="4" s="1"/>
  <c r="H26" i="4" s="1"/>
  <c r="H25" i="4"/>
  <c r="A32" i="4"/>
  <c r="B31" i="4"/>
  <c r="W25" i="2"/>
  <c r="U25" i="2"/>
  <c r="X25" i="2"/>
  <c r="V25" i="2"/>
  <c r="G24" i="2"/>
  <c r="F24" i="2"/>
  <c r="E24" i="2"/>
  <c r="AH24" i="2"/>
  <c r="AB25" i="2"/>
  <c r="E28" i="4" l="1"/>
  <c r="C28" i="4"/>
  <c r="F28" i="4" s="1"/>
  <c r="G28" i="4" s="1"/>
  <c r="A33" i="4"/>
  <c r="B32" i="4"/>
  <c r="X26" i="2"/>
  <c r="V26" i="2"/>
  <c r="U26" i="2"/>
  <c r="W26" i="2"/>
  <c r="AB26" i="2"/>
  <c r="AH25" i="2"/>
  <c r="G25" i="2"/>
  <c r="F25" i="2"/>
  <c r="E25" i="2"/>
  <c r="E29" i="4" l="1"/>
  <c r="C29" i="4"/>
  <c r="F29" i="4" s="1"/>
  <c r="G29" i="4" s="1"/>
  <c r="H28" i="4" s="1"/>
  <c r="H27" i="4"/>
  <c r="A34" i="4"/>
  <c r="B33" i="4"/>
  <c r="X27" i="2"/>
  <c r="U27" i="2"/>
  <c r="V27" i="2"/>
  <c r="W27" i="2"/>
  <c r="G26" i="2"/>
  <c r="H27" i="2" s="1"/>
  <c r="F26" i="2"/>
  <c r="E26" i="2"/>
  <c r="AH26" i="2"/>
  <c r="AB27" i="2"/>
  <c r="E30" i="4" l="1"/>
  <c r="C30" i="4"/>
  <c r="F30" i="4" s="1"/>
  <c r="G30" i="4" s="1"/>
  <c r="B34" i="4"/>
  <c r="A35" i="4"/>
  <c r="X28" i="2"/>
  <c r="U28" i="2"/>
  <c r="V28" i="2"/>
  <c r="W28" i="2"/>
  <c r="AH27" i="2"/>
  <c r="AB28" i="2"/>
  <c r="E27" i="2"/>
  <c r="J27" i="2"/>
  <c r="K27" i="2"/>
  <c r="I27" i="2"/>
  <c r="G27" i="2"/>
  <c r="H28" i="2" s="1"/>
  <c r="F27" i="2"/>
  <c r="E31" i="4" l="1"/>
  <c r="C31" i="4"/>
  <c r="F31" i="4" s="1"/>
  <c r="G31" i="4" s="1"/>
  <c r="H29" i="4"/>
  <c r="A36" i="4"/>
  <c r="B35" i="4"/>
  <c r="W29" i="2"/>
  <c r="U29" i="2"/>
  <c r="X29" i="2"/>
  <c r="V29" i="2"/>
  <c r="L27" i="2"/>
  <c r="M27" i="2"/>
  <c r="K28" i="2"/>
  <c r="F28" i="2"/>
  <c r="J28" i="2"/>
  <c r="E28" i="2"/>
  <c r="I28" i="2"/>
  <c r="G28" i="2"/>
  <c r="H29" i="2" s="1"/>
  <c r="AB29" i="2"/>
  <c r="AH28" i="2"/>
  <c r="C32" i="4" l="1"/>
  <c r="F32" i="4" s="1"/>
  <c r="G32" i="4" s="1"/>
  <c r="E32" i="4"/>
  <c r="H30" i="4"/>
  <c r="E34" i="4"/>
  <c r="C34" i="4"/>
  <c r="F34" i="4" s="1"/>
  <c r="G34" i="4" s="1"/>
  <c r="B36" i="4"/>
  <c r="A37" i="4"/>
  <c r="W30" i="2"/>
  <c r="V30" i="2"/>
  <c r="U30" i="2"/>
  <c r="X30" i="2"/>
  <c r="AB30" i="2"/>
  <c r="AH29" i="2"/>
  <c r="G29" i="2"/>
  <c r="H30" i="2" s="1"/>
  <c r="K29" i="2"/>
  <c r="J29" i="2"/>
  <c r="I29" i="2"/>
  <c r="F29" i="2"/>
  <c r="E29" i="2"/>
  <c r="M28" i="2"/>
  <c r="L28" i="2"/>
  <c r="C33" i="4" l="1"/>
  <c r="F33" i="4" s="1"/>
  <c r="G33" i="4" s="1"/>
  <c r="H32" i="4" s="1"/>
  <c r="E33" i="4"/>
  <c r="H31" i="4"/>
  <c r="C35" i="4"/>
  <c r="F35" i="4" s="1"/>
  <c r="G35" i="4" s="1"/>
  <c r="E35" i="4"/>
  <c r="A38" i="4"/>
  <c r="B37" i="4"/>
  <c r="U31" i="2"/>
  <c r="V31" i="2"/>
  <c r="X31" i="2"/>
  <c r="W31" i="2"/>
  <c r="I30" i="2"/>
  <c r="G30" i="2"/>
  <c r="H31" i="2" s="1"/>
  <c r="F30" i="2"/>
  <c r="E30" i="2"/>
  <c r="K30" i="2"/>
  <c r="J30" i="2"/>
  <c r="AH30" i="2"/>
  <c r="AB31" i="2"/>
  <c r="M29" i="2"/>
  <c r="L29" i="2"/>
  <c r="H33" i="4" l="1"/>
  <c r="C36" i="4"/>
  <c r="F36" i="4" s="1"/>
  <c r="G36" i="4" s="1"/>
  <c r="E36" i="4"/>
  <c r="H34" i="4"/>
  <c r="A39" i="4"/>
  <c r="B38" i="4"/>
  <c r="V32" i="2"/>
  <c r="U32" i="2"/>
  <c r="X32" i="2"/>
  <c r="W32" i="2"/>
  <c r="E31" i="2"/>
  <c r="F31" i="2"/>
  <c r="K31" i="2"/>
  <c r="J31" i="2"/>
  <c r="I31" i="2"/>
  <c r="G31" i="2"/>
  <c r="H32" i="2" s="1"/>
  <c r="AH31" i="2"/>
  <c r="M30" i="2"/>
  <c r="L30" i="2"/>
  <c r="E37" i="4" l="1"/>
  <c r="C37" i="4"/>
  <c r="F37" i="4" s="1"/>
  <c r="G37" i="4" s="1"/>
  <c r="H35" i="4"/>
  <c r="B39" i="4"/>
  <c r="A40" i="4"/>
  <c r="U33" i="2"/>
  <c r="V33" i="2"/>
  <c r="W33" i="2"/>
  <c r="X33" i="2"/>
  <c r="M31" i="2"/>
  <c r="L31" i="2"/>
  <c r="K32" i="2"/>
  <c r="I32" i="2"/>
  <c r="G32" i="2"/>
  <c r="H33" i="2" s="1"/>
  <c r="F32" i="2"/>
  <c r="E32" i="2"/>
  <c r="J32" i="2"/>
  <c r="C38" i="4" l="1"/>
  <c r="F38" i="4" s="1"/>
  <c r="G38" i="4" s="1"/>
  <c r="E38" i="4"/>
  <c r="H36" i="4"/>
  <c r="A41" i="4"/>
  <c r="B40" i="4"/>
  <c r="X34" i="2"/>
  <c r="W34" i="2"/>
  <c r="V34" i="2"/>
  <c r="U34" i="2"/>
  <c r="G33" i="2"/>
  <c r="H34" i="2" s="1"/>
  <c r="F33" i="2"/>
  <c r="E33" i="2"/>
  <c r="K33" i="2"/>
  <c r="J33" i="2"/>
  <c r="I33" i="2"/>
  <c r="M32" i="2"/>
  <c r="L32" i="2"/>
  <c r="C39" i="4" l="1"/>
  <c r="F39" i="4" s="1"/>
  <c r="G39" i="4" s="1"/>
  <c r="E39" i="4"/>
  <c r="H37" i="4"/>
  <c r="A42" i="4"/>
  <c r="B41" i="4"/>
  <c r="V35" i="2"/>
  <c r="W35" i="2"/>
  <c r="U35" i="2"/>
  <c r="X35" i="2"/>
  <c r="M33" i="2"/>
  <c r="L33" i="2"/>
  <c r="K34" i="2"/>
  <c r="I34" i="2"/>
  <c r="J34" i="2"/>
  <c r="F34" i="2"/>
  <c r="G34" i="2"/>
  <c r="H35" i="2" s="1"/>
  <c r="E34" i="2"/>
  <c r="A43" i="4" l="1"/>
  <c r="B42" i="4"/>
  <c r="E40" i="4"/>
  <c r="C40" i="4"/>
  <c r="F40" i="4" s="1"/>
  <c r="G40" i="4" s="1"/>
  <c r="H38" i="4"/>
  <c r="X36" i="2"/>
  <c r="W36" i="2"/>
  <c r="V36" i="2"/>
  <c r="U36" i="2"/>
  <c r="F35" i="2"/>
  <c r="E35" i="2"/>
  <c r="K35" i="2"/>
  <c r="J35" i="2"/>
  <c r="I35" i="2"/>
  <c r="G35" i="2"/>
  <c r="H36" i="2" s="1"/>
  <c r="M34" i="2"/>
  <c r="L34" i="2"/>
  <c r="E41" i="4" l="1"/>
  <c r="C41" i="4"/>
  <c r="F41" i="4" s="1"/>
  <c r="G41" i="4" s="1"/>
  <c r="H39" i="4"/>
  <c r="B43" i="4"/>
  <c r="A44" i="4"/>
  <c r="W37" i="2"/>
  <c r="X37" i="2"/>
  <c r="V37" i="2"/>
  <c r="U37" i="2"/>
  <c r="L35" i="2"/>
  <c r="M35" i="2"/>
  <c r="K36" i="2"/>
  <c r="J36" i="2"/>
  <c r="G36" i="2"/>
  <c r="H37" i="2" s="1"/>
  <c r="I36" i="2"/>
  <c r="F36" i="2"/>
  <c r="E36" i="2"/>
  <c r="E42" i="4" l="1"/>
  <c r="C42" i="4"/>
  <c r="F42" i="4" s="1"/>
  <c r="G42" i="4" s="1"/>
  <c r="H40" i="4"/>
  <c r="A45" i="4"/>
  <c r="B44" i="4"/>
  <c r="V38" i="2"/>
  <c r="W38" i="2"/>
  <c r="X38" i="2"/>
  <c r="U38" i="2"/>
  <c r="J37" i="2"/>
  <c r="G37" i="2"/>
  <c r="H38" i="2" s="1"/>
  <c r="F37" i="2"/>
  <c r="K37" i="2"/>
  <c r="I37" i="2"/>
  <c r="E37" i="2"/>
  <c r="M36" i="2"/>
  <c r="L36" i="2"/>
  <c r="C43" i="4" l="1"/>
  <c r="F43" i="4" s="1"/>
  <c r="G43" i="4" s="1"/>
  <c r="E43" i="4"/>
  <c r="H41" i="4"/>
  <c r="B45" i="4"/>
  <c r="A46" i="4"/>
  <c r="W39" i="2"/>
  <c r="X39" i="2"/>
  <c r="U39" i="2"/>
  <c r="V39" i="2"/>
  <c r="K38" i="2"/>
  <c r="J38" i="2"/>
  <c r="I38" i="2"/>
  <c r="G38" i="2"/>
  <c r="H39" i="2" s="1"/>
  <c r="F38" i="2"/>
  <c r="E38" i="2"/>
  <c r="L37" i="2"/>
  <c r="M37" i="2"/>
  <c r="E44" i="4" l="1"/>
  <c r="C44" i="4"/>
  <c r="F44" i="4" s="1"/>
  <c r="G44" i="4" s="1"/>
  <c r="H42" i="4"/>
  <c r="A47" i="4"/>
  <c r="B46" i="4"/>
  <c r="V40" i="2"/>
  <c r="X40" i="2"/>
  <c r="U40" i="2"/>
  <c r="W40" i="2"/>
  <c r="F39" i="2"/>
  <c r="K39" i="2"/>
  <c r="E39" i="2"/>
  <c r="J39" i="2"/>
  <c r="G39" i="2"/>
  <c r="H40" i="2" s="1"/>
  <c r="I39" i="2"/>
  <c r="M38" i="2"/>
  <c r="L38" i="2"/>
  <c r="C45" i="4" l="1"/>
  <c r="F45" i="4" s="1"/>
  <c r="G45" i="4" s="1"/>
  <c r="E45" i="4"/>
  <c r="H43" i="4"/>
  <c r="A48" i="4"/>
  <c r="B47" i="4"/>
  <c r="W41" i="2"/>
  <c r="X41" i="2"/>
  <c r="V41" i="2"/>
  <c r="U41" i="2"/>
  <c r="I40" i="2"/>
  <c r="G40" i="2"/>
  <c r="H41" i="2" s="1"/>
  <c r="F40" i="2"/>
  <c r="E40" i="2"/>
  <c r="J40" i="2"/>
  <c r="K40" i="2"/>
  <c r="L39" i="2"/>
  <c r="M39" i="2"/>
  <c r="E46" i="4" l="1"/>
  <c r="C46" i="4"/>
  <c r="F46" i="4" s="1"/>
  <c r="G46" i="4" s="1"/>
  <c r="H44" i="4"/>
  <c r="B48" i="4"/>
  <c r="A49" i="4"/>
  <c r="U42" i="2"/>
  <c r="X42" i="2"/>
  <c r="V42" i="2"/>
  <c r="W42" i="2"/>
  <c r="M40" i="2"/>
  <c r="L40" i="2"/>
  <c r="J41" i="2"/>
  <c r="K41" i="2"/>
  <c r="I41" i="2"/>
  <c r="F41" i="2"/>
  <c r="G41" i="2"/>
  <c r="H42" i="2" s="1"/>
  <c r="E41" i="2"/>
  <c r="C47" i="4" l="1"/>
  <c r="F47" i="4" s="1"/>
  <c r="G47" i="4" s="1"/>
  <c r="E47" i="4"/>
  <c r="H45" i="4"/>
  <c r="A50" i="4"/>
  <c r="B49" i="4"/>
  <c r="V43" i="2"/>
  <c r="W43" i="2"/>
  <c r="X43" i="2"/>
  <c r="U43" i="2"/>
  <c r="G42" i="2"/>
  <c r="H43" i="2" s="1"/>
  <c r="F42" i="2"/>
  <c r="E42" i="2"/>
  <c r="I42" i="2"/>
  <c r="K42" i="2"/>
  <c r="J42" i="2"/>
  <c r="M41" i="2"/>
  <c r="L41" i="2"/>
  <c r="E48" i="4" l="1"/>
  <c r="C48" i="4"/>
  <c r="F48" i="4" s="1"/>
  <c r="G48" i="4" s="1"/>
  <c r="H46" i="4"/>
  <c r="B50" i="4"/>
  <c r="A51" i="4"/>
  <c r="X44" i="2"/>
  <c r="U44" i="2"/>
  <c r="W44" i="2"/>
  <c r="V44" i="2"/>
  <c r="M42" i="2"/>
  <c r="L42" i="2"/>
  <c r="K43" i="2"/>
  <c r="J43" i="2"/>
  <c r="I43" i="2"/>
  <c r="F43" i="2"/>
  <c r="E43" i="2"/>
  <c r="G43" i="2"/>
  <c r="H44" i="2" s="1"/>
  <c r="C49" i="4" l="1"/>
  <c r="F49" i="4" s="1"/>
  <c r="G49" i="4" s="1"/>
  <c r="E49" i="4"/>
  <c r="H47" i="4"/>
  <c r="A52" i="4"/>
  <c r="B51" i="4"/>
  <c r="W45" i="2"/>
  <c r="U45" i="2"/>
  <c r="X45" i="2"/>
  <c r="V45" i="2"/>
  <c r="M43" i="2"/>
  <c r="L43" i="2"/>
  <c r="E44" i="2"/>
  <c r="J44" i="2"/>
  <c r="K44" i="2"/>
  <c r="I44" i="2"/>
  <c r="G44" i="2"/>
  <c r="H45" i="2" s="1"/>
  <c r="F44" i="2"/>
  <c r="E50" i="4" l="1"/>
  <c r="C50" i="4"/>
  <c r="F50" i="4" s="1"/>
  <c r="G50" i="4" s="1"/>
  <c r="H48" i="4"/>
  <c r="B52" i="4"/>
  <c r="A53" i="4"/>
  <c r="X46" i="2"/>
  <c r="U46" i="2"/>
  <c r="W46" i="2"/>
  <c r="V46" i="2"/>
  <c r="J45" i="2"/>
  <c r="K45" i="2"/>
  <c r="I45" i="2"/>
  <c r="G45" i="2"/>
  <c r="H46" i="2" s="1"/>
  <c r="F45" i="2"/>
  <c r="E45" i="2"/>
  <c r="M44" i="2"/>
  <c r="L44" i="2"/>
  <c r="C51" i="4" l="1"/>
  <c r="F51" i="4" s="1"/>
  <c r="G51" i="4" s="1"/>
  <c r="E51" i="4"/>
  <c r="H49" i="4"/>
  <c r="A54" i="4"/>
  <c r="B53" i="4"/>
  <c r="W47" i="2"/>
  <c r="X47" i="2"/>
  <c r="U47" i="2"/>
  <c r="V47" i="2"/>
  <c r="L45" i="2"/>
  <c r="M45" i="2"/>
  <c r="J46" i="2"/>
  <c r="K46" i="2"/>
  <c r="I46" i="2"/>
  <c r="G46" i="2"/>
  <c r="H47" i="2" s="1"/>
  <c r="F46" i="2"/>
  <c r="E46" i="2"/>
  <c r="E52" i="4" l="1"/>
  <c r="C52" i="4"/>
  <c r="F52" i="4" s="1"/>
  <c r="G52" i="4" s="1"/>
  <c r="H50" i="4"/>
  <c r="A55" i="4"/>
  <c r="B54" i="4"/>
  <c r="X48" i="2"/>
  <c r="V48" i="2"/>
  <c r="U48" i="2"/>
  <c r="W48" i="2"/>
  <c r="J47" i="2"/>
  <c r="I47" i="2"/>
  <c r="G47" i="2"/>
  <c r="H48" i="2" s="1"/>
  <c r="F47" i="2"/>
  <c r="E47" i="2"/>
  <c r="K47" i="2"/>
  <c r="M46" i="2"/>
  <c r="L46" i="2"/>
  <c r="C53" i="4" l="1"/>
  <c r="F53" i="4" s="1"/>
  <c r="G53" i="4" s="1"/>
  <c r="E53" i="4"/>
  <c r="H51" i="4"/>
  <c r="A56" i="4"/>
  <c r="B55" i="4"/>
  <c r="W49" i="2"/>
  <c r="U49" i="2"/>
  <c r="X49" i="2"/>
  <c r="V49" i="2"/>
  <c r="L47" i="2"/>
  <c r="M47" i="2"/>
  <c r="K48" i="2"/>
  <c r="G48" i="2"/>
  <c r="H49" i="2" s="1"/>
  <c r="F48" i="2"/>
  <c r="E48" i="2"/>
  <c r="J48" i="2"/>
  <c r="I48" i="2"/>
  <c r="E54" i="4" l="1"/>
  <c r="C54" i="4"/>
  <c r="F54" i="4" s="1"/>
  <c r="G54" i="4" s="1"/>
  <c r="H52" i="4"/>
  <c r="A57" i="4"/>
  <c r="B56" i="4"/>
  <c r="W50" i="2"/>
  <c r="X50" i="2"/>
  <c r="U50" i="2"/>
  <c r="V50" i="2"/>
  <c r="G49" i="2"/>
  <c r="H50" i="2" s="1"/>
  <c r="F49" i="2"/>
  <c r="E49" i="2"/>
  <c r="J49" i="2"/>
  <c r="K49" i="2"/>
  <c r="I49" i="2"/>
  <c r="M48" i="2"/>
  <c r="L48" i="2"/>
  <c r="E55" i="4" l="1"/>
  <c r="C55" i="4"/>
  <c r="F55" i="4" s="1"/>
  <c r="G55" i="4" s="1"/>
  <c r="H53" i="4"/>
  <c r="A58" i="4"/>
  <c r="B57" i="4"/>
  <c r="V51" i="2"/>
  <c r="X51" i="2"/>
  <c r="U51" i="2"/>
  <c r="W51" i="2"/>
  <c r="L49" i="2"/>
  <c r="M49" i="2"/>
  <c r="K50" i="2"/>
  <c r="I50" i="2"/>
  <c r="J50" i="2"/>
  <c r="F50" i="2"/>
  <c r="E50" i="2"/>
  <c r="G50" i="2"/>
  <c r="H51" i="2" s="1"/>
  <c r="E56" i="4" l="1"/>
  <c r="C56" i="4"/>
  <c r="F56" i="4" s="1"/>
  <c r="G56" i="4" s="1"/>
  <c r="H54" i="4"/>
  <c r="A59" i="4"/>
  <c r="B58" i="4"/>
  <c r="X52" i="2"/>
  <c r="V52" i="2"/>
  <c r="U52" i="2"/>
  <c r="W52" i="2"/>
  <c r="F51" i="2"/>
  <c r="E51" i="2"/>
  <c r="K51" i="2"/>
  <c r="J51" i="2"/>
  <c r="I51" i="2"/>
  <c r="G51" i="2"/>
  <c r="H52" i="2" s="1"/>
  <c r="M50" i="2"/>
  <c r="L50" i="2"/>
  <c r="E57" i="4" l="1"/>
  <c r="C57" i="4"/>
  <c r="F57" i="4" s="1"/>
  <c r="G57" i="4" s="1"/>
  <c r="H55" i="4"/>
  <c r="B59" i="4"/>
  <c r="A60" i="4"/>
  <c r="X53" i="2"/>
  <c r="U53" i="2"/>
  <c r="V53" i="2"/>
  <c r="W53" i="2"/>
  <c r="K52" i="2"/>
  <c r="J52" i="2"/>
  <c r="I52" i="2"/>
  <c r="G52" i="2"/>
  <c r="H53" i="2" s="1"/>
  <c r="F52" i="2"/>
  <c r="E52" i="2"/>
  <c r="M51" i="2"/>
  <c r="L51" i="2"/>
  <c r="E58" i="4" l="1"/>
  <c r="C58" i="4"/>
  <c r="F58" i="4" s="1"/>
  <c r="G58" i="4" s="1"/>
  <c r="H56" i="4"/>
  <c r="B60" i="4"/>
  <c r="A61" i="4"/>
  <c r="V54" i="2"/>
  <c r="U54" i="2"/>
  <c r="X54" i="2"/>
  <c r="W54" i="2"/>
  <c r="F53" i="2"/>
  <c r="E53" i="2"/>
  <c r="J53" i="2"/>
  <c r="I53" i="2"/>
  <c r="K53" i="2"/>
  <c r="G53" i="2"/>
  <c r="H54" i="2" s="1"/>
  <c r="M52" i="2"/>
  <c r="L52" i="2"/>
  <c r="C59" i="4" l="1"/>
  <c r="F59" i="4" s="1"/>
  <c r="G59" i="4" s="1"/>
  <c r="E59" i="4"/>
  <c r="H57" i="4"/>
  <c r="B61" i="4"/>
  <c r="A62" i="4"/>
  <c r="X55" i="2"/>
  <c r="W55" i="2"/>
  <c r="V55" i="2"/>
  <c r="U55" i="2"/>
  <c r="K54" i="2"/>
  <c r="J54" i="2"/>
  <c r="I54" i="2"/>
  <c r="G54" i="2"/>
  <c r="H55" i="2" s="1"/>
  <c r="F54" i="2"/>
  <c r="E54" i="2"/>
  <c r="M53" i="2"/>
  <c r="L53" i="2"/>
  <c r="E60" i="4" l="1"/>
  <c r="C60" i="4"/>
  <c r="F60" i="4" s="1"/>
  <c r="G60" i="4" s="1"/>
  <c r="H58" i="4"/>
  <c r="A63" i="4"/>
  <c r="B62" i="4"/>
  <c r="X56" i="2"/>
  <c r="W56" i="2"/>
  <c r="U56" i="2"/>
  <c r="V56" i="2"/>
  <c r="E55" i="2"/>
  <c r="J55" i="2"/>
  <c r="I55" i="2"/>
  <c r="K55" i="2"/>
  <c r="G55" i="2"/>
  <c r="H56" i="2" s="1"/>
  <c r="F55" i="2"/>
  <c r="M54" i="2"/>
  <c r="L54" i="2"/>
  <c r="C61" i="4" l="1"/>
  <c r="F61" i="4" s="1"/>
  <c r="G61" i="4" s="1"/>
  <c r="E61" i="4"/>
  <c r="H59" i="4"/>
  <c r="A64" i="4"/>
  <c r="B63" i="4"/>
  <c r="W57" i="2"/>
  <c r="U57" i="2"/>
  <c r="V57" i="2"/>
  <c r="X57" i="2"/>
  <c r="I56" i="2"/>
  <c r="G56" i="2"/>
  <c r="H57" i="2" s="1"/>
  <c r="F56" i="2"/>
  <c r="E56" i="2"/>
  <c r="J56" i="2"/>
  <c r="K56" i="2"/>
  <c r="L55" i="2"/>
  <c r="M55" i="2"/>
  <c r="E62" i="4" l="1"/>
  <c r="C62" i="4"/>
  <c r="F62" i="4" s="1"/>
  <c r="G62" i="4" s="1"/>
  <c r="H60" i="4"/>
  <c r="A65" i="4"/>
  <c r="B64" i="4"/>
  <c r="X58" i="2"/>
  <c r="V58" i="2"/>
  <c r="W58" i="2"/>
  <c r="U58" i="2"/>
  <c r="K57" i="2"/>
  <c r="J57" i="2"/>
  <c r="I57" i="2"/>
  <c r="G57" i="2"/>
  <c r="H58" i="2" s="1"/>
  <c r="E57" i="2"/>
  <c r="F57" i="2"/>
  <c r="M56" i="2"/>
  <c r="L56" i="2"/>
  <c r="C63" i="4" l="1"/>
  <c r="F63" i="4" s="1"/>
  <c r="G63" i="4" s="1"/>
  <c r="E63" i="4"/>
  <c r="H61" i="4"/>
  <c r="A66" i="4"/>
  <c r="B65" i="4"/>
  <c r="U59" i="2"/>
  <c r="X59" i="2"/>
  <c r="W59" i="2"/>
  <c r="V59" i="2"/>
  <c r="G58" i="2"/>
  <c r="H59" i="2" s="1"/>
  <c r="F58" i="2"/>
  <c r="E58" i="2"/>
  <c r="K58" i="2"/>
  <c r="J58" i="2"/>
  <c r="I58" i="2"/>
  <c r="M57" i="2"/>
  <c r="L57" i="2"/>
  <c r="E64" i="4" l="1"/>
  <c r="C64" i="4"/>
  <c r="F64" i="4" s="1"/>
  <c r="G64" i="4" s="1"/>
  <c r="H62" i="4"/>
  <c r="B66" i="4"/>
  <c r="A67" i="4"/>
  <c r="X60" i="2"/>
  <c r="W60" i="2"/>
  <c r="V60" i="2"/>
  <c r="U60" i="2"/>
  <c r="L58" i="2"/>
  <c r="M58" i="2"/>
  <c r="K59" i="2"/>
  <c r="J59" i="2"/>
  <c r="I59" i="2"/>
  <c r="F59" i="2"/>
  <c r="E59" i="2"/>
  <c r="G59" i="2"/>
  <c r="H60" i="2" s="1"/>
  <c r="E65" i="4" l="1"/>
  <c r="C65" i="4"/>
  <c r="F65" i="4" s="1"/>
  <c r="G65" i="4" s="1"/>
  <c r="H63" i="4"/>
  <c r="A68" i="4"/>
  <c r="B67" i="4"/>
  <c r="W61" i="2"/>
  <c r="U61" i="2"/>
  <c r="V61" i="2"/>
  <c r="X61" i="2"/>
  <c r="E60" i="2"/>
  <c r="J60" i="2"/>
  <c r="I60" i="2"/>
  <c r="F60" i="2"/>
  <c r="K60" i="2"/>
  <c r="G60" i="2"/>
  <c r="H61" i="2" s="1"/>
  <c r="M59" i="2"/>
  <c r="L59" i="2"/>
  <c r="E66" i="4" l="1"/>
  <c r="C66" i="4"/>
  <c r="F66" i="4" s="1"/>
  <c r="G66" i="4" s="1"/>
  <c r="H64" i="4"/>
  <c r="B68" i="4"/>
  <c r="A69" i="4"/>
  <c r="W62" i="2"/>
  <c r="U62" i="2"/>
  <c r="X62" i="2"/>
  <c r="V62" i="2"/>
  <c r="M60" i="2"/>
  <c r="L60" i="2"/>
  <c r="K61" i="2"/>
  <c r="J61" i="2"/>
  <c r="F61" i="2"/>
  <c r="I61" i="2"/>
  <c r="G61" i="2"/>
  <c r="H62" i="2" s="1"/>
  <c r="E61" i="2"/>
  <c r="E67" i="4" l="1"/>
  <c r="C67" i="4"/>
  <c r="F67" i="4" s="1"/>
  <c r="G67" i="4" s="1"/>
  <c r="H65" i="4"/>
  <c r="A70" i="4"/>
  <c r="B69" i="4"/>
  <c r="X63" i="2"/>
  <c r="V63" i="2"/>
  <c r="W63" i="2"/>
  <c r="U63" i="2"/>
  <c r="K62" i="2"/>
  <c r="I62" i="2"/>
  <c r="J62" i="2"/>
  <c r="F62" i="2"/>
  <c r="G62" i="2"/>
  <c r="H63" i="2" s="1"/>
  <c r="E62" i="2"/>
  <c r="L61" i="2"/>
  <c r="M61" i="2"/>
  <c r="C68" i="4" l="1"/>
  <c r="F68" i="4" s="1"/>
  <c r="G68" i="4" s="1"/>
  <c r="E68" i="4"/>
  <c r="H66" i="4"/>
  <c r="A71" i="4"/>
  <c r="B70" i="4"/>
  <c r="X64" i="2"/>
  <c r="U64" i="2"/>
  <c r="W64" i="2"/>
  <c r="V64" i="2"/>
  <c r="J63" i="2"/>
  <c r="I63" i="2"/>
  <c r="G63" i="2"/>
  <c r="H64" i="2" s="1"/>
  <c r="F63" i="2"/>
  <c r="E63" i="2"/>
  <c r="K63" i="2"/>
  <c r="M62" i="2"/>
  <c r="L62" i="2"/>
  <c r="C69" i="4" l="1"/>
  <c r="F69" i="4" s="1"/>
  <c r="G69" i="4" s="1"/>
  <c r="E69" i="4"/>
  <c r="H67" i="4"/>
  <c r="A72" i="4"/>
  <c r="B71" i="4"/>
  <c r="W65" i="2"/>
  <c r="U65" i="2"/>
  <c r="X65" i="2"/>
  <c r="V65" i="2"/>
  <c r="L63" i="2"/>
  <c r="M63" i="2"/>
  <c r="K64" i="2"/>
  <c r="G64" i="2"/>
  <c r="H65" i="2" s="1"/>
  <c r="F64" i="2"/>
  <c r="E64" i="2"/>
  <c r="J64" i="2"/>
  <c r="I64" i="2"/>
  <c r="C70" i="4" l="1"/>
  <c r="E70" i="4"/>
  <c r="H68" i="4"/>
  <c r="A73" i="4"/>
  <c r="B72" i="4"/>
  <c r="V66" i="2"/>
  <c r="U66" i="2"/>
  <c r="X66" i="2"/>
  <c r="W66" i="2"/>
  <c r="G65" i="2"/>
  <c r="H66" i="2" s="1"/>
  <c r="F65" i="2"/>
  <c r="E65" i="2"/>
  <c r="K65" i="2"/>
  <c r="J65" i="2"/>
  <c r="I65" i="2"/>
  <c r="M64" i="2"/>
  <c r="L64" i="2"/>
  <c r="A74" i="4" l="1"/>
  <c r="B73" i="4"/>
  <c r="F70" i="4"/>
  <c r="G70" i="4" s="1"/>
  <c r="W67" i="2"/>
  <c r="V67" i="2"/>
  <c r="U67" i="2"/>
  <c r="X67" i="2"/>
  <c r="K66" i="2"/>
  <c r="J66" i="2"/>
  <c r="I66" i="2"/>
  <c r="G66" i="2"/>
  <c r="H67" i="2" s="1"/>
  <c r="F66" i="2"/>
  <c r="E66" i="2"/>
  <c r="L65" i="2"/>
  <c r="M65" i="2"/>
  <c r="E71" i="4" l="1"/>
  <c r="C71" i="4"/>
  <c r="F71" i="4" s="1"/>
  <c r="G71" i="4" s="1"/>
  <c r="H69" i="4"/>
  <c r="A75" i="4"/>
  <c r="B74" i="4"/>
  <c r="U68" i="2"/>
  <c r="X68" i="2"/>
  <c r="W68" i="2"/>
  <c r="V68" i="2"/>
  <c r="F67" i="2"/>
  <c r="E67" i="2"/>
  <c r="J67" i="2"/>
  <c r="K67" i="2"/>
  <c r="I67" i="2"/>
  <c r="G67" i="2"/>
  <c r="H68" i="2" s="1"/>
  <c r="M66" i="2"/>
  <c r="L66" i="2"/>
  <c r="C72" i="4" l="1"/>
  <c r="F72" i="4" s="1"/>
  <c r="G72" i="4" s="1"/>
  <c r="E72" i="4"/>
  <c r="H70" i="4"/>
  <c r="B75" i="4"/>
  <c r="A76" i="4"/>
  <c r="W69" i="2"/>
  <c r="X69" i="2"/>
  <c r="U69" i="2"/>
  <c r="V69" i="2"/>
  <c r="K68" i="2"/>
  <c r="J68" i="2"/>
  <c r="I68" i="2"/>
  <c r="G68" i="2"/>
  <c r="O3" i="2" s="1" a="1"/>
  <c r="O3" i="2" s="1"/>
  <c r="F68" i="2"/>
  <c r="E68" i="2"/>
  <c r="M67" i="2"/>
  <c r="L67" i="2"/>
  <c r="E73" i="4" l="1"/>
  <c r="C73" i="4"/>
  <c r="F73" i="4" s="1"/>
  <c r="G73" i="4" s="1"/>
  <c r="H71" i="4"/>
  <c r="A77" i="4"/>
  <c r="B76" i="4"/>
  <c r="W70" i="2"/>
  <c r="U70" i="2"/>
  <c r="V70" i="2"/>
  <c r="X70" i="2"/>
  <c r="M68" i="2"/>
  <c r="L68" i="2"/>
  <c r="E74" i="4" l="1"/>
  <c r="C74" i="4"/>
  <c r="F74" i="4" s="1"/>
  <c r="G74" i="4" s="1"/>
  <c r="H72" i="4"/>
  <c r="B77" i="4"/>
  <c r="A78" i="4"/>
  <c r="X71" i="2"/>
  <c r="V71" i="2"/>
  <c r="U71" i="2"/>
  <c r="W71" i="2"/>
  <c r="M17" i="1"/>
  <c r="M12" i="1"/>
  <c r="M16" i="1"/>
  <c r="M11" i="1"/>
  <c r="F6" i="1"/>
  <c r="C3" i="1"/>
  <c r="A4" i="1" s="1"/>
  <c r="F5" i="1"/>
  <c r="F4" i="1"/>
  <c r="M15" i="1"/>
  <c r="M10" i="1"/>
  <c r="K3" i="2"/>
  <c r="F15" i="1"/>
  <c r="F14" i="1"/>
  <c r="I14" i="1"/>
  <c r="D3" i="1"/>
  <c r="I11" i="1"/>
  <c r="I12" i="1" s="1"/>
  <c r="B3" i="1"/>
  <c r="B4" i="1" s="1"/>
  <c r="J2" i="1"/>
  <c r="K4" i="2" l="1"/>
  <c r="C75" i="4"/>
  <c r="F75" i="4" s="1"/>
  <c r="G75" i="4" s="1"/>
  <c r="E75" i="4"/>
  <c r="H73" i="4"/>
  <c r="B78" i="4"/>
  <c r="A79" i="4"/>
  <c r="AC11" i="2"/>
  <c r="AC28" i="2"/>
  <c r="AC24" i="2"/>
  <c r="AC20" i="2"/>
  <c r="AC16" i="2"/>
  <c r="AC12" i="2"/>
  <c r="AC3" i="2"/>
  <c r="AC4" i="2"/>
  <c r="AC31" i="2"/>
  <c r="AC27" i="2"/>
  <c r="AC23" i="2"/>
  <c r="AC19" i="2"/>
  <c r="AC15" i="2"/>
  <c r="AC29" i="2"/>
  <c r="AC26" i="2"/>
  <c r="AC9" i="2"/>
  <c r="AC10" i="2"/>
  <c r="AC30" i="2"/>
  <c r="AC13" i="2"/>
  <c r="AC7" i="2"/>
  <c r="AC14" i="2"/>
  <c r="AC8" i="2"/>
  <c r="AC21" i="2"/>
  <c r="AC5" i="2"/>
  <c r="AC17" i="2"/>
  <c r="AC18" i="2"/>
  <c r="AC25" i="2"/>
  <c r="AC22" i="2"/>
  <c r="AC6" i="2"/>
  <c r="AD4" i="2"/>
  <c r="AD5" i="2"/>
  <c r="AD6" i="2"/>
  <c r="AD7" i="2"/>
  <c r="AD8" i="2"/>
  <c r="AD9" i="2"/>
  <c r="AD10" i="2"/>
  <c r="AD11" i="2"/>
  <c r="AD12" i="2"/>
  <c r="AD13" i="2"/>
  <c r="AD14" i="2"/>
  <c r="AD15" i="2"/>
  <c r="AD16" i="2"/>
  <c r="AD17" i="2"/>
  <c r="AD18" i="2"/>
  <c r="AD19" i="2"/>
  <c r="AD20" i="2"/>
  <c r="AD21" i="2"/>
  <c r="AD22" i="2"/>
  <c r="AD23" i="2"/>
  <c r="AD24" i="2"/>
  <c r="AD25" i="2"/>
  <c r="AD26" i="2"/>
  <c r="AD27" i="2"/>
  <c r="AD28" i="2"/>
  <c r="AD29" i="2"/>
  <c r="AD30" i="2"/>
  <c r="AD31"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F6" i="2"/>
  <c r="AF7" i="2"/>
  <c r="AF8" i="2"/>
  <c r="AF9" i="2"/>
  <c r="AF10" i="2"/>
  <c r="AF11" i="2"/>
  <c r="AF12" i="2"/>
  <c r="AF13" i="2"/>
  <c r="AF14" i="2"/>
  <c r="AF15" i="2"/>
  <c r="AF16" i="2"/>
  <c r="AF17" i="2"/>
  <c r="AF18" i="2"/>
  <c r="AF19" i="2"/>
  <c r="AF20" i="2"/>
  <c r="AF21" i="2"/>
  <c r="AF22" i="2"/>
  <c r="AF23" i="2"/>
  <c r="AF24" i="2"/>
  <c r="AF25" i="2"/>
  <c r="AF26" i="2"/>
  <c r="AF27" i="2"/>
  <c r="AF28" i="2"/>
  <c r="AF29" i="2"/>
  <c r="AF30" i="2"/>
  <c r="AF31"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I9" i="2"/>
  <c r="AI10" i="2"/>
  <c r="AI11" i="2"/>
  <c r="AI12" i="2"/>
  <c r="AI13" i="2"/>
  <c r="AI14" i="2"/>
  <c r="AI15" i="2"/>
  <c r="AI16" i="2"/>
  <c r="AI17" i="2"/>
  <c r="AI18" i="2"/>
  <c r="AI19" i="2"/>
  <c r="AI20" i="2"/>
  <c r="AI21" i="2"/>
  <c r="AI22" i="2"/>
  <c r="AI23" i="2"/>
  <c r="AI24" i="2"/>
  <c r="AI25" i="2"/>
  <c r="AI26" i="2"/>
  <c r="AI27" i="2"/>
  <c r="AI28" i="2"/>
  <c r="AI29" i="2"/>
  <c r="AI30" i="2"/>
  <c r="AI31" i="2"/>
  <c r="AJ10" i="2"/>
  <c r="AJ11" i="2"/>
  <c r="AJ12" i="2"/>
  <c r="AJ13" i="2"/>
  <c r="AJ14" i="2"/>
  <c r="AJ15" i="2"/>
  <c r="AJ16" i="2"/>
  <c r="AJ17" i="2"/>
  <c r="AJ18" i="2"/>
  <c r="AJ19" i="2"/>
  <c r="AJ20" i="2"/>
  <c r="AJ21" i="2"/>
  <c r="AJ22" i="2"/>
  <c r="AJ23" i="2"/>
  <c r="AJ24" i="2"/>
  <c r="AJ25" i="2"/>
  <c r="AJ26" i="2"/>
  <c r="AJ27" i="2"/>
  <c r="AJ28" i="2"/>
  <c r="AJ29" i="2"/>
  <c r="AJ30" i="2"/>
  <c r="AJ31" i="2"/>
  <c r="AK11" i="2"/>
  <c r="AK12" i="2"/>
  <c r="AK13" i="2"/>
  <c r="AK14" i="2"/>
  <c r="AK15" i="2"/>
  <c r="AK16" i="2"/>
  <c r="AK17" i="2"/>
  <c r="AK18" i="2"/>
  <c r="AK19" i="2"/>
  <c r="AK20" i="2"/>
  <c r="AK21" i="2"/>
  <c r="AK22" i="2"/>
  <c r="AK23" i="2"/>
  <c r="AK24" i="2"/>
  <c r="AK25" i="2"/>
  <c r="AK26" i="2"/>
  <c r="AK27" i="2"/>
  <c r="AK28" i="2"/>
  <c r="AK29" i="2"/>
  <c r="AK30" i="2"/>
  <c r="AK31" i="2"/>
  <c r="K5" i="2"/>
  <c r="F12" i="1"/>
  <c r="C4" i="1"/>
  <c r="B5" i="1" s="1"/>
  <c r="D4" i="1"/>
  <c r="I8" i="1"/>
  <c r="I9" i="1" s="1"/>
  <c r="M2" i="1"/>
  <c r="E76" i="4" l="1"/>
  <c r="C76" i="4"/>
  <c r="F76" i="4" s="1"/>
  <c r="G76" i="4" s="1"/>
  <c r="H74" i="4"/>
  <c r="A80" i="4"/>
  <c r="B79" i="4"/>
  <c r="K6" i="2"/>
  <c r="A5" i="1"/>
  <c r="C5" i="1"/>
  <c r="B6" i="1" s="1"/>
  <c r="D5" i="1"/>
  <c r="F8" i="1"/>
  <c r="E77" i="4" l="1"/>
  <c r="C77" i="4"/>
  <c r="F77" i="4" s="1"/>
  <c r="G77" i="4" s="1"/>
  <c r="H75" i="4"/>
  <c r="A81" i="4"/>
  <c r="B80" i="4"/>
  <c r="D6" i="1"/>
  <c r="A6" i="1"/>
  <c r="C6" i="1"/>
  <c r="C7" i="1" s="1"/>
  <c r="K7" i="2"/>
  <c r="H3" i="2"/>
  <c r="N9" i="1"/>
  <c r="H4" i="2" l="1"/>
  <c r="H5" i="2" s="1"/>
  <c r="H6" i="2" s="1"/>
  <c r="H7" i="2" s="1"/>
  <c r="H8" i="2" s="1"/>
  <c r="H9" i="2" s="1"/>
  <c r="H10" i="2" s="1"/>
  <c r="H11" i="2" s="1"/>
  <c r="H12" i="2" s="1"/>
  <c r="H13" i="2" s="1"/>
  <c r="H14" i="2" s="1"/>
  <c r="H15" i="2" s="1"/>
  <c r="H16" i="2" s="1"/>
  <c r="H17" i="2" s="1"/>
  <c r="H18" i="2" s="1"/>
  <c r="H19" i="2" s="1"/>
  <c r="H20" i="2" s="1"/>
  <c r="H21" i="2" s="1"/>
  <c r="H22" i="2" s="1"/>
  <c r="H23" i="2" s="1"/>
  <c r="H24" i="2" s="1"/>
  <c r="H25" i="2" s="1"/>
  <c r="H26" i="2" s="1"/>
  <c r="E78" i="4"/>
  <c r="C78" i="4"/>
  <c r="F78" i="4" s="1"/>
  <c r="G78" i="4" s="1"/>
  <c r="H76" i="4"/>
  <c r="A82" i="4"/>
  <c r="B81" i="4"/>
  <c r="B7" i="1"/>
  <c r="B8" i="1" s="1"/>
  <c r="A7" i="1"/>
  <c r="A8" i="1" s="1"/>
  <c r="D7" i="1"/>
  <c r="D8" i="1" s="1"/>
  <c r="K8" i="2"/>
  <c r="C8" i="1"/>
  <c r="P3" i="2" l="1" a="1"/>
  <c r="P3" i="2" s="1"/>
  <c r="E79" i="4"/>
  <c r="C79" i="4"/>
  <c r="F79" i="4" s="1"/>
  <c r="G79" i="4" s="1"/>
  <c r="H77" i="4"/>
  <c r="B82" i="4"/>
  <c r="A83" i="4"/>
  <c r="K9" i="2"/>
  <c r="K6" i="1"/>
  <c r="B9" i="1"/>
  <c r="D9" i="1"/>
  <c r="C9" i="1"/>
  <c r="A9" i="1"/>
  <c r="E80" i="4" l="1"/>
  <c r="C80" i="4"/>
  <c r="F80" i="4" s="1"/>
  <c r="G80" i="4" s="1"/>
  <c r="H78" i="4"/>
  <c r="A84" i="4"/>
  <c r="B83" i="4"/>
  <c r="K10" i="2"/>
  <c r="C10" i="1"/>
  <c r="A10" i="1"/>
  <c r="D10" i="1"/>
  <c r="B10" i="1"/>
  <c r="E81" i="4" l="1"/>
  <c r="C81" i="4"/>
  <c r="F81" i="4" s="1"/>
  <c r="G81" i="4" s="1"/>
  <c r="H79" i="4"/>
  <c r="B84" i="4"/>
  <c r="A85" i="4"/>
  <c r="K11" i="2"/>
  <c r="B11" i="1"/>
  <c r="D11" i="1"/>
  <c r="C11" i="1"/>
  <c r="A11" i="1"/>
  <c r="E82" i="4" l="1"/>
  <c r="C82" i="4"/>
  <c r="F82" i="4" s="1"/>
  <c r="G82" i="4" s="1"/>
  <c r="H80" i="4"/>
  <c r="A86" i="4"/>
  <c r="B85" i="4"/>
  <c r="K12" i="2"/>
  <c r="A12" i="1"/>
  <c r="D12" i="1"/>
  <c r="C12" i="1"/>
  <c r="B12" i="1"/>
  <c r="C83" i="4" l="1"/>
  <c r="F83" i="4" s="1"/>
  <c r="G83" i="4" s="1"/>
  <c r="E83" i="4"/>
  <c r="H81" i="4"/>
  <c r="B86" i="4"/>
  <c r="A87" i="4"/>
  <c r="K13" i="2"/>
  <c r="B13" i="1"/>
  <c r="A13" i="1"/>
  <c r="D13" i="1"/>
  <c r="C13" i="1"/>
  <c r="E84" i="4" l="1"/>
  <c r="C84" i="4"/>
  <c r="F84" i="4" s="1"/>
  <c r="G84" i="4" s="1"/>
  <c r="H82" i="4"/>
  <c r="A88" i="4"/>
  <c r="B87" i="4"/>
  <c r="K14" i="2"/>
  <c r="D14" i="1"/>
  <c r="C14" i="1"/>
  <c r="A14" i="1"/>
  <c r="B14" i="1"/>
  <c r="E85" i="4" l="1"/>
  <c r="C85" i="4"/>
  <c r="F85" i="4" s="1"/>
  <c r="G85" i="4" s="1"/>
  <c r="H83" i="4"/>
  <c r="A89" i="4"/>
  <c r="B88" i="4"/>
  <c r="K15" i="2"/>
  <c r="B15" i="1"/>
  <c r="D15" i="1"/>
  <c r="A15" i="1"/>
  <c r="C15" i="1"/>
  <c r="E86" i="4" l="1"/>
  <c r="C86" i="4"/>
  <c r="F86" i="4" s="1"/>
  <c r="G86" i="4" s="1"/>
  <c r="H84" i="4"/>
  <c r="A90" i="4"/>
  <c r="B89" i="4"/>
  <c r="K16" i="2"/>
  <c r="C16" i="1"/>
  <c r="A16" i="1"/>
  <c r="D16" i="1"/>
  <c r="B16" i="1"/>
  <c r="E87" i="4" l="1"/>
  <c r="C87" i="4"/>
  <c r="F87" i="4" s="1"/>
  <c r="G87" i="4" s="1"/>
  <c r="H85" i="4"/>
  <c r="A91" i="4"/>
  <c r="B90" i="4"/>
  <c r="K17" i="2"/>
  <c r="B17" i="1"/>
  <c r="C17" i="1"/>
  <c r="A17" i="1"/>
  <c r="D17" i="1"/>
  <c r="E88" i="4" l="1"/>
  <c r="C88" i="4"/>
  <c r="F88" i="4" s="1"/>
  <c r="G88" i="4" s="1"/>
  <c r="H86" i="4"/>
  <c r="B91" i="4"/>
  <c r="A92" i="4"/>
  <c r="K18" i="2"/>
  <c r="C18" i="1"/>
  <c r="D18" i="1"/>
  <c r="A18" i="1"/>
  <c r="B18" i="1"/>
  <c r="E89" i="4" l="1"/>
  <c r="C89" i="4"/>
  <c r="F89" i="4" s="1"/>
  <c r="G89" i="4" s="1"/>
  <c r="H87" i="4"/>
  <c r="A93" i="4"/>
  <c r="B92" i="4"/>
  <c r="K19" i="2"/>
  <c r="B19" i="1"/>
  <c r="D19" i="1"/>
  <c r="A19" i="1"/>
  <c r="C19" i="1"/>
  <c r="C90" i="4" l="1"/>
  <c r="F90" i="4" s="1"/>
  <c r="G90" i="4" s="1"/>
  <c r="E90" i="4"/>
  <c r="H88" i="4"/>
  <c r="B93" i="4"/>
  <c r="A94" i="4"/>
  <c r="K20" i="2"/>
  <c r="D20" i="1"/>
  <c r="C20" i="1"/>
  <c r="A20" i="1"/>
  <c r="B20" i="1"/>
  <c r="E91" i="4" l="1"/>
  <c r="C91" i="4"/>
  <c r="F91" i="4" s="1"/>
  <c r="G91" i="4" s="1"/>
  <c r="H89" i="4"/>
  <c r="A95" i="4"/>
  <c r="B94" i="4"/>
  <c r="B21" i="1"/>
  <c r="K21" i="2"/>
  <c r="A21" i="1"/>
  <c r="D21" i="1"/>
  <c r="C21" i="1"/>
  <c r="E92" i="4" l="1"/>
  <c r="C92" i="4"/>
  <c r="F92" i="4" s="1"/>
  <c r="G92" i="4" s="1"/>
  <c r="H90" i="4"/>
  <c r="A96" i="4"/>
  <c r="B95" i="4"/>
  <c r="K22" i="2"/>
  <c r="A22" i="1"/>
  <c r="D22" i="1"/>
  <c r="C22" i="1"/>
  <c r="B22" i="1"/>
  <c r="E93" i="4" l="1"/>
  <c r="C93" i="4"/>
  <c r="F93" i="4" s="1"/>
  <c r="G93" i="4" s="1"/>
  <c r="H91" i="4"/>
  <c r="A97" i="4"/>
  <c r="B96" i="4"/>
  <c r="B23" i="1"/>
  <c r="K23" i="2"/>
  <c r="A23" i="1"/>
  <c r="D23" i="1"/>
  <c r="C23" i="1"/>
  <c r="E94" i="4" l="1"/>
  <c r="C94" i="4"/>
  <c r="F94" i="4" s="1"/>
  <c r="G94" i="4" s="1"/>
  <c r="H92" i="4"/>
  <c r="A98" i="4"/>
  <c r="B97" i="4"/>
  <c r="K24" i="2"/>
  <c r="C24" i="1"/>
  <c r="A24" i="1"/>
  <c r="D24" i="1"/>
  <c r="B24" i="1"/>
  <c r="E95" i="4" l="1"/>
  <c r="C95" i="4"/>
  <c r="F95" i="4" s="1"/>
  <c r="G95" i="4" s="1"/>
  <c r="H93" i="4"/>
  <c r="B98" i="4"/>
  <c r="A99" i="4"/>
  <c r="B25" i="1"/>
  <c r="K25" i="2"/>
  <c r="D25" i="1"/>
  <c r="C25" i="1"/>
  <c r="A25" i="1"/>
  <c r="E96" i="4" l="1"/>
  <c r="C96" i="4"/>
  <c r="F96" i="4" s="1"/>
  <c r="G96" i="4" s="1"/>
  <c r="H94" i="4"/>
  <c r="A100" i="4"/>
  <c r="B99" i="4"/>
  <c r="K26" i="2"/>
  <c r="R3" i="2" s="1" a="1"/>
  <c r="R3" i="2" s="1"/>
  <c r="C26" i="1"/>
  <c r="A26" i="1"/>
  <c r="D26" i="1"/>
  <c r="B26" i="1"/>
  <c r="E97" i="4" l="1"/>
  <c r="C97" i="4"/>
  <c r="F97" i="4" s="1"/>
  <c r="G97" i="4" s="1"/>
  <c r="H95" i="4"/>
  <c r="B100" i="4"/>
  <c r="A101" i="4"/>
  <c r="B27" i="1"/>
  <c r="C27" i="1"/>
  <c r="D27" i="1"/>
  <c r="A27" i="1"/>
  <c r="E98" i="4" l="1"/>
  <c r="C98" i="4"/>
  <c r="F98" i="4" s="1"/>
  <c r="G98" i="4" s="1"/>
  <c r="H96" i="4"/>
  <c r="A102" i="4"/>
  <c r="B101" i="4"/>
  <c r="D28" i="1"/>
  <c r="C28" i="1"/>
  <c r="A28" i="1"/>
  <c r="B28" i="1"/>
  <c r="E99" i="4" l="1"/>
  <c r="C99" i="4"/>
  <c r="F99" i="4" s="1"/>
  <c r="G99" i="4" s="1"/>
  <c r="H97" i="4"/>
  <c r="B102" i="4"/>
  <c r="A103" i="4"/>
  <c r="B29" i="1"/>
  <c r="A29" i="1"/>
  <c r="D29" i="1"/>
  <c r="C29" i="1"/>
  <c r="E100" i="4" l="1"/>
  <c r="C100" i="4"/>
  <c r="F100" i="4" s="1"/>
  <c r="G100" i="4" s="1"/>
  <c r="H98" i="4"/>
  <c r="A104" i="4"/>
  <c r="B103" i="4"/>
  <c r="D30" i="1"/>
  <c r="C30" i="1"/>
  <c r="A30" i="1"/>
  <c r="B30" i="1"/>
  <c r="E101" i="4" l="1"/>
  <c r="C101" i="4"/>
  <c r="F101" i="4" s="1"/>
  <c r="G101" i="4" s="1"/>
  <c r="H99" i="4"/>
  <c r="A105" i="4"/>
  <c r="B104" i="4"/>
  <c r="B31" i="1"/>
  <c r="A31" i="1"/>
  <c r="D31" i="1"/>
  <c r="C31" i="1"/>
  <c r="C102" i="4" l="1"/>
  <c r="E102" i="4"/>
  <c r="H100" i="4"/>
  <c r="A106" i="4"/>
  <c r="B105" i="4"/>
  <c r="C32" i="1"/>
  <c r="A32" i="1"/>
  <c r="D32" i="1"/>
  <c r="B32" i="1"/>
  <c r="F102" i="4" l="1"/>
  <c r="G102" i="4" s="1"/>
  <c r="C103" i="4"/>
  <c r="F103" i="4" s="1"/>
  <c r="G103" i="4" s="1"/>
  <c r="E103" i="4"/>
  <c r="H101" i="4"/>
  <c r="A107" i="4"/>
  <c r="B106" i="4"/>
  <c r="B33" i="1"/>
  <c r="D33" i="1"/>
  <c r="C33" i="1"/>
  <c r="A33" i="1"/>
  <c r="E104" i="4" l="1"/>
  <c r="C104" i="4"/>
  <c r="F104" i="4" s="1"/>
  <c r="G104" i="4" s="1"/>
  <c r="H102" i="4"/>
  <c r="B107" i="4"/>
  <c r="A108" i="4"/>
  <c r="C34" i="1"/>
  <c r="D34" i="1"/>
  <c r="A34" i="1"/>
  <c r="B34" i="1"/>
  <c r="E105" i="4" l="1"/>
  <c r="C105" i="4"/>
  <c r="F105" i="4" s="1"/>
  <c r="G105" i="4" s="1"/>
  <c r="H103" i="4"/>
  <c r="A109" i="4"/>
  <c r="B108" i="4"/>
  <c r="B35" i="1"/>
  <c r="C35" i="1"/>
  <c r="A35" i="1"/>
  <c r="D35" i="1"/>
  <c r="C106" i="4" l="1"/>
  <c r="F106" i="4" s="1"/>
  <c r="G106" i="4" s="1"/>
  <c r="E106" i="4"/>
  <c r="H104" i="4"/>
  <c r="B109" i="4"/>
  <c r="A110" i="4"/>
  <c r="D36" i="1"/>
  <c r="C36" i="1"/>
  <c r="A36" i="1"/>
  <c r="B36" i="1"/>
  <c r="C107" i="4" l="1"/>
  <c r="F107" i="4" s="1"/>
  <c r="G107" i="4" s="1"/>
  <c r="E107" i="4"/>
  <c r="H105" i="4"/>
  <c r="A111" i="4"/>
  <c r="B110" i="4"/>
  <c r="B37" i="1"/>
  <c r="D37" i="1"/>
  <c r="C37" i="1"/>
  <c r="A37" i="1"/>
  <c r="E108" i="4" l="1"/>
  <c r="C108" i="4"/>
  <c r="F108" i="4" s="1"/>
  <c r="G108" i="4" s="1"/>
  <c r="H106" i="4"/>
  <c r="B111" i="4"/>
  <c r="A112" i="4"/>
  <c r="A38" i="1"/>
  <c r="D38" i="1"/>
  <c r="C38" i="1"/>
  <c r="B38" i="1"/>
  <c r="E109" i="4" l="1"/>
  <c r="C109" i="4"/>
  <c r="F109" i="4" s="1"/>
  <c r="G109" i="4" s="1"/>
  <c r="H107" i="4"/>
  <c r="A113" i="4"/>
  <c r="B112" i="4"/>
  <c r="B39" i="1"/>
  <c r="D39" i="1"/>
  <c r="C39" i="1"/>
  <c r="A39" i="1"/>
  <c r="E110" i="4" l="1"/>
  <c r="C110" i="4"/>
  <c r="F110" i="4" s="1"/>
  <c r="G110" i="4" s="1"/>
  <c r="H108" i="4"/>
  <c r="A114" i="4"/>
  <c r="B113" i="4"/>
  <c r="C40" i="1"/>
  <c r="A40" i="1"/>
  <c r="D40" i="1"/>
  <c r="B40" i="1"/>
  <c r="E111" i="4" l="1"/>
  <c r="C111" i="4"/>
  <c r="F111" i="4" s="1"/>
  <c r="G111" i="4" s="1"/>
  <c r="H109" i="4"/>
  <c r="B114" i="4"/>
  <c r="A115" i="4"/>
  <c r="D41" i="1"/>
  <c r="C41" i="1"/>
  <c r="A41" i="1"/>
  <c r="B41" i="1"/>
  <c r="C112" i="4" l="1"/>
  <c r="F112" i="4" s="1"/>
  <c r="G112" i="4" s="1"/>
  <c r="E112" i="4"/>
  <c r="H110" i="4"/>
  <c r="A116" i="4"/>
  <c r="B115" i="4"/>
  <c r="C42" i="1"/>
  <c r="A42" i="1"/>
  <c r="D42" i="1"/>
  <c r="B42" i="1"/>
  <c r="E113" i="4" l="1"/>
  <c r="C113" i="4"/>
  <c r="F113" i="4" s="1"/>
  <c r="G113" i="4" s="1"/>
  <c r="H111" i="4"/>
  <c r="B116" i="4"/>
  <c r="A117" i="4"/>
  <c r="C43" i="1"/>
  <c r="A43" i="1"/>
  <c r="D43" i="1"/>
  <c r="B43" i="1"/>
  <c r="E114" i="4" l="1"/>
  <c r="C114" i="4"/>
  <c r="F114" i="4" s="1"/>
  <c r="G114" i="4" s="1"/>
  <c r="H112" i="4"/>
  <c r="A118" i="4"/>
  <c r="B117" i="4"/>
  <c r="A44" i="1"/>
  <c r="B44" i="1"/>
  <c r="D44" i="1"/>
  <c r="C44" i="1"/>
  <c r="E115" i="4" l="1"/>
  <c r="C115" i="4"/>
  <c r="F115" i="4" s="1"/>
  <c r="G115" i="4" s="1"/>
  <c r="H113" i="4"/>
  <c r="B118" i="4"/>
  <c r="A119" i="4"/>
  <c r="A45" i="1"/>
  <c r="D45" i="1"/>
  <c r="C45" i="1"/>
  <c r="B45" i="1"/>
  <c r="C116" i="4" l="1"/>
  <c r="F116" i="4" s="1"/>
  <c r="G116" i="4" s="1"/>
  <c r="E116" i="4"/>
  <c r="H114" i="4"/>
  <c r="A120" i="4"/>
  <c r="B119" i="4"/>
  <c r="A46" i="1"/>
  <c r="D46" i="1"/>
  <c r="C46" i="1"/>
  <c r="B46" i="1"/>
  <c r="E117" i="4" l="1"/>
  <c r="C117" i="4"/>
  <c r="F117" i="4" s="1"/>
  <c r="G117" i="4" s="1"/>
  <c r="H115" i="4"/>
  <c r="A121" i="4"/>
  <c r="B120" i="4"/>
  <c r="B47" i="1"/>
  <c r="A47" i="1"/>
  <c r="D47" i="1"/>
  <c r="C47" i="1"/>
  <c r="E118" i="4" l="1"/>
  <c r="C118" i="4"/>
  <c r="F118" i="4" s="1"/>
  <c r="G118" i="4" s="1"/>
  <c r="H116" i="4"/>
  <c r="A122" i="4"/>
  <c r="B121" i="4"/>
  <c r="C48" i="1"/>
  <c r="B48" i="1"/>
  <c r="A48" i="1"/>
  <c r="D48" i="1"/>
  <c r="E119" i="4" l="1"/>
  <c r="C119" i="4"/>
  <c r="F119" i="4" s="1"/>
  <c r="G119" i="4" s="1"/>
  <c r="H117" i="4"/>
  <c r="A123" i="4"/>
  <c r="B122" i="4"/>
  <c r="C49" i="1"/>
  <c r="B49" i="1"/>
  <c r="A49" i="1"/>
  <c r="D49" i="1"/>
  <c r="C120" i="4" l="1"/>
  <c r="F120" i="4" s="1"/>
  <c r="G120" i="4" s="1"/>
  <c r="E120" i="4"/>
  <c r="H118" i="4"/>
  <c r="B123" i="4"/>
  <c r="A124" i="4"/>
  <c r="D50" i="1"/>
  <c r="C50" i="1"/>
  <c r="B50" i="1"/>
  <c r="A50" i="1"/>
  <c r="E121" i="4" l="1"/>
  <c r="C121" i="4"/>
  <c r="F121" i="4" s="1"/>
  <c r="G121" i="4" s="1"/>
  <c r="H119" i="4"/>
  <c r="A125" i="4"/>
  <c r="B124" i="4"/>
  <c r="D51" i="1"/>
  <c r="C51" i="1"/>
  <c r="B51" i="1"/>
  <c r="A51" i="1"/>
  <c r="C122" i="4" l="1"/>
  <c r="F122" i="4" s="1"/>
  <c r="G122" i="4" s="1"/>
  <c r="E122" i="4"/>
  <c r="H120" i="4"/>
  <c r="B125" i="4"/>
  <c r="A126" i="4"/>
  <c r="D52" i="1"/>
  <c r="C52" i="1"/>
  <c r="A52" i="1"/>
  <c r="B52" i="1"/>
  <c r="C123" i="4" l="1"/>
  <c r="F123" i="4" s="1"/>
  <c r="G123" i="4" s="1"/>
  <c r="E123" i="4"/>
  <c r="H121" i="4"/>
  <c r="A127" i="4"/>
  <c r="B126" i="4"/>
  <c r="D53" i="1"/>
  <c r="B53" i="1"/>
  <c r="C53" i="1"/>
  <c r="A53" i="1"/>
  <c r="E124" i="4" l="1"/>
  <c r="C124" i="4"/>
  <c r="F124" i="4" s="1"/>
  <c r="G124" i="4" s="1"/>
  <c r="H122" i="4"/>
  <c r="B127" i="4"/>
  <c r="A128" i="4"/>
  <c r="A54" i="1"/>
  <c r="D54" i="1"/>
  <c r="C54" i="1"/>
  <c r="B54" i="1"/>
  <c r="E125" i="4" l="1"/>
  <c r="C125" i="4"/>
  <c r="F125" i="4" s="1"/>
  <c r="G125" i="4" s="1"/>
  <c r="H123" i="4"/>
  <c r="A129" i="4"/>
  <c r="B128" i="4"/>
  <c r="C55" i="1"/>
  <c r="D55" i="1"/>
  <c r="B55" i="1"/>
  <c r="A55" i="1"/>
  <c r="E126" i="4" l="1"/>
  <c r="C126" i="4"/>
  <c r="F126" i="4" s="1"/>
  <c r="G126" i="4" s="1"/>
  <c r="H124" i="4"/>
  <c r="A130" i="4"/>
  <c r="B129" i="4"/>
  <c r="C56" i="1"/>
  <c r="A56" i="1"/>
  <c r="B56" i="1"/>
  <c r="D56" i="1"/>
  <c r="C127" i="4" l="1"/>
  <c r="F127" i="4" s="1"/>
  <c r="G127" i="4" s="1"/>
  <c r="E127" i="4"/>
  <c r="H125" i="4"/>
  <c r="B130" i="4"/>
  <c r="A131" i="4"/>
  <c r="C57" i="1"/>
  <c r="B57" i="1"/>
  <c r="A57" i="1"/>
  <c r="D57" i="1"/>
  <c r="E128" i="4" l="1"/>
  <c r="C128" i="4"/>
  <c r="F128" i="4" s="1"/>
  <c r="G128" i="4" s="1"/>
  <c r="H126" i="4"/>
  <c r="A132" i="4"/>
  <c r="B131" i="4"/>
  <c r="C58" i="1"/>
  <c r="A58" i="1"/>
  <c r="D58" i="1"/>
  <c r="B58" i="1"/>
  <c r="E129" i="4" l="1"/>
  <c r="C129" i="4"/>
  <c r="F129" i="4" s="1"/>
  <c r="G129" i="4" s="1"/>
  <c r="H127" i="4"/>
  <c r="B132" i="4"/>
  <c r="A133" i="4"/>
  <c r="C59" i="1"/>
  <c r="B59" i="1"/>
  <c r="A59" i="1"/>
  <c r="D59" i="1"/>
  <c r="E130" i="4" l="1"/>
  <c r="C130" i="4"/>
  <c r="F130" i="4" s="1"/>
  <c r="G130" i="4" s="1"/>
  <c r="H128" i="4"/>
  <c r="A134" i="4"/>
  <c r="B133" i="4"/>
  <c r="A60" i="1"/>
  <c r="B60" i="1"/>
  <c r="C60" i="1"/>
  <c r="D60" i="1"/>
  <c r="C131" i="4" l="1"/>
  <c r="F131" i="4" s="1"/>
  <c r="G131" i="4" s="1"/>
  <c r="E131" i="4"/>
  <c r="H129" i="4"/>
  <c r="B134" i="4"/>
  <c r="A135" i="4"/>
  <c r="A61" i="1"/>
  <c r="D61" i="1"/>
  <c r="C61" i="1"/>
  <c r="B61" i="1"/>
  <c r="E132" i="4" l="1"/>
  <c r="C132" i="4"/>
  <c r="F132" i="4" s="1"/>
  <c r="G132" i="4" s="1"/>
  <c r="H130" i="4"/>
  <c r="A136" i="4"/>
  <c r="B135" i="4"/>
  <c r="A62" i="1"/>
  <c r="B62" i="1"/>
  <c r="D62" i="1"/>
  <c r="C62" i="1"/>
  <c r="C133" i="4" l="1"/>
  <c r="F133" i="4" s="1"/>
  <c r="G133" i="4" s="1"/>
  <c r="E133" i="4"/>
  <c r="H131" i="4"/>
  <c r="A137" i="4"/>
  <c r="B136" i="4"/>
  <c r="B63" i="1"/>
  <c r="A63" i="1"/>
  <c r="C63" i="1"/>
  <c r="D63" i="1"/>
  <c r="E134" i="4" l="1"/>
  <c r="C134" i="4"/>
  <c r="F134" i="4" s="1"/>
  <c r="G134" i="4" s="1"/>
  <c r="H132" i="4"/>
  <c r="A138" i="4"/>
  <c r="B137" i="4"/>
  <c r="A64" i="1"/>
  <c r="C64" i="1"/>
  <c r="B64" i="1"/>
  <c r="D64" i="1"/>
  <c r="E135" i="4" l="1"/>
  <c r="C135" i="4"/>
  <c r="H133" i="4"/>
  <c r="A139" i="4"/>
  <c r="B138" i="4"/>
  <c r="C65" i="1"/>
  <c r="A65" i="1"/>
  <c r="B65" i="1"/>
  <c r="D65" i="1"/>
  <c r="B139" i="4" l="1"/>
  <c r="A140" i="4"/>
  <c r="F135" i="4"/>
  <c r="G135" i="4" s="1"/>
  <c r="B66" i="1"/>
  <c r="C66" i="1"/>
  <c r="D66" i="1"/>
  <c r="A66" i="1"/>
  <c r="C136" i="4" l="1"/>
  <c r="F136" i="4" s="1"/>
  <c r="G136" i="4" s="1"/>
  <c r="E136" i="4"/>
  <c r="H134" i="4"/>
  <c r="A141" i="4"/>
  <c r="B140" i="4"/>
  <c r="D67" i="1"/>
  <c r="K4" i="1" s="1"/>
  <c r="A67" i="1"/>
  <c r="C67" i="1"/>
  <c r="B67" i="1"/>
  <c r="E137" i="4" l="1"/>
  <c r="C137" i="4"/>
  <c r="F137" i="4" s="1"/>
  <c r="G137" i="4" s="1"/>
  <c r="H135" i="4"/>
  <c r="B141" i="4"/>
  <c r="A142" i="4"/>
  <c r="L3" i="2"/>
  <c r="M3" i="2"/>
  <c r="J3" i="2"/>
  <c r="I3" i="2"/>
  <c r="I15" i="1"/>
  <c r="N2" i="1"/>
  <c r="N4" i="1" s="1"/>
  <c r="N5" i="1" s="1"/>
  <c r="M14" i="1"/>
  <c r="M9" i="1"/>
  <c r="L4" i="2" l="1"/>
  <c r="M4" i="2" s="1"/>
  <c r="C138" i="4"/>
  <c r="F138" i="4" s="1"/>
  <c r="G138" i="4" s="1"/>
  <c r="E138" i="4"/>
  <c r="H136" i="4"/>
  <c r="B142" i="4"/>
  <c r="A143" i="4"/>
  <c r="I4" i="2"/>
  <c r="I5" i="2" s="1"/>
  <c r="Y4" i="2"/>
  <c r="N10" i="1"/>
  <c r="L5" i="2" l="1"/>
  <c r="B143" i="4"/>
  <c r="A144" i="4"/>
  <c r="C139" i="4"/>
  <c r="F139" i="4" s="1"/>
  <c r="G139" i="4" s="1"/>
  <c r="E139" i="4"/>
  <c r="H137" i="4"/>
  <c r="J4" i="2"/>
  <c r="J5" i="2"/>
  <c r="I6" i="2"/>
  <c r="M5" i="2"/>
  <c r="L6" i="2"/>
  <c r="N15" i="1"/>
  <c r="C140" i="4" l="1"/>
  <c r="E140" i="4"/>
  <c r="H138" i="4"/>
  <c r="A145" i="4"/>
  <c r="B144" i="4"/>
  <c r="M6" i="2"/>
  <c r="L7" i="2"/>
  <c r="J6" i="2"/>
  <c r="I7" i="2"/>
  <c r="A146" i="4" l="1"/>
  <c r="B145" i="4"/>
  <c r="F140" i="4"/>
  <c r="G140" i="4" s="1"/>
  <c r="J7" i="2"/>
  <c r="I8" i="2"/>
  <c r="M7" i="2"/>
  <c r="L8" i="2"/>
  <c r="E141" i="4" l="1"/>
  <c r="C141" i="4"/>
  <c r="F141" i="4" s="1"/>
  <c r="G141" i="4" s="1"/>
  <c r="H139" i="4"/>
  <c r="B146" i="4"/>
  <c r="A147" i="4"/>
  <c r="M8" i="2"/>
  <c r="L9" i="2"/>
  <c r="J8" i="2"/>
  <c r="I9" i="2"/>
  <c r="E142" i="4" l="1"/>
  <c r="C142" i="4"/>
  <c r="F142" i="4" s="1"/>
  <c r="G142" i="4" s="1"/>
  <c r="H140" i="4"/>
  <c r="A148" i="4"/>
  <c r="B147" i="4"/>
  <c r="J9" i="2"/>
  <c r="I10" i="2"/>
  <c r="M9" i="2"/>
  <c r="L10" i="2"/>
  <c r="E143" i="4" l="1"/>
  <c r="C143" i="4"/>
  <c r="F143" i="4" s="1"/>
  <c r="G143" i="4" s="1"/>
  <c r="H141" i="4"/>
  <c r="B148" i="4"/>
  <c r="A149" i="4"/>
  <c r="M10" i="2"/>
  <c r="L11" i="2"/>
  <c r="J10" i="2"/>
  <c r="I11" i="2"/>
  <c r="E144" i="4" l="1"/>
  <c r="C144" i="4"/>
  <c r="F144" i="4" s="1"/>
  <c r="G144" i="4" s="1"/>
  <c r="H142" i="4"/>
  <c r="A150" i="4"/>
  <c r="B149" i="4"/>
  <c r="M11" i="2"/>
  <c r="L12" i="2"/>
  <c r="J11" i="2"/>
  <c r="I12" i="2"/>
  <c r="C145" i="4" l="1"/>
  <c r="F145" i="4" s="1"/>
  <c r="G145" i="4" s="1"/>
  <c r="E145" i="4"/>
  <c r="H143" i="4"/>
  <c r="B150" i="4"/>
  <c r="A151" i="4"/>
  <c r="M12" i="2"/>
  <c r="L13" i="2"/>
  <c r="J12" i="2"/>
  <c r="I13" i="2"/>
  <c r="E146" i="4" l="1"/>
  <c r="C146" i="4"/>
  <c r="F146" i="4" s="1"/>
  <c r="G146" i="4" s="1"/>
  <c r="H144" i="4"/>
  <c r="A152" i="4"/>
  <c r="B151" i="4"/>
  <c r="M13" i="2"/>
  <c r="L14" i="2"/>
  <c r="J13" i="2"/>
  <c r="I14" i="2"/>
  <c r="E147" i="4" l="1"/>
  <c r="C147" i="4"/>
  <c r="F147" i="4" s="1"/>
  <c r="G147" i="4" s="1"/>
  <c r="H145" i="4"/>
  <c r="A153" i="4"/>
  <c r="B152" i="4"/>
  <c r="J14" i="2"/>
  <c r="I15" i="2"/>
  <c r="M14" i="2"/>
  <c r="L15" i="2"/>
  <c r="C148" i="4" l="1"/>
  <c r="F148" i="4" s="1"/>
  <c r="G148" i="4" s="1"/>
  <c r="E148" i="4"/>
  <c r="H146" i="4"/>
  <c r="A154" i="4"/>
  <c r="B153" i="4"/>
  <c r="M15" i="2"/>
  <c r="L16" i="2"/>
  <c r="J15" i="2"/>
  <c r="I16" i="2"/>
  <c r="E149" i="4" l="1"/>
  <c r="C149" i="4"/>
  <c r="F149" i="4" s="1"/>
  <c r="G149" i="4" s="1"/>
  <c r="H147" i="4"/>
  <c r="A155" i="4"/>
  <c r="B154" i="4"/>
  <c r="J16" i="2"/>
  <c r="I17" i="2"/>
  <c r="M16" i="2"/>
  <c r="L17" i="2"/>
  <c r="E150" i="4" l="1"/>
  <c r="C150" i="4"/>
  <c r="F150" i="4" s="1"/>
  <c r="G150" i="4" s="1"/>
  <c r="H148" i="4"/>
  <c r="B155" i="4"/>
  <c r="A156" i="4"/>
  <c r="M17" i="2"/>
  <c r="L18" i="2"/>
  <c r="J17" i="2"/>
  <c r="I18" i="2"/>
  <c r="E151" i="4" l="1"/>
  <c r="C151" i="4"/>
  <c r="F151" i="4" s="1"/>
  <c r="G151" i="4" s="1"/>
  <c r="H149" i="4"/>
  <c r="A157" i="4"/>
  <c r="B156" i="4"/>
  <c r="M18" i="2"/>
  <c r="L19" i="2"/>
  <c r="J18" i="2"/>
  <c r="I19" i="2"/>
  <c r="C152" i="4" l="1"/>
  <c r="F152" i="4" s="1"/>
  <c r="G152" i="4" s="1"/>
  <c r="E152" i="4"/>
  <c r="H150" i="4"/>
  <c r="B157" i="4"/>
  <c r="A158" i="4"/>
  <c r="J19" i="2"/>
  <c r="I20" i="2"/>
  <c r="M19" i="2"/>
  <c r="L20" i="2"/>
  <c r="E153" i="4" l="1"/>
  <c r="C153" i="4"/>
  <c r="F153" i="4" s="1"/>
  <c r="G153" i="4" s="1"/>
  <c r="H151" i="4"/>
  <c r="B158" i="4"/>
  <c r="A159" i="4"/>
  <c r="M20" i="2"/>
  <c r="L21" i="2"/>
  <c r="J20" i="2"/>
  <c r="I21" i="2"/>
  <c r="C154" i="4" l="1"/>
  <c r="F154" i="4" s="1"/>
  <c r="G154" i="4" s="1"/>
  <c r="E154" i="4"/>
  <c r="H152" i="4"/>
  <c r="B159" i="4"/>
  <c r="A160" i="4"/>
  <c r="J21" i="2"/>
  <c r="I22" i="2"/>
  <c r="M21" i="2"/>
  <c r="L22" i="2"/>
  <c r="C155" i="4" l="1"/>
  <c r="F155" i="4" s="1"/>
  <c r="G155" i="4" s="1"/>
  <c r="E155" i="4"/>
  <c r="H153" i="4"/>
  <c r="A161" i="4"/>
  <c r="B160" i="4"/>
  <c r="M22" i="2"/>
  <c r="L23" i="2"/>
  <c r="J22" i="2"/>
  <c r="I23" i="2"/>
  <c r="E156" i="4" l="1"/>
  <c r="C156" i="4"/>
  <c r="F156" i="4" s="1"/>
  <c r="G156" i="4" s="1"/>
  <c r="H154" i="4"/>
  <c r="A162" i="4"/>
  <c r="B161" i="4"/>
  <c r="J23" i="2"/>
  <c r="I24" i="2"/>
  <c r="M23" i="2"/>
  <c r="L24" i="2"/>
  <c r="E157" i="4" l="1"/>
  <c r="C157" i="4"/>
  <c r="F157" i="4" s="1"/>
  <c r="G157" i="4" s="1"/>
  <c r="H155" i="4"/>
  <c r="B162" i="4"/>
  <c r="A163" i="4"/>
  <c r="M24" i="2"/>
  <c r="L25" i="2"/>
  <c r="J24" i="2"/>
  <c r="I25" i="2"/>
  <c r="E158" i="4" l="1"/>
  <c r="C158" i="4"/>
  <c r="F158" i="4" s="1"/>
  <c r="G158" i="4" s="1"/>
  <c r="H156" i="4"/>
  <c r="A164" i="4"/>
  <c r="B163" i="4"/>
  <c r="J25" i="2"/>
  <c r="I26" i="2"/>
  <c r="Q3" i="2" s="1" a="1"/>
  <c r="Q3" i="2" s="1"/>
  <c r="M25" i="2"/>
  <c r="L26" i="2"/>
  <c r="S3" i="2" s="1" a="1"/>
  <c r="S3" i="2" s="1"/>
  <c r="E159" i="4" l="1"/>
  <c r="C159" i="4"/>
  <c r="F159" i="4" s="1"/>
  <c r="G159" i="4" s="1"/>
  <c r="H157" i="4"/>
  <c r="B164" i="4"/>
  <c r="A165" i="4"/>
  <c r="N16" i="1"/>
  <c r="M26" i="2"/>
  <c r="N17" i="1" s="1"/>
  <c r="J26" i="2"/>
  <c r="N12" i="1" s="1"/>
  <c r="N11" i="1"/>
  <c r="E160" i="4" l="1"/>
  <c r="C160" i="4"/>
  <c r="F160" i="4" s="1"/>
  <c r="G160" i="4" s="1"/>
  <c r="H158" i="4"/>
  <c r="A166" i="4"/>
  <c r="B165" i="4"/>
  <c r="E161" i="4" l="1"/>
  <c r="C161" i="4"/>
  <c r="F161" i="4" s="1"/>
  <c r="G161" i="4" s="1"/>
  <c r="H159" i="4"/>
  <c r="B166" i="4"/>
  <c r="A167" i="4"/>
  <c r="E162" i="4" l="1"/>
  <c r="C162" i="4"/>
  <c r="F162" i="4" s="1"/>
  <c r="G162" i="4" s="1"/>
  <c r="H160" i="4"/>
  <c r="A168" i="4"/>
  <c r="B167" i="4"/>
  <c r="E163" i="4" l="1"/>
  <c r="C163" i="4"/>
  <c r="F163" i="4" s="1"/>
  <c r="G163" i="4" s="1"/>
  <c r="H161" i="4"/>
  <c r="A169" i="4"/>
  <c r="B168" i="4"/>
  <c r="E164" i="4" l="1"/>
  <c r="C164" i="4"/>
  <c r="F164" i="4" s="1"/>
  <c r="G164" i="4" s="1"/>
  <c r="H162" i="4"/>
  <c r="A170" i="4"/>
  <c r="B169" i="4"/>
  <c r="E165" i="4" l="1"/>
  <c r="C165" i="4"/>
  <c r="F165" i="4" s="1"/>
  <c r="G165" i="4" s="1"/>
  <c r="H163" i="4"/>
  <c r="A171" i="4"/>
  <c r="B170" i="4"/>
  <c r="E166" i="4" l="1"/>
  <c r="C166" i="4"/>
  <c r="F166" i="4" s="1"/>
  <c r="G166" i="4" s="1"/>
  <c r="H164" i="4"/>
  <c r="B171" i="4"/>
  <c r="A172" i="4"/>
  <c r="C167" i="4" l="1"/>
  <c r="F167" i="4" s="1"/>
  <c r="G167" i="4" s="1"/>
  <c r="E167" i="4"/>
  <c r="H165" i="4"/>
  <c r="A173" i="4"/>
  <c r="B172" i="4"/>
  <c r="E168" i="4" l="1"/>
  <c r="C168" i="4"/>
  <c r="F168" i="4" s="1"/>
  <c r="G168" i="4" s="1"/>
  <c r="H166" i="4"/>
  <c r="B173" i="4"/>
  <c r="A174" i="4"/>
  <c r="E169" i="4" l="1"/>
  <c r="C169" i="4"/>
  <c r="F169" i="4" s="1"/>
  <c r="G169" i="4" s="1"/>
  <c r="H167" i="4"/>
  <c r="B174" i="4"/>
  <c r="A175" i="4"/>
  <c r="C170" i="4" l="1"/>
  <c r="F170" i="4" s="1"/>
  <c r="G170" i="4" s="1"/>
  <c r="E170" i="4"/>
  <c r="H168" i="4"/>
  <c r="B175" i="4"/>
  <c r="A176" i="4"/>
  <c r="C171" i="4" l="1"/>
  <c r="F171" i="4" s="1"/>
  <c r="G171" i="4" s="1"/>
  <c r="E171" i="4"/>
  <c r="H169" i="4"/>
  <c r="A177" i="4"/>
  <c r="B176" i="4"/>
  <c r="E172" i="4" l="1"/>
  <c r="C172" i="4"/>
  <c r="F172" i="4" s="1"/>
  <c r="G172" i="4" s="1"/>
  <c r="H170" i="4"/>
  <c r="A178" i="4"/>
  <c r="B177" i="4"/>
  <c r="C173" i="4" l="1"/>
  <c r="E173" i="4"/>
  <c r="H171" i="4"/>
  <c r="B178" i="4"/>
  <c r="A179" i="4"/>
  <c r="F173" i="4" l="1"/>
  <c r="G173" i="4" s="1"/>
  <c r="H172" i="4" s="1"/>
  <c r="E174" i="4"/>
  <c r="C174" i="4"/>
  <c r="F174" i="4" s="1"/>
  <c r="G174" i="4" s="1"/>
  <c r="A180" i="4"/>
  <c r="B179" i="4"/>
  <c r="E175" i="4" l="1"/>
  <c r="C175" i="4"/>
  <c r="F175" i="4" s="1"/>
  <c r="G175" i="4" s="1"/>
  <c r="H173" i="4"/>
  <c r="B180" i="4"/>
  <c r="A181" i="4"/>
  <c r="C176" i="4" l="1"/>
  <c r="F176" i="4" s="1"/>
  <c r="G176" i="4" s="1"/>
  <c r="E176" i="4"/>
  <c r="H174" i="4"/>
  <c r="A182" i="4"/>
  <c r="B181" i="4"/>
  <c r="E177" i="4" l="1"/>
  <c r="C177" i="4"/>
  <c r="F177" i="4" s="1"/>
  <c r="G177" i="4" s="1"/>
  <c r="H175" i="4"/>
  <c r="B182" i="4"/>
  <c r="A183" i="4"/>
  <c r="E178" i="4" l="1"/>
  <c r="C178" i="4"/>
  <c r="F178" i="4" s="1"/>
  <c r="G178" i="4" s="1"/>
  <c r="H176" i="4"/>
  <c r="A184" i="4"/>
  <c r="B183" i="4"/>
  <c r="E179" i="4" l="1"/>
  <c r="C179" i="4"/>
  <c r="F179" i="4" s="1"/>
  <c r="G179" i="4" s="1"/>
  <c r="H177" i="4"/>
  <c r="A185" i="4"/>
  <c r="B184" i="4"/>
  <c r="E180" i="4" l="1"/>
  <c r="C180" i="4"/>
  <c r="F180" i="4" s="1"/>
  <c r="G180" i="4" s="1"/>
  <c r="H178" i="4"/>
  <c r="A186" i="4"/>
  <c r="B185" i="4"/>
  <c r="C181" i="4" l="1"/>
  <c r="F181" i="4" s="1"/>
  <c r="G181" i="4" s="1"/>
  <c r="E181" i="4"/>
  <c r="H179" i="4"/>
  <c r="A187" i="4"/>
  <c r="B186" i="4"/>
  <c r="E182" i="4" l="1"/>
  <c r="C182" i="4"/>
  <c r="F182" i="4" s="1"/>
  <c r="G182" i="4" s="1"/>
  <c r="H180" i="4"/>
  <c r="B187" i="4"/>
  <c r="A188" i="4"/>
  <c r="C183" i="4" l="1"/>
  <c r="F183" i="4" s="1"/>
  <c r="G183" i="4" s="1"/>
  <c r="E183" i="4"/>
  <c r="H181" i="4"/>
  <c r="A189" i="4"/>
  <c r="B188" i="4"/>
  <c r="C184" i="4" l="1"/>
  <c r="F184" i="4" s="1"/>
  <c r="G184" i="4" s="1"/>
  <c r="E184" i="4"/>
  <c r="H182" i="4"/>
  <c r="B189" i="4"/>
  <c r="A190" i="4"/>
  <c r="C185" i="4" l="1"/>
  <c r="F185" i="4" s="1"/>
  <c r="G185" i="4" s="1"/>
  <c r="E185" i="4"/>
  <c r="H183" i="4"/>
  <c r="B190" i="4"/>
  <c r="A191" i="4"/>
  <c r="C186" i="4" l="1"/>
  <c r="F186" i="4" s="1"/>
  <c r="G186" i="4" s="1"/>
  <c r="E186" i="4"/>
  <c r="H184" i="4"/>
  <c r="B191" i="4"/>
  <c r="A192" i="4"/>
  <c r="C187" i="4" l="1"/>
  <c r="F187" i="4" s="1"/>
  <c r="G187" i="4" s="1"/>
  <c r="E187" i="4"/>
  <c r="H185" i="4"/>
  <c r="A193" i="4"/>
  <c r="B192" i="4"/>
  <c r="E188" i="4" l="1"/>
  <c r="C188" i="4"/>
  <c r="F188" i="4" s="1"/>
  <c r="G188" i="4" s="1"/>
  <c r="H186" i="4"/>
  <c r="A194" i="4"/>
  <c r="B193" i="4"/>
  <c r="E189" i="4" l="1"/>
  <c r="C189" i="4"/>
  <c r="F189" i="4" s="1"/>
  <c r="G189" i="4" s="1"/>
  <c r="H187" i="4"/>
  <c r="B194" i="4"/>
  <c r="A195" i="4"/>
  <c r="E190" i="4" l="1"/>
  <c r="C190" i="4"/>
  <c r="F190" i="4" s="1"/>
  <c r="G190" i="4" s="1"/>
  <c r="H188" i="4"/>
  <c r="A196" i="4"/>
  <c r="B195" i="4"/>
  <c r="E191" i="4" l="1"/>
  <c r="C191" i="4"/>
  <c r="F191" i="4" s="1"/>
  <c r="G191" i="4" s="1"/>
  <c r="H189" i="4"/>
  <c r="B196" i="4"/>
  <c r="A197" i="4"/>
  <c r="E192" i="4" l="1"/>
  <c r="C192" i="4"/>
  <c r="F192" i="4" s="1"/>
  <c r="G192" i="4" s="1"/>
  <c r="H190" i="4"/>
  <c r="A198" i="4"/>
  <c r="B197" i="4"/>
  <c r="E193" i="4" l="1"/>
  <c r="C193" i="4"/>
  <c r="F193" i="4" s="1"/>
  <c r="G193" i="4" s="1"/>
  <c r="H191" i="4"/>
  <c r="B198" i="4"/>
  <c r="A199" i="4"/>
  <c r="E194" i="4" l="1"/>
  <c r="C194" i="4"/>
  <c r="F194" i="4" s="1"/>
  <c r="G194" i="4" s="1"/>
  <c r="H192" i="4"/>
  <c r="A200" i="4"/>
  <c r="B199" i="4"/>
  <c r="E195" i="4" l="1"/>
  <c r="C195" i="4"/>
  <c r="F195" i="4" s="1"/>
  <c r="G195" i="4" s="1"/>
  <c r="H193" i="4"/>
  <c r="A201" i="4"/>
  <c r="B200" i="4"/>
  <c r="C196" i="4" l="1"/>
  <c r="F196" i="4" s="1"/>
  <c r="G196" i="4" s="1"/>
  <c r="E196" i="4"/>
  <c r="H194" i="4"/>
  <c r="A202" i="4"/>
  <c r="B201" i="4"/>
  <c r="C197" i="4" l="1"/>
  <c r="F197" i="4" s="1"/>
  <c r="G197" i="4" s="1"/>
  <c r="E197" i="4"/>
  <c r="H195" i="4"/>
  <c r="A203" i="4"/>
  <c r="B202" i="4"/>
  <c r="C198" i="4" l="1"/>
  <c r="F198" i="4" s="1"/>
  <c r="G198" i="4" s="1"/>
  <c r="E198" i="4"/>
  <c r="H196" i="4"/>
  <c r="B203" i="4"/>
  <c r="A204" i="4"/>
  <c r="E199" i="4" l="1"/>
  <c r="C199" i="4"/>
  <c r="F199" i="4" s="1"/>
  <c r="G199" i="4" s="1"/>
  <c r="H197" i="4"/>
  <c r="A205" i="4"/>
  <c r="B204" i="4"/>
  <c r="E200" i="4" l="1"/>
  <c r="C200" i="4"/>
  <c r="F200" i="4" s="1"/>
  <c r="G200" i="4" s="1"/>
  <c r="H198" i="4"/>
  <c r="B205" i="4"/>
  <c r="A206" i="4"/>
  <c r="E201" i="4" l="1"/>
  <c r="C201" i="4"/>
  <c r="F201" i="4" s="1"/>
  <c r="G201" i="4" s="1"/>
  <c r="H199" i="4"/>
  <c r="B206" i="4"/>
  <c r="A207" i="4"/>
  <c r="C202" i="4" l="1"/>
  <c r="F202" i="4" s="1"/>
  <c r="G202" i="4" s="1"/>
  <c r="E202" i="4"/>
  <c r="H200" i="4"/>
  <c r="B207" i="4"/>
  <c r="A208" i="4"/>
  <c r="C203" i="4" l="1"/>
  <c r="F203" i="4" s="1"/>
  <c r="G203" i="4" s="1"/>
  <c r="E203" i="4"/>
  <c r="H201" i="4"/>
  <c r="A209" i="4"/>
  <c r="B208" i="4"/>
  <c r="E204" i="4" l="1"/>
  <c r="C204" i="4"/>
  <c r="F204" i="4" s="1"/>
  <c r="G204" i="4" s="1"/>
  <c r="H202" i="4"/>
  <c r="A210" i="4"/>
  <c r="B209" i="4"/>
  <c r="E205" i="4" l="1"/>
  <c r="C205" i="4"/>
  <c r="F205" i="4" s="1"/>
  <c r="G205" i="4" s="1"/>
  <c r="H203" i="4"/>
  <c r="B210" i="4"/>
  <c r="A211" i="4"/>
  <c r="E206" i="4" l="1"/>
  <c r="C206" i="4"/>
  <c r="F206" i="4" s="1"/>
  <c r="G206" i="4" s="1"/>
  <c r="H204" i="4"/>
  <c r="A212" i="4"/>
  <c r="B211" i="4"/>
  <c r="E207" i="4" l="1"/>
  <c r="C207" i="4"/>
  <c r="F207" i="4" s="1"/>
  <c r="G207" i="4" s="1"/>
  <c r="H205" i="4"/>
  <c r="B212" i="4"/>
  <c r="A213" i="4"/>
  <c r="E208" i="4" l="1"/>
  <c r="C208" i="4"/>
  <c r="F208" i="4" s="1"/>
  <c r="G208" i="4" s="1"/>
  <c r="H206" i="4"/>
  <c r="A214" i="4"/>
  <c r="B213" i="4"/>
  <c r="E209" i="4" l="1"/>
  <c r="C209" i="4"/>
  <c r="F209" i="4" s="1"/>
  <c r="G209" i="4" s="1"/>
  <c r="H207" i="4"/>
  <c r="B214" i="4"/>
  <c r="A215" i="4"/>
  <c r="E210" i="4" l="1"/>
  <c r="C210" i="4"/>
  <c r="F210" i="4" s="1"/>
  <c r="G210" i="4" s="1"/>
  <c r="H208" i="4"/>
  <c r="B215" i="4"/>
  <c r="A216" i="4"/>
  <c r="E211" i="4" l="1"/>
  <c r="C211" i="4"/>
  <c r="F211" i="4" s="1"/>
  <c r="G211" i="4" s="1"/>
  <c r="H209" i="4"/>
  <c r="A217" i="4"/>
  <c r="B216" i="4"/>
  <c r="E212" i="4" l="1"/>
  <c r="C212" i="4"/>
  <c r="F212" i="4" s="1"/>
  <c r="G212" i="4" s="1"/>
  <c r="H210" i="4"/>
  <c r="B217" i="4"/>
  <c r="A218" i="4"/>
  <c r="E213" i="4" l="1"/>
  <c r="C213" i="4"/>
  <c r="F213" i="4" s="1"/>
  <c r="G213" i="4" s="1"/>
  <c r="H211" i="4"/>
  <c r="A219" i="4"/>
  <c r="B218" i="4"/>
  <c r="E214" i="4" l="1"/>
  <c r="C214" i="4"/>
  <c r="F214" i="4" s="1"/>
  <c r="G214" i="4" s="1"/>
  <c r="H212" i="4"/>
  <c r="A220" i="4"/>
  <c r="B219" i="4"/>
  <c r="E215" i="4" l="1"/>
  <c r="C215" i="4"/>
  <c r="F215" i="4" s="1"/>
  <c r="G215" i="4" s="1"/>
  <c r="H213" i="4"/>
  <c r="A221" i="4"/>
  <c r="B220" i="4"/>
  <c r="C216" i="4" l="1"/>
  <c r="F216" i="4" s="1"/>
  <c r="G216" i="4" s="1"/>
  <c r="E216" i="4"/>
  <c r="H214" i="4"/>
  <c r="A222" i="4"/>
  <c r="B221" i="4"/>
  <c r="E217" i="4" l="1"/>
  <c r="C217" i="4"/>
  <c r="F217" i="4" s="1"/>
  <c r="G217" i="4" s="1"/>
  <c r="H215" i="4"/>
  <c r="B222" i="4"/>
  <c r="A223" i="4"/>
  <c r="C218" i="4" l="1"/>
  <c r="F218" i="4" s="1"/>
  <c r="G218" i="4" s="1"/>
  <c r="E218" i="4"/>
  <c r="H216" i="4"/>
  <c r="B223" i="4"/>
  <c r="A224" i="4"/>
  <c r="E219" i="4" l="1"/>
  <c r="C219" i="4"/>
  <c r="F219" i="4" s="1"/>
  <c r="G219" i="4" s="1"/>
  <c r="H217" i="4"/>
  <c r="B224" i="4"/>
  <c r="A225" i="4"/>
  <c r="E220" i="4" l="1"/>
  <c r="C220" i="4"/>
  <c r="F220" i="4" s="1"/>
  <c r="G220" i="4" s="1"/>
  <c r="H218" i="4"/>
  <c r="B225" i="4"/>
  <c r="A226" i="4"/>
  <c r="C221" i="4" l="1"/>
  <c r="F221" i="4" s="1"/>
  <c r="G221" i="4" s="1"/>
  <c r="E221" i="4"/>
  <c r="H219" i="4"/>
  <c r="A227" i="4"/>
  <c r="B226" i="4"/>
  <c r="E222" i="4" l="1"/>
  <c r="C222" i="4"/>
  <c r="F222" i="4" s="1"/>
  <c r="G222" i="4" s="1"/>
  <c r="H220" i="4"/>
  <c r="A228" i="4"/>
  <c r="B227" i="4"/>
  <c r="E223" i="4" l="1"/>
  <c r="C223" i="4"/>
  <c r="F223" i="4" s="1"/>
  <c r="G223" i="4" s="1"/>
  <c r="H221" i="4"/>
  <c r="A229" i="4"/>
  <c r="B228" i="4"/>
  <c r="E224" i="4" l="1"/>
  <c r="C224" i="4"/>
  <c r="F224" i="4" s="1"/>
  <c r="G224" i="4" s="1"/>
  <c r="H222" i="4"/>
  <c r="A230" i="4"/>
  <c r="B229" i="4"/>
  <c r="C225" i="4" l="1"/>
  <c r="F225" i="4" s="1"/>
  <c r="G225" i="4" s="1"/>
  <c r="E225" i="4"/>
  <c r="H223" i="4"/>
  <c r="A231" i="4"/>
  <c r="B230" i="4"/>
  <c r="E226" i="4" l="1"/>
  <c r="C226" i="4"/>
  <c r="F226" i="4" s="1"/>
  <c r="G226" i="4" s="1"/>
  <c r="H224" i="4"/>
  <c r="B231" i="4"/>
  <c r="A232" i="4"/>
  <c r="E227" i="4" l="1"/>
  <c r="C227" i="4"/>
  <c r="F227" i="4" s="1"/>
  <c r="G227" i="4" s="1"/>
  <c r="H225" i="4"/>
  <c r="A233" i="4"/>
  <c r="B232" i="4"/>
  <c r="E228" i="4" l="1"/>
  <c r="C228" i="4"/>
  <c r="F228" i="4" s="1"/>
  <c r="G228" i="4" s="1"/>
  <c r="H226" i="4"/>
  <c r="B233" i="4"/>
  <c r="A234" i="4"/>
  <c r="E229" i="4" l="1"/>
  <c r="C229" i="4"/>
  <c r="F229" i="4" s="1"/>
  <c r="G229" i="4" s="1"/>
  <c r="H227" i="4"/>
  <c r="A235" i="4"/>
  <c r="B234" i="4"/>
  <c r="C230" i="4" l="1"/>
  <c r="F230" i="4" s="1"/>
  <c r="G230" i="4" s="1"/>
  <c r="E230" i="4"/>
  <c r="H228" i="4"/>
  <c r="A236" i="4"/>
  <c r="B235" i="4"/>
  <c r="C231" i="4" l="1"/>
  <c r="F231" i="4" s="1"/>
  <c r="G231" i="4" s="1"/>
  <c r="E231" i="4"/>
  <c r="H229" i="4"/>
  <c r="B236" i="4"/>
  <c r="A237" i="4"/>
  <c r="E232" i="4" l="1"/>
  <c r="C232" i="4"/>
  <c r="F232" i="4" s="1"/>
  <c r="G232" i="4" s="1"/>
  <c r="H230" i="4"/>
  <c r="A238" i="4"/>
  <c r="B237" i="4"/>
  <c r="E233" i="4" l="1"/>
  <c r="C233" i="4"/>
  <c r="F233" i="4" s="1"/>
  <c r="G233" i="4" s="1"/>
  <c r="H231" i="4"/>
  <c r="B238" i="4"/>
  <c r="A239" i="4"/>
  <c r="C234" i="4" l="1"/>
  <c r="F234" i="4" s="1"/>
  <c r="G234" i="4" s="1"/>
  <c r="E234" i="4"/>
  <c r="H232" i="4"/>
  <c r="B239" i="4"/>
  <c r="A240" i="4"/>
  <c r="E235" i="4" l="1"/>
  <c r="C235" i="4"/>
  <c r="F235" i="4" s="1"/>
  <c r="G235" i="4" s="1"/>
  <c r="H233" i="4"/>
  <c r="B240" i="4"/>
  <c r="A241" i="4"/>
  <c r="E236" i="4" l="1"/>
  <c r="C236" i="4"/>
  <c r="F236" i="4" s="1"/>
  <c r="G236" i="4" s="1"/>
  <c r="H234" i="4"/>
  <c r="A242" i="4"/>
  <c r="B241" i="4"/>
  <c r="C237" i="4" l="1"/>
  <c r="F237" i="4" s="1"/>
  <c r="G237" i="4" s="1"/>
  <c r="E237" i="4"/>
  <c r="H235" i="4"/>
  <c r="B242" i="4"/>
  <c r="A243" i="4"/>
  <c r="C238" i="4" l="1"/>
  <c r="E238" i="4"/>
  <c r="H236" i="4"/>
  <c r="A244" i="4"/>
  <c r="B243" i="4"/>
  <c r="F238" i="4" l="1"/>
  <c r="G238" i="4" s="1"/>
  <c r="C239" i="4"/>
  <c r="F239" i="4" s="1"/>
  <c r="G239" i="4" s="1"/>
  <c r="E239" i="4"/>
  <c r="H237" i="4"/>
  <c r="A245" i="4"/>
  <c r="B244" i="4"/>
  <c r="C240" i="4" l="1"/>
  <c r="F240" i="4" s="1"/>
  <c r="G240" i="4" s="1"/>
  <c r="E240" i="4"/>
  <c r="H238" i="4"/>
  <c r="B245" i="4"/>
  <c r="A246" i="4"/>
  <c r="E241" i="4" l="1"/>
  <c r="C241" i="4"/>
  <c r="F241" i="4" s="1"/>
  <c r="G241" i="4" s="1"/>
  <c r="H239" i="4"/>
  <c r="A247" i="4"/>
  <c r="B246" i="4"/>
  <c r="E242" i="4" l="1"/>
  <c r="C242" i="4"/>
  <c r="F242" i="4" s="1"/>
  <c r="G242" i="4" s="1"/>
  <c r="H240" i="4"/>
  <c r="B247" i="4"/>
  <c r="A248" i="4"/>
  <c r="E243" i="4" l="1"/>
  <c r="C243" i="4"/>
  <c r="F243" i="4" s="1"/>
  <c r="G243" i="4" s="1"/>
  <c r="H241" i="4"/>
  <c r="A249" i="4"/>
  <c r="B248" i="4"/>
  <c r="E244" i="4" l="1"/>
  <c r="C244" i="4"/>
  <c r="F244" i="4" s="1"/>
  <c r="G244" i="4" s="1"/>
  <c r="H242" i="4"/>
  <c r="A250" i="4"/>
  <c r="B249" i="4"/>
  <c r="E245" i="4" l="1"/>
  <c r="C245" i="4"/>
  <c r="F245" i="4" s="1"/>
  <c r="G245" i="4" s="1"/>
  <c r="H243" i="4"/>
  <c r="A251" i="4"/>
  <c r="B250" i="4"/>
  <c r="C246" i="4" l="1"/>
  <c r="F246" i="4" s="1"/>
  <c r="G246" i="4" s="1"/>
  <c r="E246" i="4"/>
  <c r="H244" i="4"/>
  <c r="B251" i="4"/>
  <c r="A252" i="4"/>
  <c r="C247" i="4" l="1"/>
  <c r="F247" i="4" s="1"/>
  <c r="G247" i="4" s="1"/>
  <c r="E247" i="4"/>
  <c r="H245" i="4"/>
  <c r="B252" i="4"/>
  <c r="A253" i="4"/>
  <c r="E248" i="4" l="1"/>
  <c r="C248" i="4"/>
  <c r="F248" i="4" s="1"/>
  <c r="G248" i="4" s="1"/>
  <c r="H246" i="4"/>
  <c r="A254" i="4"/>
  <c r="B253" i="4"/>
  <c r="E249" i="4" l="1"/>
  <c r="C249" i="4"/>
  <c r="F249" i="4" s="1"/>
  <c r="G249" i="4" s="1"/>
  <c r="H247" i="4"/>
  <c r="B254" i="4"/>
  <c r="A255" i="4"/>
  <c r="E250" i="4" l="1"/>
  <c r="C250" i="4"/>
  <c r="F250" i="4" s="1"/>
  <c r="G250" i="4" s="1"/>
  <c r="H248" i="4"/>
  <c r="A256" i="4"/>
  <c r="B255" i="4"/>
  <c r="C251" i="4" l="1"/>
  <c r="F251" i="4" s="1"/>
  <c r="G251" i="4" s="1"/>
  <c r="E251" i="4"/>
  <c r="H249" i="4"/>
  <c r="B256" i="4"/>
  <c r="A257" i="4"/>
  <c r="E252" i="4" l="1"/>
  <c r="C252" i="4"/>
  <c r="F252" i="4" s="1"/>
  <c r="G252" i="4" s="1"/>
  <c r="H250" i="4"/>
  <c r="A258" i="4"/>
  <c r="B257" i="4"/>
  <c r="E253" i="4" l="1"/>
  <c r="C253" i="4"/>
  <c r="F253" i="4" s="1"/>
  <c r="G253" i="4" s="1"/>
  <c r="H251" i="4"/>
  <c r="B258" i="4"/>
  <c r="A259" i="4"/>
  <c r="C254" i="4" l="1"/>
  <c r="E254" i="4"/>
  <c r="H252" i="4"/>
  <c r="B259" i="4"/>
  <c r="A260" i="4"/>
  <c r="F254" i="4" l="1"/>
  <c r="G254" i="4" s="1"/>
  <c r="E255" i="4"/>
  <c r="C255" i="4"/>
  <c r="F255" i="4" s="1"/>
  <c r="G255" i="4" s="1"/>
  <c r="H253" i="4"/>
  <c r="A261" i="4"/>
  <c r="B260" i="4"/>
  <c r="E256" i="4" l="1"/>
  <c r="C256" i="4"/>
  <c r="F256" i="4" s="1"/>
  <c r="G256" i="4" s="1"/>
  <c r="H254" i="4"/>
  <c r="A262" i="4"/>
  <c r="B261" i="4"/>
  <c r="E257" i="4" l="1"/>
  <c r="C257" i="4"/>
  <c r="F257" i="4" s="1"/>
  <c r="G257" i="4" s="1"/>
  <c r="H255" i="4"/>
  <c r="A263" i="4"/>
  <c r="B262" i="4"/>
  <c r="C258" i="4" l="1"/>
  <c r="F258" i="4" s="1"/>
  <c r="G258" i="4" s="1"/>
  <c r="E258" i="4"/>
  <c r="H256" i="4"/>
  <c r="B263" i="4"/>
  <c r="A264" i="4"/>
  <c r="E259" i="4" l="1"/>
  <c r="C259" i="4"/>
  <c r="F259" i="4" s="1"/>
  <c r="G259" i="4" s="1"/>
  <c r="H257" i="4"/>
  <c r="A265" i="4"/>
  <c r="B264" i="4"/>
  <c r="E260" i="4" l="1"/>
  <c r="C260" i="4"/>
  <c r="F260" i="4" s="1"/>
  <c r="G260" i="4" s="1"/>
  <c r="H258" i="4"/>
  <c r="B265" i="4"/>
  <c r="A266" i="4"/>
  <c r="E261" i="4" l="1"/>
  <c r="C261" i="4"/>
  <c r="F261" i="4" s="1"/>
  <c r="G261" i="4" s="1"/>
  <c r="H259" i="4"/>
  <c r="A267" i="4"/>
  <c r="B266" i="4"/>
  <c r="E262" i="4" l="1"/>
  <c r="C262" i="4"/>
  <c r="F262" i="4" s="1"/>
  <c r="G262" i="4" s="1"/>
  <c r="H260" i="4"/>
  <c r="B267" i="4"/>
  <c r="A268" i="4"/>
  <c r="C263" i="4" l="1"/>
  <c r="F263" i="4" s="1"/>
  <c r="G263" i="4" s="1"/>
  <c r="E263" i="4"/>
  <c r="H261" i="4"/>
  <c r="B268" i="4"/>
  <c r="A269" i="4"/>
  <c r="E264" i="4" l="1"/>
  <c r="C264" i="4"/>
  <c r="F264" i="4" s="1"/>
  <c r="G264" i="4" s="1"/>
  <c r="H262" i="4"/>
  <c r="A270" i="4"/>
  <c r="B269" i="4"/>
  <c r="E265" i="4" l="1"/>
  <c r="C265" i="4"/>
  <c r="F265" i="4" s="1"/>
  <c r="G265" i="4" s="1"/>
  <c r="H263" i="4"/>
  <c r="B270" i="4"/>
  <c r="A271" i="4"/>
  <c r="E266" i="4" l="1"/>
  <c r="C266" i="4"/>
  <c r="F266" i="4" s="1"/>
  <c r="G266" i="4" s="1"/>
  <c r="H264" i="4"/>
  <c r="A272" i="4"/>
  <c r="B271" i="4"/>
  <c r="E267" i="4" l="1"/>
  <c r="C267" i="4"/>
  <c r="F267" i="4" s="1"/>
  <c r="G267" i="4" s="1"/>
  <c r="H265" i="4"/>
  <c r="B272" i="4"/>
  <c r="A273" i="4"/>
  <c r="E268" i="4" l="1"/>
  <c r="C268" i="4"/>
  <c r="F268" i="4" s="1"/>
  <c r="G268" i="4" s="1"/>
  <c r="H266" i="4"/>
  <c r="A274" i="4"/>
  <c r="B273" i="4"/>
  <c r="E269" i="4" l="1"/>
  <c r="C269" i="4"/>
  <c r="F269" i="4" s="1"/>
  <c r="G269" i="4" s="1"/>
  <c r="H267" i="4"/>
  <c r="B274" i="4"/>
  <c r="A275" i="4"/>
  <c r="C270" i="4" l="1"/>
  <c r="F270" i="4" s="1"/>
  <c r="G270" i="4" s="1"/>
  <c r="E270" i="4"/>
  <c r="H268" i="4"/>
  <c r="B275" i="4"/>
  <c r="A276" i="4"/>
  <c r="E271" i="4" l="1"/>
  <c r="C271" i="4"/>
  <c r="F271" i="4" s="1"/>
  <c r="G271" i="4" s="1"/>
  <c r="H269" i="4"/>
  <c r="A277" i="4"/>
  <c r="B276" i="4"/>
  <c r="E272" i="4" l="1"/>
  <c r="C272" i="4"/>
  <c r="F272" i="4" s="1"/>
  <c r="G272" i="4" s="1"/>
  <c r="H270" i="4"/>
  <c r="A278" i="4"/>
  <c r="B277" i="4"/>
  <c r="E273" i="4" l="1"/>
  <c r="C273" i="4"/>
  <c r="F273" i="4" s="1"/>
  <c r="G273" i="4" s="1"/>
  <c r="H271" i="4"/>
  <c r="A279" i="4"/>
  <c r="B278" i="4"/>
  <c r="C274" i="4" l="1"/>
  <c r="F274" i="4" s="1"/>
  <c r="G274" i="4" s="1"/>
  <c r="E274" i="4"/>
  <c r="H272" i="4"/>
  <c r="B279" i="4"/>
  <c r="A280" i="4"/>
  <c r="E275" i="4" l="1"/>
  <c r="C275" i="4"/>
  <c r="F275" i="4" s="1"/>
  <c r="G275" i="4" s="1"/>
  <c r="H273" i="4"/>
  <c r="A281" i="4"/>
  <c r="B280" i="4"/>
  <c r="E276" i="4" l="1"/>
  <c r="C276" i="4"/>
  <c r="F276" i="4" s="1"/>
  <c r="G276" i="4" s="1"/>
  <c r="H274" i="4"/>
  <c r="B281" i="4"/>
  <c r="A282" i="4"/>
  <c r="C277" i="4" l="1"/>
  <c r="F277" i="4" s="1"/>
  <c r="G277" i="4" s="1"/>
  <c r="E277" i="4"/>
  <c r="H275" i="4"/>
  <c r="A283" i="4"/>
  <c r="B282" i="4"/>
  <c r="E278" i="4" l="1"/>
  <c r="C278" i="4"/>
  <c r="F278" i="4" s="1"/>
  <c r="G278" i="4" s="1"/>
  <c r="H276" i="4"/>
  <c r="B283" i="4"/>
  <c r="A284" i="4"/>
  <c r="C279" i="4" l="1"/>
  <c r="F279" i="4" s="1"/>
  <c r="G279" i="4" s="1"/>
  <c r="E279" i="4"/>
  <c r="H277" i="4"/>
  <c r="A285" i="4"/>
  <c r="B284" i="4"/>
  <c r="C280" i="4" l="1"/>
  <c r="F280" i="4" s="1"/>
  <c r="G280" i="4" s="1"/>
  <c r="E280" i="4"/>
  <c r="H278" i="4"/>
  <c r="A286" i="4"/>
  <c r="B285" i="4"/>
  <c r="E281" i="4" l="1"/>
  <c r="C281" i="4"/>
  <c r="F281" i="4" s="1"/>
  <c r="G281" i="4" s="1"/>
  <c r="H279" i="4"/>
  <c r="B286" i="4"/>
  <c r="A287" i="4"/>
  <c r="C282" i="4" l="1"/>
  <c r="F282" i="4" s="1"/>
  <c r="G282" i="4" s="1"/>
  <c r="E282" i="4"/>
  <c r="H280" i="4"/>
  <c r="A288" i="4"/>
  <c r="B287" i="4"/>
  <c r="C283" i="4" l="1"/>
  <c r="F283" i="4" s="1"/>
  <c r="G283" i="4" s="1"/>
  <c r="E283" i="4"/>
  <c r="H281" i="4"/>
  <c r="B288" i="4"/>
  <c r="A289" i="4"/>
  <c r="C284" i="4" l="1"/>
  <c r="F284" i="4" s="1"/>
  <c r="G284" i="4" s="1"/>
  <c r="E284" i="4"/>
  <c r="H282" i="4"/>
  <c r="A290" i="4"/>
  <c r="B289" i="4"/>
  <c r="E285" i="4" l="1"/>
  <c r="C285" i="4"/>
  <c r="F285" i="4" s="1"/>
  <c r="G285" i="4" s="1"/>
  <c r="H283" i="4"/>
  <c r="B290" i="4"/>
  <c r="A291" i="4"/>
  <c r="C286" i="4" l="1"/>
  <c r="F286" i="4" s="1"/>
  <c r="G286" i="4" s="1"/>
  <c r="E286" i="4"/>
  <c r="H284" i="4"/>
  <c r="B291" i="4"/>
  <c r="A292" i="4"/>
  <c r="C287" i="4" l="1"/>
  <c r="F287" i="4" s="1"/>
  <c r="G287" i="4" s="1"/>
  <c r="E287" i="4"/>
  <c r="H285" i="4"/>
  <c r="A293" i="4"/>
  <c r="B292" i="4"/>
  <c r="C288" i="4" l="1"/>
  <c r="F288" i="4" s="1"/>
  <c r="G288" i="4" s="1"/>
  <c r="E288" i="4"/>
  <c r="H286" i="4"/>
  <c r="A294" i="4"/>
  <c r="B293" i="4"/>
  <c r="C289" i="4" l="1"/>
  <c r="F289" i="4" s="1"/>
  <c r="G289" i="4" s="1"/>
  <c r="E289" i="4"/>
  <c r="H287" i="4"/>
  <c r="A295" i="4"/>
  <c r="B294" i="4"/>
  <c r="E290" i="4" l="1"/>
  <c r="C290" i="4"/>
  <c r="F290" i="4" s="1"/>
  <c r="G290" i="4" s="1"/>
  <c r="H288" i="4"/>
  <c r="B295" i="4"/>
  <c r="A296" i="4"/>
  <c r="C291" i="4" l="1"/>
  <c r="F291" i="4" s="1"/>
  <c r="G291" i="4" s="1"/>
  <c r="E291" i="4"/>
  <c r="H289" i="4"/>
  <c r="A297" i="4"/>
  <c r="B296" i="4"/>
  <c r="E292" i="4" l="1"/>
  <c r="C292" i="4"/>
  <c r="F292" i="4" s="1"/>
  <c r="G292" i="4" s="1"/>
  <c r="H290" i="4"/>
  <c r="B297" i="4"/>
  <c r="A298" i="4"/>
  <c r="E293" i="4" l="1"/>
  <c r="C293" i="4"/>
  <c r="F293" i="4" s="1"/>
  <c r="G293" i="4" s="1"/>
  <c r="H291" i="4"/>
  <c r="A299" i="4"/>
  <c r="B298" i="4"/>
  <c r="E294" i="4" l="1"/>
  <c r="C294" i="4"/>
  <c r="F294" i="4" s="1"/>
  <c r="G294" i="4" s="1"/>
  <c r="H292" i="4"/>
  <c r="B299" i="4"/>
  <c r="A300" i="4"/>
  <c r="C295" i="4" l="1"/>
  <c r="F295" i="4" s="1"/>
  <c r="G295" i="4" s="1"/>
  <c r="E295" i="4"/>
  <c r="H293" i="4"/>
  <c r="A301" i="4"/>
  <c r="B300" i="4"/>
  <c r="E296" i="4" l="1"/>
  <c r="C296" i="4"/>
  <c r="F296" i="4" s="1"/>
  <c r="G296" i="4" s="1"/>
  <c r="H294" i="4"/>
  <c r="A302" i="4"/>
  <c r="B301" i="4"/>
  <c r="E297" i="4" l="1"/>
  <c r="C297" i="4"/>
  <c r="F297" i="4" s="1"/>
  <c r="G297" i="4" s="1"/>
  <c r="H295" i="4"/>
  <c r="B302" i="4"/>
  <c r="A303" i="4"/>
  <c r="E298" i="4" l="1"/>
  <c r="C298" i="4"/>
  <c r="F298" i="4" s="1"/>
  <c r="G298" i="4" s="1"/>
  <c r="H296" i="4"/>
  <c r="A304" i="4"/>
  <c r="B303" i="4"/>
  <c r="E299" i="4" l="1"/>
  <c r="C299" i="4"/>
  <c r="F299" i="4" s="1"/>
  <c r="G299" i="4" s="1"/>
  <c r="H297" i="4"/>
  <c r="B304" i="4"/>
  <c r="A305" i="4"/>
  <c r="C300" i="4" l="1"/>
  <c r="F300" i="4" s="1"/>
  <c r="G300" i="4" s="1"/>
  <c r="E300" i="4"/>
  <c r="H298" i="4"/>
  <c r="A306" i="4"/>
  <c r="B305" i="4"/>
  <c r="C301" i="4" l="1"/>
  <c r="F301" i="4" s="1"/>
  <c r="G301" i="4" s="1"/>
  <c r="E301" i="4"/>
  <c r="H299" i="4"/>
  <c r="B306" i="4"/>
  <c r="A307" i="4"/>
  <c r="C302" i="4" l="1"/>
  <c r="F302" i="4" s="1"/>
  <c r="G302" i="4" s="1"/>
  <c r="E302" i="4"/>
  <c r="H300" i="4"/>
  <c r="A308" i="4"/>
  <c r="B307" i="4"/>
  <c r="E303" i="4" l="1"/>
  <c r="C303" i="4"/>
  <c r="F303" i="4" s="1"/>
  <c r="G303" i="4" s="1"/>
  <c r="H301" i="4"/>
  <c r="A309" i="4"/>
  <c r="B308" i="4"/>
  <c r="C304" i="4" l="1"/>
  <c r="F304" i="4" s="1"/>
  <c r="G304" i="4" s="1"/>
  <c r="E304" i="4"/>
  <c r="H302" i="4"/>
  <c r="A310" i="4"/>
  <c r="B309" i="4"/>
  <c r="E305" i="4" l="1"/>
  <c r="C305" i="4"/>
  <c r="F305" i="4" s="1"/>
  <c r="G305" i="4" s="1"/>
  <c r="H303" i="4"/>
  <c r="A311" i="4"/>
  <c r="B310" i="4"/>
  <c r="E306" i="4" l="1"/>
  <c r="C306" i="4"/>
  <c r="F306" i="4" s="1"/>
  <c r="G306" i="4" s="1"/>
  <c r="H304" i="4"/>
  <c r="B311" i="4"/>
  <c r="A312" i="4"/>
  <c r="E307" i="4" l="1"/>
  <c r="C307" i="4"/>
  <c r="F307" i="4" s="1"/>
  <c r="G307" i="4" s="1"/>
  <c r="H305" i="4"/>
  <c r="A313" i="4"/>
  <c r="B312" i="4"/>
  <c r="E308" i="4" l="1"/>
  <c r="C308" i="4"/>
  <c r="F308" i="4" s="1"/>
  <c r="G308" i="4" s="1"/>
  <c r="H306" i="4"/>
  <c r="B313" i="4"/>
  <c r="A314" i="4"/>
  <c r="E309" i="4" l="1"/>
  <c r="C309" i="4"/>
  <c r="F309" i="4" s="1"/>
  <c r="G309" i="4" s="1"/>
  <c r="H307" i="4"/>
  <c r="A315" i="4"/>
  <c r="B314" i="4"/>
  <c r="E310" i="4" l="1"/>
  <c r="C310" i="4"/>
  <c r="F310" i="4" s="1"/>
  <c r="G310" i="4" s="1"/>
  <c r="H308" i="4"/>
  <c r="B315" i="4"/>
  <c r="A316" i="4"/>
  <c r="C311" i="4" l="1"/>
  <c r="F311" i="4" s="1"/>
  <c r="G311" i="4" s="1"/>
  <c r="E311" i="4"/>
  <c r="H309" i="4"/>
  <c r="A317" i="4"/>
  <c r="B316" i="4"/>
  <c r="E312" i="4" l="1"/>
  <c r="C312" i="4"/>
  <c r="F312" i="4" s="1"/>
  <c r="G312" i="4" s="1"/>
  <c r="H310" i="4"/>
  <c r="A318" i="4"/>
  <c r="B317" i="4"/>
  <c r="E313" i="4" l="1"/>
  <c r="C313" i="4"/>
  <c r="F313" i="4" s="1"/>
  <c r="G313" i="4" s="1"/>
  <c r="H311" i="4"/>
  <c r="B318" i="4"/>
  <c r="A319" i="4"/>
  <c r="E314" i="4" l="1"/>
  <c r="C314" i="4"/>
  <c r="F314" i="4" s="1"/>
  <c r="G314" i="4" s="1"/>
  <c r="H312" i="4"/>
  <c r="A320" i="4"/>
  <c r="B319" i="4"/>
  <c r="E315" i="4" l="1"/>
  <c r="C315" i="4"/>
  <c r="F315" i="4" s="1"/>
  <c r="G315" i="4" s="1"/>
  <c r="H313" i="4"/>
  <c r="B320" i="4"/>
  <c r="A321" i="4"/>
  <c r="E316" i="4" l="1"/>
  <c r="C316" i="4"/>
  <c r="F316" i="4" s="1"/>
  <c r="G316" i="4" s="1"/>
  <c r="H314" i="4"/>
  <c r="A322" i="4"/>
  <c r="B321" i="4"/>
  <c r="C317" i="4" l="1"/>
  <c r="F317" i="4" s="1"/>
  <c r="G317" i="4" s="1"/>
  <c r="E317" i="4"/>
  <c r="H315" i="4"/>
  <c r="B322" i="4"/>
  <c r="A323" i="4"/>
  <c r="E318" i="4" l="1"/>
  <c r="C318" i="4"/>
  <c r="F318" i="4" s="1"/>
  <c r="G318" i="4" s="1"/>
  <c r="H316" i="4"/>
  <c r="A324" i="4"/>
  <c r="B323" i="4"/>
  <c r="C319" i="4" l="1"/>
  <c r="F319" i="4" s="1"/>
  <c r="G319" i="4" s="1"/>
  <c r="E319" i="4"/>
  <c r="H317" i="4"/>
  <c r="A325" i="4"/>
  <c r="B324" i="4"/>
  <c r="C320" i="4" l="1"/>
  <c r="F320" i="4" s="1"/>
  <c r="G320" i="4" s="1"/>
  <c r="E320" i="4"/>
  <c r="H318" i="4"/>
  <c r="A326" i="4"/>
  <c r="B325" i="4"/>
  <c r="E321" i="4" l="1"/>
  <c r="C321" i="4"/>
  <c r="F321" i="4" s="1"/>
  <c r="G321" i="4" s="1"/>
  <c r="H319" i="4"/>
  <c r="A327" i="4"/>
  <c r="B326" i="4"/>
  <c r="E322" i="4" l="1"/>
  <c r="C322" i="4"/>
  <c r="F322" i="4" s="1"/>
  <c r="G322" i="4" s="1"/>
  <c r="H320" i="4"/>
  <c r="B327" i="4"/>
  <c r="A328" i="4"/>
  <c r="E323" i="4" l="1"/>
  <c r="C323" i="4"/>
  <c r="F323" i="4" s="1"/>
  <c r="G323" i="4" s="1"/>
  <c r="H321" i="4"/>
  <c r="A329" i="4"/>
  <c r="B328" i="4"/>
  <c r="E324" i="4" l="1"/>
  <c r="C324" i="4"/>
  <c r="F324" i="4" s="1"/>
  <c r="G324" i="4" s="1"/>
  <c r="H322" i="4"/>
  <c r="B329" i="4"/>
  <c r="A330" i="4"/>
  <c r="C325" i="4" l="1"/>
  <c r="F325" i="4" s="1"/>
  <c r="G325" i="4" s="1"/>
  <c r="E325" i="4"/>
  <c r="H323" i="4"/>
  <c r="A331" i="4"/>
  <c r="B330" i="4"/>
  <c r="E326" i="4" l="1"/>
  <c r="C326" i="4"/>
  <c r="F326" i="4" s="1"/>
  <c r="G326" i="4" s="1"/>
  <c r="H324" i="4"/>
  <c r="B331" i="4"/>
  <c r="A332" i="4"/>
  <c r="E327" i="4" l="1"/>
  <c r="C327" i="4"/>
  <c r="F327" i="4" s="1"/>
  <c r="G327" i="4" s="1"/>
  <c r="H325" i="4"/>
  <c r="A333" i="4"/>
  <c r="B332" i="4"/>
  <c r="E328" i="4" l="1"/>
  <c r="C328" i="4"/>
  <c r="F328" i="4" s="1"/>
  <c r="G328" i="4" s="1"/>
  <c r="H326" i="4"/>
  <c r="A334" i="4"/>
  <c r="B333" i="4"/>
  <c r="C329" i="4" l="1"/>
  <c r="F329" i="4" s="1"/>
  <c r="G329" i="4" s="1"/>
  <c r="E329" i="4"/>
  <c r="H327" i="4"/>
  <c r="B334" i="4"/>
  <c r="A335" i="4"/>
  <c r="C330" i="4" l="1"/>
  <c r="F330" i="4" s="1"/>
  <c r="G330" i="4" s="1"/>
  <c r="E330" i="4"/>
  <c r="H328" i="4"/>
  <c r="A336" i="4"/>
  <c r="B335" i="4"/>
  <c r="E331" i="4" l="1"/>
  <c r="C331" i="4"/>
  <c r="F331" i="4" s="1"/>
  <c r="G331" i="4" s="1"/>
  <c r="H329" i="4"/>
  <c r="B336" i="4"/>
  <c r="A337" i="4"/>
  <c r="E332" i="4" l="1"/>
  <c r="C332" i="4"/>
  <c r="F332" i="4" s="1"/>
  <c r="G332" i="4" s="1"/>
  <c r="H330" i="4"/>
  <c r="A338" i="4"/>
  <c r="B337" i="4"/>
  <c r="E333" i="4" l="1"/>
  <c r="C333" i="4"/>
  <c r="F333" i="4" s="1"/>
  <c r="G333" i="4" s="1"/>
  <c r="H331" i="4"/>
  <c r="B338" i="4"/>
  <c r="A339" i="4"/>
  <c r="E334" i="4" l="1"/>
  <c r="C334" i="4"/>
  <c r="F334" i="4" s="1"/>
  <c r="G334" i="4" s="1"/>
  <c r="H332" i="4"/>
  <c r="A340" i="4"/>
  <c r="B339" i="4"/>
  <c r="C335" i="4" l="1"/>
  <c r="F335" i="4" s="1"/>
  <c r="G335" i="4" s="1"/>
  <c r="E335" i="4"/>
  <c r="H333" i="4"/>
  <c r="A341" i="4"/>
  <c r="B340" i="4"/>
  <c r="E336" i="4" l="1"/>
  <c r="C336" i="4"/>
  <c r="F336" i="4" s="1"/>
  <c r="G336" i="4" s="1"/>
  <c r="H334" i="4"/>
  <c r="A342" i="4"/>
  <c r="B341" i="4"/>
  <c r="E337" i="4" l="1"/>
  <c r="C337" i="4"/>
  <c r="F337" i="4" s="1"/>
  <c r="G337" i="4" s="1"/>
  <c r="H335" i="4"/>
  <c r="A343" i="4"/>
  <c r="B342" i="4"/>
  <c r="E338" i="4" l="1"/>
  <c r="C338" i="4"/>
  <c r="F338" i="4" s="1"/>
  <c r="G338" i="4" s="1"/>
  <c r="H336" i="4"/>
  <c r="B343" i="4"/>
  <c r="A344" i="4"/>
  <c r="E339" i="4" l="1"/>
  <c r="C339" i="4"/>
  <c r="F339" i="4" s="1"/>
  <c r="G339" i="4" s="1"/>
  <c r="H337" i="4"/>
  <c r="A345" i="4"/>
  <c r="B344" i="4"/>
  <c r="E340" i="4" l="1"/>
  <c r="C340" i="4"/>
  <c r="F340" i="4" s="1"/>
  <c r="G340" i="4" s="1"/>
  <c r="H338" i="4"/>
  <c r="B345" i="4"/>
  <c r="A346" i="4"/>
  <c r="E341" i="4" l="1"/>
  <c r="C341" i="4"/>
  <c r="F341" i="4" s="1"/>
  <c r="G341" i="4" s="1"/>
  <c r="H339" i="4"/>
  <c r="A347" i="4"/>
  <c r="B346" i="4"/>
  <c r="E342" i="4" l="1"/>
  <c r="C342" i="4"/>
  <c r="F342" i="4" s="1"/>
  <c r="G342" i="4" s="1"/>
  <c r="H340" i="4"/>
  <c r="B347" i="4"/>
  <c r="A348" i="4"/>
  <c r="C343" i="4" l="1"/>
  <c r="F343" i="4" s="1"/>
  <c r="G343" i="4" s="1"/>
  <c r="E343" i="4"/>
  <c r="H341" i="4"/>
  <c r="A349" i="4"/>
  <c r="B348" i="4"/>
  <c r="E344" i="4" l="1"/>
  <c r="C344" i="4"/>
  <c r="F344" i="4" s="1"/>
  <c r="G344" i="4" s="1"/>
  <c r="H342" i="4"/>
  <c r="A350" i="4"/>
  <c r="B349" i="4"/>
  <c r="E345" i="4" l="1"/>
  <c r="C345" i="4"/>
  <c r="F345" i="4" s="1"/>
  <c r="G345" i="4" s="1"/>
  <c r="H343" i="4"/>
  <c r="B350" i="4"/>
  <c r="A351" i="4"/>
  <c r="C346" i="4" l="1"/>
  <c r="F346" i="4" s="1"/>
  <c r="G346" i="4" s="1"/>
  <c r="E346" i="4"/>
  <c r="H344" i="4"/>
  <c r="A352" i="4"/>
  <c r="B351" i="4"/>
  <c r="E347" i="4" l="1"/>
  <c r="C347" i="4"/>
  <c r="F347" i="4" s="1"/>
  <c r="G347" i="4" s="1"/>
  <c r="H345" i="4"/>
  <c r="B352" i="4"/>
  <c r="A353" i="4"/>
  <c r="E348" i="4" l="1"/>
  <c r="C348" i="4"/>
  <c r="F348" i="4" s="1"/>
  <c r="G348" i="4" s="1"/>
  <c r="H346" i="4"/>
  <c r="A354" i="4"/>
  <c r="B353" i="4"/>
  <c r="E349" i="4" l="1"/>
  <c r="C349" i="4"/>
  <c r="F349" i="4" s="1"/>
  <c r="G349" i="4" s="1"/>
  <c r="H347" i="4"/>
  <c r="B354" i="4"/>
  <c r="A355" i="4"/>
  <c r="E350" i="4" l="1"/>
  <c r="C350" i="4"/>
  <c r="F350" i="4" s="1"/>
  <c r="G350" i="4" s="1"/>
  <c r="H348" i="4"/>
  <c r="A356" i="4"/>
  <c r="B355" i="4"/>
  <c r="E351" i="4" l="1"/>
  <c r="C351" i="4"/>
  <c r="F351" i="4" s="1"/>
  <c r="G351" i="4" s="1"/>
  <c r="H349" i="4"/>
  <c r="A357" i="4"/>
  <c r="B356" i="4"/>
  <c r="C352" i="4" l="1"/>
  <c r="F352" i="4" s="1"/>
  <c r="G352" i="4" s="1"/>
  <c r="E352" i="4"/>
  <c r="H350" i="4"/>
  <c r="A358" i="4"/>
  <c r="B357" i="4"/>
  <c r="E353" i="4" l="1"/>
  <c r="C353" i="4"/>
  <c r="F353" i="4" s="1"/>
  <c r="G353" i="4" s="1"/>
  <c r="H351" i="4"/>
  <c r="A359" i="4"/>
  <c r="B358" i="4"/>
  <c r="C354" i="4" l="1"/>
  <c r="F354" i="4" s="1"/>
  <c r="G354" i="4" s="1"/>
  <c r="E354" i="4"/>
  <c r="H352" i="4"/>
  <c r="B359" i="4"/>
  <c r="A360" i="4"/>
  <c r="C355" i="4" l="1"/>
  <c r="F355" i="4" s="1"/>
  <c r="G355" i="4" s="1"/>
  <c r="E355" i="4"/>
  <c r="H353" i="4"/>
  <c r="A361" i="4"/>
  <c r="B360" i="4"/>
  <c r="E356" i="4" l="1"/>
  <c r="C356" i="4"/>
  <c r="F356" i="4" s="1"/>
  <c r="G356" i="4" s="1"/>
  <c r="H354" i="4"/>
  <c r="B361" i="4"/>
  <c r="A362" i="4"/>
  <c r="E357" i="4" l="1"/>
  <c r="C357" i="4"/>
  <c r="F357" i="4" s="1"/>
  <c r="G357" i="4" s="1"/>
  <c r="H355" i="4"/>
  <c r="A363" i="4"/>
  <c r="B362" i="4"/>
  <c r="E358" i="4" l="1"/>
  <c r="C358" i="4"/>
  <c r="F358" i="4" s="1"/>
  <c r="G358" i="4" s="1"/>
  <c r="H356" i="4"/>
  <c r="B363" i="4"/>
  <c r="A364" i="4"/>
  <c r="C359" i="4" l="1"/>
  <c r="F359" i="4" s="1"/>
  <c r="G359" i="4" s="1"/>
  <c r="E359" i="4"/>
  <c r="H357" i="4"/>
  <c r="A365" i="4"/>
  <c r="B364" i="4"/>
  <c r="E360" i="4" l="1"/>
  <c r="C360" i="4"/>
  <c r="F360" i="4" s="1"/>
  <c r="G360" i="4" s="1"/>
  <c r="H358" i="4"/>
  <c r="A366" i="4"/>
  <c r="B365" i="4"/>
  <c r="C361" i="4" l="1"/>
  <c r="F361" i="4" s="1"/>
  <c r="G361" i="4" s="1"/>
  <c r="E361" i="4"/>
  <c r="H359" i="4"/>
  <c r="B366" i="4"/>
  <c r="A367" i="4"/>
  <c r="C362" i="4" l="1"/>
  <c r="F362" i="4" s="1"/>
  <c r="G362" i="4" s="1"/>
  <c r="E362" i="4"/>
  <c r="H360" i="4"/>
  <c r="A368" i="4"/>
  <c r="B367" i="4"/>
  <c r="E363" i="4" l="1"/>
  <c r="C363" i="4"/>
  <c r="F363" i="4" s="1"/>
  <c r="G363" i="4" s="1"/>
  <c r="H361" i="4"/>
  <c r="B368" i="4"/>
  <c r="A369" i="4"/>
  <c r="E364" i="4" l="1"/>
  <c r="C364" i="4"/>
  <c r="F364" i="4" s="1"/>
  <c r="G364" i="4" s="1"/>
  <c r="H362" i="4"/>
  <c r="A370" i="4"/>
  <c r="B369" i="4"/>
  <c r="E365" i="4" l="1"/>
  <c r="C365" i="4"/>
  <c r="F365" i="4" s="1"/>
  <c r="G365" i="4" s="1"/>
  <c r="H363" i="4"/>
  <c r="G370" i="4"/>
  <c r="F370" i="4"/>
  <c r="E370" i="4"/>
  <c r="C370" i="4"/>
  <c r="B370" i="4"/>
  <c r="A371" i="4"/>
  <c r="E366" i="4" l="1"/>
  <c r="C366" i="4"/>
  <c r="F366" i="4" s="1"/>
  <c r="G366" i="4" s="1"/>
  <c r="H364" i="4"/>
  <c r="A372" i="4"/>
  <c r="G371" i="4"/>
  <c r="F371" i="4"/>
  <c r="C371" i="4"/>
  <c r="B371" i="4"/>
  <c r="E371" i="4"/>
  <c r="H370" i="4"/>
  <c r="E367" i="4" l="1"/>
  <c r="C367" i="4"/>
  <c r="F367" i="4" s="1"/>
  <c r="G367" i="4" s="1"/>
  <c r="H365" i="4"/>
  <c r="A373" i="4"/>
  <c r="G372" i="4"/>
  <c r="H371" i="4" s="1"/>
  <c r="F372" i="4"/>
  <c r="E372" i="4"/>
  <c r="C372" i="4"/>
  <c r="B372" i="4"/>
  <c r="E368" i="4" l="1"/>
  <c r="C368" i="4"/>
  <c r="F368" i="4" s="1"/>
  <c r="G368" i="4" s="1"/>
  <c r="H366" i="4"/>
  <c r="A374" i="4"/>
  <c r="F373" i="4"/>
  <c r="E373" i="4"/>
  <c r="C373" i="4"/>
  <c r="G373" i="4"/>
  <c r="H372" i="4" s="1"/>
  <c r="B373" i="4"/>
  <c r="E369" i="4" l="1"/>
  <c r="C369" i="4"/>
  <c r="F369" i="4" s="1"/>
  <c r="G369" i="4" s="1"/>
  <c r="H367" i="4"/>
  <c r="A375" i="4"/>
  <c r="G374" i="4"/>
  <c r="F374" i="4"/>
  <c r="E374" i="4"/>
  <c r="C374" i="4"/>
  <c r="B374" i="4"/>
  <c r="H373" i="4"/>
  <c r="H369" i="4" l="1"/>
  <c r="H368" i="4"/>
  <c r="C375" i="4"/>
  <c r="B375" i="4"/>
  <c r="G375" i="4"/>
  <c r="H374" i="4" s="1"/>
  <c r="F375" i="4"/>
  <c r="A376" i="4"/>
  <c r="E375" i="4"/>
  <c r="A377" i="4" l="1"/>
  <c r="G376" i="4"/>
  <c r="F376" i="4"/>
  <c r="E376" i="4"/>
  <c r="C376" i="4"/>
  <c r="B376" i="4"/>
  <c r="F377" i="4" l="1"/>
  <c r="E377" i="4"/>
  <c r="C377" i="4"/>
  <c r="B377" i="4"/>
  <c r="A378" i="4"/>
  <c r="G377" i="4"/>
  <c r="H376" i="4" s="1"/>
  <c r="H375" i="4"/>
  <c r="A379" i="4" l="1"/>
  <c r="G378" i="4"/>
  <c r="F378" i="4"/>
  <c r="E378" i="4"/>
  <c r="C378" i="4"/>
  <c r="B378" i="4"/>
  <c r="H377" i="4"/>
  <c r="G379" i="4" l="1"/>
  <c r="F379" i="4"/>
  <c r="E379" i="4"/>
  <c r="C379" i="4"/>
  <c r="B379" i="4"/>
  <c r="A380" i="4"/>
  <c r="A381" i="4" l="1"/>
  <c r="G380" i="4"/>
  <c r="F380" i="4"/>
  <c r="E380" i="4"/>
  <c r="C380" i="4"/>
  <c r="B380" i="4"/>
  <c r="H379" i="4"/>
  <c r="H378" i="4"/>
  <c r="A382" i="4" l="1"/>
  <c r="G381" i="4"/>
  <c r="F381" i="4"/>
  <c r="E381" i="4"/>
  <c r="C381" i="4"/>
  <c r="B381" i="4"/>
  <c r="B382" i="4" l="1"/>
  <c r="A383" i="4"/>
  <c r="G382" i="4"/>
  <c r="F382" i="4"/>
  <c r="E382" i="4"/>
  <c r="C382" i="4"/>
  <c r="H381" i="4"/>
  <c r="H380" i="4"/>
  <c r="A384" i="4" l="1"/>
  <c r="G383" i="4"/>
  <c r="F383" i="4"/>
  <c r="E383" i="4"/>
  <c r="C383" i="4"/>
  <c r="B383" i="4"/>
  <c r="H382" i="4"/>
  <c r="E384" i="4" l="1"/>
  <c r="C384" i="4"/>
  <c r="B384" i="4"/>
  <c r="A385" i="4"/>
  <c r="G384" i="4"/>
  <c r="F384" i="4"/>
  <c r="A386" i="4" l="1"/>
  <c r="G385" i="4"/>
  <c r="F385" i="4"/>
  <c r="E385" i="4"/>
  <c r="C385" i="4"/>
  <c r="B385" i="4"/>
  <c r="H383" i="4"/>
  <c r="G386" i="4" l="1"/>
  <c r="F386" i="4"/>
  <c r="E386" i="4"/>
  <c r="C386" i="4"/>
  <c r="B386" i="4"/>
  <c r="A387" i="4"/>
  <c r="H384" i="4"/>
  <c r="A388" i="4" l="1"/>
  <c r="G387" i="4"/>
  <c r="F387" i="4"/>
  <c r="E387" i="4"/>
  <c r="C387" i="4"/>
  <c r="B387" i="4"/>
  <c r="H386" i="4"/>
  <c r="H385" i="4"/>
  <c r="A389" i="4" l="1"/>
  <c r="G388" i="4"/>
  <c r="F388" i="4"/>
  <c r="E388" i="4"/>
  <c r="C388" i="4"/>
  <c r="B388" i="4"/>
  <c r="A390" i="4" l="1"/>
  <c r="G389" i="4"/>
  <c r="F389" i="4"/>
  <c r="E389" i="4"/>
  <c r="C389" i="4"/>
  <c r="B389" i="4"/>
  <c r="H388" i="4"/>
  <c r="H387" i="4"/>
  <c r="A391" i="4" l="1"/>
  <c r="G390" i="4"/>
  <c r="F390" i="4"/>
  <c r="E390" i="4"/>
  <c r="C390" i="4"/>
  <c r="B390" i="4"/>
  <c r="C391" i="4" l="1"/>
  <c r="B391" i="4"/>
  <c r="A392" i="4"/>
  <c r="G391" i="4"/>
  <c r="F391" i="4"/>
  <c r="E391" i="4"/>
  <c r="H389" i="4"/>
  <c r="A393" i="4" l="1"/>
  <c r="G392" i="4"/>
  <c r="F392" i="4"/>
  <c r="E392" i="4"/>
  <c r="C392" i="4"/>
  <c r="B392" i="4"/>
  <c r="H391" i="4"/>
  <c r="H390" i="4"/>
  <c r="F393" i="4" l="1"/>
  <c r="E393" i="4"/>
  <c r="C393" i="4"/>
  <c r="B393" i="4"/>
  <c r="A394" i="4"/>
  <c r="G393" i="4"/>
  <c r="A395" i="4" l="1"/>
  <c r="G394" i="4"/>
  <c r="F394" i="4"/>
  <c r="E394" i="4"/>
  <c r="C394" i="4"/>
  <c r="B394" i="4"/>
  <c r="H393" i="4"/>
  <c r="H392" i="4"/>
  <c r="G395" i="4" l="1"/>
  <c r="F395" i="4"/>
  <c r="E395" i="4"/>
  <c r="C395" i="4"/>
  <c r="B395" i="4"/>
  <c r="A396" i="4"/>
  <c r="A397" i="4" l="1"/>
  <c r="G396" i="4"/>
  <c r="F396" i="4"/>
  <c r="E396" i="4"/>
  <c r="C396" i="4"/>
  <c r="B396" i="4"/>
  <c r="H395" i="4"/>
  <c r="H394" i="4"/>
  <c r="A398" i="4" l="1"/>
  <c r="G397" i="4"/>
  <c r="F397" i="4"/>
  <c r="E397" i="4"/>
  <c r="C397" i="4"/>
  <c r="B397" i="4"/>
  <c r="B398" i="4" l="1"/>
  <c r="A399" i="4"/>
  <c r="G398" i="4"/>
  <c r="F398" i="4"/>
  <c r="E398" i="4"/>
  <c r="C398" i="4"/>
  <c r="H397" i="4"/>
  <c r="H396" i="4"/>
  <c r="A400" i="4" l="1"/>
  <c r="G399" i="4"/>
  <c r="F399" i="4"/>
  <c r="E399" i="4"/>
  <c r="C399" i="4"/>
  <c r="B399" i="4"/>
  <c r="H398" i="4"/>
  <c r="E400" i="4" l="1"/>
  <c r="C400" i="4"/>
  <c r="B400" i="4"/>
  <c r="A401" i="4"/>
  <c r="G400" i="4"/>
  <c r="F400" i="4"/>
  <c r="A402" i="4" l="1"/>
  <c r="G401" i="4"/>
  <c r="F401" i="4"/>
  <c r="E401" i="4"/>
  <c r="C401" i="4"/>
  <c r="B401" i="4"/>
  <c r="H399" i="4"/>
  <c r="G402" i="4" l="1"/>
  <c r="F402" i="4"/>
  <c r="E402" i="4"/>
  <c r="C402" i="4"/>
  <c r="B402" i="4"/>
  <c r="A403" i="4"/>
  <c r="H401" i="4"/>
  <c r="H400" i="4"/>
  <c r="A404" i="4" l="1"/>
  <c r="G403" i="4"/>
  <c r="F403" i="4"/>
  <c r="E403" i="4"/>
  <c r="C403" i="4"/>
  <c r="B403" i="4"/>
  <c r="H402" i="4"/>
  <c r="A405" i="4" l="1"/>
  <c r="G404" i="4"/>
  <c r="F404" i="4"/>
  <c r="E404" i="4"/>
  <c r="C404" i="4"/>
  <c r="B404" i="4"/>
  <c r="A406" i="4" l="1"/>
  <c r="G405" i="4"/>
  <c r="F405" i="4"/>
  <c r="E405" i="4"/>
  <c r="C405" i="4"/>
  <c r="B405" i="4"/>
  <c r="H403" i="4"/>
  <c r="A407" i="4" l="1"/>
  <c r="G406" i="4"/>
  <c r="F406" i="4"/>
  <c r="E406" i="4"/>
  <c r="C406" i="4"/>
  <c r="B406" i="4"/>
  <c r="H405" i="4"/>
  <c r="H404" i="4"/>
  <c r="C407" i="4" l="1"/>
  <c r="B407" i="4"/>
  <c r="A408" i="4"/>
  <c r="G407" i="4"/>
  <c r="F407" i="4"/>
  <c r="E407" i="4"/>
  <c r="A409" i="4" l="1"/>
  <c r="G408" i="4"/>
  <c r="F408" i="4"/>
  <c r="E408" i="4"/>
  <c r="C408" i="4"/>
  <c r="B408" i="4"/>
  <c r="H406" i="4"/>
  <c r="F409" i="4" l="1"/>
  <c r="E409" i="4"/>
  <c r="C409" i="4"/>
  <c r="B409" i="4"/>
  <c r="A410" i="4"/>
  <c r="G409" i="4"/>
  <c r="H407" i="4"/>
  <c r="E410" i="4" l="1"/>
  <c r="A411" i="4"/>
  <c r="G410" i="4"/>
  <c r="F410" i="4"/>
  <c r="C410" i="4"/>
  <c r="B410" i="4"/>
  <c r="H409" i="4"/>
  <c r="H408" i="4"/>
  <c r="A412" i="4" l="1"/>
  <c r="G411" i="4"/>
  <c r="F411" i="4"/>
  <c r="E411" i="4"/>
  <c r="C411" i="4"/>
  <c r="B411" i="4"/>
  <c r="H410" i="4"/>
  <c r="G412" i="4" l="1"/>
  <c r="E412" i="4"/>
  <c r="C412" i="4"/>
  <c r="A413" i="4"/>
  <c r="F412" i="4"/>
  <c r="B412" i="4"/>
  <c r="A414" i="4" l="1"/>
  <c r="G413" i="4"/>
  <c r="F413" i="4"/>
  <c r="E413" i="4"/>
  <c r="C413" i="4"/>
  <c r="B413" i="4"/>
  <c r="H412" i="4"/>
  <c r="H411" i="4"/>
  <c r="A415" i="4" l="1"/>
  <c r="G414" i="4"/>
  <c r="F414" i="4"/>
  <c r="E414" i="4"/>
  <c r="C414" i="4"/>
  <c r="B414" i="4"/>
  <c r="B415" i="4" l="1"/>
  <c r="A416" i="4"/>
  <c r="G415" i="4"/>
  <c r="F415" i="4"/>
  <c r="E415" i="4"/>
  <c r="C415" i="4"/>
  <c r="H413" i="4"/>
  <c r="A417" i="4" l="1"/>
  <c r="G416" i="4"/>
  <c r="F416" i="4"/>
  <c r="E416" i="4"/>
  <c r="C416" i="4"/>
  <c r="B416" i="4"/>
  <c r="H414" i="4"/>
  <c r="C417" i="4" l="1"/>
  <c r="B417" i="4"/>
  <c r="A418" i="4"/>
  <c r="G417" i="4"/>
  <c r="F417" i="4"/>
  <c r="E417" i="4"/>
  <c r="H415" i="4"/>
  <c r="A419" i="4" l="1"/>
  <c r="G418" i="4"/>
  <c r="F418" i="4"/>
  <c r="E418" i="4"/>
  <c r="C418" i="4"/>
  <c r="B418" i="4"/>
  <c r="H416" i="4"/>
  <c r="F419" i="4" l="1"/>
  <c r="E419" i="4"/>
  <c r="C419" i="4"/>
  <c r="B419" i="4"/>
  <c r="A420" i="4"/>
  <c r="G419" i="4"/>
  <c r="H417" i="4"/>
  <c r="G420" i="4" l="1"/>
  <c r="F420" i="4"/>
  <c r="E420" i="4"/>
  <c r="C420" i="4"/>
  <c r="B420" i="4"/>
  <c r="A421" i="4"/>
  <c r="H418" i="4"/>
  <c r="G421" i="4" l="1"/>
  <c r="F421" i="4"/>
  <c r="E421" i="4"/>
  <c r="A422" i="4"/>
  <c r="C421" i="4"/>
  <c r="B421" i="4"/>
  <c r="H420" i="4"/>
  <c r="H419" i="4"/>
  <c r="A423" i="4" l="1"/>
  <c r="G422" i="4"/>
  <c r="F422" i="4"/>
  <c r="E422" i="4"/>
  <c r="C422" i="4"/>
  <c r="B422" i="4"/>
  <c r="H421" i="4"/>
  <c r="A424" i="4" l="1"/>
  <c r="G423" i="4"/>
  <c r="F423" i="4"/>
  <c r="E423" i="4"/>
  <c r="C423" i="4"/>
  <c r="B423" i="4"/>
  <c r="B424" i="4" l="1"/>
  <c r="C424" i="4"/>
  <c r="A425" i="4"/>
  <c r="G424" i="4"/>
  <c r="F424" i="4"/>
  <c r="E424" i="4"/>
  <c r="H422" i="4"/>
  <c r="A426" i="4" l="1"/>
  <c r="G425" i="4"/>
  <c r="F425" i="4"/>
  <c r="E425" i="4"/>
  <c r="C425" i="4"/>
  <c r="B425" i="4"/>
  <c r="H423" i="4"/>
  <c r="E426" i="4" l="1"/>
  <c r="C426" i="4"/>
  <c r="B426" i="4"/>
  <c r="A427" i="4"/>
  <c r="G426" i="4"/>
  <c r="F426" i="4"/>
  <c r="H424" i="4"/>
  <c r="H425" i="4" l="1"/>
  <c r="B427" i="4"/>
  <c r="A428" i="4"/>
  <c r="G427" i="4"/>
  <c r="F427" i="4"/>
  <c r="E427" i="4"/>
  <c r="C427" i="4"/>
  <c r="G428" i="4" l="1"/>
  <c r="F428" i="4"/>
  <c r="E428" i="4"/>
  <c r="C428" i="4"/>
  <c r="A429" i="4"/>
  <c r="B428" i="4"/>
  <c r="H426" i="4"/>
  <c r="A430" i="4" l="1"/>
  <c r="G429" i="4"/>
  <c r="F429" i="4"/>
  <c r="E429" i="4"/>
  <c r="C429" i="4"/>
  <c r="B429" i="4"/>
  <c r="H428" i="4"/>
  <c r="H427" i="4"/>
  <c r="A431" i="4" l="1"/>
  <c r="G430" i="4"/>
  <c r="F430" i="4"/>
  <c r="E430" i="4"/>
  <c r="C430" i="4"/>
  <c r="B430" i="4"/>
  <c r="A432" i="4" l="1"/>
  <c r="G431" i="4"/>
  <c r="F431" i="4"/>
  <c r="E431" i="4"/>
  <c r="C431" i="4"/>
  <c r="B431" i="4"/>
  <c r="H429" i="4"/>
  <c r="A433" i="4" l="1"/>
  <c r="G432" i="4"/>
  <c r="F432" i="4"/>
  <c r="E432" i="4"/>
  <c r="C432" i="4"/>
  <c r="B432" i="4"/>
  <c r="H430" i="4"/>
  <c r="C433" i="4" l="1"/>
  <c r="B433" i="4"/>
  <c r="E433" i="4"/>
  <c r="A434" i="4"/>
  <c r="G433" i="4"/>
  <c r="H432" i="4" s="1"/>
  <c r="F433" i="4"/>
  <c r="H431" i="4"/>
  <c r="A435" i="4" l="1"/>
  <c r="G434" i="4"/>
  <c r="F434" i="4"/>
  <c r="E434" i="4"/>
  <c r="C434" i="4"/>
  <c r="B434" i="4"/>
  <c r="F435" i="4" l="1"/>
  <c r="E435" i="4"/>
  <c r="C435" i="4"/>
  <c r="B435" i="4"/>
  <c r="A436" i="4"/>
  <c r="G435" i="4"/>
  <c r="H434" i="4" s="1"/>
  <c r="H433" i="4"/>
  <c r="C436" i="4" l="1"/>
  <c r="B436" i="4"/>
  <c r="A437" i="4"/>
  <c r="G436" i="4"/>
  <c r="F436" i="4"/>
  <c r="E436" i="4"/>
  <c r="G437" i="4" l="1"/>
  <c r="F437" i="4"/>
  <c r="E437" i="4"/>
  <c r="A438" i="4"/>
  <c r="C437" i="4"/>
  <c r="B437" i="4"/>
  <c r="H435" i="4"/>
  <c r="A439" i="4" l="1"/>
  <c r="G438" i="4"/>
  <c r="F438" i="4"/>
  <c r="E438" i="4"/>
  <c r="C438" i="4"/>
  <c r="B438" i="4"/>
  <c r="H437" i="4"/>
  <c r="H436" i="4"/>
  <c r="A440" i="4" l="1"/>
  <c r="G439" i="4"/>
  <c r="B439" i="4"/>
  <c r="F439" i="4"/>
  <c r="E439" i="4"/>
  <c r="C439" i="4"/>
  <c r="B440" i="4" l="1"/>
  <c r="A441" i="4"/>
  <c r="G440" i="4"/>
  <c r="H439" i="4" s="1"/>
  <c r="F440" i="4"/>
  <c r="E440" i="4"/>
  <c r="C440" i="4"/>
  <c r="H438" i="4"/>
  <c r="A442" i="4" l="1"/>
  <c r="G441" i="4"/>
  <c r="F441" i="4"/>
  <c r="E441" i="4"/>
  <c r="C441" i="4"/>
  <c r="B441" i="4"/>
  <c r="H440" i="4"/>
  <c r="E442" i="4" l="1"/>
  <c r="C442" i="4"/>
  <c r="B442" i="4"/>
  <c r="F442" i="4"/>
  <c r="A443" i="4"/>
  <c r="G442" i="4"/>
  <c r="A444" i="4" l="1"/>
  <c r="G443" i="4"/>
  <c r="F443" i="4"/>
  <c r="E443" i="4"/>
  <c r="C443" i="4"/>
  <c r="B443" i="4"/>
  <c r="H441" i="4"/>
  <c r="G444" i="4" l="1"/>
  <c r="F444" i="4"/>
  <c r="E444" i="4"/>
  <c r="C444" i="4"/>
  <c r="A445" i="4"/>
  <c r="B444" i="4"/>
  <c r="H443" i="4"/>
  <c r="H442" i="4"/>
  <c r="E445" i="4" l="1"/>
  <c r="C445" i="4"/>
  <c r="B445" i="4"/>
  <c r="A446" i="4"/>
  <c r="G445" i="4"/>
  <c r="H444" i="4" s="1"/>
  <c r="F445" i="4"/>
  <c r="A447" i="4" l="1"/>
  <c r="G446" i="4"/>
  <c r="F446" i="4"/>
  <c r="E446" i="4"/>
  <c r="C446" i="4"/>
  <c r="B446" i="4"/>
  <c r="A448" i="4" l="1"/>
  <c r="G447" i="4"/>
  <c r="F447" i="4"/>
  <c r="E447" i="4"/>
  <c r="C447" i="4"/>
  <c r="B447" i="4"/>
  <c r="H446" i="4"/>
  <c r="H445" i="4"/>
  <c r="A449" i="4" l="1"/>
  <c r="C448" i="4"/>
  <c r="B448" i="4"/>
  <c r="G448" i="4"/>
  <c r="F448" i="4"/>
  <c r="E448" i="4"/>
  <c r="C449" i="4" l="1"/>
  <c r="B449" i="4"/>
  <c r="A450" i="4"/>
  <c r="G449" i="4"/>
  <c r="F449" i="4"/>
  <c r="E449" i="4"/>
  <c r="H447" i="4"/>
  <c r="A451" i="4" l="1"/>
  <c r="G450" i="4"/>
  <c r="F450" i="4"/>
  <c r="E450" i="4"/>
  <c r="C450" i="4"/>
  <c r="B450" i="4"/>
  <c r="H448" i="4"/>
  <c r="F451" i="4" l="1"/>
  <c r="E451" i="4"/>
  <c r="C451" i="4"/>
  <c r="B451" i="4"/>
  <c r="G451" i="4"/>
  <c r="A452" i="4"/>
  <c r="H449" i="4"/>
  <c r="A453" i="4" l="1"/>
  <c r="G452" i="4"/>
  <c r="F452" i="4"/>
  <c r="E452" i="4"/>
  <c r="C452" i="4"/>
  <c r="B452" i="4"/>
  <c r="H451" i="4"/>
  <c r="H450" i="4"/>
  <c r="G453" i="4" l="1"/>
  <c r="F453" i="4"/>
  <c r="E453" i="4"/>
  <c r="A454" i="4"/>
  <c r="C453" i="4"/>
  <c r="B453" i="4"/>
  <c r="F454" i="4" l="1"/>
  <c r="E454" i="4"/>
  <c r="C454" i="4"/>
  <c r="B454" i="4"/>
  <c r="A455" i="4"/>
  <c r="G454" i="4"/>
  <c r="H452" i="4"/>
  <c r="A456" i="4" l="1"/>
  <c r="G455" i="4"/>
  <c r="F455" i="4"/>
  <c r="E455" i="4"/>
  <c r="C455" i="4"/>
  <c r="B455" i="4"/>
  <c r="H454" i="4"/>
  <c r="H453" i="4"/>
  <c r="B456" i="4" l="1"/>
  <c r="A457" i="4"/>
  <c r="G456" i="4"/>
  <c r="F456" i="4"/>
  <c r="E456" i="4"/>
  <c r="C456" i="4"/>
  <c r="A458" i="4" l="1"/>
  <c r="E457" i="4"/>
  <c r="C457" i="4"/>
  <c r="B457" i="4"/>
  <c r="G457" i="4"/>
  <c r="H456" i="4" s="1"/>
  <c r="F457" i="4"/>
  <c r="H455" i="4"/>
  <c r="E458" i="4" l="1"/>
  <c r="C458" i="4"/>
  <c r="B458" i="4"/>
  <c r="A459" i="4"/>
  <c r="G458" i="4"/>
  <c r="F458" i="4"/>
  <c r="A460" i="4" l="1"/>
  <c r="G459" i="4"/>
  <c r="F459" i="4"/>
  <c r="E459" i="4"/>
  <c r="C459" i="4"/>
  <c r="B459" i="4"/>
  <c r="H458" i="4"/>
  <c r="H457" i="4"/>
  <c r="G460" i="4" l="1"/>
  <c r="F460" i="4"/>
  <c r="E460" i="4"/>
  <c r="C460" i="4"/>
  <c r="B460" i="4"/>
  <c r="A461" i="4"/>
  <c r="A462" i="4" l="1"/>
  <c r="G461" i="4"/>
  <c r="F461" i="4"/>
  <c r="E461" i="4"/>
  <c r="C461" i="4"/>
  <c r="B461" i="4"/>
  <c r="H459" i="4"/>
  <c r="A463" i="4" l="1"/>
  <c r="G462" i="4"/>
  <c r="F462" i="4"/>
  <c r="E462" i="4"/>
  <c r="C462" i="4"/>
  <c r="B462" i="4"/>
  <c r="H461" i="4"/>
  <c r="H460" i="4"/>
  <c r="G463" i="4" l="1"/>
  <c r="F463" i="4"/>
  <c r="E463" i="4"/>
  <c r="C463" i="4"/>
  <c r="B463" i="4"/>
  <c r="A464" i="4"/>
  <c r="A465" i="4" l="1"/>
  <c r="G464" i="4"/>
  <c r="F464" i="4"/>
  <c r="E464" i="4"/>
  <c r="C464" i="4"/>
  <c r="B464" i="4"/>
  <c r="H463" i="4"/>
  <c r="H462" i="4"/>
  <c r="C465" i="4" l="1"/>
  <c r="B465" i="4"/>
  <c r="A466" i="4"/>
  <c r="G465" i="4"/>
  <c r="F465" i="4"/>
  <c r="E465" i="4"/>
  <c r="F466" i="4" l="1"/>
  <c r="E466" i="4"/>
  <c r="C466" i="4"/>
  <c r="B466" i="4"/>
  <c r="A467" i="4"/>
  <c r="G466" i="4"/>
  <c r="H464" i="4"/>
  <c r="F467" i="4" l="1"/>
  <c r="E467" i="4"/>
  <c r="C467" i="4"/>
  <c r="B467" i="4"/>
  <c r="A468" i="4"/>
  <c r="G467" i="4"/>
  <c r="H466" i="4" s="1"/>
  <c r="H465" i="4"/>
  <c r="A469" i="4" l="1"/>
  <c r="G468" i="4"/>
  <c r="F468" i="4"/>
  <c r="E468" i="4"/>
  <c r="C468" i="4"/>
  <c r="B468" i="4"/>
  <c r="G469" i="4" l="1"/>
  <c r="F469" i="4"/>
  <c r="E469" i="4"/>
  <c r="A470" i="4"/>
  <c r="C469" i="4"/>
  <c r="B469" i="4"/>
  <c r="H467" i="4"/>
  <c r="A471" i="4" l="1"/>
  <c r="G470" i="4"/>
  <c r="F470" i="4"/>
  <c r="E470" i="4"/>
  <c r="C470" i="4"/>
  <c r="B470" i="4"/>
  <c r="H469" i="4"/>
  <c r="H468" i="4"/>
  <c r="A472" i="4" l="1"/>
  <c r="G471" i="4"/>
  <c r="F471" i="4"/>
  <c r="E471" i="4"/>
  <c r="C471" i="4"/>
  <c r="B471" i="4"/>
  <c r="B472" i="4" l="1"/>
  <c r="G472" i="4"/>
  <c r="F472" i="4"/>
  <c r="E472" i="4"/>
  <c r="C472" i="4"/>
  <c r="A473" i="4"/>
  <c r="H470" i="4"/>
  <c r="A474" i="4" l="1"/>
  <c r="G473" i="4"/>
  <c r="F473" i="4"/>
  <c r="E473" i="4"/>
  <c r="C473" i="4"/>
  <c r="B473" i="4"/>
  <c r="H472" i="4"/>
  <c r="H471" i="4"/>
  <c r="E474" i="4" l="1"/>
  <c r="C474" i="4"/>
  <c r="B474" i="4"/>
  <c r="A475" i="4"/>
  <c r="G474" i="4"/>
  <c r="F474" i="4"/>
  <c r="G475" i="4" l="1"/>
  <c r="F475" i="4"/>
  <c r="E475" i="4"/>
  <c r="C475" i="4"/>
  <c r="B475" i="4"/>
  <c r="A476" i="4"/>
  <c r="H473" i="4"/>
  <c r="G476" i="4" l="1"/>
  <c r="F476" i="4"/>
  <c r="E476" i="4"/>
  <c r="C476" i="4"/>
  <c r="A477" i="4"/>
  <c r="B476" i="4"/>
  <c r="H474" i="4"/>
  <c r="A478" i="4" l="1"/>
  <c r="G477" i="4"/>
  <c r="F477" i="4"/>
  <c r="E477" i="4"/>
  <c r="C477" i="4"/>
  <c r="B477" i="4"/>
  <c r="H475" i="4"/>
  <c r="A479" i="4" l="1"/>
  <c r="G478" i="4"/>
  <c r="F478" i="4"/>
  <c r="E478" i="4"/>
  <c r="C478" i="4"/>
  <c r="B478" i="4"/>
  <c r="H476" i="4"/>
  <c r="B479" i="4" l="1"/>
  <c r="A480" i="4"/>
  <c r="G479" i="4"/>
  <c r="F479" i="4"/>
  <c r="E479" i="4"/>
  <c r="C479" i="4"/>
  <c r="H477" i="4"/>
  <c r="A481" i="4" l="1"/>
  <c r="G480" i="4"/>
  <c r="F480" i="4"/>
  <c r="E480" i="4"/>
  <c r="C480" i="4"/>
  <c r="B480" i="4"/>
  <c r="H479" i="4"/>
  <c r="H478" i="4"/>
  <c r="C481" i="4" l="1"/>
  <c r="B481" i="4"/>
  <c r="A482" i="4"/>
  <c r="G481" i="4"/>
  <c r="F481" i="4"/>
  <c r="E481" i="4"/>
  <c r="A483" i="4" l="1"/>
  <c r="G482" i="4"/>
  <c r="F482" i="4"/>
  <c r="E482" i="4"/>
  <c r="C482" i="4"/>
  <c r="B482" i="4"/>
  <c r="H480" i="4"/>
  <c r="F483" i="4" l="1"/>
  <c r="E483" i="4"/>
  <c r="C483" i="4"/>
  <c r="B483" i="4"/>
  <c r="A484" i="4"/>
  <c r="G483" i="4"/>
  <c r="H482" i="4" s="1"/>
  <c r="H481" i="4"/>
  <c r="G484" i="4" l="1"/>
  <c r="F484" i="4"/>
  <c r="E484" i="4"/>
  <c r="C484" i="4"/>
  <c r="B484" i="4"/>
  <c r="A485" i="4"/>
  <c r="G485" i="4" l="1"/>
  <c r="F485" i="4"/>
  <c r="E485" i="4"/>
  <c r="A486" i="4"/>
  <c r="C485" i="4"/>
  <c r="B485" i="4"/>
  <c r="H484" i="4"/>
  <c r="H483" i="4"/>
  <c r="A487" i="4" l="1"/>
  <c r="G486" i="4"/>
  <c r="F486" i="4"/>
  <c r="E486" i="4"/>
  <c r="C486" i="4"/>
  <c r="B486" i="4"/>
  <c r="H485" i="4"/>
  <c r="A488" i="4" l="1"/>
  <c r="G487" i="4"/>
  <c r="F487" i="4"/>
  <c r="E487" i="4"/>
  <c r="C487" i="4"/>
  <c r="B487" i="4"/>
  <c r="B488" i="4" l="1"/>
  <c r="C488" i="4"/>
  <c r="A489" i="4"/>
  <c r="G488" i="4"/>
  <c r="F488" i="4"/>
  <c r="E488" i="4"/>
  <c r="H486" i="4"/>
  <c r="A490" i="4" l="1"/>
  <c r="G489" i="4"/>
  <c r="F489" i="4"/>
  <c r="E489" i="4"/>
  <c r="C489" i="4"/>
  <c r="B489" i="4"/>
  <c r="H487" i="4"/>
  <c r="E490" i="4" l="1"/>
  <c r="C490" i="4"/>
  <c r="B490" i="4"/>
  <c r="A491" i="4"/>
  <c r="G490" i="4"/>
  <c r="F490" i="4"/>
  <c r="H488" i="4"/>
  <c r="B491" i="4" l="1"/>
  <c r="A492" i="4"/>
  <c r="G491" i="4"/>
  <c r="H490" i="4" s="1"/>
  <c r="F491" i="4"/>
  <c r="E491" i="4"/>
  <c r="C491" i="4"/>
  <c r="H489" i="4"/>
  <c r="G492" i="4" l="1"/>
  <c r="F492" i="4"/>
  <c r="E492" i="4"/>
  <c r="C492" i="4"/>
  <c r="A493" i="4"/>
  <c r="B492" i="4"/>
  <c r="H491" i="4"/>
  <c r="A494" i="4" l="1"/>
  <c r="G493" i="4"/>
  <c r="F493" i="4"/>
  <c r="E493" i="4"/>
  <c r="C493" i="4"/>
  <c r="B493" i="4"/>
  <c r="H492" i="4"/>
  <c r="A495" i="4" l="1"/>
  <c r="G494" i="4"/>
  <c r="F494" i="4"/>
  <c r="E494" i="4"/>
  <c r="C494" i="4"/>
  <c r="B494" i="4"/>
  <c r="A496" i="4" l="1"/>
  <c r="G495" i="4"/>
  <c r="F495" i="4"/>
  <c r="E495" i="4"/>
  <c r="C495" i="4"/>
  <c r="B495" i="4"/>
  <c r="H493" i="4"/>
  <c r="A497" i="4" l="1"/>
  <c r="G496" i="4"/>
  <c r="F496" i="4"/>
  <c r="E496" i="4"/>
  <c r="C496" i="4"/>
  <c r="B496" i="4"/>
  <c r="H494" i="4"/>
  <c r="C497" i="4" l="1"/>
  <c r="B497" i="4"/>
  <c r="E497" i="4"/>
  <c r="A498" i="4"/>
  <c r="G497" i="4"/>
  <c r="F497" i="4"/>
  <c r="H495" i="4"/>
  <c r="A499" i="4" l="1"/>
  <c r="G498" i="4"/>
  <c r="F498" i="4"/>
  <c r="E498" i="4"/>
  <c r="C498" i="4"/>
  <c r="B498" i="4"/>
  <c r="H497" i="4"/>
  <c r="H496" i="4"/>
  <c r="F499" i="4" l="1"/>
  <c r="E499" i="4"/>
  <c r="C499" i="4"/>
  <c r="B499" i="4"/>
  <c r="A500" i="4"/>
  <c r="G499" i="4"/>
  <c r="C500" i="4" l="1"/>
  <c r="B500" i="4"/>
  <c r="A501" i="4"/>
  <c r="G500" i="4"/>
  <c r="F500" i="4"/>
  <c r="E500" i="4"/>
  <c r="H498" i="4"/>
  <c r="G501" i="4" l="1"/>
  <c r="F501" i="4"/>
  <c r="E501" i="4"/>
  <c r="A502" i="4"/>
  <c r="C501" i="4"/>
  <c r="B501" i="4"/>
  <c r="H499" i="4"/>
  <c r="A503" i="4" l="1"/>
  <c r="G502" i="4"/>
  <c r="F502" i="4"/>
  <c r="E502" i="4"/>
  <c r="C502" i="4"/>
  <c r="B502" i="4"/>
  <c r="H501" i="4"/>
  <c r="H500" i="4"/>
  <c r="A504" i="4" l="1"/>
  <c r="G503" i="4"/>
  <c r="B503" i="4"/>
  <c r="C503" i="4"/>
  <c r="F503" i="4"/>
  <c r="E503" i="4"/>
  <c r="B504" i="4" l="1"/>
  <c r="A505" i="4"/>
  <c r="G504" i="4"/>
  <c r="F504" i="4"/>
  <c r="E504" i="4"/>
  <c r="C504" i="4"/>
  <c r="H503" i="4"/>
  <c r="H502" i="4"/>
  <c r="A506" i="4" l="1"/>
  <c r="E505" i="4"/>
  <c r="G505" i="4"/>
  <c r="F505" i="4"/>
  <c r="C505" i="4"/>
  <c r="B505" i="4"/>
  <c r="E506" i="4" l="1"/>
  <c r="C506" i="4"/>
  <c r="B506" i="4"/>
  <c r="G506" i="4"/>
  <c r="F506" i="4"/>
  <c r="A507" i="4"/>
  <c r="H504" i="4"/>
  <c r="G507" i="4" l="1"/>
  <c r="A508" i="4"/>
  <c r="F507" i="4"/>
  <c r="E507" i="4"/>
  <c r="C507" i="4"/>
  <c r="B507" i="4"/>
  <c r="H506" i="4"/>
  <c r="H505" i="4"/>
  <c r="G508" i="4" l="1"/>
  <c r="F508" i="4"/>
  <c r="E508" i="4"/>
  <c r="C508" i="4"/>
  <c r="A509" i="4"/>
  <c r="B508" i="4"/>
  <c r="H507" i="4"/>
  <c r="A510" i="4" l="1"/>
  <c r="G509" i="4"/>
  <c r="F509" i="4"/>
  <c r="E509" i="4"/>
  <c r="C509" i="4"/>
  <c r="B509" i="4"/>
  <c r="H508" i="4"/>
  <c r="A511" i="4" l="1"/>
  <c r="G510" i="4"/>
  <c r="F510" i="4"/>
  <c r="E510" i="4"/>
  <c r="C510" i="4"/>
  <c r="B510" i="4"/>
  <c r="A512" i="4" l="1"/>
  <c r="G511" i="4"/>
  <c r="F511" i="4"/>
  <c r="E511" i="4"/>
  <c r="C511" i="4"/>
  <c r="B511" i="4"/>
  <c r="H510" i="4"/>
  <c r="H509" i="4"/>
  <c r="A513" i="4" l="1"/>
  <c r="C512" i="4"/>
  <c r="G512" i="4"/>
  <c r="F512" i="4"/>
  <c r="E512" i="4"/>
  <c r="B512" i="4"/>
  <c r="C513" i="4" l="1"/>
  <c r="B513" i="4"/>
  <c r="F513" i="4"/>
  <c r="E513" i="4"/>
  <c r="A514" i="4"/>
  <c r="G513" i="4"/>
  <c r="H511" i="4"/>
  <c r="F514" i="4" l="1"/>
  <c r="A515" i="4"/>
  <c r="G514" i="4"/>
  <c r="E514" i="4"/>
  <c r="C514" i="4"/>
  <c r="B514" i="4"/>
  <c r="H512" i="4"/>
  <c r="F515" i="4" l="1"/>
  <c r="E515" i="4"/>
  <c r="C515" i="4"/>
  <c r="B515" i="4"/>
  <c r="A516" i="4"/>
  <c r="G515" i="4"/>
  <c r="H513" i="4"/>
  <c r="G516" i="4" l="1"/>
  <c r="F516" i="4"/>
  <c r="E516" i="4"/>
  <c r="C516" i="4"/>
  <c r="B516" i="4"/>
  <c r="A517" i="4"/>
  <c r="H515" i="4"/>
  <c r="H514" i="4"/>
  <c r="G517" i="4" l="1"/>
  <c r="F517" i="4"/>
  <c r="E517" i="4"/>
  <c r="B517" i="4"/>
  <c r="A518" i="4"/>
  <c r="C517" i="4"/>
  <c r="H516" i="4"/>
  <c r="A519" i="4" l="1"/>
  <c r="G518" i="4"/>
  <c r="H517" i="4" s="1"/>
  <c r="F518" i="4"/>
  <c r="E518" i="4"/>
  <c r="C518" i="4"/>
  <c r="B518" i="4"/>
  <c r="A520" i="4" l="1"/>
  <c r="G519" i="4"/>
  <c r="E519" i="4"/>
  <c r="B519" i="4"/>
  <c r="F519" i="4"/>
  <c r="C519" i="4"/>
  <c r="B520" i="4" l="1"/>
  <c r="G520" i="4"/>
  <c r="F520" i="4"/>
  <c r="E520" i="4"/>
  <c r="C520" i="4"/>
  <c r="A521" i="4"/>
  <c r="H519" i="4"/>
  <c r="H518" i="4"/>
  <c r="A522" i="4" l="1"/>
  <c r="G521" i="4"/>
  <c r="E521" i="4"/>
  <c r="F521" i="4"/>
  <c r="C521" i="4"/>
  <c r="B521" i="4"/>
  <c r="E522" i="4" l="1"/>
  <c r="C522" i="4"/>
  <c r="B522" i="4"/>
  <c r="A523" i="4"/>
  <c r="G522" i="4"/>
  <c r="F522" i="4"/>
  <c r="H520" i="4"/>
  <c r="H521" i="4" l="1"/>
  <c r="A524" i="4"/>
  <c r="G523" i="4"/>
  <c r="F523" i="4"/>
  <c r="E523" i="4"/>
  <c r="C523" i="4"/>
  <c r="B523" i="4"/>
  <c r="G524" i="4" l="1"/>
  <c r="F524" i="4"/>
  <c r="E524" i="4"/>
  <c r="C524" i="4"/>
  <c r="B524" i="4"/>
  <c r="A525" i="4"/>
  <c r="H522" i="4"/>
  <c r="A526" i="4" l="1"/>
  <c r="G525" i="4"/>
  <c r="F525" i="4"/>
  <c r="E525" i="4"/>
  <c r="C525" i="4"/>
  <c r="B525" i="4"/>
  <c r="H523" i="4"/>
  <c r="A527" i="4" l="1"/>
  <c r="G526" i="4"/>
  <c r="F526" i="4"/>
  <c r="C526" i="4"/>
  <c r="E526" i="4"/>
  <c r="B526" i="4"/>
  <c r="H524" i="4"/>
  <c r="G527" i="4" l="1"/>
  <c r="F527" i="4"/>
  <c r="E527" i="4"/>
  <c r="C527" i="4"/>
  <c r="B527" i="4"/>
  <c r="A528" i="4"/>
  <c r="H525" i="4"/>
  <c r="A529" i="4" l="1"/>
  <c r="F528" i="4"/>
  <c r="C528" i="4"/>
  <c r="G528" i="4"/>
  <c r="E528" i="4"/>
  <c r="B528" i="4"/>
  <c r="H526" i="4"/>
  <c r="H527" i="4" l="1"/>
  <c r="C529" i="4"/>
  <c r="B529" i="4"/>
  <c r="A530" i="4"/>
  <c r="G529" i="4"/>
  <c r="F529" i="4"/>
  <c r="E529" i="4"/>
  <c r="G530" i="4" l="1"/>
  <c r="F530" i="4"/>
  <c r="A531" i="4"/>
  <c r="E530" i="4"/>
  <c r="C530" i="4"/>
  <c r="B530" i="4"/>
  <c r="H528" i="4"/>
  <c r="F531" i="4" l="1"/>
  <c r="E531" i="4"/>
  <c r="C531" i="4"/>
  <c r="B531" i="4"/>
  <c r="A532" i="4"/>
  <c r="G531" i="4"/>
  <c r="H529" i="4"/>
  <c r="H530" i="4" l="1"/>
  <c r="A533" i="4"/>
  <c r="G532" i="4"/>
  <c r="F532" i="4"/>
  <c r="E532" i="4"/>
  <c r="C532" i="4"/>
  <c r="B532" i="4"/>
  <c r="G533" i="4" l="1"/>
  <c r="F533" i="4"/>
  <c r="E533" i="4"/>
  <c r="C533" i="4"/>
  <c r="B533" i="4"/>
  <c r="A534" i="4"/>
  <c r="H531" i="4"/>
  <c r="A535" i="4" l="1"/>
  <c r="G534" i="4"/>
  <c r="F534" i="4"/>
  <c r="E534" i="4"/>
  <c r="C534" i="4"/>
  <c r="B534" i="4"/>
  <c r="H532" i="4"/>
  <c r="A536" i="4" l="1"/>
  <c r="G535" i="4"/>
  <c r="F535" i="4"/>
  <c r="E535" i="4"/>
  <c r="C535" i="4"/>
  <c r="B535" i="4"/>
  <c r="H533" i="4"/>
  <c r="B536" i="4" l="1"/>
  <c r="F536" i="4"/>
  <c r="E536" i="4"/>
  <c r="C536" i="4"/>
  <c r="A537" i="4"/>
  <c r="G536" i="4"/>
  <c r="H534" i="4"/>
  <c r="A538" i="4" l="1"/>
  <c r="G537" i="4"/>
  <c r="F537" i="4"/>
  <c r="E537" i="4"/>
  <c r="C537" i="4"/>
  <c r="B537" i="4"/>
  <c r="H535" i="4"/>
  <c r="E538" i="4" l="1"/>
  <c r="C538" i="4"/>
  <c r="B538" i="4"/>
  <c r="A539" i="4"/>
  <c r="G538" i="4"/>
  <c r="F538" i="4"/>
  <c r="H536" i="4"/>
  <c r="A540" i="4" l="1"/>
  <c r="G539" i="4"/>
  <c r="E539" i="4"/>
  <c r="F539" i="4"/>
  <c r="C539" i="4"/>
  <c r="B539" i="4"/>
  <c r="H537" i="4"/>
  <c r="G540" i="4" l="1"/>
  <c r="F540" i="4"/>
  <c r="E540" i="4"/>
  <c r="C540" i="4"/>
  <c r="B540" i="4"/>
  <c r="A541" i="4"/>
  <c r="H538" i="4"/>
  <c r="A542" i="4" l="1"/>
  <c r="G541" i="4"/>
  <c r="C541" i="4"/>
  <c r="B541" i="4"/>
  <c r="F541" i="4"/>
  <c r="E541" i="4"/>
  <c r="H540" i="4"/>
  <c r="H539" i="4"/>
  <c r="A543" i="4" l="1"/>
  <c r="G542" i="4"/>
  <c r="F542" i="4"/>
  <c r="E542" i="4"/>
  <c r="C542" i="4"/>
  <c r="B542" i="4"/>
  <c r="A544" i="4" l="1"/>
  <c r="G543" i="4"/>
  <c r="F543" i="4"/>
  <c r="E543" i="4"/>
  <c r="C543" i="4"/>
  <c r="B543" i="4"/>
  <c r="H541" i="4"/>
  <c r="A545" i="4" l="1"/>
  <c r="G544" i="4"/>
  <c r="F544" i="4"/>
  <c r="E544" i="4"/>
  <c r="C544" i="4"/>
  <c r="B544" i="4"/>
  <c r="H543" i="4"/>
  <c r="H542" i="4"/>
  <c r="C545" i="4" l="1"/>
  <c r="B545" i="4"/>
  <c r="A546" i="4"/>
  <c r="G545" i="4"/>
  <c r="F545" i="4"/>
  <c r="E545" i="4"/>
  <c r="A547" i="4" l="1"/>
  <c r="G546" i="4"/>
  <c r="F546" i="4"/>
  <c r="E546" i="4"/>
  <c r="C546" i="4"/>
  <c r="B546" i="4"/>
  <c r="H544" i="4"/>
  <c r="F547" i="4" l="1"/>
  <c r="E547" i="4"/>
  <c r="C547" i="4"/>
  <c r="B547" i="4"/>
  <c r="A548" i="4"/>
  <c r="G547" i="4"/>
  <c r="H546" i="4" s="1"/>
  <c r="H545" i="4"/>
  <c r="A549" i="4" l="1"/>
  <c r="G548" i="4"/>
  <c r="F548" i="4"/>
  <c r="E548" i="4"/>
  <c r="C548" i="4"/>
  <c r="B548" i="4"/>
  <c r="G549" i="4" l="1"/>
  <c r="F549" i="4"/>
  <c r="E549" i="4"/>
  <c r="C549" i="4"/>
  <c r="B549" i="4"/>
  <c r="A550" i="4"/>
  <c r="H547" i="4"/>
  <c r="A551" i="4" l="1"/>
  <c r="G550" i="4"/>
  <c r="F550" i="4"/>
  <c r="E550" i="4"/>
  <c r="C550" i="4"/>
  <c r="B550" i="4"/>
  <c r="H549" i="4"/>
  <c r="H548" i="4"/>
  <c r="A552" i="4" l="1"/>
  <c r="G551" i="4"/>
  <c r="F551" i="4"/>
  <c r="E551" i="4"/>
  <c r="C551" i="4"/>
  <c r="B551" i="4"/>
  <c r="B552" i="4" l="1"/>
  <c r="A553" i="4"/>
  <c r="G552" i="4"/>
  <c r="F552" i="4"/>
  <c r="E552" i="4"/>
  <c r="C552" i="4"/>
  <c r="H550" i="4"/>
  <c r="A554" i="4" l="1"/>
  <c r="G553" i="4"/>
  <c r="F553" i="4"/>
  <c r="E553" i="4"/>
  <c r="C553" i="4"/>
  <c r="B553" i="4"/>
  <c r="H551" i="4"/>
  <c r="E554" i="4" l="1"/>
  <c r="C554" i="4"/>
  <c r="B554" i="4"/>
  <c r="A555" i="4"/>
  <c r="G554" i="4"/>
  <c r="F554" i="4"/>
  <c r="H552" i="4"/>
  <c r="A556" i="4" l="1"/>
  <c r="G555" i="4"/>
  <c r="F555" i="4"/>
  <c r="E555" i="4"/>
  <c r="C555" i="4"/>
  <c r="B555" i="4"/>
  <c r="H553" i="4"/>
  <c r="G556" i="4" l="1"/>
  <c r="F556" i="4"/>
  <c r="E556" i="4"/>
  <c r="C556" i="4"/>
  <c r="B556" i="4"/>
  <c r="A557" i="4"/>
  <c r="H555" i="4"/>
  <c r="H554" i="4"/>
  <c r="A558" i="4" l="1"/>
  <c r="G557" i="4"/>
  <c r="F557" i="4"/>
  <c r="E557" i="4"/>
  <c r="C557" i="4"/>
  <c r="B557" i="4"/>
  <c r="H556" i="4"/>
  <c r="A559" i="4" l="1"/>
  <c r="G558" i="4"/>
  <c r="F558" i="4"/>
  <c r="E558" i="4"/>
  <c r="C558" i="4"/>
  <c r="B558" i="4"/>
  <c r="A560" i="4" l="1"/>
  <c r="G559" i="4"/>
  <c r="F559" i="4"/>
  <c r="E559" i="4"/>
  <c r="C559" i="4"/>
  <c r="B559" i="4"/>
  <c r="H557" i="4"/>
  <c r="A561" i="4" l="1"/>
  <c r="G560" i="4"/>
  <c r="F560" i="4"/>
  <c r="E560" i="4"/>
  <c r="C560" i="4"/>
  <c r="B560" i="4"/>
  <c r="H559" i="4"/>
  <c r="H558" i="4"/>
  <c r="C561" i="4" l="1"/>
  <c r="B561" i="4"/>
  <c r="A562" i="4"/>
  <c r="G561" i="4"/>
  <c r="F561" i="4"/>
  <c r="E561" i="4"/>
  <c r="A563" i="4" l="1"/>
  <c r="G562" i="4"/>
  <c r="F562" i="4"/>
  <c r="E562" i="4"/>
  <c r="C562" i="4"/>
  <c r="B562" i="4"/>
  <c r="H560" i="4"/>
  <c r="F563" i="4" l="1"/>
  <c r="E563" i="4"/>
  <c r="C563" i="4"/>
  <c r="B563" i="4"/>
  <c r="A564" i="4"/>
  <c r="G563" i="4"/>
  <c r="H561" i="4"/>
  <c r="H562" i="4" l="1"/>
  <c r="A565" i="4"/>
  <c r="G564" i="4"/>
  <c r="F564" i="4"/>
  <c r="E564" i="4"/>
  <c r="C564" i="4"/>
  <c r="B564" i="4"/>
  <c r="G565" i="4" l="1"/>
  <c r="F565" i="4"/>
  <c r="E565" i="4"/>
  <c r="C565" i="4"/>
  <c r="B565" i="4"/>
  <c r="A566" i="4"/>
  <c r="H563" i="4"/>
  <c r="A567" i="4" l="1"/>
  <c r="G566" i="4"/>
  <c r="F566" i="4"/>
  <c r="B566" i="4"/>
  <c r="E566" i="4"/>
  <c r="C566" i="4"/>
  <c r="H564" i="4"/>
  <c r="A568" i="4" l="1"/>
  <c r="G567" i="4"/>
  <c r="F567" i="4"/>
  <c r="E567" i="4"/>
  <c r="C567" i="4"/>
  <c r="B567" i="4"/>
  <c r="H565" i="4"/>
  <c r="B568" i="4" l="1"/>
  <c r="A569" i="4"/>
  <c r="G568" i="4"/>
  <c r="F568" i="4"/>
  <c r="E568" i="4"/>
  <c r="C568" i="4"/>
  <c r="H567" i="4"/>
  <c r="H566" i="4"/>
  <c r="A570" i="4" l="1"/>
  <c r="G569" i="4"/>
  <c r="H568" i="4" s="1"/>
  <c r="F569" i="4"/>
  <c r="E569" i="4"/>
  <c r="C569" i="4"/>
  <c r="B569" i="4"/>
  <c r="E570" i="4" l="1"/>
  <c r="C570" i="4"/>
  <c r="B570" i="4"/>
  <c r="A571" i="4"/>
  <c r="G570" i="4"/>
  <c r="F570" i="4"/>
  <c r="A572" i="4" l="1"/>
  <c r="G571" i="4"/>
  <c r="F571" i="4"/>
  <c r="E571" i="4"/>
  <c r="C571" i="4"/>
  <c r="B571" i="4"/>
  <c r="H570" i="4"/>
  <c r="H569" i="4"/>
  <c r="G572" i="4" l="1"/>
  <c r="F572" i="4"/>
  <c r="E572" i="4"/>
  <c r="C572" i="4"/>
  <c r="B572" i="4"/>
  <c r="A573" i="4"/>
  <c r="A574" i="4" l="1"/>
  <c r="G573" i="4"/>
  <c r="F573" i="4"/>
  <c r="E573" i="4"/>
  <c r="C573" i="4"/>
  <c r="B573" i="4"/>
  <c r="H571" i="4"/>
  <c r="A575" i="4" l="1"/>
  <c r="G574" i="4"/>
  <c r="F574" i="4"/>
  <c r="E574" i="4"/>
  <c r="C574" i="4"/>
  <c r="B574" i="4"/>
  <c r="H572" i="4"/>
  <c r="A576" i="4" l="1"/>
  <c r="G575" i="4"/>
  <c r="C575" i="4"/>
  <c r="B575" i="4"/>
  <c r="F575" i="4"/>
  <c r="E575" i="4"/>
  <c r="H574" i="4"/>
  <c r="H573" i="4"/>
  <c r="A577" i="4" l="1"/>
  <c r="G576" i="4"/>
  <c r="F576" i="4"/>
  <c r="E576" i="4"/>
  <c r="C576" i="4"/>
  <c r="B576" i="4"/>
  <c r="C577" i="4" l="1"/>
  <c r="B577" i="4"/>
  <c r="A578" i="4"/>
  <c r="G577" i="4"/>
  <c r="H576" i="4" s="1"/>
  <c r="F577" i="4"/>
  <c r="E577" i="4"/>
  <c r="H575" i="4"/>
  <c r="A579" i="4" l="1"/>
  <c r="G578" i="4"/>
  <c r="F578" i="4"/>
  <c r="E578" i="4"/>
  <c r="C578" i="4"/>
  <c r="B578" i="4"/>
  <c r="F579" i="4" l="1"/>
  <c r="E579" i="4"/>
  <c r="C579" i="4"/>
  <c r="B579" i="4"/>
  <c r="A580" i="4"/>
  <c r="G579" i="4"/>
  <c r="H577" i="4"/>
  <c r="H578" i="4" l="1"/>
  <c r="A581" i="4"/>
  <c r="G580" i="4"/>
  <c r="F580" i="4"/>
  <c r="E580" i="4"/>
  <c r="C580" i="4"/>
  <c r="B580" i="4"/>
  <c r="G581" i="4" l="1"/>
  <c r="F581" i="4"/>
  <c r="E581" i="4"/>
  <c r="C581" i="4"/>
  <c r="B581" i="4"/>
  <c r="A582" i="4"/>
  <c r="H579" i="4"/>
  <c r="A583" i="4" l="1"/>
  <c r="G582" i="4"/>
  <c r="F582" i="4"/>
  <c r="E582" i="4"/>
  <c r="C582" i="4"/>
  <c r="B582" i="4"/>
  <c r="H581" i="4"/>
  <c r="H580" i="4"/>
  <c r="A584" i="4" l="1"/>
  <c r="G583" i="4"/>
  <c r="F583" i="4"/>
  <c r="E583" i="4"/>
  <c r="C583" i="4"/>
  <c r="B583" i="4"/>
  <c r="B584" i="4" l="1"/>
  <c r="A585" i="4"/>
  <c r="E584" i="4"/>
  <c r="C584" i="4"/>
  <c r="G584" i="4"/>
  <c r="H583" i="4" s="1"/>
  <c r="F584" i="4"/>
  <c r="H582" i="4"/>
  <c r="A586" i="4" l="1"/>
  <c r="G585" i="4"/>
  <c r="F585" i="4"/>
  <c r="E585" i="4"/>
  <c r="C585" i="4"/>
  <c r="B585" i="4"/>
  <c r="H584" i="4"/>
  <c r="E586" i="4" l="1"/>
  <c r="C586" i="4"/>
  <c r="B586" i="4"/>
  <c r="A587" i="4"/>
  <c r="G586" i="4"/>
  <c r="F586" i="4"/>
  <c r="A588" i="4" l="1"/>
  <c r="G587" i="4"/>
  <c r="F587" i="4"/>
  <c r="E587" i="4"/>
  <c r="C587" i="4"/>
  <c r="B587" i="4"/>
  <c r="H586" i="4"/>
  <c r="H585" i="4"/>
  <c r="G588" i="4" l="1"/>
  <c r="F588" i="4"/>
  <c r="E588" i="4"/>
  <c r="C588" i="4"/>
  <c r="B588" i="4"/>
  <c r="A589" i="4"/>
  <c r="A590" i="4" l="1"/>
  <c r="G589" i="4"/>
  <c r="F589" i="4"/>
  <c r="E589" i="4"/>
  <c r="C589" i="4"/>
  <c r="B589" i="4"/>
  <c r="H588" i="4"/>
  <c r="H587" i="4"/>
  <c r="A591" i="4" l="1"/>
  <c r="G590" i="4"/>
  <c r="F590" i="4"/>
  <c r="E590" i="4"/>
  <c r="C590" i="4"/>
  <c r="B590" i="4"/>
  <c r="A592" i="4" l="1"/>
  <c r="G591" i="4"/>
  <c r="F591" i="4"/>
  <c r="E591" i="4"/>
  <c r="C591" i="4"/>
  <c r="B591" i="4"/>
  <c r="H589" i="4"/>
  <c r="A593" i="4" l="1"/>
  <c r="G592" i="4"/>
  <c r="F592" i="4"/>
  <c r="E592" i="4"/>
  <c r="C592" i="4"/>
  <c r="B592" i="4"/>
  <c r="H591" i="4"/>
  <c r="H590" i="4"/>
  <c r="C593" i="4" l="1"/>
  <c r="B593" i="4"/>
  <c r="A594" i="4"/>
  <c r="F593" i="4"/>
  <c r="E593" i="4"/>
  <c r="G593" i="4"/>
  <c r="A595" i="4" l="1"/>
  <c r="G594" i="4"/>
  <c r="F594" i="4"/>
  <c r="E594" i="4"/>
  <c r="C594" i="4"/>
  <c r="B594" i="4"/>
  <c r="H593" i="4"/>
  <c r="H592" i="4"/>
  <c r="F595" i="4" l="1"/>
  <c r="E595" i="4"/>
  <c r="C595" i="4"/>
  <c r="B595" i="4"/>
  <c r="A596" i="4"/>
  <c r="G595" i="4"/>
  <c r="A597" i="4" l="1"/>
  <c r="G596" i="4"/>
  <c r="F596" i="4"/>
  <c r="E596" i="4"/>
  <c r="C596" i="4"/>
  <c r="B596" i="4"/>
  <c r="H594" i="4"/>
  <c r="B597" i="4" l="1"/>
  <c r="A598" i="4"/>
  <c r="G597" i="4"/>
  <c r="F597" i="4"/>
  <c r="E597" i="4"/>
  <c r="C597" i="4"/>
  <c r="H595" i="4"/>
  <c r="A599" i="4" l="1"/>
  <c r="G598" i="4"/>
  <c r="F598" i="4"/>
  <c r="E598" i="4"/>
  <c r="C598" i="4"/>
  <c r="B598" i="4"/>
  <c r="H597" i="4"/>
  <c r="H596" i="4"/>
  <c r="E599" i="4" l="1"/>
  <c r="A600" i="4"/>
  <c r="G599" i="4"/>
  <c r="F599" i="4"/>
  <c r="C599" i="4"/>
  <c r="B599" i="4"/>
  <c r="E600" i="4" l="1"/>
  <c r="C600" i="4"/>
  <c r="B600" i="4"/>
  <c r="A601" i="4"/>
  <c r="G600" i="4"/>
  <c r="F600" i="4"/>
  <c r="H598" i="4"/>
  <c r="H599" i="4" l="1"/>
  <c r="G601" i="4"/>
  <c r="A602" i="4"/>
  <c r="F601" i="4"/>
  <c r="E601" i="4"/>
  <c r="C601" i="4"/>
  <c r="B601" i="4"/>
  <c r="G602" i="4" l="1"/>
  <c r="F602" i="4"/>
  <c r="E602" i="4"/>
  <c r="C602" i="4"/>
  <c r="B602" i="4"/>
  <c r="A603" i="4"/>
  <c r="H600" i="4"/>
  <c r="A604" i="4" l="1"/>
  <c r="G603" i="4"/>
  <c r="F603" i="4"/>
  <c r="E603" i="4"/>
  <c r="C603" i="4"/>
  <c r="B603" i="4"/>
  <c r="H602" i="4"/>
  <c r="H601" i="4"/>
  <c r="A605" i="4" l="1"/>
  <c r="G604" i="4"/>
  <c r="F604" i="4"/>
  <c r="E604" i="4"/>
  <c r="C604" i="4"/>
  <c r="B604" i="4"/>
  <c r="E605" i="4" l="1"/>
  <c r="C605" i="4"/>
  <c r="B605" i="4"/>
  <c r="A606" i="4"/>
  <c r="G605" i="4"/>
  <c r="F605" i="4"/>
  <c r="H603" i="4"/>
  <c r="C606" i="4" l="1"/>
  <c r="B606" i="4"/>
  <c r="A607" i="4"/>
  <c r="G606" i="4"/>
  <c r="F606" i="4"/>
  <c r="E606" i="4"/>
  <c r="H604" i="4"/>
  <c r="A608" i="4" l="1"/>
  <c r="G607" i="4"/>
  <c r="F607" i="4"/>
  <c r="E607" i="4"/>
  <c r="C607" i="4"/>
  <c r="B607" i="4"/>
  <c r="H605" i="4"/>
  <c r="F608" i="4" l="1"/>
  <c r="E608" i="4"/>
  <c r="A609" i="4"/>
  <c r="G608" i="4"/>
  <c r="C608" i="4"/>
  <c r="B608" i="4"/>
  <c r="H606" i="4"/>
  <c r="A610" i="4" l="1"/>
  <c r="G609" i="4"/>
  <c r="F609" i="4"/>
  <c r="E609" i="4"/>
  <c r="C609" i="4"/>
  <c r="B609" i="4"/>
  <c r="H607" i="4"/>
  <c r="G610" i="4" l="1"/>
  <c r="F610" i="4"/>
  <c r="E610" i="4"/>
  <c r="C610" i="4"/>
  <c r="B610" i="4"/>
  <c r="A611" i="4"/>
  <c r="H608" i="4"/>
  <c r="A612" i="4" l="1"/>
  <c r="G611" i="4"/>
  <c r="F611" i="4"/>
  <c r="E611" i="4"/>
  <c r="C611" i="4"/>
  <c r="B611" i="4"/>
  <c r="H610" i="4"/>
  <c r="H609" i="4"/>
  <c r="A613" i="4" l="1"/>
  <c r="G612" i="4"/>
  <c r="F612" i="4"/>
  <c r="E612" i="4"/>
  <c r="C612" i="4"/>
  <c r="B612" i="4"/>
  <c r="B613" i="4" l="1"/>
  <c r="E613" i="4"/>
  <c r="C613" i="4"/>
  <c r="A614" i="4"/>
  <c r="G613" i="4"/>
  <c r="F613" i="4"/>
  <c r="H611" i="4"/>
  <c r="A615" i="4" l="1"/>
  <c r="G614" i="4"/>
  <c r="F614" i="4"/>
  <c r="E614" i="4"/>
  <c r="C614" i="4"/>
  <c r="B614" i="4"/>
  <c r="H612" i="4"/>
  <c r="E615" i="4" l="1"/>
  <c r="C615" i="4"/>
  <c r="A616" i="4"/>
  <c r="G615" i="4"/>
  <c r="F615" i="4"/>
  <c r="B615" i="4"/>
  <c r="H613" i="4"/>
  <c r="H614" i="4" l="1"/>
  <c r="A617" i="4"/>
  <c r="G616" i="4"/>
  <c r="F616" i="4"/>
  <c r="E616" i="4"/>
  <c r="C616" i="4"/>
  <c r="B616" i="4"/>
  <c r="G617" i="4" l="1"/>
  <c r="F617" i="4"/>
  <c r="A618" i="4"/>
  <c r="E617" i="4"/>
  <c r="C617" i="4"/>
  <c r="B617" i="4"/>
  <c r="H615" i="4"/>
  <c r="F618" i="4" l="1"/>
  <c r="E618" i="4"/>
  <c r="C618" i="4"/>
  <c r="B618" i="4"/>
  <c r="A619" i="4"/>
  <c r="G618" i="4"/>
  <c r="H616" i="4"/>
  <c r="H617" i="4" l="1"/>
  <c r="A620" i="4"/>
  <c r="G619" i="4"/>
  <c r="F619" i="4"/>
  <c r="E619" i="4"/>
  <c r="C619" i="4"/>
  <c r="B619" i="4"/>
  <c r="A621" i="4" l="1"/>
  <c r="G620" i="4"/>
  <c r="F620" i="4"/>
  <c r="E620" i="4"/>
  <c r="C620" i="4"/>
  <c r="B620" i="4"/>
  <c r="H619" i="4"/>
  <c r="H618" i="4"/>
  <c r="B621" i="4" l="1"/>
  <c r="A622" i="4"/>
  <c r="G621" i="4"/>
  <c r="F621" i="4"/>
  <c r="E621" i="4"/>
  <c r="C621" i="4"/>
  <c r="C622" i="4" l="1"/>
  <c r="B622" i="4"/>
  <c r="A623" i="4"/>
  <c r="G622" i="4"/>
  <c r="F622" i="4"/>
  <c r="E622" i="4"/>
  <c r="H620" i="4"/>
  <c r="G623" i="4" l="1"/>
  <c r="F623" i="4"/>
  <c r="E623" i="4"/>
  <c r="C623" i="4"/>
  <c r="B623" i="4"/>
  <c r="A624" i="4"/>
  <c r="H621" i="4"/>
  <c r="F624" i="4" l="1"/>
  <c r="E624" i="4"/>
  <c r="A625" i="4"/>
  <c r="G624" i="4"/>
  <c r="C624" i="4"/>
  <c r="B624" i="4"/>
  <c r="H622" i="4"/>
  <c r="H623" i="4" l="1"/>
  <c r="A626" i="4"/>
  <c r="G625" i="4"/>
  <c r="F625" i="4"/>
  <c r="E625" i="4"/>
  <c r="C625" i="4"/>
  <c r="B625" i="4"/>
  <c r="G626" i="4" l="1"/>
  <c r="C626" i="4"/>
  <c r="B626" i="4"/>
  <c r="A627" i="4"/>
  <c r="F626" i="4"/>
  <c r="E626" i="4"/>
  <c r="H625" i="4"/>
  <c r="H624" i="4"/>
  <c r="A628" i="4" l="1"/>
  <c r="G627" i="4"/>
  <c r="F627" i="4"/>
  <c r="E627" i="4"/>
  <c r="C627" i="4"/>
  <c r="B627" i="4"/>
  <c r="H626" i="4"/>
  <c r="A629" i="4" l="1"/>
  <c r="G628" i="4"/>
  <c r="F628" i="4"/>
  <c r="E628" i="4"/>
  <c r="C628" i="4"/>
  <c r="B628" i="4"/>
  <c r="B629" i="4" l="1"/>
  <c r="A630" i="4"/>
  <c r="G629" i="4"/>
  <c r="F629" i="4"/>
  <c r="E629" i="4"/>
  <c r="C629" i="4"/>
  <c r="H628" i="4"/>
  <c r="H627" i="4"/>
  <c r="A631" i="4" l="1"/>
  <c r="G630" i="4"/>
  <c r="F630" i="4"/>
  <c r="E630" i="4"/>
  <c r="C630" i="4"/>
  <c r="B630" i="4"/>
  <c r="H629" i="4"/>
  <c r="E631" i="4" l="1"/>
  <c r="C631" i="4"/>
  <c r="G631" i="4"/>
  <c r="F631" i="4"/>
  <c r="B631" i="4"/>
  <c r="A632" i="4"/>
  <c r="A633" i="4" l="1"/>
  <c r="G632" i="4"/>
  <c r="F632" i="4"/>
  <c r="E632" i="4"/>
  <c r="C632" i="4"/>
  <c r="B632" i="4"/>
  <c r="H631" i="4"/>
  <c r="H630" i="4"/>
  <c r="G633" i="4" l="1"/>
  <c r="F633" i="4"/>
  <c r="A634" i="4"/>
  <c r="E633" i="4"/>
  <c r="C633" i="4"/>
  <c r="B633" i="4"/>
  <c r="C634" i="4" l="1"/>
  <c r="B634" i="4"/>
  <c r="A635" i="4"/>
  <c r="G634" i="4"/>
  <c r="F634" i="4"/>
  <c r="E634" i="4"/>
  <c r="H632" i="4"/>
  <c r="A636" i="4" l="1"/>
  <c r="G635" i="4"/>
  <c r="F635" i="4"/>
  <c r="E635" i="4"/>
  <c r="C635" i="4"/>
  <c r="B635" i="4"/>
  <c r="H633" i="4"/>
  <c r="G636" i="4" l="1"/>
  <c r="F636" i="4"/>
  <c r="E636" i="4"/>
  <c r="C636" i="4"/>
  <c r="B636" i="4"/>
  <c r="A637" i="4"/>
  <c r="H635" i="4"/>
  <c r="H634" i="4"/>
  <c r="A638" i="4" l="1"/>
  <c r="G637" i="4"/>
  <c r="F637" i="4"/>
  <c r="E637" i="4"/>
  <c r="C637" i="4"/>
  <c r="B637" i="4"/>
  <c r="H636" i="4"/>
  <c r="C638" i="4" l="1"/>
  <c r="B638" i="4"/>
  <c r="A639" i="4"/>
  <c r="G638" i="4"/>
  <c r="F638" i="4"/>
  <c r="E638" i="4"/>
  <c r="E639" i="4" l="1"/>
  <c r="C639" i="4"/>
  <c r="B639" i="4"/>
  <c r="A640" i="4"/>
  <c r="G639" i="4"/>
  <c r="F639" i="4"/>
  <c r="H637" i="4"/>
  <c r="F640" i="4" l="1"/>
  <c r="E640" i="4"/>
  <c r="A641" i="4"/>
  <c r="G640" i="4"/>
  <c r="C640" i="4"/>
  <c r="B640" i="4"/>
  <c r="H638" i="4"/>
  <c r="A642" i="4" l="1"/>
  <c r="G641" i="4"/>
  <c r="F641" i="4"/>
  <c r="E641" i="4"/>
  <c r="C641" i="4"/>
  <c r="B641" i="4"/>
  <c r="H639" i="4"/>
  <c r="G642" i="4" l="1"/>
  <c r="A643" i="4"/>
  <c r="F642" i="4"/>
  <c r="E642" i="4"/>
  <c r="C642" i="4"/>
  <c r="B642" i="4"/>
  <c r="H641" i="4"/>
  <c r="H640" i="4"/>
  <c r="A644" i="4" l="1"/>
  <c r="G643" i="4"/>
  <c r="H642" i="4" s="1"/>
  <c r="F643" i="4"/>
  <c r="E643" i="4"/>
  <c r="C643" i="4"/>
  <c r="B643" i="4"/>
  <c r="A645" i="4" l="1"/>
  <c r="F644" i="4"/>
  <c r="E644" i="4"/>
  <c r="C644" i="4"/>
  <c r="B644" i="4"/>
  <c r="G644" i="4"/>
  <c r="B645" i="4" l="1"/>
  <c r="A646" i="4"/>
  <c r="G645" i="4"/>
  <c r="F645" i="4"/>
  <c r="E645" i="4"/>
  <c r="C645" i="4"/>
  <c r="H643" i="4"/>
  <c r="A647" i="4" l="1"/>
  <c r="G646" i="4"/>
  <c r="F646" i="4"/>
  <c r="E646" i="4"/>
  <c r="C646" i="4"/>
  <c r="B646" i="4"/>
  <c r="H645" i="4"/>
  <c r="H644" i="4"/>
  <c r="E647" i="4" l="1"/>
  <c r="C647" i="4"/>
  <c r="G647" i="4"/>
  <c r="F647" i="4"/>
  <c r="B647" i="4"/>
  <c r="A648" i="4"/>
  <c r="A649" i="4" l="1"/>
  <c r="G648" i="4"/>
  <c r="F648" i="4"/>
  <c r="E648" i="4"/>
  <c r="C648" i="4"/>
  <c r="B648" i="4"/>
  <c r="H647" i="4"/>
  <c r="H646" i="4"/>
  <c r="G649" i="4" l="1"/>
  <c r="F649" i="4"/>
  <c r="C649" i="4"/>
  <c r="B649" i="4"/>
  <c r="A650" i="4"/>
  <c r="E649" i="4"/>
  <c r="F650" i="4" l="1"/>
  <c r="E650" i="4"/>
  <c r="C650" i="4"/>
  <c r="B650" i="4"/>
  <c r="A651" i="4"/>
  <c r="G650" i="4"/>
  <c r="H649" i="4" s="1"/>
  <c r="H648" i="4"/>
  <c r="A652" i="4" l="1"/>
  <c r="F651" i="4"/>
  <c r="E651" i="4"/>
  <c r="G651" i="4"/>
  <c r="H650" i="4" s="1"/>
  <c r="C651" i="4"/>
  <c r="B651" i="4"/>
  <c r="A653" i="4" l="1"/>
  <c r="G652" i="4"/>
  <c r="F652" i="4"/>
  <c r="E652" i="4"/>
  <c r="C652" i="4"/>
  <c r="B652" i="4"/>
  <c r="G653" i="4" l="1"/>
  <c r="E653" i="4"/>
  <c r="C653" i="4"/>
  <c r="B653" i="4"/>
  <c r="A654" i="4"/>
  <c r="F653" i="4"/>
  <c r="H651" i="4"/>
  <c r="C654" i="4" l="1"/>
  <c r="B654" i="4"/>
  <c r="A655" i="4"/>
  <c r="G654" i="4"/>
  <c r="F654" i="4"/>
  <c r="E654" i="4"/>
  <c r="H652" i="4"/>
  <c r="H653" i="4" l="1"/>
  <c r="A656" i="4"/>
  <c r="G655" i="4"/>
  <c r="F655" i="4"/>
  <c r="E655" i="4"/>
  <c r="C655" i="4"/>
  <c r="B655" i="4"/>
  <c r="F656" i="4" l="1"/>
  <c r="E656" i="4"/>
  <c r="B656" i="4"/>
  <c r="G656" i="4"/>
  <c r="H655" i="4" s="1"/>
  <c r="C656" i="4"/>
  <c r="A657" i="4"/>
  <c r="H654" i="4"/>
  <c r="A658" i="4" l="1"/>
  <c r="G657" i="4"/>
  <c r="F657" i="4"/>
  <c r="E657" i="4"/>
  <c r="C657" i="4"/>
  <c r="B657" i="4"/>
  <c r="H656" i="4"/>
  <c r="G658" i="4" l="1"/>
  <c r="E658" i="4"/>
  <c r="C658" i="4"/>
  <c r="A659" i="4"/>
  <c r="F658" i="4"/>
  <c r="B658" i="4"/>
  <c r="G659" i="4" l="1"/>
  <c r="F659" i="4"/>
  <c r="E659" i="4"/>
  <c r="C659" i="4"/>
  <c r="B659" i="4"/>
  <c r="A660" i="4"/>
  <c r="H657" i="4"/>
  <c r="A661" i="4" l="1"/>
  <c r="G660" i="4"/>
  <c r="F660" i="4"/>
  <c r="E660" i="4"/>
  <c r="C660" i="4"/>
  <c r="B660" i="4"/>
  <c r="H659" i="4"/>
  <c r="H658" i="4"/>
  <c r="B661" i="4" l="1"/>
  <c r="A662" i="4"/>
  <c r="G661" i="4"/>
  <c r="F661" i="4"/>
  <c r="E661" i="4"/>
  <c r="C661" i="4"/>
  <c r="A663" i="4" l="1"/>
  <c r="F662" i="4"/>
  <c r="E662" i="4"/>
  <c r="C662" i="4"/>
  <c r="B662" i="4"/>
  <c r="G662" i="4"/>
  <c r="H660" i="4"/>
  <c r="E663" i="4" l="1"/>
  <c r="C663" i="4"/>
  <c r="A664" i="4"/>
  <c r="G663" i="4"/>
  <c r="F663" i="4"/>
  <c r="B663" i="4"/>
  <c r="H661" i="4"/>
  <c r="H662" i="4" l="1"/>
  <c r="A665" i="4"/>
  <c r="G664" i="4"/>
  <c r="F664" i="4"/>
  <c r="E664" i="4"/>
  <c r="C664" i="4"/>
  <c r="B664" i="4"/>
  <c r="G665" i="4" l="1"/>
  <c r="F665" i="4"/>
  <c r="C665" i="4"/>
  <c r="B665" i="4"/>
  <c r="A666" i="4"/>
  <c r="E665" i="4"/>
  <c r="H664" i="4"/>
  <c r="H663" i="4"/>
  <c r="A667" i="4" l="1"/>
  <c r="G666" i="4"/>
  <c r="F666" i="4"/>
  <c r="E666" i="4"/>
  <c r="C666" i="4"/>
  <c r="B666" i="4"/>
  <c r="H665" i="4"/>
  <c r="A668" i="4" l="1"/>
  <c r="F667" i="4"/>
  <c r="E667" i="4"/>
  <c r="G667" i="4"/>
  <c r="C667" i="4"/>
  <c r="B667" i="4"/>
  <c r="G668" i="4" l="1"/>
  <c r="F668" i="4"/>
  <c r="E668" i="4"/>
  <c r="C668" i="4"/>
  <c r="B668" i="4"/>
  <c r="A669" i="4"/>
  <c r="H666" i="4"/>
  <c r="G669" i="4" l="1"/>
  <c r="A670" i="4"/>
  <c r="F669" i="4"/>
  <c r="E669" i="4"/>
  <c r="C669" i="4"/>
  <c r="B669" i="4"/>
  <c r="H668" i="4"/>
  <c r="H667" i="4"/>
  <c r="C670" i="4" l="1"/>
  <c r="B670" i="4"/>
  <c r="A671" i="4"/>
  <c r="G670" i="4"/>
  <c r="H669" i="4" s="1"/>
  <c r="F670" i="4"/>
  <c r="E670" i="4"/>
  <c r="A672" i="4" l="1"/>
  <c r="G671" i="4"/>
  <c r="F671" i="4"/>
  <c r="E671" i="4"/>
  <c r="C671" i="4"/>
  <c r="B671" i="4"/>
  <c r="H670" i="4"/>
  <c r="F672" i="4" l="1"/>
  <c r="E672" i="4"/>
  <c r="B672" i="4"/>
  <c r="A673" i="4"/>
  <c r="G672" i="4"/>
  <c r="C672" i="4"/>
  <c r="A674" i="4" l="1"/>
  <c r="G673" i="4"/>
  <c r="F673" i="4"/>
  <c r="E673" i="4"/>
  <c r="C673" i="4"/>
  <c r="B673" i="4"/>
  <c r="H671" i="4"/>
  <c r="G674" i="4" l="1"/>
  <c r="E674" i="4"/>
  <c r="C674" i="4"/>
  <c r="A675" i="4"/>
  <c r="F674" i="4"/>
  <c r="B674" i="4"/>
  <c r="H673" i="4"/>
  <c r="H672" i="4"/>
  <c r="B675" i="4" l="1"/>
  <c r="A676" i="4"/>
  <c r="G675" i="4"/>
  <c r="F675" i="4"/>
  <c r="E675" i="4"/>
  <c r="C675" i="4"/>
  <c r="H674" i="4"/>
  <c r="A677" i="4" l="1"/>
  <c r="G676" i="4"/>
  <c r="F676" i="4"/>
  <c r="E676" i="4"/>
  <c r="C676" i="4"/>
  <c r="B676" i="4"/>
  <c r="H675" i="4"/>
  <c r="B677" i="4" l="1"/>
  <c r="A678" i="4"/>
  <c r="G677" i="4"/>
  <c r="F677" i="4"/>
  <c r="E677" i="4"/>
  <c r="C677" i="4"/>
  <c r="A679" i="4" l="1"/>
  <c r="G678" i="4"/>
  <c r="F678" i="4"/>
  <c r="E678" i="4"/>
  <c r="C678" i="4"/>
  <c r="B678" i="4"/>
  <c r="H677" i="4"/>
  <c r="H676" i="4"/>
  <c r="E679" i="4" l="1"/>
  <c r="C679" i="4"/>
  <c r="A680" i="4"/>
  <c r="G679" i="4"/>
  <c r="F679" i="4"/>
  <c r="B679" i="4"/>
  <c r="G680" i="4" l="1"/>
  <c r="F680" i="4"/>
  <c r="E680" i="4"/>
  <c r="C680" i="4"/>
  <c r="B680" i="4"/>
  <c r="A681" i="4"/>
  <c r="H678" i="4"/>
  <c r="G681" i="4" l="1"/>
  <c r="F681" i="4"/>
  <c r="C681" i="4"/>
  <c r="B681" i="4"/>
  <c r="A682" i="4"/>
  <c r="E681" i="4"/>
  <c r="H679" i="4"/>
  <c r="A683" i="4" l="1"/>
  <c r="G682" i="4"/>
  <c r="F682" i="4"/>
  <c r="E682" i="4"/>
  <c r="C682" i="4"/>
  <c r="B682" i="4"/>
  <c r="H680" i="4"/>
  <c r="A684" i="4" l="1"/>
  <c r="F683" i="4"/>
  <c r="E683" i="4"/>
  <c r="G683" i="4"/>
  <c r="C683" i="4"/>
  <c r="B683" i="4"/>
  <c r="H681" i="4"/>
  <c r="C684" i="4" l="1"/>
  <c r="B684" i="4"/>
  <c r="A685" i="4"/>
  <c r="G684" i="4"/>
  <c r="H683" i="4" s="1"/>
  <c r="F684" i="4"/>
  <c r="E684" i="4"/>
  <c r="H682" i="4"/>
  <c r="G685" i="4" l="1"/>
  <c r="A686" i="4"/>
  <c r="F685" i="4"/>
  <c r="E685" i="4"/>
  <c r="C685" i="4"/>
  <c r="B685" i="4"/>
  <c r="C686" i="4" l="1"/>
  <c r="B686" i="4"/>
  <c r="A687" i="4"/>
  <c r="G686" i="4"/>
  <c r="F686" i="4"/>
  <c r="E686" i="4"/>
  <c r="H684" i="4"/>
  <c r="A688" i="4" l="1"/>
  <c r="B687" i="4"/>
  <c r="G687" i="4"/>
  <c r="F687" i="4"/>
  <c r="E687" i="4"/>
  <c r="C687" i="4"/>
  <c r="H685" i="4"/>
  <c r="H686" i="4" l="1"/>
  <c r="F688" i="4"/>
  <c r="E688" i="4"/>
  <c r="B688" i="4"/>
  <c r="A689" i="4"/>
  <c r="G688" i="4"/>
  <c r="C688" i="4"/>
  <c r="A690" i="4" l="1"/>
  <c r="G689" i="4"/>
  <c r="F689" i="4"/>
  <c r="E689" i="4"/>
  <c r="C689" i="4"/>
  <c r="B689" i="4"/>
  <c r="H687" i="4"/>
  <c r="G690" i="4" l="1"/>
  <c r="E690" i="4"/>
  <c r="C690" i="4"/>
  <c r="A691" i="4"/>
  <c r="F690" i="4"/>
  <c r="B690" i="4"/>
  <c r="H689" i="4"/>
  <c r="H688" i="4"/>
  <c r="A692" i="4" l="1"/>
  <c r="G691" i="4"/>
  <c r="F691" i="4"/>
  <c r="E691" i="4"/>
  <c r="C691" i="4"/>
  <c r="B691" i="4"/>
  <c r="H690" i="4"/>
  <c r="A693" i="4" l="1"/>
  <c r="G692" i="4"/>
  <c r="F692" i="4"/>
  <c r="E692" i="4"/>
  <c r="C692" i="4"/>
  <c r="B692" i="4"/>
  <c r="B693" i="4" l="1"/>
  <c r="E693" i="4"/>
  <c r="C693" i="4"/>
  <c r="A694" i="4"/>
  <c r="G693" i="4"/>
  <c r="F693" i="4"/>
  <c r="H691" i="4"/>
  <c r="H692" i="4" l="1"/>
  <c r="A695" i="4"/>
  <c r="G694" i="4"/>
  <c r="F694" i="4"/>
  <c r="E694" i="4"/>
  <c r="C694" i="4"/>
  <c r="B694" i="4"/>
  <c r="E695" i="4" l="1"/>
  <c r="C695" i="4"/>
  <c r="A696" i="4"/>
  <c r="G695" i="4"/>
  <c r="F695" i="4"/>
  <c r="B695" i="4"/>
  <c r="H693" i="4"/>
  <c r="C696" i="4" l="1"/>
  <c r="B696" i="4"/>
  <c r="A697" i="4"/>
  <c r="G696" i="4"/>
  <c r="F696" i="4"/>
  <c r="E696" i="4"/>
  <c r="H694" i="4"/>
  <c r="G697" i="4" l="1"/>
  <c r="F697" i="4"/>
  <c r="C697" i="4"/>
  <c r="B697" i="4"/>
  <c r="A698" i="4"/>
  <c r="E697" i="4"/>
  <c r="H695" i="4"/>
  <c r="A699" i="4" l="1"/>
  <c r="G698" i="4"/>
  <c r="F698" i="4"/>
  <c r="E698" i="4"/>
  <c r="C698" i="4"/>
  <c r="B698" i="4"/>
  <c r="H697" i="4"/>
  <c r="H696" i="4"/>
  <c r="A700" i="4" l="1"/>
  <c r="F699" i="4"/>
  <c r="E699" i="4"/>
  <c r="B699" i="4"/>
  <c r="G699" i="4"/>
  <c r="C699" i="4"/>
  <c r="A701" i="4" l="1"/>
  <c r="G700" i="4"/>
  <c r="F700" i="4"/>
  <c r="E700" i="4"/>
  <c r="C700" i="4"/>
  <c r="B700" i="4"/>
  <c r="H698" i="4"/>
  <c r="G701" i="4" l="1"/>
  <c r="A702" i="4"/>
  <c r="F701" i="4"/>
  <c r="E701" i="4"/>
  <c r="C701" i="4"/>
  <c r="B701" i="4"/>
  <c r="H700" i="4"/>
  <c r="H699" i="4"/>
  <c r="C702" i="4" l="1"/>
  <c r="B702" i="4"/>
  <c r="F702" i="4"/>
  <c r="E702" i="4"/>
  <c r="A703" i="4"/>
  <c r="G702" i="4"/>
  <c r="H701" i="4" s="1"/>
  <c r="A704" i="4" l="1"/>
  <c r="G703" i="4"/>
  <c r="F703" i="4"/>
  <c r="E703" i="4"/>
  <c r="C703" i="4"/>
  <c r="B703" i="4"/>
  <c r="F704" i="4" l="1"/>
  <c r="E704" i="4"/>
  <c r="B704" i="4"/>
  <c r="A705" i="4"/>
  <c r="G704" i="4"/>
  <c r="H703" i="4" s="1"/>
  <c r="C704" i="4"/>
  <c r="H702" i="4"/>
  <c r="E705" i="4" l="1"/>
  <c r="C705" i="4"/>
  <c r="B705" i="4"/>
  <c r="A706" i="4"/>
  <c r="G705" i="4"/>
  <c r="H704" i="4" s="1"/>
  <c r="F705" i="4"/>
  <c r="G706" i="4" l="1"/>
  <c r="E706" i="4"/>
  <c r="C706" i="4"/>
  <c r="A707" i="4"/>
  <c r="F706" i="4"/>
  <c r="B706" i="4"/>
  <c r="H705" i="4"/>
  <c r="A708" i="4" l="1"/>
  <c r="G707" i="4"/>
  <c r="F707" i="4"/>
  <c r="E707" i="4"/>
  <c r="C707" i="4"/>
  <c r="B707" i="4"/>
  <c r="H706" i="4"/>
  <c r="A709" i="4" l="1"/>
  <c r="G708" i="4"/>
  <c r="F708" i="4"/>
  <c r="C708" i="4"/>
  <c r="B708" i="4"/>
  <c r="E708" i="4"/>
  <c r="B709" i="4" l="1"/>
  <c r="A710" i="4"/>
  <c r="G709" i="4"/>
  <c r="F709" i="4"/>
  <c r="E709" i="4"/>
  <c r="C709" i="4"/>
  <c r="H708" i="4"/>
  <c r="H707" i="4"/>
  <c r="A711" i="4" l="1"/>
  <c r="G710" i="4"/>
  <c r="F710" i="4"/>
  <c r="E710" i="4"/>
  <c r="C710" i="4"/>
  <c r="B710" i="4"/>
  <c r="H709" i="4"/>
  <c r="E711" i="4" l="1"/>
  <c r="C711" i="4"/>
  <c r="G711" i="4"/>
  <c r="F711" i="4"/>
  <c r="B711" i="4"/>
  <c r="A712" i="4"/>
  <c r="G712" i="4" l="1"/>
  <c r="F712" i="4"/>
  <c r="A713" i="4"/>
  <c r="E712" i="4"/>
  <c r="C712" i="4"/>
  <c r="B712" i="4"/>
  <c r="H711" i="4"/>
  <c r="H710" i="4"/>
  <c r="G713" i="4" l="1"/>
  <c r="F713" i="4"/>
  <c r="C713" i="4"/>
  <c r="B713" i="4"/>
  <c r="A714" i="4"/>
  <c r="E713" i="4"/>
  <c r="H712" i="4"/>
  <c r="A715" i="4" l="1"/>
  <c r="G714" i="4"/>
  <c r="F714" i="4"/>
  <c r="E714" i="4"/>
  <c r="C714" i="4"/>
  <c r="B714" i="4"/>
  <c r="H713" i="4"/>
  <c r="A716" i="4" l="1"/>
  <c r="F715" i="4"/>
  <c r="E715" i="4"/>
  <c r="B715" i="4"/>
  <c r="G715" i="4"/>
  <c r="C715" i="4"/>
  <c r="A717" i="4" l="1"/>
  <c r="G716" i="4"/>
  <c r="F716" i="4"/>
  <c r="E716" i="4"/>
  <c r="C716" i="4"/>
  <c r="B716" i="4"/>
  <c r="H714" i="4"/>
  <c r="G717" i="4" l="1"/>
  <c r="C717" i="4"/>
  <c r="B717" i="4"/>
  <c r="A718" i="4"/>
  <c r="F717" i="4"/>
  <c r="E717" i="4"/>
  <c r="H715" i="4"/>
  <c r="C718" i="4" l="1"/>
  <c r="B718" i="4"/>
  <c r="G718" i="4"/>
  <c r="H717" i="4" s="1"/>
  <c r="F718" i="4"/>
  <c r="E718" i="4"/>
  <c r="A719" i="4"/>
  <c r="H716" i="4"/>
  <c r="A720" i="4" l="1"/>
  <c r="F719" i="4"/>
  <c r="E719" i="4"/>
  <c r="G719" i="4"/>
  <c r="C719" i="4"/>
  <c r="B719" i="4"/>
  <c r="F720" i="4" l="1"/>
  <c r="E720" i="4"/>
  <c r="B720" i="4"/>
  <c r="A721" i="4"/>
  <c r="G720" i="4"/>
  <c r="C720" i="4"/>
  <c r="H718" i="4"/>
  <c r="G721" i="4" l="1"/>
  <c r="A722" i="4"/>
  <c r="F721" i="4"/>
  <c r="E721" i="4"/>
  <c r="C721" i="4"/>
  <c r="B721" i="4"/>
  <c r="H719" i="4"/>
  <c r="G722" i="4" l="1"/>
  <c r="E722" i="4"/>
  <c r="C722" i="4"/>
  <c r="F722" i="4"/>
  <c r="B722" i="4"/>
  <c r="A723" i="4"/>
  <c r="H721" i="4"/>
  <c r="H720" i="4"/>
  <c r="A724" i="4" l="1"/>
  <c r="G723" i="4"/>
  <c r="F723" i="4"/>
  <c r="E723" i="4"/>
  <c r="C723" i="4"/>
  <c r="B723" i="4"/>
  <c r="H722" i="4"/>
  <c r="A725" i="4" l="1"/>
  <c r="G724" i="4"/>
  <c r="F724" i="4"/>
  <c r="B724" i="4"/>
  <c r="E724" i="4"/>
  <c r="C724" i="4"/>
  <c r="B725" i="4" l="1"/>
  <c r="A726" i="4"/>
  <c r="G725" i="4"/>
  <c r="F725" i="4"/>
  <c r="E725" i="4"/>
  <c r="C725" i="4"/>
  <c r="H723" i="4"/>
  <c r="A727" i="4" l="1"/>
  <c r="E726" i="4"/>
  <c r="C726" i="4"/>
  <c r="G726" i="4"/>
  <c r="F726" i="4"/>
  <c r="B726" i="4"/>
  <c r="H724" i="4"/>
  <c r="E727" i="4" l="1"/>
  <c r="C727" i="4"/>
  <c r="A728" i="4"/>
  <c r="G727" i="4"/>
  <c r="F727" i="4"/>
  <c r="B727" i="4"/>
  <c r="H725" i="4"/>
  <c r="G728" i="4" l="1"/>
  <c r="F728" i="4"/>
  <c r="A729" i="4"/>
  <c r="E728" i="4"/>
  <c r="C728" i="4"/>
  <c r="B728" i="4"/>
  <c r="H726" i="4"/>
  <c r="G729" i="4" l="1"/>
  <c r="F729" i="4"/>
  <c r="C729" i="4"/>
  <c r="B729" i="4"/>
  <c r="A730" i="4"/>
  <c r="E729" i="4"/>
  <c r="H728" i="4"/>
  <c r="H727" i="4"/>
  <c r="A731" i="4" l="1"/>
  <c r="G730" i="4"/>
  <c r="F730" i="4"/>
  <c r="E730" i="4"/>
  <c r="C730" i="4"/>
  <c r="B730" i="4"/>
  <c r="H729" i="4"/>
  <c r="A732" i="4" l="1"/>
  <c r="F731" i="4"/>
  <c r="E731" i="4"/>
  <c r="G731" i="4"/>
  <c r="C731" i="4"/>
  <c r="B731" i="4"/>
  <c r="A733" i="4" l="1"/>
  <c r="G732" i="4"/>
  <c r="F732" i="4"/>
  <c r="E732" i="4"/>
  <c r="C732" i="4"/>
  <c r="B732" i="4"/>
  <c r="H730" i="4"/>
  <c r="G733" i="4" l="1"/>
  <c r="C733" i="4"/>
  <c r="B733" i="4"/>
  <c r="E733" i="4"/>
  <c r="A734" i="4"/>
  <c r="F733" i="4"/>
  <c r="H731" i="4"/>
  <c r="C734" i="4" l="1"/>
  <c r="B734" i="4"/>
  <c r="A735" i="4"/>
  <c r="G734" i="4"/>
  <c r="F734" i="4"/>
  <c r="E734" i="4"/>
  <c r="H732" i="4"/>
  <c r="H733" i="4" l="1"/>
  <c r="A736" i="4"/>
  <c r="F735" i="4"/>
  <c r="E735" i="4"/>
  <c r="G735" i="4"/>
  <c r="C735" i="4"/>
  <c r="B735" i="4"/>
  <c r="F736" i="4" l="1"/>
  <c r="E736" i="4"/>
  <c r="B736" i="4"/>
  <c r="A737" i="4"/>
  <c r="G736" i="4"/>
  <c r="H735" i="4" s="1"/>
  <c r="C736" i="4"/>
  <c r="H734" i="4"/>
  <c r="G737" i="4" l="1"/>
  <c r="B737" i="4"/>
  <c r="A738" i="4"/>
  <c r="F737" i="4"/>
  <c r="E737" i="4"/>
  <c r="C737" i="4"/>
  <c r="G738" i="4" l="1"/>
  <c r="E738" i="4"/>
  <c r="C738" i="4"/>
  <c r="A739" i="4"/>
  <c r="F738" i="4"/>
  <c r="B738" i="4"/>
  <c r="H736" i="4"/>
  <c r="G739" i="4" l="1"/>
  <c r="A740" i="4"/>
  <c r="F739" i="4"/>
  <c r="E739" i="4"/>
  <c r="C739" i="4"/>
  <c r="B739" i="4"/>
  <c r="H738" i="4"/>
  <c r="H737" i="4"/>
  <c r="G740" i="4" l="1"/>
  <c r="C740" i="4"/>
  <c r="B740" i="4"/>
  <c r="A741" i="4"/>
  <c r="F740" i="4"/>
  <c r="E740" i="4"/>
  <c r="H739" i="4"/>
  <c r="A742" i="4" l="1"/>
  <c r="C741" i="4"/>
  <c r="B741" i="4"/>
  <c r="F741" i="4"/>
  <c r="E741" i="4"/>
  <c r="G741" i="4"/>
  <c r="H740" i="4" s="1"/>
  <c r="G742" i="4" l="1"/>
  <c r="F742" i="4"/>
  <c r="E742" i="4"/>
  <c r="C742" i="4"/>
  <c r="A743" i="4"/>
  <c r="B742" i="4"/>
  <c r="G743" i="4" l="1"/>
  <c r="F743" i="4"/>
  <c r="C743" i="4"/>
  <c r="B743" i="4"/>
  <c r="A744" i="4"/>
  <c r="E743" i="4"/>
  <c r="H742" i="4"/>
  <c r="H741" i="4"/>
  <c r="C744" i="4" l="1"/>
  <c r="A745" i="4"/>
  <c r="G744" i="4"/>
  <c r="E744" i="4"/>
  <c r="F744" i="4"/>
  <c r="B744" i="4"/>
  <c r="H743" i="4"/>
  <c r="A746" i="4" l="1"/>
  <c r="G745" i="4"/>
  <c r="F745" i="4"/>
  <c r="B745" i="4"/>
  <c r="E745" i="4"/>
  <c r="C745" i="4"/>
  <c r="F746" i="4" l="1"/>
  <c r="B746" i="4"/>
  <c r="A747" i="4"/>
  <c r="G746" i="4"/>
  <c r="E746" i="4"/>
  <c r="C746" i="4"/>
  <c r="H744" i="4"/>
  <c r="A748" i="4" l="1"/>
  <c r="F747" i="4"/>
  <c r="E747" i="4"/>
  <c r="C747" i="4"/>
  <c r="B747" i="4"/>
  <c r="G747" i="4"/>
  <c r="H745" i="4"/>
  <c r="F748" i="4" l="1"/>
  <c r="E748" i="4"/>
  <c r="B748" i="4"/>
  <c r="A749" i="4"/>
  <c r="G748" i="4"/>
  <c r="C748" i="4"/>
  <c r="H746" i="4"/>
  <c r="A750" i="4" l="1"/>
  <c r="G749" i="4"/>
  <c r="F749" i="4"/>
  <c r="C749" i="4"/>
  <c r="E749" i="4"/>
  <c r="B749" i="4"/>
  <c r="H747" i="4"/>
  <c r="A751" i="4" l="1"/>
  <c r="F750" i="4"/>
  <c r="E750" i="4"/>
  <c r="C750" i="4"/>
  <c r="G750" i="4"/>
  <c r="H749" i="4" s="1"/>
  <c r="B750" i="4"/>
  <c r="H748" i="4"/>
  <c r="B751" i="4" l="1"/>
  <c r="A752" i="4"/>
  <c r="G751" i="4"/>
  <c r="F751" i="4"/>
  <c r="E751" i="4"/>
  <c r="C751" i="4"/>
  <c r="A753" i="4" l="1"/>
  <c r="G752" i="4"/>
  <c r="E752" i="4"/>
  <c r="C752" i="4"/>
  <c r="B752" i="4"/>
  <c r="F752" i="4"/>
  <c r="H751" i="4"/>
  <c r="H750" i="4"/>
  <c r="E753" i="4" l="1"/>
  <c r="F753" i="4"/>
  <c r="C753" i="4"/>
  <c r="G753" i="4"/>
  <c r="B753" i="4"/>
  <c r="A754" i="4"/>
  <c r="A755" i="4" l="1"/>
  <c r="G754" i="4"/>
  <c r="F754" i="4"/>
  <c r="E754" i="4"/>
  <c r="B754" i="4"/>
  <c r="C754" i="4"/>
  <c r="H753" i="4"/>
  <c r="H752" i="4"/>
  <c r="G755" i="4" l="1"/>
  <c r="A756" i="4"/>
  <c r="E755" i="4"/>
  <c r="C755" i="4"/>
  <c r="B755" i="4"/>
  <c r="F755" i="4"/>
  <c r="A757" i="4" l="1"/>
  <c r="F756" i="4"/>
  <c r="G756" i="4"/>
  <c r="E756" i="4"/>
  <c r="C756" i="4"/>
  <c r="B756" i="4"/>
  <c r="H754" i="4"/>
  <c r="A758" i="4" l="1"/>
  <c r="G757" i="4"/>
  <c r="F757" i="4"/>
  <c r="E757" i="4"/>
  <c r="C757" i="4"/>
  <c r="B757" i="4"/>
  <c r="H756" i="4"/>
  <c r="H755" i="4"/>
  <c r="E758" i="4" l="1"/>
  <c r="C758" i="4"/>
  <c r="A759" i="4"/>
  <c r="G758" i="4"/>
  <c r="F758" i="4"/>
  <c r="B758" i="4"/>
  <c r="A760" i="4" l="1"/>
  <c r="G759" i="4"/>
  <c r="F759" i="4"/>
  <c r="E759" i="4"/>
  <c r="C759" i="4"/>
  <c r="B759" i="4"/>
  <c r="H757" i="4"/>
  <c r="C760" i="4" l="1"/>
  <c r="G760" i="4"/>
  <c r="E760" i="4"/>
  <c r="B760" i="4"/>
  <c r="A761" i="4"/>
  <c r="F760" i="4"/>
  <c r="H758" i="4"/>
  <c r="A762" i="4" l="1"/>
  <c r="G761" i="4"/>
  <c r="F761" i="4"/>
  <c r="E761" i="4"/>
  <c r="B761" i="4"/>
  <c r="C761" i="4"/>
  <c r="H760" i="4"/>
  <c r="H759" i="4"/>
  <c r="F762" i="4" l="1"/>
  <c r="G762" i="4"/>
  <c r="E762" i="4"/>
  <c r="C762" i="4"/>
  <c r="B762" i="4"/>
  <c r="A763" i="4"/>
  <c r="C763" i="4" l="1"/>
  <c r="B763" i="4"/>
  <c r="A764" i="4"/>
  <c r="F763" i="4"/>
  <c r="E763" i="4"/>
  <c r="G763" i="4"/>
  <c r="H762" i="4" s="1"/>
  <c r="H761" i="4"/>
  <c r="A765" i="4" l="1"/>
  <c r="G764" i="4"/>
  <c r="F764" i="4"/>
  <c r="E764" i="4"/>
  <c r="C764" i="4"/>
  <c r="B764" i="4"/>
  <c r="G765" i="4" l="1"/>
  <c r="F765" i="4"/>
  <c r="C765" i="4"/>
  <c r="B765" i="4"/>
  <c r="A766" i="4"/>
  <c r="E765" i="4"/>
  <c r="H763" i="4"/>
  <c r="A767" i="4" l="1"/>
  <c r="G766" i="4"/>
  <c r="F766" i="4"/>
  <c r="E766" i="4"/>
  <c r="C766" i="4"/>
  <c r="B766" i="4"/>
  <c r="H765" i="4"/>
  <c r="H764" i="4"/>
  <c r="B767" i="4" l="1"/>
  <c r="A768" i="4"/>
  <c r="G767" i="4"/>
  <c r="F767" i="4"/>
  <c r="E767" i="4"/>
  <c r="C767" i="4"/>
  <c r="B768" i="4" l="1"/>
  <c r="A769" i="4"/>
  <c r="G768" i="4"/>
  <c r="E768" i="4"/>
  <c r="F768" i="4"/>
  <c r="C768" i="4"/>
  <c r="H767" i="4"/>
  <c r="H766" i="4"/>
  <c r="E769" i="4" l="1"/>
  <c r="A770" i="4"/>
  <c r="G769" i="4"/>
  <c r="F769" i="4"/>
  <c r="C769" i="4"/>
  <c r="B769" i="4"/>
  <c r="H768" i="4"/>
  <c r="F770" i="4" l="1"/>
  <c r="E770" i="4"/>
  <c r="B770" i="4"/>
  <c r="A771" i="4"/>
  <c r="G770" i="4"/>
  <c r="H769" i="4" s="1"/>
  <c r="C770" i="4"/>
  <c r="G771" i="4" l="1"/>
  <c r="A772" i="4"/>
  <c r="F771" i="4"/>
  <c r="E771" i="4"/>
  <c r="C771" i="4"/>
  <c r="B771" i="4"/>
  <c r="A773" i="4" l="1"/>
  <c r="G772" i="4"/>
  <c r="F772" i="4"/>
  <c r="E772" i="4"/>
  <c r="C772" i="4"/>
  <c r="B772" i="4"/>
  <c r="H771" i="4"/>
  <c r="H770" i="4"/>
  <c r="A774" i="4" l="1"/>
  <c r="G773" i="4"/>
  <c r="F773" i="4"/>
  <c r="C773" i="4"/>
  <c r="E773" i="4"/>
  <c r="B773" i="4"/>
  <c r="A775" i="4" l="1"/>
  <c r="G774" i="4"/>
  <c r="F774" i="4"/>
  <c r="E774" i="4"/>
  <c r="C774" i="4"/>
  <c r="B774" i="4"/>
  <c r="H772" i="4"/>
  <c r="E775" i="4" l="1"/>
  <c r="C775" i="4"/>
  <c r="B775" i="4"/>
  <c r="A776" i="4"/>
  <c r="G775" i="4"/>
  <c r="F775" i="4"/>
  <c r="H773" i="4"/>
  <c r="C776" i="4" l="1"/>
  <c r="A777" i="4"/>
  <c r="G776" i="4"/>
  <c r="F776" i="4"/>
  <c r="E776" i="4"/>
  <c r="B776" i="4"/>
  <c r="H774" i="4"/>
  <c r="G777" i="4" l="1"/>
  <c r="F777" i="4"/>
  <c r="E777" i="4"/>
  <c r="C777" i="4"/>
  <c r="B777" i="4"/>
  <c r="A778" i="4"/>
  <c r="H775" i="4"/>
  <c r="F778" i="4" l="1"/>
  <c r="A779" i="4"/>
  <c r="G778" i="4"/>
  <c r="E778" i="4"/>
  <c r="B778" i="4"/>
  <c r="C778" i="4"/>
  <c r="H777" i="4"/>
  <c r="H776" i="4"/>
  <c r="A780" i="4" l="1"/>
  <c r="G779" i="4"/>
  <c r="F779" i="4"/>
  <c r="E779" i="4"/>
  <c r="C779" i="4"/>
  <c r="B779" i="4"/>
  <c r="H778" i="4"/>
  <c r="C780" i="4" l="1"/>
  <c r="B780" i="4"/>
  <c r="A781" i="4"/>
  <c r="F780" i="4"/>
  <c r="G780" i="4"/>
  <c r="E780" i="4"/>
  <c r="A782" i="4" l="1"/>
  <c r="G781" i="4"/>
  <c r="F781" i="4"/>
  <c r="E781" i="4"/>
  <c r="C781" i="4"/>
  <c r="B781" i="4"/>
  <c r="H779" i="4"/>
  <c r="G782" i="4" l="1"/>
  <c r="F782" i="4"/>
  <c r="E782" i="4"/>
  <c r="C782" i="4"/>
  <c r="B782" i="4"/>
  <c r="A783" i="4"/>
  <c r="H780" i="4"/>
  <c r="B783" i="4" l="1"/>
  <c r="A784" i="4"/>
  <c r="G783" i="4"/>
  <c r="F783" i="4"/>
  <c r="E783" i="4"/>
  <c r="C783" i="4"/>
  <c r="H782" i="4"/>
  <c r="H781" i="4"/>
  <c r="A785" i="4" l="1"/>
  <c r="G784" i="4"/>
  <c r="F784" i="4"/>
  <c r="E784" i="4"/>
  <c r="C784" i="4"/>
  <c r="B784" i="4"/>
  <c r="H783" i="4"/>
  <c r="E785" i="4" l="1"/>
  <c r="B785" i="4"/>
  <c r="A786" i="4"/>
  <c r="F785" i="4"/>
  <c r="G785" i="4"/>
  <c r="C785" i="4"/>
  <c r="A787" i="4" l="1"/>
  <c r="G786" i="4"/>
  <c r="F786" i="4"/>
  <c r="E786" i="4"/>
  <c r="C786" i="4"/>
  <c r="B786" i="4"/>
  <c r="H784" i="4"/>
  <c r="G787" i="4" l="1"/>
  <c r="F787" i="4"/>
  <c r="E787" i="4"/>
  <c r="C787" i="4"/>
  <c r="B787" i="4"/>
  <c r="A788" i="4"/>
  <c r="H786" i="4"/>
  <c r="H785" i="4"/>
  <c r="A789" i="4" l="1"/>
  <c r="G788" i="4"/>
  <c r="F788" i="4"/>
  <c r="E788" i="4"/>
  <c r="C788" i="4"/>
  <c r="B788" i="4"/>
  <c r="H787" i="4"/>
  <c r="A790" i="4" l="1"/>
  <c r="G789" i="4"/>
  <c r="F789" i="4"/>
  <c r="E789" i="4"/>
  <c r="C789" i="4"/>
  <c r="B789" i="4"/>
  <c r="B790" i="4" l="1"/>
  <c r="A791" i="4"/>
  <c r="G790" i="4"/>
  <c r="E790" i="4"/>
  <c r="F790" i="4"/>
  <c r="C790" i="4"/>
  <c r="H788" i="4"/>
  <c r="A792" i="4" l="1"/>
  <c r="G791" i="4"/>
  <c r="F791" i="4"/>
  <c r="E791" i="4"/>
  <c r="C791" i="4"/>
  <c r="B791" i="4"/>
  <c r="H790" i="4"/>
  <c r="H789" i="4"/>
  <c r="C792" i="4" l="1"/>
  <c r="F792" i="4"/>
  <c r="E792" i="4"/>
  <c r="B792" i="4"/>
  <c r="A793" i="4"/>
  <c r="G792" i="4"/>
  <c r="A794" i="4" l="1"/>
  <c r="G793" i="4"/>
  <c r="F793" i="4"/>
  <c r="E793" i="4"/>
  <c r="C793" i="4"/>
  <c r="B793" i="4"/>
  <c r="H792" i="4"/>
  <c r="H791" i="4"/>
  <c r="F794" i="4" l="1"/>
  <c r="A795" i="4"/>
  <c r="G794" i="4"/>
  <c r="E794" i="4"/>
  <c r="C794" i="4"/>
  <c r="B794" i="4"/>
  <c r="A796" i="4" l="1"/>
  <c r="G795" i="4"/>
  <c r="F795" i="4"/>
  <c r="C795" i="4"/>
  <c r="E795" i="4"/>
  <c r="B795" i="4"/>
  <c r="H794" i="4"/>
  <c r="H793" i="4"/>
  <c r="G796" i="4" l="1"/>
  <c r="A797" i="4"/>
  <c r="F796" i="4"/>
  <c r="E796" i="4"/>
  <c r="C796" i="4"/>
  <c r="B796" i="4"/>
  <c r="F797" i="4" l="1"/>
  <c r="E797" i="4"/>
  <c r="C797" i="4"/>
  <c r="B797" i="4"/>
  <c r="A798" i="4"/>
  <c r="G797" i="4"/>
  <c r="H795" i="4"/>
  <c r="H796" i="4" l="1"/>
  <c r="A799" i="4"/>
  <c r="G798" i="4"/>
  <c r="F798" i="4"/>
  <c r="E798" i="4"/>
  <c r="C798" i="4"/>
  <c r="B798" i="4"/>
  <c r="B799" i="4" l="1"/>
  <c r="A800" i="4"/>
  <c r="G799" i="4"/>
  <c r="F799" i="4"/>
  <c r="E799" i="4"/>
  <c r="C799" i="4"/>
  <c r="H798" i="4"/>
  <c r="H797" i="4"/>
  <c r="B800" i="4" l="1"/>
  <c r="A801" i="4"/>
  <c r="G800" i="4"/>
  <c r="E800" i="4"/>
  <c r="F800" i="4"/>
  <c r="C800" i="4"/>
  <c r="H799" i="4"/>
  <c r="E801" i="4" l="1"/>
  <c r="C801" i="4"/>
  <c r="A802" i="4"/>
  <c r="G801" i="4"/>
  <c r="H800" i="4" s="1"/>
  <c r="F801" i="4"/>
  <c r="B801" i="4"/>
  <c r="G802" i="4" l="1"/>
  <c r="F802" i="4"/>
  <c r="E802" i="4"/>
  <c r="C802" i="4"/>
  <c r="B802" i="4"/>
  <c r="A803" i="4"/>
  <c r="H801" i="4"/>
  <c r="G803" i="4" l="1"/>
  <c r="F803" i="4"/>
  <c r="A804" i="4"/>
  <c r="E803" i="4"/>
  <c r="C803" i="4"/>
  <c r="B803" i="4"/>
  <c r="H802" i="4"/>
  <c r="A805" i="4" l="1"/>
  <c r="G804" i="4"/>
  <c r="F804" i="4"/>
  <c r="E804" i="4"/>
  <c r="C804" i="4"/>
  <c r="B804" i="4"/>
  <c r="H803" i="4"/>
  <c r="A806" i="4" l="1"/>
  <c r="C805" i="4"/>
  <c r="B805" i="4"/>
  <c r="F805" i="4"/>
  <c r="G805" i="4"/>
  <c r="E805" i="4"/>
  <c r="A807" i="4" l="1"/>
  <c r="G806" i="4"/>
  <c r="F806" i="4"/>
  <c r="E806" i="4"/>
  <c r="C806" i="4"/>
  <c r="B806" i="4"/>
  <c r="H805" i="4"/>
  <c r="H804" i="4"/>
  <c r="G807" i="4" l="1"/>
  <c r="F807" i="4"/>
  <c r="E807" i="4"/>
  <c r="C807" i="4"/>
  <c r="B807" i="4"/>
  <c r="A808" i="4"/>
  <c r="C808" i="4" l="1"/>
  <c r="B808" i="4"/>
  <c r="A809" i="4"/>
  <c r="G808" i="4"/>
  <c r="H807" i="4" s="1"/>
  <c r="E808" i="4"/>
  <c r="F808" i="4"/>
  <c r="H806" i="4"/>
  <c r="A810" i="4" l="1"/>
  <c r="G809" i="4"/>
  <c r="F809" i="4"/>
  <c r="E809" i="4"/>
  <c r="C809" i="4"/>
  <c r="B809" i="4"/>
  <c r="F810" i="4" l="1"/>
  <c r="E810" i="4"/>
  <c r="G810" i="4"/>
  <c r="H809" i="4" s="1"/>
  <c r="C810" i="4"/>
  <c r="B810" i="4"/>
  <c r="A811" i="4"/>
  <c r="H808" i="4"/>
  <c r="A812" i="4" l="1"/>
  <c r="G811" i="4"/>
  <c r="F811" i="4"/>
  <c r="E811" i="4"/>
  <c r="C811" i="4"/>
  <c r="B811" i="4"/>
  <c r="G812" i="4" l="1"/>
  <c r="A813" i="4"/>
  <c r="F812" i="4"/>
  <c r="E812" i="4"/>
  <c r="C812" i="4"/>
  <c r="B812" i="4"/>
  <c r="H811" i="4"/>
  <c r="H810" i="4"/>
  <c r="C813" i="4" l="1"/>
  <c r="B813" i="4"/>
  <c r="A814" i="4"/>
  <c r="F813" i="4"/>
  <c r="G813" i="4"/>
  <c r="H812" i="4" s="1"/>
  <c r="E813" i="4"/>
  <c r="A815" i="4" l="1"/>
  <c r="G814" i="4"/>
  <c r="F814" i="4"/>
  <c r="E814" i="4"/>
  <c r="C814" i="4"/>
  <c r="B814" i="4"/>
  <c r="B815" i="4" l="1"/>
  <c r="G815" i="4"/>
  <c r="F815" i="4"/>
  <c r="E815" i="4"/>
  <c r="C815" i="4"/>
  <c r="A816" i="4"/>
  <c r="H814" i="4"/>
  <c r="H813" i="4"/>
  <c r="A817" i="4" l="1"/>
  <c r="G816" i="4"/>
  <c r="F816" i="4"/>
  <c r="E816" i="4"/>
  <c r="B816" i="4"/>
  <c r="C816" i="4"/>
  <c r="H815" i="4"/>
  <c r="E817" i="4" l="1"/>
  <c r="C817" i="4"/>
  <c r="A818" i="4"/>
  <c r="G817" i="4"/>
  <c r="F817" i="4"/>
  <c r="B817" i="4"/>
  <c r="E818" i="4" l="1"/>
  <c r="C818" i="4"/>
  <c r="B818" i="4"/>
  <c r="A819" i="4"/>
  <c r="G818" i="4"/>
  <c r="F818" i="4"/>
  <c r="H816" i="4"/>
  <c r="G819" i="4" l="1"/>
  <c r="F819" i="4"/>
  <c r="A820" i="4"/>
  <c r="E819" i="4"/>
  <c r="C819" i="4"/>
  <c r="B819" i="4"/>
  <c r="H817" i="4"/>
  <c r="A821" i="4" l="1"/>
  <c r="G820" i="4"/>
  <c r="H819" i="4" s="1"/>
  <c r="F820" i="4"/>
  <c r="E820" i="4"/>
  <c r="C820" i="4"/>
  <c r="B820" i="4"/>
  <c r="H818" i="4"/>
  <c r="A822" i="4" l="1"/>
  <c r="G821" i="4"/>
  <c r="F821" i="4"/>
  <c r="C821" i="4"/>
  <c r="E821" i="4"/>
  <c r="B821" i="4"/>
  <c r="A823" i="4" l="1"/>
  <c r="G822" i="4"/>
  <c r="F822" i="4"/>
  <c r="E822" i="4"/>
  <c r="C822" i="4"/>
  <c r="B822" i="4"/>
  <c r="H821" i="4"/>
  <c r="H820" i="4"/>
  <c r="F823" i="4" l="1"/>
  <c r="E823" i="4"/>
  <c r="C823" i="4"/>
  <c r="B823" i="4"/>
  <c r="A824" i="4"/>
  <c r="G823" i="4"/>
  <c r="C824" i="4" l="1"/>
  <c r="B824" i="4"/>
  <c r="A825" i="4"/>
  <c r="G824" i="4"/>
  <c r="H823" i="4" s="1"/>
  <c r="F824" i="4"/>
  <c r="E824" i="4"/>
  <c r="H822" i="4"/>
  <c r="A826" i="4" l="1"/>
  <c r="G825" i="4"/>
  <c r="F825" i="4"/>
  <c r="E825" i="4"/>
  <c r="C825" i="4"/>
  <c r="B825" i="4"/>
  <c r="F826" i="4" l="1"/>
  <c r="E826" i="4"/>
  <c r="B826" i="4"/>
  <c r="A827" i="4"/>
  <c r="G826" i="4"/>
  <c r="C826" i="4"/>
  <c r="H824" i="4"/>
  <c r="A828" i="4" l="1"/>
  <c r="G827" i="4"/>
  <c r="F827" i="4"/>
  <c r="E827" i="4"/>
  <c r="C827" i="4"/>
  <c r="B827" i="4"/>
  <c r="H825" i="4"/>
  <c r="G828" i="4" l="1"/>
  <c r="F828" i="4"/>
  <c r="A829" i="4"/>
  <c r="E828" i="4"/>
  <c r="C828" i="4"/>
  <c r="B828" i="4"/>
  <c r="H827" i="4"/>
  <c r="H826" i="4"/>
  <c r="B829" i="4" l="1"/>
  <c r="A830" i="4"/>
  <c r="G829" i="4"/>
  <c r="E829" i="4"/>
  <c r="F829" i="4"/>
  <c r="C829" i="4"/>
  <c r="H828" i="4"/>
  <c r="A831" i="4" l="1"/>
  <c r="G830" i="4"/>
  <c r="F830" i="4"/>
  <c r="E830" i="4"/>
  <c r="C830" i="4"/>
  <c r="B830" i="4"/>
  <c r="B831" i="4" l="1"/>
  <c r="G831" i="4"/>
  <c r="F831" i="4"/>
  <c r="E831" i="4"/>
  <c r="C831" i="4"/>
  <c r="A832" i="4"/>
  <c r="H829" i="4"/>
  <c r="A833" i="4" l="1"/>
  <c r="G832" i="4"/>
  <c r="F832" i="4"/>
  <c r="E832" i="4"/>
  <c r="B832" i="4"/>
  <c r="C832" i="4"/>
  <c r="H830" i="4"/>
  <c r="E833" i="4" l="1"/>
  <c r="C833" i="4"/>
  <c r="B833" i="4"/>
  <c r="A834" i="4"/>
  <c r="G833" i="4"/>
  <c r="F833" i="4"/>
  <c r="H831" i="4"/>
  <c r="F834" i="4" l="1"/>
  <c r="E834" i="4"/>
  <c r="C834" i="4"/>
  <c r="B834" i="4"/>
  <c r="A835" i="4"/>
  <c r="G834" i="4"/>
  <c r="H832" i="4"/>
  <c r="G835" i="4" l="1"/>
  <c r="F835" i="4"/>
  <c r="E835" i="4"/>
  <c r="A836" i="4"/>
  <c r="C835" i="4"/>
  <c r="B835" i="4"/>
  <c r="H833" i="4"/>
  <c r="A837" i="4" l="1"/>
  <c r="G836" i="4"/>
  <c r="F836" i="4"/>
  <c r="E836" i="4"/>
  <c r="C836" i="4"/>
  <c r="B836" i="4"/>
  <c r="H835" i="4"/>
  <c r="H834" i="4"/>
  <c r="A838" i="4" l="1"/>
  <c r="G837" i="4"/>
  <c r="C837" i="4"/>
  <c r="B837" i="4"/>
  <c r="F837" i="4"/>
  <c r="E837" i="4"/>
  <c r="A839" i="4" l="1"/>
  <c r="G838" i="4"/>
  <c r="F838" i="4"/>
  <c r="E838" i="4"/>
  <c r="C838" i="4"/>
  <c r="B838" i="4"/>
  <c r="H836" i="4"/>
  <c r="A840" i="4" l="1"/>
  <c r="G839" i="4"/>
  <c r="F839" i="4"/>
  <c r="E839" i="4"/>
  <c r="C839" i="4"/>
  <c r="B839" i="4"/>
  <c r="H837" i="4"/>
  <c r="C840" i="4" l="1"/>
  <c r="B840" i="4"/>
  <c r="E840" i="4"/>
  <c r="A841" i="4"/>
  <c r="G840" i="4"/>
  <c r="F840" i="4"/>
  <c r="H838" i="4"/>
  <c r="A842" i="4" l="1"/>
  <c r="G841" i="4"/>
  <c r="F841" i="4"/>
  <c r="E841" i="4"/>
  <c r="C841" i="4"/>
  <c r="B841" i="4"/>
  <c r="H839" i="4"/>
  <c r="F842" i="4" l="1"/>
  <c r="E842" i="4"/>
  <c r="C842" i="4"/>
  <c r="B842" i="4"/>
  <c r="A843" i="4"/>
  <c r="G842" i="4"/>
  <c r="H840" i="4"/>
  <c r="C843" i="4" l="1"/>
  <c r="B843" i="4"/>
  <c r="A844" i="4"/>
  <c r="F843" i="4"/>
  <c r="G843" i="4"/>
  <c r="H842" i="4" s="1"/>
  <c r="E843" i="4"/>
  <c r="H841" i="4"/>
  <c r="G844" i="4" l="1"/>
  <c r="F844" i="4"/>
  <c r="E844" i="4"/>
  <c r="A845" i="4"/>
  <c r="C844" i="4"/>
  <c r="B844" i="4"/>
  <c r="H843" i="4"/>
  <c r="A846" i="4" l="1"/>
  <c r="G845" i="4"/>
  <c r="F845" i="4"/>
  <c r="E845" i="4"/>
  <c r="C845" i="4"/>
  <c r="B845" i="4"/>
  <c r="H844" i="4"/>
  <c r="A847" i="4" l="1"/>
  <c r="G846" i="4"/>
  <c r="B846" i="4"/>
  <c r="E846" i="4"/>
  <c r="F846" i="4"/>
  <c r="C846" i="4"/>
  <c r="B847" i="4" l="1"/>
  <c r="A848" i="4"/>
  <c r="G847" i="4"/>
  <c r="F847" i="4"/>
  <c r="E847" i="4"/>
  <c r="C847" i="4"/>
  <c r="H845" i="4"/>
  <c r="A849" i="4" l="1"/>
  <c r="G848" i="4"/>
  <c r="F848" i="4"/>
  <c r="E848" i="4"/>
  <c r="C848" i="4"/>
  <c r="B848" i="4"/>
  <c r="H847" i="4"/>
  <c r="H846" i="4"/>
  <c r="E849" i="4" l="1"/>
  <c r="C849" i="4"/>
  <c r="B849" i="4"/>
  <c r="F849" i="4"/>
  <c r="A850" i="4"/>
  <c r="G849" i="4"/>
  <c r="A851" i="4" l="1"/>
  <c r="G850" i="4"/>
  <c r="F850" i="4"/>
  <c r="E850" i="4"/>
  <c r="C850" i="4"/>
  <c r="B850" i="4"/>
  <c r="H848" i="4"/>
  <c r="G851" i="4" l="1"/>
  <c r="F851" i="4"/>
  <c r="E851" i="4"/>
  <c r="C851" i="4"/>
  <c r="A852" i="4"/>
  <c r="B851" i="4"/>
  <c r="H849" i="4"/>
  <c r="E852" i="4" l="1"/>
  <c r="C852" i="4"/>
  <c r="B852" i="4"/>
  <c r="A853" i="4"/>
  <c r="G852" i="4"/>
  <c r="F852" i="4"/>
  <c r="H850" i="4"/>
  <c r="H851" i="4" l="1"/>
  <c r="A854" i="4"/>
  <c r="G853" i="4"/>
  <c r="F853" i="4"/>
  <c r="E853" i="4"/>
  <c r="C853" i="4"/>
  <c r="B853" i="4"/>
  <c r="A855" i="4" l="1"/>
  <c r="G854" i="4"/>
  <c r="F854" i="4"/>
  <c r="E854" i="4"/>
  <c r="C854" i="4"/>
  <c r="B854" i="4"/>
  <c r="H853" i="4"/>
  <c r="H852" i="4"/>
  <c r="A856" i="4" l="1"/>
  <c r="C855" i="4"/>
  <c r="B855" i="4"/>
  <c r="F855" i="4"/>
  <c r="G855" i="4"/>
  <c r="E855" i="4"/>
  <c r="C856" i="4" l="1"/>
  <c r="B856" i="4"/>
  <c r="A857" i="4"/>
  <c r="G856" i="4"/>
  <c r="F856" i="4"/>
  <c r="E856" i="4"/>
  <c r="H854" i="4"/>
  <c r="A858" i="4" l="1"/>
  <c r="G857" i="4"/>
  <c r="F857" i="4"/>
  <c r="E857" i="4"/>
  <c r="C857" i="4"/>
  <c r="B857" i="4"/>
  <c r="H855" i="4"/>
  <c r="F858" i="4" l="1"/>
  <c r="E858" i="4"/>
  <c r="C858" i="4"/>
  <c r="B858" i="4"/>
  <c r="G858" i="4"/>
  <c r="A859" i="4"/>
  <c r="H856" i="4"/>
  <c r="A860" i="4" l="1"/>
  <c r="G859" i="4"/>
  <c r="F859" i="4"/>
  <c r="E859" i="4"/>
  <c r="C859" i="4"/>
  <c r="B859" i="4"/>
  <c r="H857" i="4"/>
  <c r="G860" i="4" l="1"/>
  <c r="F860" i="4"/>
  <c r="E860" i="4"/>
  <c r="A861" i="4"/>
  <c r="C860" i="4"/>
  <c r="B860" i="4"/>
  <c r="H858" i="4"/>
  <c r="F861" i="4" l="1"/>
  <c r="E861" i="4"/>
  <c r="C861" i="4"/>
  <c r="B861" i="4"/>
  <c r="A862" i="4"/>
  <c r="G861" i="4"/>
  <c r="H860" i="4" s="1"/>
  <c r="H859" i="4"/>
  <c r="A863" i="4" l="1"/>
  <c r="G862" i="4"/>
  <c r="F862" i="4"/>
  <c r="E862" i="4"/>
  <c r="C862" i="4"/>
  <c r="B862" i="4"/>
  <c r="B863" i="4" l="1"/>
  <c r="A864" i="4"/>
  <c r="G863" i="4"/>
  <c r="F863" i="4"/>
  <c r="E863" i="4"/>
  <c r="C863" i="4"/>
  <c r="H861" i="4"/>
  <c r="A865" i="4" l="1"/>
  <c r="E864" i="4"/>
  <c r="C864" i="4"/>
  <c r="B864" i="4"/>
  <c r="G864" i="4"/>
  <c r="H863" i="4" s="1"/>
  <c r="F864" i="4"/>
  <c r="H862" i="4"/>
  <c r="E865" i="4" l="1"/>
  <c r="C865" i="4"/>
  <c r="B865" i="4"/>
  <c r="A866" i="4"/>
  <c r="G865" i="4"/>
  <c r="F865" i="4"/>
  <c r="A867" i="4" l="1"/>
  <c r="G866" i="4"/>
  <c r="F866" i="4"/>
  <c r="E866" i="4"/>
  <c r="C866" i="4"/>
  <c r="B866" i="4"/>
  <c r="H864" i="4"/>
  <c r="G867" i="4" l="1"/>
  <c r="F867" i="4"/>
  <c r="E867" i="4"/>
  <c r="C867" i="4"/>
  <c r="B867" i="4"/>
  <c r="A868" i="4"/>
  <c r="H865" i="4"/>
  <c r="A869" i="4" l="1"/>
  <c r="G868" i="4"/>
  <c r="F868" i="4"/>
  <c r="C868" i="4"/>
  <c r="E868" i="4"/>
  <c r="B868" i="4"/>
  <c r="H867" i="4"/>
  <c r="H866" i="4"/>
  <c r="A870" i="4" l="1"/>
  <c r="G869" i="4"/>
  <c r="F869" i="4"/>
  <c r="E869" i="4"/>
  <c r="C869" i="4"/>
  <c r="B869" i="4"/>
  <c r="A871" i="4" l="1"/>
  <c r="G870" i="4"/>
  <c r="F870" i="4"/>
  <c r="E870" i="4"/>
  <c r="C870" i="4"/>
  <c r="B870" i="4"/>
  <c r="H868" i="4"/>
  <c r="A872" i="4" l="1"/>
  <c r="G871" i="4"/>
  <c r="F871" i="4"/>
  <c r="C871" i="4"/>
  <c r="E871" i="4"/>
  <c r="B871" i="4"/>
  <c r="H870" i="4"/>
  <c r="H869" i="4"/>
  <c r="C872" i="4" l="1"/>
  <c r="B872" i="4"/>
  <c r="A873" i="4"/>
  <c r="G872" i="4"/>
  <c r="F872" i="4"/>
  <c r="E872" i="4"/>
  <c r="A874" i="4" l="1"/>
  <c r="G873" i="4"/>
  <c r="F873" i="4"/>
  <c r="E873" i="4"/>
  <c r="C873" i="4"/>
  <c r="B873" i="4"/>
  <c r="H871" i="4"/>
  <c r="F874" i="4" l="1"/>
  <c r="E874" i="4"/>
  <c r="C874" i="4"/>
  <c r="B874" i="4"/>
  <c r="G874" i="4"/>
  <c r="H873" i="4" s="1"/>
  <c r="A875" i="4"/>
  <c r="H872" i="4"/>
  <c r="A876" i="4" l="1"/>
  <c r="G875" i="4"/>
  <c r="F875" i="4"/>
  <c r="E875" i="4"/>
  <c r="C875" i="4"/>
  <c r="B875" i="4"/>
  <c r="H874" i="4"/>
  <c r="G876" i="4" l="1"/>
  <c r="F876" i="4"/>
  <c r="E876" i="4"/>
  <c r="C876" i="4"/>
  <c r="A877" i="4"/>
  <c r="B876" i="4"/>
  <c r="G877" i="4" l="1"/>
  <c r="F877" i="4"/>
  <c r="E877" i="4"/>
  <c r="C877" i="4"/>
  <c r="B877" i="4"/>
  <c r="A878" i="4"/>
  <c r="H876" i="4"/>
  <c r="H875" i="4"/>
  <c r="A879" i="4" l="1"/>
  <c r="G878" i="4"/>
  <c r="F878" i="4"/>
  <c r="E878" i="4"/>
  <c r="C878" i="4"/>
  <c r="B878" i="4"/>
  <c r="H877" i="4"/>
  <c r="B879" i="4" l="1"/>
  <c r="A880" i="4"/>
  <c r="G879" i="4"/>
  <c r="F879" i="4"/>
  <c r="E879" i="4"/>
  <c r="C879" i="4"/>
  <c r="A881" i="4" l="1"/>
  <c r="G880" i="4"/>
  <c r="F880" i="4"/>
  <c r="E880" i="4"/>
  <c r="C880" i="4"/>
  <c r="B880" i="4"/>
  <c r="H878" i="4"/>
  <c r="E881" i="4" l="1"/>
  <c r="C881" i="4"/>
  <c r="B881" i="4"/>
  <c r="A882" i="4"/>
  <c r="G881" i="4"/>
  <c r="H880" i="4" s="1"/>
  <c r="F881" i="4"/>
  <c r="H879" i="4"/>
  <c r="A883" i="4" l="1"/>
  <c r="G882" i="4"/>
  <c r="F882" i="4"/>
  <c r="E882" i="4"/>
  <c r="C882" i="4"/>
  <c r="B882" i="4"/>
  <c r="G883" i="4" l="1"/>
  <c r="F883" i="4"/>
  <c r="E883" i="4"/>
  <c r="C883" i="4"/>
  <c r="B883" i="4"/>
  <c r="A884" i="4"/>
  <c r="H881" i="4"/>
  <c r="E884" i="4" l="1"/>
  <c r="C884" i="4"/>
  <c r="B884" i="4"/>
  <c r="A885" i="4"/>
  <c r="G884" i="4"/>
  <c r="H883" i="4" s="1"/>
  <c r="F884" i="4"/>
  <c r="H882" i="4"/>
  <c r="A886" i="4" l="1"/>
  <c r="G885" i="4"/>
  <c r="F885" i="4"/>
  <c r="E885" i="4"/>
  <c r="C885" i="4"/>
  <c r="B885" i="4"/>
  <c r="A887" i="4" l="1"/>
  <c r="G886" i="4"/>
  <c r="F886" i="4"/>
  <c r="E886" i="4"/>
  <c r="C886" i="4"/>
  <c r="B886" i="4"/>
  <c r="H884" i="4"/>
  <c r="A888" i="4" l="1"/>
  <c r="G887" i="4"/>
  <c r="E887" i="4"/>
  <c r="F887" i="4"/>
  <c r="C887" i="4"/>
  <c r="B887" i="4"/>
  <c r="H885" i="4"/>
  <c r="C888" i="4" l="1"/>
  <c r="B888" i="4"/>
  <c r="A889" i="4"/>
  <c r="F888" i="4"/>
  <c r="G888" i="4"/>
  <c r="E888" i="4"/>
  <c r="H886" i="4"/>
  <c r="A890" i="4" l="1"/>
  <c r="G889" i="4"/>
  <c r="F889" i="4"/>
  <c r="E889" i="4"/>
  <c r="C889" i="4"/>
  <c r="B889" i="4"/>
  <c r="H887" i="4"/>
  <c r="F890" i="4" l="1"/>
  <c r="E890" i="4"/>
  <c r="C890" i="4"/>
  <c r="B890" i="4"/>
  <c r="A891" i="4"/>
  <c r="G890" i="4"/>
  <c r="H888" i="4"/>
  <c r="H889" i="4" l="1"/>
  <c r="A892" i="4"/>
  <c r="F891" i="4"/>
  <c r="E891" i="4"/>
  <c r="C891" i="4"/>
  <c r="B891" i="4"/>
  <c r="G891" i="4"/>
  <c r="G892" i="4" l="1"/>
  <c r="F892" i="4"/>
  <c r="E892" i="4"/>
  <c r="C892" i="4"/>
  <c r="B892" i="4"/>
  <c r="A893" i="4"/>
  <c r="H891" i="4"/>
  <c r="H890" i="4"/>
  <c r="A894" i="4" l="1"/>
  <c r="G893" i="4"/>
  <c r="F893" i="4"/>
  <c r="E893" i="4"/>
  <c r="C893" i="4"/>
  <c r="B893" i="4"/>
  <c r="H892" i="4"/>
  <c r="A895" i="4" l="1"/>
  <c r="G894" i="4"/>
  <c r="F894" i="4"/>
  <c r="E894" i="4"/>
  <c r="C894" i="4"/>
  <c r="B894" i="4"/>
  <c r="B895" i="4" l="1"/>
  <c r="G895" i="4"/>
  <c r="F895" i="4"/>
  <c r="E895" i="4"/>
  <c r="C895" i="4"/>
  <c r="A896" i="4"/>
  <c r="H893" i="4"/>
  <c r="A897" i="4" l="1"/>
  <c r="G896" i="4"/>
  <c r="F896" i="4"/>
  <c r="E896" i="4"/>
  <c r="B896" i="4"/>
  <c r="C896" i="4"/>
  <c r="H895" i="4"/>
  <c r="H894" i="4"/>
  <c r="E897" i="4" l="1"/>
  <c r="C897" i="4"/>
  <c r="B897" i="4"/>
  <c r="A898" i="4"/>
  <c r="G897" i="4"/>
  <c r="F897" i="4"/>
  <c r="A899" i="4" l="1"/>
  <c r="G898" i="4"/>
  <c r="F898" i="4"/>
  <c r="E898" i="4"/>
  <c r="C898" i="4"/>
  <c r="B898" i="4"/>
  <c r="H897" i="4"/>
  <c r="H896" i="4"/>
  <c r="G899" i="4" l="1"/>
  <c r="F899" i="4"/>
  <c r="E899" i="4"/>
  <c r="C899" i="4"/>
  <c r="B899" i="4"/>
  <c r="A900" i="4"/>
  <c r="B900" i="4" l="1"/>
  <c r="A901" i="4"/>
  <c r="G900" i="4"/>
  <c r="E900" i="4"/>
  <c r="F900" i="4"/>
  <c r="C900" i="4"/>
  <c r="H899" i="4"/>
  <c r="H898" i="4"/>
  <c r="A902" i="4" l="1"/>
  <c r="G901" i="4"/>
  <c r="F901" i="4"/>
  <c r="E901" i="4"/>
  <c r="C901" i="4"/>
  <c r="B901" i="4"/>
  <c r="H900" i="4"/>
  <c r="A903" i="4" l="1"/>
  <c r="G902" i="4"/>
  <c r="F902" i="4"/>
  <c r="E902" i="4"/>
  <c r="C902" i="4"/>
  <c r="B902" i="4"/>
  <c r="A904" i="4" l="1"/>
  <c r="G903" i="4"/>
  <c r="F903" i="4"/>
  <c r="E903" i="4"/>
  <c r="C903" i="4"/>
  <c r="B903" i="4"/>
  <c r="H901" i="4"/>
  <c r="C904" i="4" l="1"/>
  <c r="B904" i="4"/>
  <c r="E904" i="4"/>
  <c r="A905" i="4"/>
  <c r="G904" i="4"/>
  <c r="F904" i="4"/>
  <c r="H902" i="4"/>
  <c r="A906" i="4" l="1"/>
  <c r="G905" i="4"/>
  <c r="F905" i="4"/>
  <c r="E905" i="4"/>
  <c r="C905" i="4"/>
  <c r="B905" i="4"/>
  <c r="H903" i="4"/>
  <c r="F906" i="4" l="1"/>
  <c r="E906" i="4"/>
  <c r="C906" i="4"/>
  <c r="B906" i="4"/>
  <c r="A907" i="4"/>
  <c r="G906" i="4"/>
  <c r="H904" i="4"/>
  <c r="A908" i="4" l="1"/>
  <c r="G907" i="4"/>
  <c r="F907" i="4"/>
  <c r="E907" i="4"/>
  <c r="C907" i="4"/>
  <c r="B907" i="4"/>
  <c r="H906" i="4"/>
  <c r="H905" i="4"/>
  <c r="G908" i="4" l="1"/>
  <c r="F908" i="4"/>
  <c r="E908" i="4"/>
  <c r="C908" i="4"/>
  <c r="B908" i="4"/>
  <c r="A909" i="4"/>
  <c r="A910" i="4" l="1"/>
  <c r="G909" i="4"/>
  <c r="F909" i="4"/>
  <c r="E909" i="4"/>
  <c r="C909" i="4"/>
  <c r="B909" i="4"/>
  <c r="H908" i="4"/>
  <c r="H907" i="4"/>
  <c r="A911" i="4" l="1"/>
  <c r="G910" i="4"/>
  <c r="F910" i="4"/>
  <c r="E910" i="4"/>
  <c r="C910" i="4"/>
  <c r="B910" i="4"/>
  <c r="B911" i="4" l="1"/>
  <c r="A912" i="4"/>
  <c r="G911" i="4"/>
  <c r="F911" i="4"/>
  <c r="E911" i="4"/>
  <c r="C911" i="4"/>
  <c r="H910" i="4"/>
  <c r="H909" i="4"/>
  <c r="A913" i="4" l="1"/>
  <c r="G912" i="4"/>
  <c r="F912" i="4"/>
  <c r="C912" i="4"/>
  <c r="E912" i="4"/>
  <c r="B912" i="4"/>
  <c r="H911" i="4"/>
  <c r="E913" i="4" l="1"/>
  <c r="C913" i="4"/>
  <c r="B913" i="4"/>
  <c r="A914" i="4"/>
  <c r="G913" i="4"/>
  <c r="F913" i="4"/>
  <c r="A915" i="4" l="1"/>
  <c r="G914" i="4"/>
  <c r="F914" i="4"/>
  <c r="E914" i="4"/>
  <c r="C914" i="4"/>
  <c r="B914" i="4"/>
  <c r="H912" i="4"/>
  <c r="G915" i="4" l="1"/>
  <c r="F915" i="4"/>
  <c r="E915" i="4"/>
  <c r="C915" i="4"/>
  <c r="B915" i="4"/>
  <c r="A916" i="4"/>
  <c r="H914" i="4"/>
  <c r="H913" i="4"/>
  <c r="A917" i="4" l="1"/>
  <c r="F916" i="4"/>
  <c r="E916" i="4"/>
  <c r="C916" i="4"/>
  <c r="B916" i="4"/>
  <c r="G916" i="4"/>
  <c r="H915" i="4" s="1"/>
  <c r="A918" i="4" l="1"/>
  <c r="G917" i="4"/>
  <c r="F917" i="4"/>
  <c r="E917" i="4"/>
  <c r="C917" i="4"/>
  <c r="B917" i="4"/>
  <c r="A919" i="4" l="1"/>
  <c r="G918" i="4"/>
  <c r="F918" i="4"/>
  <c r="E918" i="4"/>
  <c r="B918" i="4"/>
  <c r="C918" i="4"/>
  <c r="H916" i="4"/>
  <c r="A920" i="4" l="1"/>
  <c r="G919" i="4"/>
  <c r="F919" i="4"/>
  <c r="E919" i="4"/>
  <c r="C919" i="4"/>
  <c r="B919" i="4"/>
  <c r="H918" i="4"/>
  <c r="H917" i="4"/>
  <c r="C920" i="4" l="1"/>
  <c r="B920" i="4"/>
  <c r="A921" i="4"/>
  <c r="G920" i="4"/>
  <c r="F920" i="4"/>
  <c r="E920" i="4"/>
  <c r="A922" i="4" l="1"/>
  <c r="G921" i="4"/>
  <c r="F921" i="4"/>
  <c r="E921" i="4"/>
  <c r="C921" i="4"/>
  <c r="B921" i="4"/>
  <c r="H919" i="4"/>
  <c r="F922" i="4" l="1"/>
  <c r="E922" i="4"/>
  <c r="C922" i="4"/>
  <c r="B922" i="4"/>
  <c r="A923" i="4"/>
  <c r="G922" i="4"/>
  <c r="H920" i="4"/>
  <c r="A924" i="4" l="1"/>
  <c r="G923" i="4"/>
  <c r="F923" i="4"/>
  <c r="C923" i="4"/>
  <c r="E923" i="4"/>
  <c r="B923" i="4"/>
  <c r="H922" i="4"/>
  <c r="H921" i="4"/>
  <c r="G924" i="4" l="1"/>
  <c r="F924" i="4"/>
  <c r="E924" i="4"/>
  <c r="C924" i="4"/>
  <c r="B924" i="4"/>
  <c r="A925" i="4"/>
  <c r="A926" i="4" l="1"/>
  <c r="G925" i="4"/>
  <c r="F925" i="4"/>
  <c r="E925" i="4"/>
  <c r="C925" i="4"/>
  <c r="B925" i="4"/>
  <c r="H924" i="4"/>
  <c r="H923" i="4"/>
  <c r="A927" i="4" l="1"/>
  <c r="G926" i="4"/>
  <c r="F926" i="4"/>
  <c r="E926" i="4"/>
  <c r="C926" i="4"/>
  <c r="B926" i="4"/>
  <c r="B927" i="4" l="1"/>
  <c r="A928" i="4"/>
  <c r="G927" i="4"/>
  <c r="F927" i="4"/>
  <c r="E927" i="4"/>
  <c r="C927" i="4"/>
  <c r="H926" i="4"/>
  <c r="H925" i="4"/>
  <c r="A929" i="4" l="1"/>
  <c r="G928" i="4"/>
  <c r="F928" i="4"/>
  <c r="E928" i="4"/>
  <c r="C928" i="4"/>
  <c r="B928" i="4"/>
  <c r="H927" i="4"/>
  <c r="E929" i="4" l="1"/>
  <c r="C929" i="4"/>
  <c r="B929" i="4"/>
  <c r="G929" i="4"/>
  <c r="F929" i="4"/>
  <c r="A930" i="4"/>
  <c r="A931" i="4" l="1"/>
  <c r="G930" i="4"/>
  <c r="H929" i="4" s="1"/>
  <c r="F930" i="4"/>
  <c r="E930" i="4"/>
  <c r="C930" i="4"/>
  <c r="B930" i="4"/>
  <c r="H928" i="4"/>
  <c r="G931" i="4" l="1"/>
  <c r="F931" i="4"/>
  <c r="E931" i="4"/>
  <c r="C931" i="4"/>
  <c r="B931" i="4"/>
  <c r="A932" i="4"/>
  <c r="A933" i="4" l="1"/>
  <c r="G932" i="4"/>
  <c r="F932" i="4"/>
  <c r="E932" i="4"/>
  <c r="C932" i="4"/>
  <c r="B932" i="4"/>
  <c r="H931" i="4"/>
  <c r="H930" i="4"/>
  <c r="A934" i="4" l="1"/>
  <c r="G933" i="4"/>
  <c r="F933" i="4"/>
  <c r="E933" i="4"/>
  <c r="C933" i="4"/>
  <c r="B933" i="4"/>
  <c r="A935" i="4" l="1"/>
  <c r="G934" i="4"/>
  <c r="F934" i="4"/>
  <c r="E934" i="4"/>
  <c r="C934" i="4"/>
  <c r="B934" i="4"/>
  <c r="H933" i="4"/>
  <c r="H932" i="4"/>
  <c r="A936" i="4" l="1"/>
  <c r="G935" i="4"/>
  <c r="F935" i="4"/>
  <c r="E935" i="4"/>
  <c r="C935" i="4"/>
  <c r="B935" i="4"/>
  <c r="C936" i="4" l="1"/>
  <c r="B936" i="4"/>
  <c r="A937" i="4"/>
  <c r="G936" i="4"/>
  <c r="F936" i="4"/>
  <c r="E936" i="4"/>
  <c r="H934" i="4"/>
  <c r="A938" i="4" l="1"/>
  <c r="G937" i="4"/>
  <c r="F937" i="4"/>
  <c r="E937" i="4"/>
  <c r="C937" i="4"/>
  <c r="B937" i="4"/>
  <c r="H935" i="4"/>
  <c r="F938" i="4" l="1"/>
  <c r="E938" i="4"/>
  <c r="C938" i="4"/>
  <c r="B938" i="4"/>
  <c r="A939" i="4"/>
  <c r="G938" i="4"/>
  <c r="H936" i="4"/>
  <c r="A940" i="4" l="1"/>
  <c r="G939" i="4"/>
  <c r="F939" i="4"/>
  <c r="E939" i="4"/>
  <c r="C939" i="4"/>
  <c r="B939" i="4"/>
  <c r="H937" i="4"/>
  <c r="G940" i="4" l="1"/>
  <c r="F940" i="4"/>
  <c r="E940" i="4"/>
  <c r="C940" i="4"/>
  <c r="B940" i="4"/>
  <c r="A941" i="4"/>
  <c r="H938" i="4"/>
  <c r="A942" i="4" l="1"/>
  <c r="G941" i="4"/>
  <c r="F941" i="4"/>
  <c r="E941" i="4"/>
  <c r="C941" i="4"/>
  <c r="B941" i="4"/>
  <c r="H940" i="4"/>
  <c r="H939" i="4"/>
  <c r="A943" i="4" l="1"/>
  <c r="G942" i="4"/>
  <c r="F942" i="4"/>
  <c r="E942" i="4"/>
  <c r="C942" i="4"/>
  <c r="B942" i="4"/>
  <c r="B943" i="4" l="1"/>
  <c r="A944" i="4"/>
  <c r="G943" i="4"/>
  <c r="F943" i="4"/>
  <c r="E943" i="4"/>
  <c r="C943" i="4"/>
  <c r="H942" i="4"/>
  <c r="H941" i="4"/>
  <c r="A945" i="4" l="1"/>
  <c r="G944" i="4"/>
  <c r="F944" i="4"/>
  <c r="E944" i="4"/>
  <c r="C944" i="4"/>
  <c r="B944" i="4"/>
  <c r="H943" i="4"/>
  <c r="E945" i="4" l="1"/>
  <c r="C945" i="4"/>
  <c r="B945" i="4"/>
  <c r="A946" i="4"/>
  <c r="G945" i="4"/>
  <c r="F945" i="4"/>
  <c r="A947" i="4" l="1"/>
  <c r="G946" i="4"/>
  <c r="F946" i="4"/>
  <c r="E946" i="4"/>
  <c r="C946" i="4"/>
  <c r="B946" i="4"/>
  <c r="H944" i="4"/>
  <c r="G947" i="4" l="1"/>
  <c r="F947" i="4"/>
  <c r="E947" i="4"/>
  <c r="C947" i="4"/>
  <c r="B947" i="4"/>
  <c r="A948" i="4"/>
  <c r="H946" i="4"/>
  <c r="H945" i="4"/>
  <c r="A949" i="4" l="1"/>
  <c r="G948" i="4"/>
  <c r="H947" i="4" s="1"/>
  <c r="F948" i="4"/>
  <c r="E948" i="4"/>
  <c r="C948" i="4"/>
  <c r="B948" i="4"/>
  <c r="A950" i="4" l="1"/>
  <c r="G949" i="4"/>
  <c r="F949" i="4"/>
  <c r="E949" i="4"/>
  <c r="C949" i="4"/>
  <c r="B949" i="4"/>
  <c r="A951" i="4" l="1"/>
  <c r="G950" i="4"/>
  <c r="F950" i="4"/>
  <c r="E950" i="4"/>
  <c r="C950" i="4"/>
  <c r="B950" i="4"/>
  <c r="H948" i="4"/>
  <c r="A952" i="4" l="1"/>
  <c r="G951" i="4"/>
  <c r="F951" i="4"/>
  <c r="E951" i="4"/>
  <c r="C951" i="4"/>
  <c r="B951" i="4"/>
  <c r="H949" i="4"/>
  <c r="A953" i="4" l="1"/>
  <c r="C952" i="4"/>
  <c r="B952" i="4"/>
  <c r="G952" i="4"/>
  <c r="F952" i="4"/>
  <c r="E952" i="4"/>
  <c r="H950" i="4"/>
  <c r="H951" i="4" l="1"/>
  <c r="A954" i="4"/>
  <c r="G953" i="4"/>
  <c r="F953" i="4"/>
  <c r="E953" i="4"/>
  <c r="C953" i="4"/>
  <c r="B953" i="4"/>
  <c r="G954" i="4" l="1"/>
  <c r="F954" i="4"/>
  <c r="E954" i="4"/>
  <c r="C954" i="4"/>
  <c r="B954" i="4"/>
  <c r="A955" i="4"/>
  <c r="H953" i="4"/>
  <c r="H952" i="4"/>
  <c r="C955" i="4" l="1"/>
  <c r="B955" i="4"/>
  <c r="A956" i="4"/>
  <c r="G955" i="4"/>
  <c r="F955" i="4"/>
  <c r="E955" i="4"/>
  <c r="H954" i="4" l="1"/>
  <c r="A957" i="4"/>
  <c r="G956" i="4"/>
  <c r="F956" i="4"/>
  <c r="E956" i="4"/>
  <c r="C956" i="4"/>
  <c r="B956" i="4"/>
  <c r="F957" i="4" l="1"/>
  <c r="E957" i="4"/>
  <c r="G957" i="4"/>
  <c r="C957" i="4"/>
  <c r="B957" i="4"/>
  <c r="A958" i="4"/>
  <c r="H955" i="4"/>
  <c r="A959" i="4" l="1"/>
  <c r="G958" i="4"/>
  <c r="F958" i="4"/>
  <c r="E958" i="4"/>
  <c r="C958" i="4"/>
  <c r="B958" i="4"/>
  <c r="H957" i="4"/>
  <c r="H956" i="4"/>
  <c r="G959" i="4" l="1"/>
  <c r="A960" i="4"/>
  <c r="F959" i="4"/>
  <c r="E959" i="4"/>
  <c r="C959" i="4"/>
  <c r="B959" i="4"/>
  <c r="C960" i="4" l="1"/>
  <c r="B960" i="4"/>
  <c r="A961" i="4"/>
  <c r="G960" i="4"/>
  <c r="F960" i="4"/>
  <c r="E960" i="4"/>
  <c r="H958" i="4"/>
  <c r="A962" i="4" l="1"/>
  <c r="G961" i="4"/>
  <c r="F961" i="4"/>
  <c r="E961" i="4"/>
  <c r="C961" i="4"/>
  <c r="B961" i="4"/>
  <c r="H959" i="4"/>
  <c r="B962" i="4" l="1"/>
  <c r="G962" i="4"/>
  <c r="F962" i="4"/>
  <c r="E962" i="4"/>
  <c r="C962" i="4"/>
  <c r="A963" i="4"/>
  <c r="H960" i="4"/>
  <c r="A964" i="4" l="1"/>
  <c r="G963" i="4"/>
  <c r="F963" i="4"/>
  <c r="E963" i="4"/>
  <c r="C963" i="4"/>
  <c r="B963" i="4"/>
  <c r="H962" i="4"/>
  <c r="H961" i="4"/>
  <c r="E964" i="4" l="1"/>
  <c r="C964" i="4"/>
  <c r="A965" i="4"/>
  <c r="G964" i="4"/>
  <c r="F964" i="4"/>
  <c r="B964" i="4"/>
  <c r="E965" i="4" l="1"/>
  <c r="C965" i="4"/>
  <c r="B965" i="4"/>
  <c r="A966" i="4"/>
  <c r="G965" i="4"/>
  <c r="F965" i="4"/>
  <c r="H963" i="4"/>
  <c r="G966" i="4" l="1"/>
  <c r="F966" i="4"/>
  <c r="A967" i="4"/>
  <c r="E966" i="4"/>
  <c r="C966" i="4"/>
  <c r="B966" i="4"/>
  <c r="H964" i="4"/>
  <c r="A968" i="4" l="1"/>
  <c r="G967" i="4"/>
  <c r="F967" i="4"/>
  <c r="E967" i="4"/>
  <c r="C967" i="4"/>
  <c r="B967" i="4"/>
  <c r="H966" i="4"/>
  <c r="H965" i="4"/>
  <c r="A969" i="4" l="1"/>
  <c r="G968" i="4"/>
  <c r="F968" i="4"/>
  <c r="E968" i="4"/>
  <c r="C968" i="4"/>
  <c r="B968" i="4"/>
  <c r="A970" i="4" l="1"/>
  <c r="G969" i="4"/>
  <c r="F969" i="4"/>
  <c r="E969" i="4"/>
  <c r="C969" i="4"/>
  <c r="B969" i="4"/>
  <c r="H967" i="4"/>
  <c r="F970" i="4" l="1"/>
  <c r="E970" i="4"/>
  <c r="C970" i="4"/>
  <c r="B970" i="4"/>
  <c r="A971" i="4"/>
  <c r="G970" i="4"/>
  <c r="H968" i="4"/>
  <c r="C971" i="4" l="1"/>
  <c r="B971" i="4"/>
  <c r="A972" i="4"/>
  <c r="G971" i="4"/>
  <c r="F971" i="4"/>
  <c r="E971" i="4"/>
  <c r="H969" i="4"/>
  <c r="A973" i="4" l="1"/>
  <c r="G972" i="4"/>
  <c r="F972" i="4"/>
  <c r="E972" i="4"/>
  <c r="C972" i="4"/>
  <c r="B972" i="4"/>
  <c r="H971" i="4"/>
  <c r="H970" i="4"/>
  <c r="F973" i="4" l="1"/>
  <c r="E973" i="4"/>
  <c r="B973" i="4"/>
  <c r="A974" i="4"/>
  <c r="G973" i="4"/>
  <c r="C973" i="4"/>
  <c r="A975" i="4" l="1"/>
  <c r="G974" i="4"/>
  <c r="F974" i="4"/>
  <c r="E974" i="4"/>
  <c r="C974" i="4"/>
  <c r="B974" i="4"/>
  <c r="H972" i="4"/>
  <c r="G975" i="4" l="1"/>
  <c r="A976" i="4"/>
  <c r="F975" i="4"/>
  <c r="E975" i="4"/>
  <c r="C975" i="4"/>
  <c r="B975" i="4"/>
  <c r="H973" i="4"/>
  <c r="A977" i="4" l="1"/>
  <c r="G976" i="4"/>
  <c r="F976" i="4"/>
  <c r="E976" i="4"/>
  <c r="C976" i="4"/>
  <c r="B976" i="4"/>
  <c r="H975" i="4"/>
  <c r="H974" i="4"/>
  <c r="A978" i="4" l="1"/>
  <c r="G977" i="4"/>
  <c r="F977" i="4"/>
  <c r="E977" i="4"/>
  <c r="C977" i="4"/>
  <c r="B977" i="4"/>
  <c r="B978" i="4" l="1"/>
  <c r="F978" i="4"/>
  <c r="E978" i="4"/>
  <c r="C978" i="4"/>
  <c r="A979" i="4"/>
  <c r="G978" i="4"/>
  <c r="H977" i="4" s="1"/>
  <c r="H976" i="4"/>
  <c r="A980" i="4" l="1"/>
  <c r="G979" i="4"/>
  <c r="F979" i="4"/>
  <c r="E979" i="4"/>
  <c r="C979" i="4"/>
  <c r="B979" i="4"/>
  <c r="E980" i="4" l="1"/>
  <c r="C980" i="4"/>
  <c r="A981" i="4"/>
  <c r="G980" i="4"/>
  <c r="F980" i="4"/>
  <c r="B980" i="4"/>
  <c r="H978" i="4"/>
  <c r="B981" i="4" l="1"/>
  <c r="A982" i="4"/>
  <c r="G981" i="4"/>
  <c r="F981" i="4"/>
  <c r="E981" i="4"/>
  <c r="C981" i="4"/>
  <c r="H979" i="4"/>
  <c r="G982" i="4" l="1"/>
  <c r="F982" i="4"/>
  <c r="A983" i="4"/>
  <c r="E982" i="4"/>
  <c r="C982" i="4"/>
  <c r="B982" i="4"/>
  <c r="H981" i="4"/>
  <c r="H980" i="4"/>
  <c r="G983" i="4" l="1"/>
  <c r="F983" i="4"/>
  <c r="E983" i="4"/>
  <c r="C983" i="4"/>
  <c r="B983" i="4"/>
  <c r="A984" i="4"/>
  <c r="H982" i="4"/>
  <c r="A985" i="4" l="1"/>
  <c r="G984" i="4"/>
  <c r="F984" i="4"/>
  <c r="E984" i="4"/>
  <c r="C984" i="4"/>
  <c r="B984" i="4"/>
  <c r="H983" i="4"/>
  <c r="A986" i="4" l="1"/>
  <c r="G985" i="4"/>
  <c r="F985" i="4"/>
  <c r="E985" i="4"/>
  <c r="C985" i="4"/>
  <c r="B985" i="4"/>
  <c r="C986" i="4" l="1"/>
  <c r="B986" i="4"/>
  <c r="A987" i="4"/>
  <c r="G986" i="4"/>
  <c r="F986" i="4"/>
  <c r="E986" i="4"/>
  <c r="H984" i="4"/>
  <c r="C987" i="4" l="1"/>
  <c r="B987" i="4"/>
  <c r="A988" i="4"/>
  <c r="G987" i="4"/>
  <c r="F987" i="4"/>
  <c r="E987" i="4"/>
  <c r="H985" i="4"/>
  <c r="G988" i="4" l="1"/>
  <c r="F988" i="4"/>
  <c r="E988" i="4"/>
  <c r="C988" i="4"/>
  <c r="B988" i="4"/>
  <c r="A989" i="4"/>
  <c r="H986" i="4"/>
  <c r="F989" i="4" l="1"/>
  <c r="E989" i="4"/>
  <c r="A990" i="4"/>
  <c r="G989" i="4"/>
  <c r="C989" i="4"/>
  <c r="B989" i="4"/>
  <c r="H987" i="4"/>
  <c r="H988" i="4" l="1"/>
  <c r="A991" i="4"/>
  <c r="G990" i="4"/>
  <c r="F990" i="4"/>
  <c r="E990" i="4"/>
  <c r="C990" i="4"/>
  <c r="B990" i="4"/>
  <c r="G991" i="4" l="1"/>
  <c r="E991" i="4"/>
  <c r="C991" i="4"/>
  <c r="B991" i="4"/>
  <c r="A992" i="4"/>
  <c r="F991" i="4"/>
  <c r="H990" i="4"/>
  <c r="H989" i="4"/>
  <c r="A993" i="4" l="1"/>
  <c r="G992" i="4"/>
  <c r="F992" i="4"/>
  <c r="E992" i="4"/>
  <c r="C992" i="4"/>
  <c r="B992" i="4"/>
  <c r="H991" i="4"/>
  <c r="A994" i="4" l="1"/>
  <c r="G993" i="4"/>
  <c r="F993" i="4"/>
  <c r="E993" i="4"/>
  <c r="C993" i="4"/>
  <c r="B993" i="4"/>
  <c r="B994" i="4" l="1"/>
  <c r="C994" i="4"/>
  <c r="A995" i="4"/>
  <c r="G994" i="4"/>
  <c r="H993" i="4" s="1"/>
  <c r="F994" i="4"/>
  <c r="E994" i="4"/>
  <c r="H992" i="4"/>
  <c r="A996" i="4" l="1"/>
  <c r="G995" i="4"/>
  <c r="F995" i="4"/>
  <c r="E995" i="4"/>
  <c r="C995" i="4"/>
  <c r="B995" i="4"/>
  <c r="H994" i="4"/>
  <c r="E996" i="4" l="1"/>
  <c r="C996" i="4"/>
  <c r="G996" i="4"/>
  <c r="F996" i="4"/>
  <c r="B996" i="4"/>
  <c r="A997" i="4"/>
  <c r="A998" i="4" l="1"/>
  <c r="G997" i="4"/>
  <c r="F997" i="4"/>
  <c r="E997" i="4"/>
  <c r="C997" i="4"/>
  <c r="B997" i="4"/>
  <c r="H996" i="4"/>
  <c r="H995" i="4"/>
  <c r="G998" i="4" l="1"/>
  <c r="F998" i="4"/>
  <c r="A999" i="4"/>
  <c r="E998" i="4"/>
  <c r="C998" i="4"/>
  <c r="B998" i="4"/>
  <c r="E999" i="4" l="1"/>
  <c r="C999" i="4"/>
  <c r="B999" i="4"/>
  <c r="A1000" i="4"/>
  <c r="G999" i="4"/>
  <c r="F999" i="4"/>
  <c r="H997" i="4"/>
  <c r="A1001" i="4" l="1"/>
  <c r="G1000" i="4"/>
  <c r="F1000" i="4"/>
  <c r="E1000" i="4"/>
  <c r="C1000" i="4"/>
  <c r="B1000" i="4"/>
  <c r="H998" i="4"/>
  <c r="A1002" i="4" l="1"/>
  <c r="G1001" i="4"/>
  <c r="F1001" i="4"/>
  <c r="E1001" i="4"/>
  <c r="C1001" i="4"/>
  <c r="B1001" i="4"/>
  <c r="H1000" i="4"/>
  <c r="H999" i="4"/>
  <c r="A1003" i="4" l="1"/>
  <c r="G1002" i="4"/>
  <c r="F1002" i="4"/>
  <c r="E1002" i="4"/>
  <c r="C1002" i="4"/>
  <c r="B1002" i="4"/>
  <c r="C1003" i="4" l="1"/>
  <c r="B1003" i="4"/>
  <c r="A1004" i="4"/>
  <c r="G1003" i="4"/>
  <c r="F1003" i="4"/>
  <c r="E1003" i="4"/>
  <c r="H1001" i="4"/>
  <c r="H1002" i="4" l="1"/>
  <c r="F1004" i="4"/>
  <c r="E1004" i="4"/>
  <c r="C1004" i="4"/>
  <c r="B1004" i="4"/>
  <c r="A1005" i="4"/>
  <c r="G1004" i="4"/>
  <c r="F1005" i="4" l="1"/>
  <c r="E1005" i="4"/>
  <c r="B1005" i="4"/>
  <c r="A1006" i="4"/>
  <c r="G1005" i="4"/>
  <c r="C1005" i="4"/>
  <c r="H1003" i="4"/>
  <c r="A1007" i="4" l="1"/>
  <c r="G1006" i="4"/>
  <c r="F1006" i="4"/>
  <c r="E1006" i="4"/>
  <c r="C1006" i="4"/>
  <c r="B1006" i="4"/>
  <c r="H1004" i="4"/>
  <c r="G1007" i="4" l="1"/>
  <c r="E1007" i="4"/>
  <c r="C1007" i="4"/>
  <c r="B1007" i="4"/>
  <c r="A1008" i="4"/>
  <c r="F1007" i="4"/>
  <c r="H1005" i="4"/>
  <c r="A1009" i="4" l="1"/>
  <c r="G1008" i="4"/>
  <c r="F1008" i="4"/>
  <c r="E1008" i="4"/>
  <c r="C1008" i="4"/>
  <c r="B1008" i="4"/>
  <c r="H1007" i="4"/>
  <c r="H1006" i="4"/>
  <c r="A1010" i="4" l="1"/>
  <c r="G1009" i="4"/>
  <c r="F1009" i="4"/>
  <c r="E1009" i="4"/>
  <c r="C1009" i="4"/>
  <c r="B1009" i="4"/>
  <c r="B1010" i="4" l="1"/>
  <c r="E1010" i="4"/>
  <c r="C1010" i="4"/>
  <c r="A1011" i="4"/>
  <c r="G1010" i="4"/>
  <c r="F1010" i="4"/>
  <c r="H1008" i="4"/>
  <c r="H1009" i="4" l="1"/>
  <c r="A1012" i="4"/>
  <c r="G1011" i="4"/>
  <c r="F1011" i="4"/>
  <c r="E1011" i="4"/>
  <c r="C1011" i="4"/>
  <c r="B1011" i="4"/>
  <c r="E1012" i="4" l="1"/>
  <c r="C1012" i="4"/>
  <c r="B1012" i="4"/>
  <c r="A1013" i="4"/>
  <c r="G1012" i="4"/>
  <c r="F1012" i="4"/>
  <c r="H1010" i="4"/>
  <c r="E1013" i="4" l="1"/>
  <c r="C1013" i="4"/>
  <c r="B1013" i="4"/>
  <c r="A1014" i="4"/>
  <c r="G1013" i="4"/>
  <c r="F1013" i="4"/>
  <c r="H1011" i="4"/>
  <c r="G1014" i="4" l="1"/>
  <c r="F1014" i="4"/>
  <c r="E1014" i="4"/>
  <c r="C1014" i="4"/>
  <c r="B1014" i="4"/>
  <c r="A1015" i="4"/>
  <c r="H1012" i="4"/>
  <c r="A1016" i="4" l="1"/>
  <c r="G1015" i="4"/>
  <c r="F1015" i="4"/>
  <c r="E1015" i="4"/>
  <c r="C1015" i="4"/>
  <c r="B1015" i="4"/>
  <c r="H1014" i="4"/>
  <c r="H1013" i="4"/>
  <c r="A1017" i="4" l="1"/>
  <c r="G1016" i="4"/>
  <c r="F1016" i="4"/>
  <c r="E1016" i="4"/>
  <c r="C1016" i="4"/>
  <c r="B1016" i="4"/>
  <c r="B1017" i="4" l="1"/>
  <c r="A1018" i="4"/>
  <c r="G1017" i="4"/>
  <c r="F1017" i="4"/>
  <c r="E1017" i="4"/>
  <c r="C1017" i="4"/>
  <c r="H1016" i="4"/>
  <c r="H1015" i="4"/>
  <c r="A1019" i="4" l="1"/>
  <c r="G1018" i="4"/>
  <c r="F1018" i="4"/>
  <c r="E1018" i="4"/>
  <c r="C1018" i="4"/>
  <c r="B1018" i="4"/>
  <c r="H1017" i="4"/>
  <c r="C1019" i="4" l="1"/>
  <c r="B1019" i="4"/>
  <c r="A1020" i="4"/>
  <c r="G1019" i="4"/>
  <c r="F1019" i="4"/>
  <c r="E1019" i="4"/>
  <c r="A1021" i="4" l="1"/>
  <c r="B1020" i="4"/>
  <c r="G1020" i="4"/>
  <c r="F1020" i="4"/>
  <c r="E1020" i="4"/>
  <c r="C1020" i="4"/>
  <c r="H1018" i="4"/>
  <c r="F1021" i="4" l="1"/>
  <c r="E1021" i="4"/>
  <c r="C1021" i="4"/>
  <c r="B1021" i="4"/>
  <c r="A1022" i="4"/>
  <c r="G1021" i="4"/>
  <c r="H1019" i="4"/>
  <c r="H1020" i="4" l="1"/>
  <c r="A1023" i="4"/>
  <c r="G1022" i="4"/>
  <c r="F1022" i="4"/>
  <c r="E1022" i="4"/>
  <c r="C1022" i="4"/>
  <c r="B1022" i="4"/>
  <c r="G1023" i="4" l="1"/>
  <c r="F1023" i="4"/>
  <c r="E1023" i="4"/>
  <c r="C1023" i="4"/>
  <c r="B1023" i="4"/>
  <c r="A1024" i="4"/>
  <c r="H1022" i="4"/>
  <c r="H1021" i="4"/>
  <c r="A1025" i="4" l="1"/>
  <c r="G1024" i="4"/>
  <c r="F1024" i="4"/>
  <c r="E1024" i="4"/>
  <c r="C1024" i="4"/>
  <c r="B1024" i="4"/>
  <c r="H1023" i="4"/>
  <c r="A1026" i="4" l="1"/>
  <c r="G1025" i="4"/>
  <c r="F1025" i="4"/>
  <c r="E1025" i="4"/>
  <c r="C1025" i="4"/>
  <c r="B1025" i="4"/>
  <c r="B1026" i="4" l="1"/>
  <c r="G1026" i="4"/>
  <c r="F1026" i="4"/>
  <c r="E1026" i="4"/>
  <c r="C1026" i="4"/>
  <c r="A1027" i="4"/>
  <c r="H1025" i="4"/>
  <c r="H1024" i="4"/>
  <c r="A1028" i="4" l="1"/>
  <c r="G1027" i="4"/>
  <c r="F1027" i="4"/>
  <c r="E1027" i="4"/>
  <c r="C1027" i="4"/>
  <c r="B1027" i="4"/>
  <c r="E1028" i="4" l="1"/>
  <c r="C1028" i="4"/>
  <c r="B1028" i="4"/>
  <c r="A1029" i="4"/>
  <c r="G1028" i="4"/>
  <c r="H1027" i="4" s="1"/>
  <c r="F1028" i="4"/>
  <c r="H1026" i="4"/>
  <c r="G1029" i="4" l="1"/>
  <c r="F1029" i="4"/>
  <c r="E1029" i="4"/>
  <c r="C1029" i="4"/>
  <c r="B1029" i="4"/>
  <c r="A1030" i="4"/>
  <c r="G1030" i="4" l="1"/>
  <c r="F1030" i="4"/>
  <c r="E1030" i="4"/>
  <c r="C1030" i="4"/>
  <c r="B1030" i="4"/>
  <c r="A1031" i="4"/>
  <c r="H1028" i="4"/>
  <c r="A1032" i="4" l="1"/>
  <c r="G1031" i="4"/>
  <c r="F1031" i="4"/>
  <c r="E1031" i="4"/>
  <c r="C1031" i="4"/>
  <c r="B1031" i="4"/>
  <c r="H1030" i="4"/>
  <c r="H1029" i="4"/>
  <c r="A1033" i="4" l="1"/>
  <c r="G1032" i="4"/>
  <c r="F1032" i="4"/>
  <c r="E1032" i="4"/>
  <c r="C1032" i="4"/>
  <c r="B1032" i="4"/>
  <c r="F1033" i="4" l="1"/>
  <c r="E1033" i="4"/>
  <c r="C1033" i="4"/>
  <c r="B1033" i="4"/>
  <c r="A1034" i="4"/>
  <c r="G1033" i="4"/>
  <c r="H1031" i="4"/>
  <c r="A1035" i="4" l="1"/>
  <c r="G1034" i="4"/>
  <c r="F1034" i="4"/>
  <c r="E1034" i="4"/>
  <c r="C1034" i="4"/>
  <c r="B1034" i="4"/>
  <c r="H1032" i="4"/>
  <c r="C1035" i="4" l="1"/>
  <c r="B1035" i="4"/>
  <c r="A1036" i="4"/>
  <c r="G1035" i="4"/>
  <c r="F1035" i="4"/>
  <c r="E1035" i="4"/>
  <c r="H1033" i="4"/>
  <c r="A1037" i="4" l="1"/>
  <c r="F1036" i="4"/>
  <c r="E1036" i="4"/>
  <c r="C1036" i="4"/>
  <c r="B1036" i="4"/>
  <c r="G1036" i="4"/>
  <c r="H1034" i="4"/>
  <c r="F1037" i="4" l="1"/>
  <c r="E1037" i="4"/>
  <c r="C1037" i="4"/>
  <c r="B1037" i="4"/>
  <c r="A1038" i="4"/>
  <c r="G1037" i="4"/>
  <c r="H1035" i="4"/>
  <c r="A1039" i="4" l="1"/>
  <c r="G1038" i="4"/>
  <c r="F1038" i="4"/>
  <c r="E1038" i="4"/>
  <c r="C1038" i="4"/>
  <c r="B1038" i="4"/>
  <c r="H1036" i="4"/>
  <c r="G1039" i="4" l="1"/>
  <c r="F1039" i="4"/>
  <c r="E1039" i="4"/>
  <c r="C1039" i="4"/>
  <c r="A1040" i="4"/>
  <c r="B1039" i="4"/>
  <c r="H1037" i="4"/>
  <c r="C1040" i="4" l="1"/>
  <c r="B1040" i="4"/>
  <c r="A1041" i="4"/>
  <c r="G1040" i="4"/>
  <c r="H1039" i="4" s="1"/>
  <c r="F1040" i="4"/>
  <c r="E1040" i="4"/>
  <c r="H1038" i="4"/>
  <c r="A1042" i="4" l="1"/>
  <c r="G1041" i="4"/>
  <c r="F1041" i="4"/>
  <c r="E1041" i="4"/>
  <c r="C1041" i="4"/>
  <c r="B1041" i="4"/>
  <c r="B1042" i="4" l="1"/>
  <c r="A1043" i="4"/>
  <c r="G1042" i="4"/>
  <c r="F1042" i="4"/>
  <c r="E1042" i="4"/>
  <c r="C1042" i="4"/>
  <c r="H1040" i="4"/>
  <c r="A1044" i="4" l="1"/>
  <c r="C1043" i="4"/>
  <c r="B1043" i="4"/>
  <c r="G1043" i="4"/>
  <c r="F1043" i="4"/>
  <c r="E1043" i="4"/>
  <c r="H1041" i="4"/>
  <c r="E1044" i="4" l="1"/>
  <c r="F1044" i="4"/>
  <c r="C1044" i="4"/>
  <c r="B1044" i="4"/>
  <c r="A1045" i="4"/>
  <c r="G1044" i="4"/>
  <c r="H1042" i="4"/>
  <c r="H1043" i="4" l="1"/>
  <c r="A1046" i="4"/>
  <c r="G1045" i="4"/>
  <c r="F1045" i="4"/>
  <c r="E1045" i="4"/>
  <c r="C1045" i="4"/>
  <c r="B1045" i="4"/>
  <c r="G1046" i="4" l="1"/>
  <c r="A1047" i="4"/>
  <c r="F1046" i="4"/>
  <c r="E1046" i="4"/>
  <c r="C1046" i="4"/>
  <c r="B1046" i="4"/>
  <c r="H1045" i="4"/>
  <c r="H1044" i="4"/>
  <c r="C1047" i="4" l="1"/>
  <c r="B1047" i="4"/>
  <c r="A1048" i="4"/>
  <c r="G1047" i="4"/>
  <c r="F1047" i="4"/>
  <c r="E1047" i="4"/>
  <c r="H1046" i="4"/>
  <c r="A1049" i="4" l="1"/>
  <c r="G1048" i="4"/>
  <c r="F1048" i="4"/>
  <c r="E1048" i="4"/>
  <c r="C1048" i="4"/>
  <c r="B1048" i="4"/>
  <c r="E1049" i="4" l="1"/>
  <c r="C1049" i="4"/>
  <c r="B1049" i="4"/>
  <c r="A1050" i="4"/>
  <c r="G1049" i="4"/>
  <c r="F1049" i="4"/>
  <c r="H1047" i="4"/>
  <c r="E1050" i="4" l="1"/>
  <c r="C1050" i="4"/>
  <c r="B1050" i="4"/>
  <c r="A1051" i="4"/>
  <c r="G1050" i="4"/>
  <c r="H1049" i="4" s="1"/>
  <c r="F1050" i="4"/>
  <c r="H1048" i="4"/>
  <c r="C1051" i="4" l="1"/>
  <c r="G1051" i="4"/>
  <c r="F1051" i="4"/>
  <c r="E1051" i="4"/>
  <c r="B1051" i="4"/>
  <c r="A1052" i="4"/>
  <c r="A1053" i="4" l="1"/>
  <c r="G1052" i="4"/>
  <c r="H1051" i="4" s="1"/>
  <c r="F1052" i="4"/>
  <c r="E1052" i="4"/>
  <c r="C1052" i="4"/>
  <c r="B1052" i="4"/>
  <c r="H1050" i="4"/>
  <c r="F1053" i="4" l="1"/>
  <c r="A1054" i="4"/>
  <c r="G1053" i="4"/>
  <c r="E1053" i="4"/>
  <c r="C1053" i="4"/>
  <c r="B1053" i="4"/>
  <c r="C1054" i="4" l="1"/>
  <c r="B1054" i="4"/>
  <c r="E1054" i="4"/>
  <c r="A1055" i="4"/>
  <c r="G1054" i="4"/>
  <c r="F1054" i="4"/>
  <c r="H1052" i="4"/>
  <c r="A1056" i="4" l="1"/>
  <c r="G1055" i="4"/>
  <c r="F1055" i="4"/>
  <c r="E1055" i="4"/>
  <c r="C1055" i="4"/>
  <c r="B1055" i="4"/>
  <c r="H1053" i="4"/>
  <c r="G1056" i="4" l="1"/>
  <c r="F1056" i="4"/>
  <c r="E1056" i="4"/>
  <c r="C1056" i="4"/>
  <c r="B1056" i="4"/>
  <c r="A1057" i="4"/>
  <c r="H1054" i="4"/>
  <c r="F1057" i="4" l="1"/>
  <c r="E1057" i="4"/>
  <c r="C1057" i="4"/>
  <c r="B1057" i="4"/>
  <c r="A1058" i="4"/>
  <c r="G1057" i="4"/>
  <c r="H1055" i="4"/>
  <c r="H1056" i="4" l="1"/>
  <c r="B1058" i="4"/>
  <c r="A1059" i="4"/>
  <c r="G1058" i="4"/>
  <c r="F1058" i="4"/>
  <c r="E1058" i="4"/>
  <c r="C1058" i="4"/>
  <c r="B1059" i="4" l="1"/>
  <c r="A1060" i="4"/>
  <c r="G1059" i="4"/>
  <c r="F1059" i="4"/>
  <c r="E1059" i="4"/>
  <c r="C1059" i="4"/>
  <c r="H1057" i="4"/>
  <c r="E1060" i="4" l="1"/>
  <c r="A1061" i="4"/>
  <c r="G1060" i="4"/>
  <c r="F1060" i="4"/>
  <c r="C1060" i="4"/>
  <c r="B1060" i="4"/>
  <c r="H1059" i="4"/>
  <c r="H1058" i="4"/>
  <c r="F1061" i="4" l="1"/>
  <c r="E1061" i="4"/>
  <c r="C1061" i="4"/>
  <c r="B1061" i="4"/>
  <c r="A1062" i="4"/>
  <c r="G1061" i="4"/>
  <c r="H1060" i="4" l="1"/>
  <c r="G1062" i="4"/>
  <c r="A1063" i="4"/>
  <c r="F1062" i="4"/>
  <c r="E1062" i="4"/>
  <c r="C1062" i="4"/>
  <c r="B1062" i="4"/>
  <c r="A1064" i="4" l="1"/>
  <c r="G1063" i="4"/>
  <c r="F1063" i="4"/>
  <c r="E1063" i="4"/>
  <c r="C1063" i="4"/>
  <c r="B1063" i="4"/>
  <c r="H1061" i="4"/>
  <c r="A1065" i="4" l="1"/>
  <c r="G1064" i="4"/>
  <c r="F1064" i="4"/>
  <c r="E1064" i="4"/>
  <c r="C1064" i="4"/>
  <c r="B1064" i="4"/>
  <c r="H1063" i="4"/>
  <c r="H1062" i="4"/>
  <c r="A1066" i="4" l="1"/>
  <c r="G1065" i="4"/>
  <c r="F1065" i="4"/>
  <c r="E1065" i="4"/>
  <c r="C1065" i="4"/>
  <c r="B1065" i="4"/>
  <c r="E1066" i="4" l="1"/>
  <c r="C1066" i="4"/>
  <c r="B1066" i="4"/>
  <c r="A1067" i="4"/>
  <c r="G1066" i="4"/>
  <c r="F1066" i="4"/>
  <c r="H1064" i="4"/>
  <c r="C1067" i="4" l="1"/>
  <c r="A1068" i="4"/>
  <c r="G1067" i="4"/>
  <c r="F1067" i="4"/>
  <c r="E1067" i="4"/>
  <c r="B1067" i="4"/>
  <c r="H1066" i="4"/>
  <c r="H1065" i="4"/>
  <c r="G1068" i="4" l="1"/>
  <c r="F1068" i="4"/>
  <c r="E1068" i="4"/>
  <c r="C1068" i="4"/>
  <c r="A1069" i="4"/>
  <c r="B1068" i="4"/>
  <c r="H1067" i="4"/>
  <c r="F1069" i="4" l="1"/>
  <c r="E1069" i="4"/>
  <c r="A1070" i="4"/>
  <c r="G1069" i="4"/>
  <c r="H1068" i="4" s="1"/>
  <c r="C1069" i="4"/>
  <c r="B1069" i="4"/>
  <c r="A1071" i="4" l="1"/>
  <c r="G1070" i="4"/>
  <c r="F1070" i="4"/>
  <c r="E1070" i="4"/>
  <c r="C1070" i="4"/>
  <c r="B1070" i="4"/>
  <c r="G1071" i="4" l="1"/>
  <c r="E1071" i="4"/>
  <c r="C1071" i="4"/>
  <c r="B1071" i="4"/>
  <c r="A1072" i="4"/>
  <c r="F1071" i="4"/>
  <c r="H1069" i="4"/>
  <c r="C1072" i="4" l="1"/>
  <c r="B1072" i="4"/>
  <c r="A1073" i="4"/>
  <c r="G1072" i="4"/>
  <c r="F1072" i="4"/>
  <c r="E1072" i="4"/>
  <c r="H1070" i="4"/>
  <c r="H1071" i="4" l="1"/>
  <c r="A1074" i="4"/>
  <c r="G1073" i="4"/>
  <c r="F1073" i="4"/>
  <c r="E1073" i="4"/>
  <c r="C1073" i="4"/>
  <c r="B1073" i="4"/>
  <c r="B1074" i="4" l="1"/>
  <c r="C1074" i="4"/>
  <c r="A1075" i="4"/>
  <c r="G1074" i="4"/>
  <c r="F1074" i="4"/>
  <c r="E1074" i="4"/>
  <c r="H1072" i="4"/>
  <c r="H1073" i="4" l="1"/>
  <c r="A1076" i="4"/>
  <c r="F1075" i="4"/>
  <c r="E1075" i="4"/>
  <c r="C1075" i="4"/>
  <c r="B1075" i="4"/>
  <c r="G1075" i="4"/>
  <c r="E1076" i="4" l="1"/>
  <c r="C1076" i="4"/>
  <c r="G1076" i="4"/>
  <c r="F1076" i="4"/>
  <c r="B1076" i="4"/>
  <c r="A1077" i="4"/>
  <c r="H1074" i="4"/>
  <c r="A1078" i="4" l="1"/>
  <c r="G1077" i="4"/>
  <c r="F1077" i="4"/>
  <c r="E1077" i="4"/>
  <c r="C1077" i="4"/>
  <c r="B1077" i="4"/>
  <c r="H1076" i="4"/>
  <c r="H1075" i="4"/>
  <c r="G1078" i="4" l="1"/>
  <c r="F1078" i="4"/>
  <c r="A1079" i="4"/>
  <c r="E1078" i="4"/>
  <c r="C1078" i="4"/>
  <c r="B1078" i="4"/>
  <c r="E1079" i="4" l="1"/>
  <c r="C1079" i="4"/>
  <c r="B1079" i="4"/>
  <c r="G1079" i="4"/>
  <c r="H1078" i="4" s="1"/>
  <c r="F1079" i="4"/>
  <c r="A1080" i="4"/>
  <c r="H1077" i="4"/>
  <c r="A1081" i="4" l="1"/>
  <c r="G1080" i="4"/>
  <c r="F1080" i="4"/>
  <c r="E1080" i="4"/>
  <c r="C1080" i="4"/>
  <c r="B1080" i="4"/>
  <c r="H1079" i="4"/>
  <c r="A1082" i="4" l="1"/>
  <c r="G1081" i="4"/>
  <c r="F1081" i="4"/>
  <c r="E1081" i="4"/>
  <c r="C1081" i="4"/>
  <c r="B1081" i="4"/>
  <c r="A1083" i="4" l="1"/>
  <c r="G1082" i="4"/>
  <c r="F1082" i="4"/>
  <c r="E1082" i="4"/>
  <c r="C1082" i="4"/>
  <c r="B1082" i="4"/>
  <c r="H1080" i="4"/>
  <c r="C1083" i="4" l="1"/>
  <c r="B1083" i="4"/>
  <c r="A1084" i="4"/>
  <c r="G1083" i="4"/>
  <c r="E1083" i="4"/>
  <c r="F1083" i="4"/>
  <c r="H1081" i="4"/>
  <c r="F1084" i="4" l="1"/>
  <c r="E1084" i="4"/>
  <c r="C1084" i="4"/>
  <c r="B1084" i="4"/>
  <c r="A1085" i="4"/>
  <c r="G1084" i="4"/>
  <c r="H1082" i="4"/>
  <c r="F1085" i="4" l="1"/>
  <c r="E1085" i="4"/>
  <c r="A1086" i="4"/>
  <c r="G1085" i="4"/>
  <c r="H1084" i="4" s="1"/>
  <c r="C1085" i="4"/>
  <c r="B1085" i="4"/>
  <c r="H1083" i="4"/>
  <c r="A1087" i="4" l="1"/>
  <c r="G1086" i="4"/>
  <c r="F1086" i="4"/>
  <c r="E1086" i="4"/>
  <c r="C1086" i="4"/>
  <c r="B1086" i="4"/>
  <c r="G1087" i="4" l="1"/>
  <c r="B1087" i="4"/>
  <c r="A1088" i="4"/>
  <c r="F1087" i="4"/>
  <c r="E1087" i="4"/>
  <c r="C1087" i="4"/>
  <c r="H1085" i="4"/>
  <c r="A1089" i="4" l="1"/>
  <c r="C1088" i="4"/>
  <c r="B1088" i="4"/>
  <c r="G1088" i="4"/>
  <c r="H1087" i="4" s="1"/>
  <c r="F1088" i="4"/>
  <c r="E1088" i="4"/>
  <c r="H1086" i="4"/>
  <c r="A1090" i="4" l="1"/>
  <c r="G1089" i="4"/>
  <c r="F1089" i="4"/>
  <c r="E1089" i="4"/>
  <c r="C1089" i="4"/>
  <c r="B1089" i="4"/>
  <c r="B1090" i="4" l="1"/>
  <c r="A1091" i="4"/>
  <c r="G1090" i="4"/>
  <c r="F1090" i="4"/>
  <c r="E1090" i="4"/>
  <c r="C1090" i="4"/>
  <c r="H1088" i="4"/>
  <c r="A1092" i="4" l="1"/>
  <c r="G1091" i="4"/>
  <c r="F1091" i="4"/>
  <c r="E1091" i="4"/>
  <c r="C1091" i="4"/>
  <c r="B1091" i="4"/>
  <c r="H1089" i="4"/>
  <c r="E1092" i="4" l="1"/>
  <c r="C1092" i="4"/>
  <c r="F1092" i="4"/>
  <c r="B1092" i="4"/>
  <c r="A1093" i="4"/>
  <c r="G1092" i="4"/>
  <c r="H1090" i="4"/>
  <c r="A1094" i="4" l="1"/>
  <c r="B1093" i="4"/>
  <c r="G1093" i="4"/>
  <c r="F1093" i="4"/>
  <c r="E1093" i="4"/>
  <c r="C1093" i="4"/>
  <c r="H1091" i="4"/>
  <c r="G1094" i="4" l="1"/>
  <c r="F1094" i="4"/>
  <c r="A1095" i="4"/>
  <c r="E1094" i="4"/>
  <c r="C1094" i="4"/>
  <c r="B1094" i="4"/>
  <c r="H1093" i="4"/>
  <c r="H1092" i="4"/>
  <c r="B1095" i="4" l="1"/>
  <c r="A1096" i="4"/>
  <c r="G1095" i="4"/>
  <c r="F1095" i="4"/>
  <c r="E1095" i="4"/>
  <c r="C1095" i="4"/>
  <c r="H1094" i="4"/>
  <c r="A1097" i="4" l="1"/>
  <c r="G1096" i="4"/>
  <c r="F1096" i="4"/>
  <c r="E1096" i="4"/>
  <c r="C1096" i="4"/>
  <c r="B1096" i="4"/>
  <c r="G1097" i="4" l="1"/>
  <c r="F1097" i="4"/>
  <c r="E1097" i="4"/>
  <c r="C1097" i="4"/>
  <c r="B1097" i="4"/>
  <c r="A1098" i="4"/>
  <c r="H1096" i="4"/>
  <c r="H1095" i="4"/>
  <c r="A1099" i="4" l="1"/>
  <c r="G1098" i="4"/>
  <c r="F1098" i="4"/>
  <c r="E1098" i="4"/>
  <c r="C1098" i="4"/>
  <c r="B1098" i="4"/>
  <c r="H1097" i="4"/>
  <c r="C1099" i="4" l="1"/>
  <c r="B1099" i="4"/>
  <c r="A1100" i="4"/>
  <c r="G1099" i="4"/>
  <c r="F1099" i="4"/>
  <c r="E1099" i="4"/>
  <c r="C1100" i="4" l="1"/>
  <c r="B1100" i="4"/>
  <c r="A1101" i="4"/>
  <c r="G1100" i="4"/>
  <c r="F1100" i="4"/>
  <c r="E1100" i="4"/>
  <c r="H1098" i="4"/>
  <c r="F1101" i="4" l="1"/>
  <c r="E1101" i="4"/>
  <c r="A1102" i="4"/>
  <c r="G1101" i="4"/>
  <c r="C1101" i="4"/>
  <c r="B1101" i="4"/>
  <c r="H1099" i="4"/>
  <c r="G1102" i="4" l="1"/>
  <c r="F1102" i="4"/>
  <c r="E1102" i="4"/>
  <c r="C1102" i="4"/>
  <c r="B1102" i="4"/>
  <c r="A1103" i="4"/>
  <c r="H1100" i="4"/>
  <c r="G1103" i="4" l="1"/>
  <c r="A1104" i="4"/>
  <c r="F1103" i="4"/>
  <c r="E1103" i="4"/>
  <c r="C1103" i="4"/>
  <c r="B1103" i="4"/>
  <c r="H1102" i="4"/>
  <c r="H1101" i="4"/>
  <c r="A1105" i="4" l="1"/>
  <c r="G1104" i="4"/>
  <c r="F1104" i="4"/>
  <c r="C1104" i="4"/>
  <c r="E1104" i="4"/>
  <c r="B1104" i="4"/>
  <c r="H1103" i="4"/>
  <c r="A1106" i="4" l="1"/>
  <c r="E1105" i="4"/>
  <c r="C1105" i="4"/>
  <c r="B1105" i="4"/>
  <c r="G1105" i="4"/>
  <c r="F1105" i="4"/>
  <c r="B1106" i="4" l="1"/>
  <c r="A1107" i="4"/>
  <c r="F1106" i="4"/>
  <c r="G1106" i="4"/>
  <c r="H1105" i="4" s="1"/>
  <c r="E1106" i="4"/>
  <c r="C1106" i="4"/>
  <c r="H1104" i="4"/>
  <c r="A1108" i="4" l="1"/>
  <c r="G1107" i="4"/>
  <c r="F1107" i="4"/>
  <c r="E1107" i="4"/>
  <c r="C1107" i="4"/>
  <c r="B1107" i="4"/>
  <c r="H1106" i="4"/>
  <c r="E1108" i="4" l="1"/>
  <c r="C1108" i="4"/>
  <c r="G1108" i="4"/>
  <c r="F1108" i="4"/>
  <c r="B1108" i="4"/>
  <c r="A1109" i="4"/>
  <c r="A1110" i="4" l="1"/>
  <c r="G1109" i="4"/>
  <c r="F1109" i="4"/>
  <c r="E1109" i="4"/>
  <c r="B1109" i="4"/>
  <c r="C1109" i="4"/>
  <c r="H1108" i="4"/>
  <c r="H1107" i="4"/>
  <c r="G1110" i="4" l="1"/>
  <c r="F1110" i="4"/>
  <c r="E1110" i="4"/>
  <c r="A1111" i="4"/>
  <c r="C1110" i="4"/>
  <c r="B1110" i="4"/>
  <c r="A1112" i="4" l="1"/>
  <c r="G1111" i="4"/>
  <c r="F1111" i="4"/>
  <c r="E1111" i="4"/>
  <c r="C1111" i="4"/>
  <c r="B1111" i="4"/>
  <c r="H1110" i="4"/>
  <c r="H1109" i="4"/>
  <c r="A1113" i="4" l="1"/>
  <c r="G1112" i="4"/>
  <c r="F1112" i="4"/>
  <c r="E1112" i="4"/>
  <c r="C1112" i="4"/>
  <c r="B1112" i="4"/>
  <c r="G1113" i="4" l="1"/>
  <c r="F1113" i="4"/>
  <c r="E1113" i="4"/>
  <c r="C1113" i="4"/>
  <c r="B1113" i="4"/>
  <c r="A1114" i="4"/>
  <c r="H1112" i="4"/>
  <c r="H1111" i="4"/>
  <c r="A1115" i="4" l="1"/>
  <c r="F1114" i="4"/>
  <c r="G1114" i="4"/>
  <c r="H1113" i="4" s="1"/>
  <c r="E1114" i="4"/>
  <c r="C1114" i="4"/>
  <c r="B1114" i="4"/>
  <c r="C1115" i="4" l="1"/>
  <c r="B1115" i="4"/>
  <c r="A1116" i="4"/>
  <c r="G1115" i="4"/>
  <c r="F1115" i="4"/>
  <c r="E1115" i="4"/>
  <c r="E1116" i="4" l="1"/>
  <c r="C1116" i="4"/>
  <c r="B1116" i="4"/>
  <c r="G1116" i="4"/>
  <c r="F1116" i="4"/>
  <c r="A1117" i="4"/>
  <c r="H1114" i="4"/>
  <c r="F1117" i="4" l="1"/>
  <c r="E1117" i="4"/>
  <c r="C1117" i="4"/>
  <c r="A1118" i="4"/>
  <c r="G1117" i="4"/>
  <c r="H1116" i="4" s="1"/>
  <c r="B1117" i="4"/>
  <c r="H1115" i="4"/>
  <c r="A1119" i="4" l="1"/>
  <c r="G1118" i="4"/>
  <c r="F1118" i="4"/>
  <c r="E1118" i="4"/>
  <c r="C1118" i="4"/>
  <c r="B1118" i="4"/>
  <c r="G1119" i="4" l="1"/>
  <c r="F1119" i="4"/>
  <c r="B1119" i="4"/>
  <c r="A1120" i="4"/>
  <c r="E1119" i="4"/>
  <c r="C1119" i="4"/>
  <c r="H1117" i="4"/>
  <c r="A1121" i="4" l="1"/>
  <c r="G1120" i="4"/>
  <c r="E1120" i="4"/>
  <c r="C1120" i="4"/>
  <c r="F1120" i="4"/>
  <c r="B1120" i="4"/>
  <c r="H1119" i="4"/>
  <c r="H1118" i="4"/>
  <c r="A1122" i="4" l="1"/>
  <c r="G1121" i="4"/>
  <c r="F1121" i="4"/>
  <c r="E1121" i="4"/>
  <c r="C1121" i="4"/>
  <c r="B1121" i="4"/>
  <c r="B1122" i="4" l="1"/>
  <c r="C1122" i="4"/>
  <c r="A1123" i="4"/>
  <c r="G1122" i="4"/>
  <c r="H1121" i="4" s="1"/>
  <c r="F1122" i="4"/>
  <c r="E1122" i="4"/>
  <c r="H1120" i="4"/>
  <c r="A1124" i="4" l="1"/>
  <c r="G1123" i="4"/>
  <c r="H1122" i="4" s="1"/>
  <c r="F1123" i="4"/>
  <c r="E1123" i="4"/>
  <c r="B1123" i="4"/>
  <c r="C1123" i="4"/>
  <c r="E1124" i="4" l="1"/>
  <c r="C1124" i="4"/>
  <c r="B1124" i="4"/>
  <c r="A1125" i="4"/>
  <c r="G1124" i="4"/>
  <c r="F1124" i="4"/>
  <c r="G1125" i="4" l="1"/>
  <c r="E1125" i="4"/>
  <c r="C1125" i="4"/>
  <c r="B1125" i="4"/>
  <c r="A1126" i="4"/>
  <c r="F1125" i="4"/>
  <c r="H1123" i="4"/>
  <c r="G1126" i="4" l="1"/>
  <c r="F1126" i="4"/>
  <c r="E1126" i="4"/>
  <c r="A1127" i="4"/>
  <c r="C1126" i="4"/>
  <c r="B1126" i="4"/>
  <c r="H1125" i="4"/>
  <c r="H1124" i="4"/>
  <c r="G1127" i="4" l="1"/>
  <c r="F1127" i="4"/>
  <c r="E1127" i="4"/>
  <c r="C1127" i="4"/>
  <c r="B1127" i="4"/>
  <c r="A1128" i="4"/>
  <c r="H1126" i="4"/>
  <c r="A1129" i="4" l="1"/>
  <c r="G1128" i="4"/>
  <c r="F1128" i="4"/>
  <c r="E1128" i="4"/>
  <c r="C1128" i="4"/>
  <c r="B1128" i="4"/>
  <c r="H1127" i="4"/>
  <c r="A1130" i="4" l="1"/>
  <c r="G1129" i="4"/>
  <c r="H1128" i="4" s="1"/>
  <c r="F1129" i="4"/>
  <c r="E1129" i="4"/>
  <c r="C1129" i="4"/>
  <c r="B1129" i="4"/>
  <c r="A1131" i="4" l="1"/>
  <c r="E1130" i="4"/>
  <c r="C1130" i="4"/>
  <c r="B1130" i="4"/>
  <c r="G1130" i="4"/>
  <c r="F1130" i="4"/>
  <c r="C1131" i="4" l="1"/>
  <c r="B1131" i="4"/>
  <c r="A1132" i="4"/>
  <c r="G1131" i="4"/>
  <c r="F1131" i="4"/>
  <c r="E1131" i="4"/>
  <c r="H1129" i="4"/>
  <c r="A1133" i="4" l="1"/>
  <c r="G1132" i="4"/>
  <c r="F1132" i="4"/>
  <c r="E1132" i="4"/>
  <c r="C1132" i="4"/>
  <c r="B1132" i="4"/>
  <c r="H1130" i="4"/>
  <c r="F1133" i="4" l="1"/>
  <c r="E1133" i="4"/>
  <c r="C1133" i="4"/>
  <c r="B1133" i="4"/>
  <c r="A1134" i="4"/>
  <c r="G1133" i="4"/>
  <c r="H1131" i="4"/>
  <c r="A1135" i="4" l="1"/>
  <c r="G1134" i="4"/>
  <c r="E1134" i="4"/>
  <c r="C1134" i="4"/>
  <c r="B1134" i="4"/>
  <c r="F1134" i="4"/>
  <c r="H1132" i="4"/>
  <c r="G1135" i="4" l="1"/>
  <c r="F1135" i="4"/>
  <c r="A1136" i="4"/>
  <c r="E1135" i="4"/>
  <c r="C1135" i="4"/>
  <c r="B1135" i="4"/>
  <c r="H1133" i="4"/>
  <c r="C1136" i="4" l="1"/>
  <c r="B1136" i="4"/>
  <c r="A1137" i="4"/>
  <c r="G1136" i="4"/>
  <c r="F1136" i="4"/>
  <c r="E1136" i="4"/>
  <c r="H1134" i="4"/>
  <c r="H1135" i="4" l="1"/>
  <c r="A1138" i="4"/>
  <c r="G1137" i="4"/>
  <c r="F1137" i="4"/>
  <c r="E1137" i="4"/>
  <c r="B1137" i="4"/>
  <c r="C1137" i="4"/>
  <c r="B1138" i="4" l="1"/>
  <c r="A1139" i="4"/>
  <c r="G1138" i="4"/>
  <c r="F1138" i="4"/>
  <c r="E1138" i="4"/>
  <c r="C1138" i="4"/>
  <c r="H1136" i="4"/>
  <c r="G1139" i="4" l="1"/>
  <c r="A1140" i="4"/>
  <c r="F1139" i="4"/>
  <c r="E1139" i="4"/>
  <c r="C1139" i="4"/>
  <c r="B1139" i="4"/>
  <c r="H1138" i="4"/>
  <c r="H1137" i="4"/>
  <c r="E1140" i="4" l="1"/>
  <c r="C1140" i="4"/>
  <c r="B1140" i="4"/>
  <c r="A1141" i="4"/>
  <c r="G1140" i="4"/>
  <c r="H1139" i="4" s="1"/>
  <c r="F1140" i="4"/>
  <c r="G1141" i="4" l="1"/>
  <c r="F1141" i="4"/>
  <c r="E1141" i="4"/>
  <c r="C1141" i="4"/>
  <c r="B1141" i="4"/>
  <c r="A1142" i="4"/>
  <c r="G1142" i="4" l="1"/>
  <c r="F1142" i="4"/>
  <c r="E1142" i="4"/>
  <c r="A1143" i="4"/>
  <c r="C1142" i="4"/>
  <c r="B1142" i="4"/>
  <c r="H1141" i="4"/>
  <c r="H1140" i="4"/>
  <c r="A1144" i="4" l="1"/>
  <c r="G1143" i="4"/>
  <c r="F1143" i="4"/>
  <c r="E1143" i="4"/>
  <c r="C1143" i="4"/>
  <c r="B1143" i="4"/>
  <c r="H1142" i="4"/>
  <c r="A1145" i="4" l="1"/>
  <c r="G1144" i="4"/>
  <c r="E1144" i="4"/>
  <c r="C1144" i="4"/>
  <c r="B1144" i="4"/>
  <c r="F1144" i="4"/>
  <c r="A1146" i="4" l="1"/>
  <c r="G1145" i="4"/>
  <c r="F1145" i="4"/>
  <c r="E1145" i="4"/>
  <c r="C1145" i="4"/>
  <c r="B1145" i="4"/>
  <c r="H1143" i="4"/>
  <c r="A1147" i="4" l="1"/>
  <c r="G1146" i="4"/>
  <c r="F1146" i="4"/>
  <c r="E1146" i="4"/>
  <c r="C1146" i="4"/>
  <c r="B1146" i="4"/>
  <c r="H1144" i="4"/>
  <c r="C1147" i="4" l="1"/>
  <c r="B1147" i="4"/>
  <c r="F1147" i="4"/>
  <c r="E1147" i="4"/>
  <c r="A1148" i="4"/>
  <c r="G1147" i="4"/>
  <c r="H1145" i="4"/>
  <c r="A1149" i="4" l="1"/>
  <c r="G1148" i="4"/>
  <c r="E1148" i="4"/>
  <c r="C1148" i="4"/>
  <c r="B1148" i="4"/>
  <c r="F1148" i="4"/>
  <c r="H1146" i="4"/>
  <c r="F1149" i="4" l="1"/>
  <c r="E1149" i="4"/>
  <c r="C1149" i="4"/>
  <c r="A1150" i="4"/>
  <c r="G1149" i="4"/>
  <c r="B1149" i="4"/>
  <c r="H1147" i="4"/>
  <c r="H1148" i="4" l="1"/>
  <c r="C1150" i="4"/>
  <c r="B1150" i="4"/>
  <c r="A1151" i="4"/>
  <c r="G1150" i="4"/>
  <c r="F1150" i="4"/>
  <c r="E1150" i="4"/>
  <c r="G1151" i="4" l="1"/>
  <c r="F1151" i="4"/>
  <c r="A1152" i="4"/>
  <c r="E1151" i="4"/>
  <c r="B1151" i="4"/>
  <c r="C1151" i="4"/>
  <c r="H1149" i="4"/>
  <c r="A1153" i="4" l="1"/>
  <c r="G1152" i="4"/>
  <c r="F1152" i="4"/>
  <c r="E1152" i="4"/>
  <c r="C1152" i="4"/>
  <c r="B1152" i="4"/>
  <c r="H1150" i="4"/>
  <c r="A1154" i="4" l="1"/>
  <c r="G1153" i="4"/>
  <c r="F1153" i="4"/>
  <c r="E1153" i="4"/>
  <c r="C1153" i="4"/>
  <c r="B1153" i="4"/>
  <c r="H1152" i="4"/>
  <c r="H1151" i="4"/>
  <c r="B1154" i="4" l="1"/>
  <c r="A1155" i="4"/>
  <c r="G1154" i="4"/>
  <c r="F1154" i="4"/>
  <c r="C1154" i="4"/>
  <c r="E1154" i="4"/>
  <c r="G1155" i="4" l="1"/>
  <c r="F1155" i="4"/>
  <c r="E1155" i="4"/>
  <c r="C1155" i="4"/>
  <c r="B1155" i="4"/>
  <c r="A1156" i="4"/>
  <c r="H1153" i="4"/>
  <c r="E1156" i="4" l="1"/>
  <c r="C1156" i="4"/>
  <c r="B1156" i="4"/>
  <c r="A1157" i="4"/>
  <c r="G1156" i="4"/>
  <c r="F1156" i="4"/>
  <c r="H1154" i="4"/>
  <c r="H1155" i="4" l="1"/>
  <c r="A1158" i="4"/>
  <c r="G1157" i="4"/>
  <c r="F1157" i="4"/>
  <c r="E1157" i="4"/>
  <c r="C1157" i="4"/>
  <c r="B1157" i="4"/>
  <c r="G1158" i="4" l="1"/>
  <c r="F1158" i="4"/>
  <c r="E1158" i="4"/>
  <c r="C1158" i="4"/>
  <c r="B1158" i="4"/>
  <c r="A1159" i="4"/>
  <c r="H1157" i="4"/>
  <c r="H1156" i="4"/>
  <c r="A1160" i="4" l="1"/>
  <c r="G1159" i="4"/>
  <c r="H1158" i="4" s="1"/>
  <c r="F1159" i="4"/>
  <c r="E1159" i="4"/>
  <c r="C1159" i="4"/>
  <c r="B1159" i="4"/>
  <c r="A1161" i="4" l="1"/>
  <c r="G1160" i="4"/>
  <c r="C1160" i="4"/>
  <c r="F1160" i="4"/>
  <c r="E1160" i="4"/>
  <c r="B1160" i="4"/>
  <c r="G1161" i="4" l="1"/>
  <c r="F1161" i="4"/>
  <c r="E1161" i="4"/>
  <c r="C1161" i="4"/>
  <c r="B1161" i="4"/>
  <c r="A1162" i="4"/>
  <c r="H1159" i="4"/>
  <c r="A1163" i="4" l="1"/>
  <c r="F1162" i="4"/>
  <c r="G1162" i="4"/>
  <c r="E1162" i="4"/>
  <c r="C1162" i="4"/>
  <c r="B1162" i="4"/>
  <c r="H1160" i="4"/>
  <c r="H1161" i="4" l="1"/>
  <c r="C1163" i="4"/>
  <c r="B1163" i="4"/>
  <c r="A1164" i="4"/>
  <c r="G1163" i="4"/>
  <c r="F1163" i="4"/>
  <c r="E1163" i="4"/>
  <c r="F1164" i="4" l="1"/>
  <c r="E1164" i="4"/>
  <c r="C1164" i="4"/>
  <c r="B1164" i="4"/>
  <c r="A1165" i="4"/>
  <c r="G1164" i="4"/>
  <c r="H1162" i="4"/>
  <c r="F1165" i="4" l="1"/>
  <c r="E1165" i="4"/>
  <c r="C1165" i="4"/>
  <c r="A1166" i="4"/>
  <c r="G1165" i="4"/>
  <c r="B1165" i="4"/>
  <c r="H1163" i="4"/>
  <c r="A1167" i="4" l="1"/>
  <c r="G1166" i="4"/>
  <c r="F1166" i="4"/>
  <c r="E1166" i="4"/>
  <c r="C1166" i="4"/>
  <c r="B1166" i="4"/>
  <c r="H1164" i="4"/>
  <c r="G1167" i="4" l="1"/>
  <c r="F1167" i="4"/>
  <c r="B1167" i="4"/>
  <c r="A1168" i="4"/>
  <c r="E1167" i="4"/>
  <c r="C1167" i="4"/>
  <c r="H1165" i="4"/>
  <c r="G1168" i="4" l="1"/>
  <c r="F1168" i="4"/>
  <c r="E1168" i="4"/>
  <c r="C1168" i="4"/>
  <c r="A1169" i="4"/>
  <c r="B1168" i="4"/>
  <c r="H1167" i="4"/>
  <c r="H1166" i="4"/>
  <c r="A1170" i="4" l="1"/>
  <c r="E1169" i="4"/>
  <c r="G1169" i="4"/>
  <c r="H1168" i="4" s="1"/>
  <c r="F1169" i="4"/>
  <c r="C1169" i="4"/>
  <c r="B1169" i="4"/>
  <c r="B1170" i="4" l="1"/>
  <c r="G1170" i="4"/>
  <c r="F1170" i="4"/>
  <c r="E1170" i="4"/>
  <c r="C1170" i="4"/>
  <c r="A1171" i="4"/>
  <c r="A1172" i="4" l="1"/>
  <c r="G1171" i="4"/>
  <c r="F1171" i="4"/>
  <c r="E1171" i="4"/>
  <c r="C1171" i="4"/>
  <c r="B1171" i="4"/>
  <c r="H1169" i="4"/>
  <c r="E1172" i="4" l="1"/>
  <c r="C1172" i="4"/>
  <c r="B1172" i="4"/>
  <c r="A1173" i="4"/>
  <c r="F1172" i="4"/>
  <c r="G1172" i="4"/>
  <c r="H1171" i="4" s="1"/>
  <c r="H1170" i="4"/>
  <c r="A1174" i="4" l="1"/>
  <c r="G1173" i="4"/>
  <c r="F1173" i="4"/>
  <c r="E1173" i="4"/>
  <c r="C1173" i="4"/>
  <c r="B1173" i="4"/>
  <c r="G1174" i="4" l="1"/>
  <c r="F1174" i="4"/>
  <c r="E1174" i="4"/>
  <c r="C1174" i="4"/>
  <c r="B1174" i="4"/>
  <c r="A1175" i="4"/>
  <c r="H1172" i="4"/>
  <c r="A1176" i="4" l="1"/>
  <c r="G1175" i="4"/>
  <c r="F1175" i="4"/>
  <c r="E1175" i="4"/>
  <c r="C1175" i="4"/>
  <c r="B1175" i="4"/>
  <c r="H1174" i="4"/>
  <c r="H1173" i="4"/>
  <c r="A1177" i="4" l="1"/>
  <c r="G1176" i="4"/>
  <c r="F1176" i="4"/>
  <c r="E1176" i="4"/>
  <c r="C1176" i="4"/>
  <c r="B1176" i="4"/>
  <c r="A1178" i="4" l="1"/>
  <c r="G1177" i="4"/>
  <c r="F1177" i="4"/>
  <c r="E1177" i="4"/>
  <c r="C1177" i="4"/>
  <c r="B1177" i="4"/>
  <c r="H1176" i="4"/>
  <c r="H1175" i="4"/>
  <c r="A1179" i="4" l="1"/>
  <c r="G1178" i="4"/>
  <c r="F1178" i="4"/>
  <c r="E1178" i="4"/>
  <c r="C1178" i="4"/>
  <c r="B1178" i="4"/>
  <c r="C1179" i="4" l="1"/>
  <c r="B1179" i="4"/>
  <c r="A1180" i="4"/>
  <c r="G1179" i="4"/>
  <c r="F1179" i="4"/>
  <c r="E1179" i="4"/>
  <c r="H1177" i="4"/>
  <c r="A1181" i="4" l="1"/>
  <c r="G1180" i="4"/>
  <c r="F1180" i="4"/>
  <c r="E1180" i="4"/>
  <c r="C1180" i="4"/>
  <c r="B1180" i="4"/>
  <c r="H1179" i="4"/>
  <c r="H1178" i="4"/>
  <c r="F1181" i="4" l="1"/>
  <c r="E1181" i="4"/>
  <c r="C1181" i="4"/>
  <c r="B1181" i="4"/>
  <c r="A1182" i="4"/>
  <c r="G1181" i="4"/>
  <c r="G1182" i="4" l="1"/>
  <c r="F1182" i="4"/>
  <c r="E1182" i="4"/>
  <c r="C1182" i="4"/>
  <c r="B1182" i="4"/>
  <c r="A1183" i="4"/>
  <c r="H1180" i="4"/>
  <c r="G1183" i="4" l="1"/>
  <c r="F1183" i="4"/>
  <c r="E1183" i="4"/>
  <c r="C1183" i="4"/>
  <c r="B1183" i="4"/>
  <c r="A1184" i="4"/>
  <c r="H1182" i="4"/>
  <c r="H1181" i="4"/>
  <c r="A1185" i="4" l="1"/>
  <c r="G1184" i="4"/>
  <c r="F1184" i="4"/>
  <c r="E1184" i="4"/>
  <c r="C1184" i="4"/>
  <c r="B1184" i="4"/>
  <c r="H1183" i="4"/>
  <c r="A1186" i="4" l="1"/>
  <c r="G1185" i="4"/>
  <c r="F1185" i="4"/>
  <c r="E1185" i="4"/>
  <c r="B1185" i="4"/>
  <c r="C1185" i="4"/>
  <c r="B1186" i="4" l="1"/>
  <c r="G1186" i="4"/>
  <c r="F1186" i="4"/>
  <c r="E1186" i="4"/>
  <c r="C1186" i="4"/>
  <c r="A1187" i="4"/>
  <c r="H1185" i="4"/>
  <c r="H1184" i="4"/>
  <c r="A1188" i="4" l="1"/>
  <c r="G1187" i="4"/>
  <c r="F1187" i="4"/>
  <c r="E1187" i="4"/>
  <c r="C1187" i="4"/>
  <c r="B1187" i="4"/>
  <c r="H1186" i="4"/>
  <c r="E1188" i="4" l="1"/>
  <c r="C1188" i="4"/>
  <c r="B1188" i="4"/>
  <c r="A1189" i="4"/>
  <c r="G1188" i="4"/>
  <c r="F1188" i="4"/>
  <c r="A1190" i="4" l="1"/>
  <c r="B1189" i="4"/>
  <c r="G1189" i="4"/>
  <c r="F1189" i="4"/>
  <c r="E1189" i="4"/>
  <c r="C1189" i="4"/>
  <c r="H1187" i="4"/>
  <c r="G1190" i="4" l="1"/>
  <c r="F1190" i="4"/>
  <c r="E1190" i="4"/>
  <c r="C1190" i="4"/>
  <c r="B1190" i="4"/>
  <c r="A1191" i="4"/>
  <c r="H1188" i="4"/>
  <c r="A1192" i="4" l="1"/>
  <c r="G1191" i="4"/>
  <c r="F1191" i="4"/>
  <c r="E1191" i="4"/>
  <c r="C1191" i="4"/>
  <c r="B1191" i="4"/>
  <c r="H1190" i="4"/>
  <c r="H1189" i="4"/>
  <c r="A1193" i="4" l="1"/>
  <c r="G1192" i="4"/>
  <c r="F1192" i="4"/>
  <c r="E1192" i="4"/>
  <c r="C1192" i="4"/>
  <c r="B1192" i="4"/>
  <c r="F1193" i="4" l="1"/>
  <c r="E1193" i="4"/>
  <c r="C1193" i="4"/>
  <c r="B1193" i="4"/>
  <c r="A1194" i="4"/>
  <c r="G1193" i="4"/>
  <c r="H1191" i="4"/>
  <c r="A1195" i="4" l="1"/>
  <c r="G1194" i="4"/>
  <c r="F1194" i="4"/>
  <c r="E1194" i="4"/>
  <c r="C1194" i="4"/>
  <c r="B1194" i="4"/>
  <c r="H1192" i="4"/>
  <c r="C1195" i="4" l="1"/>
  <c r="B1195" i="4"/>
  <c r="A1196" i="4"/>
  <c r="G1195" i="4"/>
  <c r="H1194" i="4" s="1"/>
  <c r="F1195" i="4"/>
  <c r="E1195" i="4"/>
  <c r="H1193" i="4"/>
  <c r="A1197" i="4" l="1"/>
  <c r="G1196" i="4"/>
  <c r="F1196" i="4"/>
  <c r="E1196" i="4"/>
  <c r="C1196" i="4"/>
  <c r="B1196" i="4"/>
  <c r="F1197" i="4" l="1"/>
  <c r="E1197" i="4"/>
  <c r="C1197" i="4"/>
  <c r="B1197" i="4"/>
  <c r="A1198" i="4"/>
  <c r="G1197" i="4"/>
  <c r="H1195" i="4"/>
  <c r="A1199" i="4" l="1"/>
  <c r="G1198" i="4"/>
  <c r="E1198" i="4"/>
  <c r="C1198" i="4"/>
  <c r="B1198" i="4"/>
  <c r="F1198" i="4"/>
  <c r="H1197" i="4"/>
  <c r="H1196" i="4"/>
  <c r="G1199" i="4" l="1"/>
  <c r="F1199" i="4"/>
  <c r="E1199" i="4"/>
  <c r="C1199" i="4"/>
  <c r="B1199" i="4"/>
  <c r="A1200" i="4"/>
  <c r="A1201" i="4" l="1"/>
  <c r="F1200" i="4"/>
  <c r="E1200" i="4"/>
  <c r="C1200" i="4"/>
  <c r="B1200" i="4"/>
  <c r="G1200" i="4"/>
  <c r="H1199" i="4" s="1"/>
  <c r="H1198" i="4"/>
  <c r="A1202" i="4" l="1"/>
  <c r="G1201" i="4"/>
  <c r="F1201" i="4"/>
  <c r="E1201" i="4"/>
  <c r="C1201" i="4"/>
  <c r="B1201" i="4"/>
  <c r="B1202" i="4" l="1"/>
  <c r="A1203" i="4"/>
  <c r="G1202" i="4"/>
  <c r="F1202" i="4"/>
  <c r="E1202" i="4"/>
  <c r="C1202" i="4"/>
  <c r="H1200" i="4"/>
  <c r="A1204" i="4" l="1"/>
  <c r="G1203" i="4"/>
  <c r="F1203" i="4"/>
  <c r="E1203" i="4"/>
  <c r="C1203" i="4"/>
  <c r="B1203" i="4"/>
  <c r="H1201" i="4"/>
  <c r="E1204" i="4" l="1"/>
  <c r="C1204" i="4"/>
  <c r="B1204" i="4"/>
  <c r="G1204" i="4"/>
  <c r="F1204" i="4"/>
  <c r="A1205" i="4"/>
  <c r="H1202" i="4"/>
  <c r="A1206" i="4" l="1"/>
  <c r="G1205" i="4"/>
  <c r="F1205" i="4"/>
  <c r="E1205" i="4"/>
  <c r="C1205" i="4"/>
  <c r="B1205" i="4"/>
  <c r="H1204" i="4"/>
  <c r="H1203" i="4"/>
  <c r="G1206" i="4" l="1"/>
  <c r="F1206" i="4"/>
  <c r="E1206" i="4"/>
  <c r="C1206" i="4"/>
  <c r="B1206" i="4"/>
  <c r="A1207" i="4"/>
  <c r="A1208" i="4" l="1"/>
  <c r="G1207" i="4"/>
  <c r="F1207" i="4"/>
  <c r="E1207" i="4"/>
  <c r="B1207" i="4"/>
  <c r="C1207" i="4"/>
  <c r="H1205" i="4"/>
  <c r="A1209" i="4" l="1"/>
  <c r="G1208" i="4"/>
  <c r="F1208" i="4"/>
  <c r="E1208" i="4"/>
  <c r="C1208" i="4"/>
  <c r="B1208" i="4"/>
  <c r="H1206" i="4"/>
  <c r="A1210" i="4" l="1"/>
  <c r="G1209" i="4"/>
  <c r="F1209" i="4"/>
  <c r="E1209" i="4"/>
  <c r="C1209" i="4"/>
  <c r="B1209" i="4"/>
  <c r="H1207" i="4"/>
  <c r="A1211" i="4" l="1"/>
  <c r="G1210" i="4"/>
  <c r="H1209" i="4" s="1"/>
  <c r="F1210" i="4"/>
  <c r="E1210" i="4"/>
  <c r="C1210" i="4"/>
  <c r="B1210" i="4"/>
  <c r="H1208" i="4"/>
  <c r="C1211" i="4" l="1"/>
  <c r="B1211" i="4"/>
  <c r="E1211" i="4"/>
  <c r="A1212" i="4"/>
  <c r="G1211" i="4"/>
  <c r="F1211" i="4"/>
  <c r="A1213" i="4" l="1"/>
  <c r="G1212" i="4"/>
  <c r="F1212" i="4"/>
  <c r="E1212" i="4"/>
  <c r="C1212" i="4"/>
  <c r="B1212" i="4"/>
  <c r="H1210" i="4"/>
  <c r="F1213" i="4" l="1"/>
  <c r="E1213" i="4"/>
  <c r="C1213" i="4"/>
  <c r="B1213" i="4"/>
  <c r="A1214" i="4"/>
  <c r="G1213" i="4"/>
  <c r="H1211" i="4"/>
  <c r="H1212" i="4" l="1"/>
  <c r="A1215" i="4"/>
  <c r="G1214" i="4"/>
  <c r="F1214" i="4"/>
  <c r="E1214" i="4"/>
  <c r="C1214" i="4"/>
  <c r="B1214" i="4"/>
  <c r="G1215" i="4" l="1"/>
  <c r="F1215" i="4"/>
  <c r="E1215" i="4"/>
  <c r="C1215" i="4"/>
  <c r="B1215" i="4"/>
  <c r="A1216" i="4"/>
  <c r="H1214" i="4"/>
  <c r="H1213" i="4"/>
  <c r="A1217" i="4" l="1"/>
  <c r="F1216" i="4"/>
  <c r="E1216" i="4"/>
  <c r="C1216" i="4"/>
  <c r="B1216" i="4"/>
  <c r="G1216" i="4"/>
  <c r="H1215" i="4" s="1"/>
  <c r="A1218" i="4" l="1"/>
  <c r="G1217" i="4"/>
  <c r="F1217" i="4"/>
  <c r="E1217" i="4"/>
  <c r="C1217" i="4"/>
  <c r="B1217" i="4"/>
  <c r="B1218" i="4" l="1"/>
  <c r="G1218" i="4"/>
  <c r="F1218" i="4"/>
  <c r="E1218" i="4"/>
  <c r="C1218" i="4"/>
  <c r="A1219" i="4"/>
  <c r="H1216" i="4"/>
  <c r="A1220" i="4" l="1"/>
  <c r="G1219" i="4"/>
  <c r="F1219" i="4"/>
  <c r="E1219" i="4"/>
  <c r="C1219" i="4"/>
  <c r="B1219" i="4"/>
  <c r="H1217" i="4"/>
  <c r="E1220" i="4" l="1"/>
  <c r="C1220" i="4"/>
  <c r="B1220" i="4"/>
  <c r="A1221" i="4"/>
  <c r="G1220" i="4"/>
  <c r="F1220" i="4"/>
  <c r="H1218" i="4"/>
  <c r="H1219" i="4" l="1"/>
  <c r="A1222" i="4"/>
  <c r="G1221" i="4"/>
  <c r="F1221" i="4"/>
  <c r="E1221" i="4"/>
  <c r="C1221" i="4"/>
  <c r="B1221" i="4"/>
  <c r="G1222" i="4" l="1"/>
  <c r="F1222" i="4"/>
  <c r="E1222" i="4"/>
  <c r="C1222" i="4"/>
  <c r="B1222" i="4"/>
  <c r="A1223" i="4"/>
  <c r="H1221" i="4"/>
  <c r="H1220" i="4"/>
  <c r="A1224" i="4" l="1"/>
  <c r="G1223" i="4"/>
  <c r="B1223" i="4"/>
  <c r="F1223" i="4"/>
  <c r="E1223" i="4"/>
  <c r="C1223" i="4"/>
  <c r="H1222" i="4"/>
  <c r="A1225" i="4" l="1"/>
  <c r="G1224" i="4"/>
  <c r="F1224" i="4"/>
  <c r="E1224" i="4"/>
  <c r="C1224" i="4"/>
  <c r="B1224" i="4"/>
  <c r="A1226" i="4" l="1"/>
  <c r="G1225" i="4"/>
  <c r="E1225" i="4"/>
  <c r="C1225" i="4"/>
  <c r="B1225" i="4"/>
  <c r="F1225" i="4"/>
  <c r="H1223" i="4"/>
  <c r="A1227" i="4" l="1"/>
  <c r="G1226" i="4"/>
  <c r="F1226" i="4"/>
  <c r="E1226" i="4"/>
  <c r="C1226" i="4"/>
  <c r="B1226" i="4"/>
  <c r="H1225" i="4"/>
  <c r="H1224" i="4"/>
  <c r="C1227" i="4" l="1"/>
  <c r="B1227" i="4"/>
  <c r="A1228" i="4"/>
  <c r="G1227" i="4"/>
  <c r="F1227" i="4"/>
  <c r="E1227" i="4"/>
  <c r="A1229" i="4" l="1"/>
  <c r="G1228" i="4"/>
  <c r="F1228" i="4"/>
  <c r="E1228" i="4"/>
  <c r="C1228" i="4"/>
  <c r="B1228" i="4"/>
  <c r="H1226" i="4"/>
  <c r="G1229" i="4" l="1"/>
  <c r="F1229" i="4"/>
  <c r="E1229" i="4"/>
  <c r="C1229" i="4"/>
  <c r="B1229" i="4"/>
  <c r="A1230" i="4"/>
  <c r="H1227" i="4"/>
  <c r="A1231" i="4" l="1"/>
  <c r="G1230" i="4"/>
  <c r="F1230" i="4"/>
  <c r="E1230" i="4"/>
  <c r="C1230" i="4"/>
  <c r="B1230" i="4"/>
  <c r="H1229" i="4"/>
  <c r="H1228" i="4"/>
  <c r="A1232" i="4" l="1"/>
  <c r="G1231" i="4"/>
  <c r="F1231" i="4"/>
  <c r="E1231" i="4"/>
  <c r="C1231" i="4"/>
  <c r="B1231" i="4"/>
  <c r="B1232" i="4" l="1"/>
  <c r="E1232" i="4"/>
  <c r="C1232" i="4"/>
  <c r="A1233" i="4"/>
  <c r="F1232" i="4"/>
  <c r="G1232" i="4"/>
  <c r="H1230" i="4"/>
  <c r="A1234" i="4" l="1"/>
  <c r="G1233" i="4"/>
  <c r="F1233" i="4"/>
  <c r="E1233" i="4"/>
  <c r="C1233" i="4"/>
  <c r="B1233" i="4"/>
  <c r="H1231" i="4"/>
  <c r="E1234" i="4" l="1"/>
  <c r="C1234" i="4"/>
  <c r="A1235" i="4"/>
  <c r="G1234" i="4"/>
  <c r="F1234" i="4"/>
  <c r="B1234" i="4"/>
  <c r="H1232" i="4"/>
  <c r="A1236" i="4" l="1"/>
  <c r="G1235" i="4"/>
  <c r="F1235" i="4"/>
  <c r="E1235" i="4"/>
  <c r="C1235" i="4"/>
  <c r="B1235" i="4"/>
  <c r="H1233" i="4"/>
  <c r="G1236" i="4" l="1"/>
  <c r="F1236" i="4"/>
  <c r="A1237" i="4"/>
  <c r="E1236" i="4"/>
  <c r="C1236" i="4"/>
  <c r="B1236" i="4"/>
  <c r="H1235" i="4"/>
  <c r="H1234" i="4"/>
  <c r="F1237" i="4" l="1"/>
  <c r="E1237" i="4"/>
  <c r="C1237" i="4"/>
  <c r="B1237" i="4"/>
  <c r="A1238" i="4"/>
  <c r="G1237" i="4"/>
  <c r="H1236" i="4" s="1"/>
  <c r="A1239" i="4" l="1"/>
  <c r="G1238" i="4"/>
  <c r="F1238" i="4"/>
  <c r="C1238" i="4"/>
  <c r="B1238" i="4"/>
  <c r="E1238" i="4"/>
  <c r="A1240" i="4" l="1"/>
  <c r="G1239" i="4"/>
  <c r="F1239" i="4"/>
  <c r="E1239" i="4"/>
  <c r="C1239" i="4"/>
  <c r="B1239" i="4"/>
  <c r="H1237" i="4"/>
  <c r="B1240" i="4" l="1"/>
  <c r="A1241" i="4"/>
  <c r="G1240" i="4"/>
  <c r="F1240" i="4"/>
  <c r="E1240" i="4"/>
  <c r="C1240" i="4"/>
  <c r="H1239" i="4"/>
  <c r="H1238" i="4"/>
  <c r="C1241" i="4" l="1"/>
  <c r="B1241" i="4"/>
  <c r="A1242" i="4"/>
  <c r="G1241" i="4"/>
  <c r="F1241" i="4"/>
  <c r="E1241" i="4"/>
  <c r="G1242" i="4" l="1"/>
  <c r="F1242" i="4"/>
  <c r="E1242" i="4"/>
  <c r="C1242" i="4"/>
  <c r="B1242" i="4"/>
  <c r="A1243" i="4"/>
  <c r="H1240" i="4"/>
  <c r="F1243" i="4" l="1"/>
  <c r="E1243" i="4"/>
  <c r="A1244" i="4"/>
  <c r="G1243" i="4"/>
  <c r="B1243" i="4"/>
  <c r="C1243" i="4"/>
  <c r="H1241" i="4"/>
  <c r="A1245" i="4" l="1"/>
  <c r="G1244" i="4"/>
  <c r="F1244" i="4"/>
  <c r="E1244" i="4"/>
  <c r="C1244" i="4"/>
  <c r="B1244" i="4"/>
  <c r="H1242" i="4"/>
  <c r="G1245" i="4" l="1"/>
  <c r="C1245" i="4"/>
  <c r="B1245" i="4"/>
  <c r="A1246" i="4"/>
  <c r="E1245" i="4"/>
  <c r="F1245" i="4"/>
  <c r="H1243" i="4"/>
  <c r="A1247" i="4" l="1"/>
  <c r="G1246" i="4"/>
  <c r="F1246" i="4"/>
  <c r="E1246" i="4"/>
  <c r="C1246" i="4"/>
  <c r="B1246" i="4"/>
  <c r="H1244" i="4"/>
  <c r="A1248" i="4" l="1"/>
  <c r="G1247" i="4"/>
  <c r="F1247" i="4"/>
  <c r="E1247" i="4"/>
  <c r="C1247" i="4"/>
  <c r="B1247" i="4"/>
  <c r="H1245" i="4"/>
  <c r="B1248" i="4" l="1"/>
  <c r="A1249" i="4"/>
  <c r="G1248" i="4"/>
  <c r="F1248" i="4"/>
  <c r="E1248" i="4"/>
  <c r="C1248" i="4"/>
  <c r="H1246" i="4"/>
  <c r="A1250" i="4" l="1"/>
  <c r="G1249" i="4"/>
  <c r="F1249" i="4"/>
  <c r="E1249" i="4"/>
  <c r="C1249" i="4"/>
  <c r="B1249" i="4"/>
  <c r="H1248" i="4"/>
  <c r="H1247" i="4"/>
  <c r="E1250" i="4" l="1"/>
  <c r="C1250" i="4"/>
  <c r="G1250" i="4"/>
  <c r="F1250" i="4"/>
  <c r="B1250" i="4"/>
  <c r="A1251" i="4"/>
  <c r="A1252" i="4" l="1"/>
  <c r="G1251" i="4"/>
  <c r="F1251" i="4"/>
  <c r="E1251" i="4"/>
  <c r="C1251" i="4"/>
  <c r="B1251" i="4"/>
  <c r="H1250" i="4"/>
  <c r="H1249" i="4"/>
  <c r="G1252" i="4" l="1"/>
  <c r="F1252" i="4"/>
  <c r="A1253" i="4"/>
  <c r="E1252" i="4"/>
  <c r="C1252" i="4"/>
  <c r="B1252" i="4"/>
  <c r="C1253" i="4" l="1"/>
  <c r="B1253" i="4"/>
  <c r="A1254" i="4"/>
  <c r="G1253" i="4"/>
  <c r="H1252" i="4" s="1"/>
  <c r="F1253" i="4"/>
  <c r="E1253" i="4"/>
  <c r="H1251" i="4"/>
  <c r="A1255" i="4" l="1"/>
  <c r="G1254" i="4"/>
  <c r="H1253" i="4" s="1"/>
  <c r="F1254" i="4"/>
  <c r="E1254" i="4"/>
  <c r="C1254" i="4"/>
  <c r="B1254" i="4"/>
  <c r="G1255" i="4" l="1"/>
  <c r="F1255" i="4"/>
  <c r="E1255" i="4"/>
  <c r="C1255" i="4"/>
  <c r="B1255" i="4"/>
  <c r="A1256" i="4"/>
  <c r="A1257" i="4" l="1"/>
  <c r="G1256" i="4"/>
  <c r="F1256" i="4"/>
  <c r="E1256" i="4"/>
  <c r="C1256" i="4"/>
  <c r="B1256" i="4"/>
  <c r="H1255" i="4"/>
  <c r="H1254" i="4"/>
  <c r="C1257" i="4" l="1"/>
  <c r="B1257" i="4"/>
  <c r="A1258" i="4"/>
  <c r="G1257" i="4"/>
  <c r="F1257" i="4"/>
  <c r="E1257" i="4"/>
  <c r="E1258" i="4" l="1"/>
  <c r="C1258" i="4"/>
  <c r="B1258" i="4"/>
  <c r="A1259" i="4"/>
  <c r="G1258" i="4"/>
  <c r="F1258" i="4"/>
  <c r="H1256" i="4"/>
  <c r="F1259" i="4" l="1"/>
  <c r="E1259" i="4"/>
  <c r="A1260" i="4"/>
  <c r="G1259" i="4"/>
  <c r="C1259" i="4"/>
  <c r="B1259" i="4"/>
  <c r="H1257" i="4"/>
  <c r="A1261" i="4" l="1"/>
  <c r="G1260" i="4"/>
  <c r="F1260" i="4"/>
  <c r="E1260" i="4"/>
  <c r="C1260" i="4"/>
  <c r="B1260" i="4"/>
  <c r="H1258" i="4"/>
  <c r="G1261" i="4" l="1"/>
  <c r="A1262" i="4"/>
  <c r="F1261" i="4"/>
  <c r="E1261" i="4"/>
  <c r="C1261" i="4"/>
  <c r="B1261" i="4"/>
  <c r="H1260" i="4"/>
  <c r="H1259" i="4"/>
  <c r="A1263" i="4" l="1"/>
  <c r="G1262" i="4"/>
  <c r="F1262" i="4"/>
  <c r="E1262" i="4"/>
  <c r="C1262" i="4"/>
  <c r="B1262" i="4"/>
  <c r="H1261" i="4"/>
  <c r="A1264" i="4" l="1"/>
  <c r="F1263" i="4"/>
  <c r="E1263" i="4"/>
  <c r="C1263" i="4"/>
  <c r="B1263" i="4"/>
  <c r="G1263" i="4"/>
  <c r="B1264" i="4" l="1"/>
  <c r="A1265" i="4"/>
  <c r="G1264" i="4"/>
  <c r="F1264" i="4"/>
  <c r="E1264" i="4"/>
  <c r="C1264" i="4"/>
  <c r="H1262" i="4"/>
  <c r="A1266" i="4" l="1"/>
  <c r="G1265" i="4"/>
  <c r="F1265" i="4"/>
  <c r="E1265" i="4"/>
  <c r="C1265" i="4"/>
  <c r="B1265" i="4"/>
  <c r="H1263" i="4"/>
  <c r="E1266" i="4" l="1"/>
  <c r="C1266" i="4"/>
  <c r="B1266" i="4"/>
  <c r="G1266" i="4"/>
  <c r="F1266" i="4"/>
  <c r="A1267" i="4"/>
  <c r="H1264" i="4"/>
  <c r="A1268" i="4" l="1"/>
  <c r="G1267" i="4"/>
  <c r="F1267" i="4"/>
  <c r="E1267" i="4"/>
  <c r="C1267" i="4"/>
  <c r="B1267" i="4"/>
  <c r="H1266" i="4"/>
  <c r="H1265" i="4"/>
  <c r="G1268" i="4" l="1"/>
  <c r="F1268" i="4"/>
  <c r="E1268" i="4"/>
  <c r="A1269" i="4"/>
  <c r="C1268" i="4"/>
  <c r="B1268" i="4"/>
  <c r="E1269" i="4" l="1"/>
  <c r="C1269" i="4"/>
  <c r="B1269" i="4"/>
  <c r="A1270" i="4"/>
  <c r="G1269" i="4"/>
  <c r="F1269" i="4"/>
  <c r="H1267" i="4"/>
  <c r="A1271" i="4" l="1"/>
  <c r="G1270" i="4"/>
  <c r="F1270" i="4"/>
  <c r="E1270" i="4"/>
  <c r="C1270" i="4"/>
  <c r="B1270" i="4"/>
  <c r="H1268" i="4"/>
  <c r="A1272" i="4" l="1"/>
  <c r="G1271" i="4"/>
  <c r="F1271" i="4"/>
  <c r="E1271" i="4"/>
  <c r="C1271" i="4"/>
  <c r="B1271" i="4"/>
  <c r="H1269" i="4"/>
  <c r="A1273" i="4" l="1"/>
  <c r="B1272" i="4"/>
  <c r="G1272" i="4"/>
  <c r="H1271" i="4" s="1"/>
  <c r="F1272" i="4"/>
  <c r="E1272" i="4"/>
  <c r="C1272" i="4"/>
  <c r="H1270" i="4"/>
  <c r="C1273" i="4" l="1"/>
  <c r="B1273" i="4"/>
  <c r="A1274" i="4"/>
  <c r="G1273" i="4"/>
  <c r="F1273" i="4"/>
  <c r="E1273" i="4"/>
  <c r="G1274" i="4" l="1"/>
  <c r="F1274" i="4"/>
  <c r="E1274" i="4"/>
  <c r="C1274" i="4"/>
  <c r="B1274" i="4"/>
  <c r="A1275" i="4"/>
  <c r="H1273" i="4"/>
  <c r="H1272" i="4"/>
  <c r="F1275" i="4" l="1"/>
  <c r="E1275" i="4"/>
  <c r="C1275" i="4"/>
  <c r="A1276" i="4"/>
  <c r="G1275" i="4"/>
  <c r="H1274" i="4" s="1"/>
  <c r="B1275" i="4"/>
  <c r="A1277" i="4" l="1"/>
  <c r="G1276" i="4"/>
  <c r="F1276" i="4"/>
  <c r="E1276" i="4"/>
  <c r="C1276" i="4"/>
  <c r="B1276" i="4"/>
  <c r="G1277" i="4" l="1"/>
  <c r="F1277" i="4"/>
  <c r="A1278" i="4"/>
  <c r="E1277" i="4"/>
  <c r="C1277" i="4"/>
  <c r="B1277" i="4"/>
  <c r="H1276" i="4"/>
  <c r="H1275" i="4"/>
  <c r="A1279" i="4" l="1"/>
  <c r="G1278" i="4"/>
  <c r="F1278" i="4"/>
  <c r="E1278" i="4"/>
  <c r="C1278" i="4"/>
  <c r="B1278" i="4"/>
  <c r="H1277" i="4"/>
  <c r="A1280" i="4" l="1"/>
  <c r="G1279" i="4"/>
  <c r="F1279" i="4"/>
  <c r="E1279" i="4"/>
  <c r="C1279" i="4"/>
  <c r="B1279" i="4"/>
  <c r="B1280" i="4" l="1"/>
  <c r="G1280" i="4"/>
  <c r="F1280" i="4"/>
  <c r="E1280" i="4"/>
  <c r="C1280" i="4"/>
  <c r="A1281" i="4"/>
  <c r="H1278" i="4"/>
  <c r="A1282" i="4" l="1"/>
  <c r="G1281" i="4"/>
  <c r="F1281" i="4"/>
  <c r="E1281" i="4"/>
  <c r="C1281" i="4"/>
  <c r="B1281" i="4"/>
  <c r="H1280" i="4"/>
  <c r="H1279" i="4"/>
  <c r="E1282" i="4" l="1"/>
  <c r="C1282" i="4"/>
  <c r="B1282" i="4"/>
  <c r="A1283" i="4"/>
  <c r="G1282" i="4"/>
  <c r="F1282" i="4"/>
  <c r="E1283" i="4" l="1"/>
  <c r="C1283" i="4"/>
  <c r="B1283" i="4"/>
  <c r="A1284" i="4"/>
  <c r="G1283" i="4"/>
  <c r="F1283" i="4"/>
  <c r="H1281" i="4"/>
  <c r="H1282" i="4" l="1"/>
  <c r="G1284" i="4"/>
  <c r="F1284" i="4"/>
  <c r="E1284" i="4"/>
  <c r="C1284" i="4"/>
  <c r="A1285" i="4"/>
  <c r="B1284" i="4"/>
  <c r="A1286" i="4" l="1"/>
  <c r="G1285" i="4"/>
  <c r="F1285" i="4"/>
  <c r="E1285" i="4"/>
  <c r="C1285" i="4"/>
  <c r="B1285" i="4"/>
  <c r="H1284" i="4"/>
  <c r="H1283" i="4"/>
  <c r="A1287" i="4" l="1"/>
  <c r="G1286" i="4"/>
  <c r="F1286" i="4"/>
  <c r="C1286" i="4"/>
  <c r="B1286" i="4"/>
  <c r="E1286" i="4"/>
  <c r="A1288" i="4" l="1"/>
  <c r="G1287" i="4"/>
  <c r="F1287" i="4"/>
  <c r="E1287" i="4"/>
  <c r="C1287" i="4"/>
  <c r="B1287" i="4"/>
  <c r="H1286" i="4"/>
  <c r="H1285" i="4"/>
  <c r="A1289" i="4" l="1"/>
  <c r="G1288" i="4"/>
  <c r="F1288" i="4"/>
  <c r="E1288" i="4"/>
  <c r="C1288" i="4"/>
  <c r="B1288" i="4"/>
  <c r="C1289" i="4" l="1"/>
  <c r="B1289" i="4"/>
  <c r="G1289" i="4"/>
  <c r="F1289" i="4"/>
  <c r="E1289" i="4"/>
  <c r="A1290" i="4"/>
  <c r="H1287" i="4"/>
  <c r="A1291" i="4" l="1"/>
  <c r="G1290" i="4"/>
  <c r="H1289" i="4" s="1"/>
  <c r="F1290" i="4"/>
  <c r="E1290" i="4"/>
  <c r="C1290" i="4"/>
  <c r="B1290" i="4"/>
  <c r="H1288" i="4"/>
  <c r="F1291" i="4" l="1"/>
  <c r="E1291" i="4"/>
  <c r="C1291" i="4"/>
  <c r="B1291" i="4"/>
  <c r="A1292" i="4"/>
  <c r="G1291" i="4"/>
  <c r="F1292" i="4" l="1"/>
  <c r="E1292" i="4"/>
  <c r="C1292" i="4"/>
  <c r="B1292" i="4"/>
  <c r="A1293" i="4"/>
  <c r="G1292" i="4"/>
  <c r="H1290" i="4"/>
  <c r="G1293" i="4" l="1"/>
  <c r="F1293" i="4"/>
  <c r="E1293" i="4"/>
  <c r="A1294" i="4"/>
  <c r="C1293" i="4"/>
  <c r="B1293" i="4"/>
  <c r="H1291" i="4"/>
  <c r="A1295" i="4" l="1"/>
  <c r="G1294" i="4"/>
  <c r="F1294" i="4"/>
  <c r="E1294" i="4"/>
  <c r="C1294" i="4"/>
  <c r="B1294" i="4"/>
  <c r="H1293" i="4"/>
  <c r="H1292" i="4"/>
  <c r="A1296" i="4" l="1"/>
  <c r="G1295" i="4"/>
  <c r="E1295" i="4"/>
  <c r="C1295" i="4"/>
  <c r="B1295" i="4"/>
  <c r="F1295" i="4"/>
  <c r="E1296" i="4" l="1"/>
  <c r="B1296" i="4"/>
  <c r="A1297" i="4"/>
  <c r="G1296" i="4"/>
  <c r="F1296" i="4"/>
  <c r="C1296" i="4"/>
  <c r="H1294" i="4"/>
  <c r="A1298" i="4" l="1"/>
  <c r="G1297" i="4"/>
  <c r="F1297" i="4"/>
  <c r="E1297" i="4"/>
  <c r="C1297" i="4"/>
  <c r="B1297" i="4"/>
  <c r="H1295" i="4"/>
  <c r="G1298" i="4" l="1"/>
  <c r="F1298" i="4"/>
  <c r="E1298" i="4"/>
  <c r="C1298" i="4"/>
  <c r="B1298" i="4"/>
  <c r="A1299" i="4"/>
  <c r="H1296" i="4"/>
  <c r="B1299" i="4" l="1"/>
  <c r="A1300" i="4"/>
  <c r="G1299" i="4"/>
  <c r="F1299" i="4"/>
  <c r="E1299" i="4"/>
  <c r="C1299" i="4"/>
  <c r="H1298" i="4"/>
  <c r="H1297" i="4"/>
  <c r="A1301" i="4" l="1"/>
  <c r="G1300" i="4"/>
  <c r="F1300" i="4"/>
  <c r="E1300" i="4"/>
  <c r="C1300" i="4"/>
  <c r="B1300" i="4"/>
  <c r="H1299" i="4"/>
  <c r="B1301" i="4" l="1"/>
  <c r="A1302" i="4"/>
  <c r="G1301" i="4"/>
  <c r="F1301" i="4"/>
  <c r="E1301" i="4"/>
  <c r="C1301" i="4"/>
  <c r="A1303" i="4" l="1"/>
  <c r="B1302" i="4"/>
  <c r="G1302" i="4"/>
  <c r="F1302" i="4"/>
  <c r="E1302" i="4"/>
  <c r="C1302" i="4"/>
  <c r="H1300" i="4"/>
  <c r="C1303" i="4" l="1"/>
  <c r="F1303" i="4"/>
  <c r="E1303" i="4"/>
  <c r="B1303" i="4"/>
  <c r="A1304" i="4"/>
  <c r="G1303" i="4"/>
  <c r="H1301" i="4"/>
  <c r="A1305" i="4" l="1"/>
  <c r="G1304" i="4"/>
  <c r="F1304" i="4"/>
  <c r="E1304" i="4"/>
  <c r="C1304" i="4"/>
  <c r="B1304" i="4"/>
  <c r="H1302" i="4"/>
  <c r="F1305" i="4" l="1"/>
  <c r="A1306" i="4"/>
  <c r="G1305" i="4"/>
  <c r="E1305" i="4"/>
  <c r="B1305" i="4"/>
  <c r="C1305" i="4"/>
  <c r="H1303" i="4"/>
  <c r="A1307" i="4" l="1"/>
  <c r="G1306" i="4"/>
  <c r="F1306" i="4"/>
  <c r="E1306" i="4"/>
  <c r="C1306" i="4"/>
  <c r="B1306" i="4"/>
  <c r="H1305" i="4"/>
  <c r="H1304" i="4"/>
  <c r="A1308" i="4" l="1"/>
  <c r="G1307" i="4"/>
  <c r="F1307" i="4"/>
  <c r="E1307" i="4"/>
  <c r="C1307" i="4"/>
  <c r="B1307" i="4"/>
  <c r="E1308" i="4" l="1"/>
  <c r="C1308" i="4"/>
  <c r="B1308" i="4"/>
  <c r="G1308" i="4"/>
  <c r="F1308" i="4"/>
  <c r="A1309" i="4"/>
  <c r="H1306" i="4"/>
  <c r="A1310" i="4" l="1"/>
  <c r="G1309" i="4"/>
  <c r="F1309" i="4"/>
  <c r="E1309" i="4"/>
  <c r="C1309" i="4"/>
  <c r="B1309" i="4"/>
  <c r="H1308" i="4"/>
  <c r="H1307" i="4"/>
  <c r="B1310" i="4" l="1"/>
  <c r="G1310" i="4"/>
  <c r="F1310" i="4"/>
  <c r="E1310" i="4"/>
  <c r="C1310" i="4"/>
  <c r="A1311" i="4"/>
  <c r="A1312" i="4" l="1"/>
  <c r="G1311" i="4"/>
  <c r="F1311" i="4"/>
  <c r="E1311" i="4"/>
  <c r="C1311" i="4"/>
  <c r="B1311" i="4"/>
  <c r="H1309" i="4"/>
  <c r="E1312" i="4" l="1"/>
  <c r="A1313" i="4"/>
  <c r="G1312" i="4"/>
  <c r="F1312" i="4"/>
  <c r="C1312" i="4"/>
  <c r="B1312" i="4"/>
  <c r="H1310" i="4"/>
  <c r="C1313" i="4" l="1"/>
  <c r="B1313" i="4"/>
  <c r="A1314" i="4"/>
  <c r="G1313" i="4"/>
  <c r="H1312" i="4" s="1"/>
  <c r="F1313" i="4"/>
  <c r="E1313" i="4"/>
  <c r="H1311" i="4"/>
  <c r="G1314" i="4" l="1"/>
  <c r="A1315" i="4"/>
  <c r="F1314" i="4"/>
  <c r="E1314" i="4"/>
  <c r="C1314" i="4"/>
  <c r="B1314" i="4"/>
  <c r="H1313" i="4"/>
  <c r="G1315" i="4" l="1"/>
  <c r="F1315" i="4"/>
  <c r="E1315" i="4"/>
  <c r="C1315" i="4"/>
  <c r="B1315" i="4"/>
  <c r="A1316" i="4"/>
  <c r="H1314" i="4"/>
  <c r="A1317" i="4" l="1"/>
  <c r="G1316" i="4"/>
  <c r="F1316" i="4"/>
  <c r="E1316" i="4"/>
  <c r="C1316" i="4"/>
  <c r="B1316" i="4"/>
  <c r="H1315" i="4"/>
  <c r="A1318" i="4" l="1"/>
  <c r="G1317" i="4"/>
  <c r="F1317" i="4"/>
  <c r="E1317" i="4"/>
  <c r="C1317" i="4"/>
  <c r="B1317" i="4"/>
  <c r="B1318" i="4" l="1"/>
  <c r="A1319" i="4"/>
  <c r="G1318" i="4"/>
  <c r="F1318" i="4"/>
  <c r="E1318" i="4"/>
  <c r="C1318" i="4"/>
  <c r="H1317" i="4"/>
  <c r="H1316" i="4"/>
  <c r="C1319" i="4" l="1"/>
  <c r="A1320" i="4"/>
  <c r="B1319" i="4"/>
  <c r="G1319" i="4"/>
  <c r="F1319" i="4"/>
  <c r="E1319" i="4"/>
  <c r="H1318" i="4" l="1"/>
  <c r="F1320" i="4"/>
  <c r="E1320" i="4"/>
  <c r="C1320" i="4"/>
  <c r="B1320" i="4"/>
  <c r="A1321" i="4"/>
  <c r="G1320" i="4"/>
  <c r="F1321" i="4" l="1"/>
  <c r="A1322" i="4"/>
  <c r="G1321" i="4"/>
  <c r="E1321" i="4"/>
  <c r="C1321" i="4"/>
  <c r="B1321" i="4"/>
  <c r="H1319" i="4"/>
  <c r="A1323" i="4" l="1"/>
  <c r="G1322" i="4"/>
  <c r="F1322" i="4"/>
  <c r="E1322" i="4"/>
  <c r="C1322" i="4"/>
  <c r="B1322" i="4"/>
  <c r="H1321" i="4"/>
  <c r="H1320" i="4"/>
  <c r="B1323" i="4" l="1"/>
  <c r="A1324" i="4"/>
  <c r="G1323" i="4"/>
  <c r="F1323" i="4"/>
  <c r="E1323" i="4"/>
  <c r="C1323" i="4"/>
  <c r="A1325" i="4" l="1"/>
  <c r="G1324" i="4"/>
  <c r="F1324" i="4"/>
  <c r="E1324" i="4"/>
  <c r="C1324" i="4"/>
  <c r="B1324" i="4"/>
  <c r="H1323" i="4"/>
  <c r="H1322" i="4"/>
  <c r="E1325" i="4" l="1"/>
  <c r="C1325" i="4"/>
  <c r="B1325" i="4"/>
  <c r="A1326" i="4"/>
  <c r="G1325" i="4"/>
  <c r="F1325" i="4"/>
  <c r="B1326" i="4" l="1"/>
  <c r="E1326" i="4"/>
  <c r="C1326" i="4"/>
  <c r="A1327" i="4"/>
  <c r="G1326" i="4"/>
  <c r="F1326" i="4"/>
  <c r="H1324" i="4"/>
  <c r="G1327" i="4" l="1"/>
  <c r="F1327" i="4"/>
  <c r="E1327" i="4"/>
  <c r="C1327" i="4"/>
  <c r="A1328" i="4"/>
  <c r="B1327" i="4"/>
  <c r="H1325" i="4"/>
  <c r="E1328" i="4" l="1"/>
  <c r="A1329" i="4"/>
  <c r="G1328" i="4"/>
  <c r="F1328" i="4"/>
  <c r="C1328" i="4"/>
  <c r="B1328" i="4"/>
  <c r="H1327" i="4"/>
  <c r="H1326" i="4"/>
  <c r="A1330" i="4" l="1"/>
  <c r="G1329" i="4"/>
  <c r="F1329" i="4"/>
  <c r="E1329" i="4"/>
  <c r="C1329" i="4"/>
  <c r="B1329" i="4"/>
  <c r="H1328" i="4"/>
  <c r="G1330" i="4" l="1"/>
  <c r="C1330" i="4"/>
  <c r="B1330" i="4"/>
  <c r="E1330" i="4"/>
  <c r="A1331" i="4"/>
  <c r="F1330" i="4"/>
  <c r="A1332" i="4" l="1"/>
  <c r="G1331" i="4"/>
  <c r="F1331" i="4"/>
  <c r="E1331" i="4"/>
  <c r="C1331" i="4"/>
  <c r="B1331" i="4"/>
  <c r="H1329" i="4"/>
  <c r="A1333" i="4" l="1"/>
  <c r="G1332" i="4"/>
  <c r="F1332" i="4"/>
  <c r="E1332" i="4"/>
  <c r="C1332" i="4"/>
  <c r="B1332" i="4"/>
  <c r="H1330" i="4"/>
  <c r="G1333" i="4" l="1"/>
  <c r="F1333" i="4"/>
  <c r="E1333" i="4"/>
  <c r="C1333" i="4"/>
  <c r="B1333" i="4"/>
  <c r="A1334" i="4"/>
  <c r="H1331" i="4"/>
  <c r="A1335" i="4" l="1"/>
  <c r="G1334" i="4"/>
  <c r="F1334" i="4"/>
  <c r="E1334" i="4"/>
  <c r="C1334" i="4"/>
  <c r="B1334" i="4"/>
  <c r="H1333" i="4"/>
  <c r="H1332" i="4"/>
  <c r="C1335" i="4" l="1"/>
  <c r="B1335" i="4"/>
  <c r="A1336" i="4"/>
  <c r="G1335" i="4"/>
  <c r="F1335" i="4"/>
  <c r="E1335" i="4"/>
  <c r="A1337" i="4" l="1"/>
  <c r="G1336" i="4"/>
  <c r="F1336" i="4"/>
  <c r="E1336" i="4"/>
  <c r="C1336" i="4"/>
  <c r="B1336" i="4"/>
  <c r="H1334" i="4"/>
  <c r="F1337" i="4" l="1"/>
  <c r="G1337" i="4"/>
  <c r="E1337" i="4"/>
  <c r="C1337" i="4"/>
  <c r="B1337" i="4"/>
  <c r="A1338" i="4"/>
  <c r="H1335" i="4"/>
  <c r="B1338" i="4" l="1"/>
  <c r="A1339" i="4"/>
  <c r="G1338" i="4"/>
  <c r="F1338" i="4"/>
  <c r="E1338" i="4"/>
  <c r="C1338" i="4"/>
  <c r="H1337" i="4"/>
  <c r="H1336" i="4"/>
  <c r="A1340" i="4" l="1"/>
  <c r="G1339" i="4"/>
  <c r="F1339" i="4"/>
  <c r="E1339" i="4"/>
  <c r="C1339" i="4"/>
  <c r="B1339" i="4"/>
  <c r="H1338" i="4"/>
  <c r="B1340" i="4" l="1"/>
  <c r="A1341" i="4"/>
  <c r="G1340" i="4"/>
  <c r="F1340" i="4"/>
  <c r="E1340" i="4"/>
  <c r="C1340" i="4"/>
  <c r="A1342" i="4" l="1"/>
  <c r="G1341" i="4"/>
  <c r="E1341" i="4"/>
  <c r="C1341" i="4"/>
  <c r="B1341" i="4"/>
  <c r="F1341" i="4"/>
  <c r="H1340" i="4"/>
  <c r="H1339" i="4"/>
  <c r="B1342" i="4" l="1"/>
  <c r="F1342" i="4"/>
  <c r="E1342" i="4"/>
  <c r="C1342" i="4"/>
  <c r="A1343" i="4"/>
  <c r="G1342" i="4"/>
  <c r="A1344" i="4" l="1"/>
  <c r="G1343" i="4"/>
  <c r="F1343" i="4"/>
  <c r="E1343" i="4"/>
  <c r="C1343" i="4"/>
  <c r="B1343" i="4"/>
  <c r="H1341" i="4"/>
  <c r="E1344" i="4" l="1"/>
  <c r="A1345" i="4"/>
  <c r="G1344" i="4"/>
  <c r="F1344" i="4"/>
  <c r="C1344" i="4"/>
  <c r="B1344" i="4"/>
  <c r="H1342" i="4"/>
  <c r="G1345" i="4" l="1"/>
  <c r="F1345" i="4"/>
  <c r="E1345" i="4"/>
  <c r="C1345" i="4"/>
  <c r="B1345" i="4"/>
  <c r="A1346" i="4"/>
  <c r="H1344" i="4"/>
  <c r="H1343" i="4"/>
  <c r="G1346" i="4" l="1"/>
  <c r="A1347" i="4"/>
  <c r="F1346" i="4"/>
  <c r="E1346" i="4"/>
  <c r="C1346" i="4"/>
  <c r="B1346" i="4"/>
  <c r="H1345" i="4"/>
  <c r="E1347" i="4" l="1"/>
  <c r="C1347" i="4"/>
  <c r="B1347" i="4"/>
  <c r="A1348" i="4"/>
  <c r="G1347" i="4"/>
  <c r="F1347" i="4"/>
  <c r="H1346" i="4" l="1"/>
  <c r="A1349" i="4"/>
  <c r="G1348" i="4"/>
  <c r="F1348" i="4"/>
  <c r="E1348" i="4"/>
  <c r="C1348" i="4"/>
  <c r="B1348" i="4"/>
  <c r="G1349" i="4" l="1"/>
  <c r="F1349" i="4"/>
  <c r="E1349" i="4"/>
  <c r="C1349" i="4"/>
  <c r="B1349" i="4"/>
  <c r="A1350" i="4"/>
  <c r="H1347" i="4"/>
  <c r="A1351" i="4" l="1"/>
  <c r="G1350" i="4"/>
  <c r="F1350" i="4"/>
  <c r="E1350" i="4"/>
  <c r="C1350" i="4"/>
  <c r="B1350" i="4"/>
  <c r="H1349" i="4"/>
  <c r="H1348" i="4"/>
  <c r="C1351" i="4" l="1"/>
  <c r="A1352" i="4"/>
  <c r="G1351" i="4"/>
  <c r="F1351" i="4"/>
  <c r="E1351" i="4"/>
  <c r="B1351" i="4"/>
  <c r="C1352" i="4" l="1"/>
  <c r="B1352" i="4"/>
  <c r="A1353" i="4"/>
  <c r="G1352" i="4"/>
  <c r="H1351" i="4" s="1"/>
  <c r="F1352" i="4"/>
  <c r="E1352" i="4"/>
  <c r="H1350" i="4"/>
  <c r="F1353" i="4" l="1"/>
  <c r="A1354" i="4"/>
  <c r="C1353" i="4"/>
  <c r="B1353" i="4"/>
  <c r="G1353" i="4"/>
  <c r="H1352" i="4" s="1"/>
  <c r="E1353" i="4"/>
  <c r="G1354" i="4" l="1"/>
  <c r="F1354" i="4"/>
  <c r="E1354" i="4"/>
  <c r="C1354" i="4"/>
  <c r="B1354" i="4"/>
  <c r="A1355" i="4"/>
  <c r="H1353" i="4"/>
  <c r="A1356" i="4" l="1"/>
  <c r="G1355" i="4"/>
  <c r="F1355" i="4"/>
  <c r="E1355" i="4"/>
  <c r="C1355" i="4"/>
  <c r="B1355" i="4"/>
  <c r="H1354" i="4"/>
  <c r="A1357" i="4" l="1"/>
  <c r="G1356" i="4"/>
  <c r="F1356" i="4"/>
  <c r="E1356" i="4"/>
  <c r="C1356" i="4"/>
  <c r="B1356" i="4"/>
  <c r="B1357" i="4" l="1"/>
  <c r="F1357" i="4"/>
  <c r="E1357" i="4"/>
  <c r="C1357" i="4"/>
  <c r="A1358" i="4"/>
  <c r="G1357" i="4"/>
  <c r="H1355" i="4"/>
  <c r="B1358" i="4" l="1"/>
  <c r="A1359" i="4"/>
  <c r="G1358" i="4"/>
  <c r="F1358" i="4"/>
  <c r="E1358" i="4"/>
  <c r="C1358" i="4"/>
  <c r="H1356" i="4"/>
  <c r="F1359" i="4" l="1"/>
  <c r="E1359" i="4"/>
  <c r="C1359" i="4"/>
  <c r="B1359" i="4"/>
  <c r="A1360" i="4"/>
  <c r="G1359" i="4"/>
  <c r="H1358" i="4" s="1"/>
  <c r="H1357" i="4"/>
  <c r="E1360" i="4" l="1"/>
  <c r="A1361" i="4"/>
  <c r="G1360" i="4"/>
  <c r="F1360" i="4"/>
  <c r="C1360" i="4"/>
  <c r="B1360" i="4"/>
  <c r="A1362" i="4" l="1"/>
  <c r="G1361" i="4"/>
  <c r="F1361" i="4"/>
  <c r="E1361" i="4"/>
  <c r="C1361" i="4"/>
  <c r="B1361" i="4"/>
  <c r="H1360" i="4"/>
  <c r="H1359" i="4"/>
  <c r="G1362" i="4" l="1"/>
  <c r="A1363" i="4"/>
  <c r="F1362" i="4"/>
  <c r="E1362" i="4"/>
  <c r="C1362" i="4"/>
  <c r="B1362" i="4"/>
  <c r="A1364" i="4" l="1"/>
  <c r="G1363" i="4"/>
  <c r="F1363" i="4"/>
  <c r="E1363" i="4"/>
  <c r="C1363" i="4"/>
  <c r="B1363" i="4"/>
  <c r="H1362" i="4"/>
  <c r="H1361" i="4"/>
  <c r="A1365" i="4" l="1"/>
  <c r="E1364" i="4"/>
  <c r="C1364" i="4"/>
  <c r="B1364" i="4"/>
  <c r="G1364" i="4"/>
  <c r="F1364" i="4"/>
  <c r="E1365" i="4" l="1"/>
  <c r="C1365" i="4"/>
  <c r="B1365" i="4"/>
  <c r="A1366" i="4"/>
  <c r="G1365" i="4"/>
  <c r="F1365" i="4"/>
  <c r="H1363" i="4"/>
  <c r="A1367" i="4" l="1"/>
  <c r="G1366" i="4"/>
  <c r="F1366" i="4"/>
  <c r="E1366" i="4"/>
  <c r="C1366" i="4"/>
  <c r="B1366" i="4"/>
  <c r="H1364" i="4"/>
  <c r="C1367" i="4" l="1"/>
  <c r="B1367" i="4"/>
  <c r="A1368" i="4"/>
  <c r="G1367" i="4"/>
  <c r="H1366" i="4" s="1"/>
  <c r="F1367" i="4"/>
  <c r="E1367" i="4"/>
  <c r="H1365" i="4"/>
  <c r="A1369" i="4" l="1"/>
  <c r="G1368" i="4"/>
  <c r="F1368" i="4"/>
  <c r="E1368" i="4"/>
  <c r="C1368" i="4"/>
  <c r="B1368" i="4"/>
  <c r="F1369" i="4" l="1"/>
  <c r="E1369" i="4"/>
  <c r="G1369" i="4"/>
  <c r="C1369" i="4"/>
  <c r="B1369" i="4"/>
  <c r="A1370" i="4"/>
  <c r="H1368" i="4"/>
  <c r="H1367" i="4"/>
  <c r="A1371" i="4" l="1"/>
  <c r="G1370" i="4"/>
  <c r="F1370" i="4"/>
  <c r="E1370" i="4"/>
  <c r="C1370" i="4"/>
  <c r="B1370" i="4"/>
  <c r="H1369" i="4"/>
  <c r="G1371" i="4" l="1"/>
  <c r="A1372" i="4"/>
  <c r="F1371" i="4"/>
  <c r="E1371" i="4"/>
  <c r="C1371" i="4"/>
  <c r="B1371" i="4"/>
  <c r="E1372" i="4" l="1"/>
  <c r="C1372" i="4"/>
  <c r="B1372" i="4"/>
  <c r="A1373" i="4"/>
  <c r="G1372" i="4"/>
  <c r="F1372" i="4"/>
  <c r="H1370" i="4"/>
  <c r="H1371" i="4" l="1"/>
  <c r="A1374" i="4"/>
  <c r="G1373" i="4"/>
  <c r="E1373" i="4"/>
  <c r="C1373" i="4"/>
  <c r="B1373" i="4"/>
  <c r="F1373" i="4"/>
  <c r="B1374" i="4" l="1"/>
  <c r="A1375" i="4"/>
  <c r="G1374" i="4"/>
  <c r="F1374" i="4"/>
  <c r="E1374" i="4"/>
  <c r="C1374" i="4"/>
  <c r="H1372" i="4"/>
  <c r="A1376" i="4" l="1"/>
  <c r="G1375" i="4"/>
  <c r="F1375" i="4"/>
  <c r="E1375" i="4"/>
  <c r="C1375" i="4"/>
  <c r="B1375" i="4"/>
  <c r="H1374" i="4"/>
  <c r="H1373" i="4"/>
  <c r="E1376" i="4" l="1"/>
  <c r="C1376" i="4"/>
  <c r="A1377" i="4"/>
  <c r="G1376" i="4"/>
  <c r="F1376" i="4"/>
  <c r="B1376" i="4"/>
  <c r="F1377" i="4" l="1"/>
  <c r="E1377" i="4"/>
  <c r="C1377" i="4"/>
  <c r="B1377" i="4"/>
  <c r="A1378" i="4"/>
  <c r="G1377" i="4"/>
  <c r="H1375" i="4"/>
  <c r="G1378" i="4" l="1"/>
  <c r="F1378" i="4"/>
  <c r="E1378" i="4"/>
  <c r="C1378" i="4"/>
  <c r="B1378" i="4"/>
  <c r="A1379" i="4"/>
  <c r="H1376" i="4"/>
  <c r="A1380" i="4" l="1"/>
  <c r="G1379" i="4"/>
  <c r="F1379" i="4"/>
  <c r="E1379" i="4"/>
  <c r="C1379" i="4"/>
  <c r="B1379" i="4"/>
  <c r="H1378" i="4"/>
  <c r="H1377" i="4"/>
  <c r="A1381" i="4" l="1"/>
  <c r="B1380" i="4"/>
  <c r="G1380" i="4"/>
  <c r="F1380" i="4"/>
  <c r="E1380" i="4"/>
  <c r="C1380" i="4"/>
  <c r="A1382" i="4" l="1"/>
  <c r="G1381" i="4"/>
  <c r="F1381" i="4"/>
  <c r="E1381" i="4"/>
  <c r="C1381" i="4"/>
  <c r="B1381" i="4"/>
  <c r="H1380" i="4"/>
  <c r="H1379" i="4"/>
  <c r="G1382" i="4" l="1"/>
  <c r="F1382" i="4"/>
  <c r="E1382" i="4"/>
  <c r="C1382" i="4"/>
  <c r="B1382" i="4"/>
  <c r="A1383" i="4"/>
  <c r="C1383" i="4" l="1"/>
  <c r="B1383" i="4"/>
  <c r="A1384" i="4"/>
  <c r="G1383" i="4"/>
  <c r="H1382" i="4" s="1"/>
  <c r="F1383" i="4"/>
  <c r="E1383" i="4"/>
  <c r="H1381" i="4"/>
  <c r="A1385" i="4" l="1"/>
  <c r="G1384" i="4"/>
  <c r="F1384" i="4"/>
  <c r="E1384" i="4"/>
  <c r="C1384" i="4"/>
  <c r="B1384" i="4"/>
  <c r="F1385" i="4" l="1"/>
  <c r="E1385" i="4"/>
  <c r="C1385" i="4"/>
  <c r="B1385" i="4"/>
  <c r="A1386" i="4"/>
  <c r="G1385" i="4"/>
  <c r="H1384" i="4" s="1"/>
  <c r="H1383" i="4"/>
  <c r="A1387" i="4" l="1"/>
  <c r="G1386" i="4"/>
  <c r="F1386" i="4"/>
  <c r="E1386" i="4"/>
  <c r="C1386" i="4"/>
  <c r="B1386" i="4"/>
  <c r="H1385" i="4"/>
  <c r="G1387" i="4" l="1"/>
  <c r="A1388" i="4"/>
  <c r="F1387" i="4"/>
  <c r="E1387" i="4"/>
  <c r="C1387" i="4"/>
  <c r="B1387" i="4"/>
  <c r="B1388" i="4" l="1"/>
  <c r="A1389" i="4"/>
  <c r="G1388" i="4"/>
  <c r="F1388" i="4"/>
  <c r="E1388" i="4"/>
  <c r="C1388" i="4"/>
  <c r="H1387" i="4"/>
  <c r="H1386" i="4"/>
  <c r="A1390" i="4" l="1"/>
  <c r="G1389" i="4"/>
  <c r="F1389" i="4"/>
  <c r="E1389" i="4"/>
  <c r="B1389" i="4"/>
  <c r="C1389" i="4"/>
  <c r="H1388" i="4"/>
  <c r="B1390" i="4" l="1"/>
  <c r="G1390" i="4"/>
  <c r="F1390" i="4"/>
  <c r="E1390" i="4"/>
  <c r="C1390" i="4"/>
  <c r="A1391" i="4"/>
  <c r="A1392" i="4" l="1"/>
  <c r="G1391" i="4"/>
  <c r="F1391" i="4"/>
  <c r="E1391" i="4"/>
  <c r="C1391" i="4"/>
  <c r="B1391" i="4"/>
  <c r="H1390" i="4"/>
  <c r="H1389" i="4"/>
  <c r="E1392" i="4" l="1"/>
  <c r="C1392" i="4"/>
  <c r="A1393" i="4"/>
  <c r="G1392" i="4"/>
  <c r="F1392" i="4"/>
  <c r="B1392" i="4"/>
  <c r="C1393" i="4" l="1"/>
  <c r="B1393" i="4"/>
  <c r="A1394" i="4"/>
  <c r="G1393" i="4"/>
  <c r="F1393" i="4"/>
  <c r="E1393" i="4"/>
  <c r="H1391" i="4"/>
  <c r="G1394" i="4" l="1"/>
  <c r="F1394" i="4"/>
  <c r="E1394" i="4"/>
  <c r="A1395" i="4"/>
  <c r="C1394" i="4"/>
  <c r="B1394" i="4"/>
  <c r="H1393" i="4"/>
  <c r="H1392" i="4"/>
  <c r="A1396" i="4" l="1"/>
  <c r="G1395" i="4"/>
  <c r="F1395" i="4"/>
  <c r="E1395" i="4"/>
  <c r="C1395" i="4"/>
  <c r="B1395" i="4"/>
  <c r="H1394" i="4"/>
  <c r="A1397" i="4" l="1"/>
  <c r="G1396" i="4"/>
  <c r="F1396" i="4"/>
  <c r="E1396" i="4"/>
  <c r="C1396" i="4"/>
  <c r="B1396" i="4"/>
  <c r="A1398" i="4" l="1"/>
  <c r="G1397" i="4"/>
  <c r="C1397" i="4"/>
  <c r="F1397" i="4"/>
  <c r="E1397" i="4"/>
  <c r="B1397" i="4"/>
  <c r="H1395" i="4"/>
  <c r="A1399" i="4" l="1"/>
  <c r="G1398" i="4"/>
  <c r="F1398" i="4"/>
  <c r="E1398" i="4"/>
  <c r="C1398" i="4"/>
  <c r="B1398" i="4"/>
  <c r="H1396" i="4"/>
  <c r="C1399" i="4" l="1"/>
  <c r="B1399" i="4"/>
  <c r="A1400" i="4"/>
  <c r="G1399" i="4"/>
  <c r="F1399" i="4"/>
  <c r="E1399" i="4"/>
  <c r="H1397" i="4"/>
  <c r="A1401" i="4" l="1"/>
  <c r="G1400" i="4"/>
  <c r="F1400" i="4"/>
  <c r="E1400" i="4"/>
  <c r="C1400" i="4"/>
  <c r="B1400" i="4"/>
  <c r="H1398" i="4"/>
  <c r="F1401" i="4" l="1"/>
  <c r="E1401" i="4"/>
  <c r="C1401" i="4"/>
  <c r="G1401" i="4"/>
  <c r="H1400" i="4" s="1"/>
  <c r="B1401" i="4"/>
  <c r="A1402" i="4"/>
  <c r="H1399" i="4"/>
  <c r="A1403" i="4" l="1"/>
  <c r="G1402" i="4"/>
  <c r="F1402" i="4"/>
  <c r="C1402" i="4"/>
  <c r="B1402" i="4"/>
  <c r="E1402" i="4"/>
  <c r="H1401" i="4"/>
  <c r="G1403" i="4" l="1"/>
  <c r="F1403" i="4"/>
  <c r="A1404" i="4"/>
  <c r="E1403" i="4"/>
  <c r="C1403" i="4"/>
  <c r="B1403" i="4"/>
  <c r="F1404" i="4" l="1"/>
  <c r="E1404" i="4"/>
  <c r="C1404" i="4"/>
  <c r="B1404" i="4"/>
  <c r="A1405" i="4"/>
  <c r="G1404" i="4"/>
  <c r="H1402" i="4"/>
  <c r="H1403" i="4" l="1"/>
  <c r="A1406" i="4"/>
  <c r="G1405" i="4"/>
  <c r="F1405" i="4"/>
  <c r="E1405" i="4"/>
  <c r="C1405" i="4"/>
  <c r="B1405" i="4"/>
  <c r="B1406" i="4" l="1"/>
  <c r="A1407" i="4"/>
  <c r="G1406" i="4"/>
  <c r="F1406" i="4"/>
  <c r="E1406" i="4"/>
  <c r="C1406" i="4"/>
  <c r="H1405" i="4"/>
  <c r="H1404" i="4"/>
  <c r="C1407" i="4" l="1"/>
  <c r="B1407" i="4"/>
  <c r="A1408" i="4"/>
  <c r="G1407" i="4"/>
  <c r="H1406" i="4" s="1"/>
  <c r="F1407" i="4"/>
  <c r="E1407" i="4"/>
  <c r="E1408" i="4" l="1"/>
  <c r="C1408" i="4"/>
  <c r="B1408" i="4"/>
  <c r="A1409" i="4"/>
  <c r="G1408" i="4"/>
  <c r="H1407" i="4" s="1"/>
  <c r="F1408" i="4"/>
  <c r="G1409" i="4" l="1"/>
  <c r="C1409" i="4"/>
  <c r="A1410" i="4"/>
  <c r="F1409" i="4"/>
  <c r="E1409" i="4"/>
  <c r="B1409" i="4"/>
  <c r="A1411" i="4" l="1"/>
  <c r="G1410" i="4"/>
  <c r="C1410" i="4"/>
  <c r="B1410" i="4"/>
  <c r="F1410" i="4"/>
  <c r="E1410" i="4"/>
  <c r="H1409" i="4"/>
  <c r="H1408" i="4"/>
  <c r="A1412" i="4" l="1"/>
  <c r="F1411" i="4"/>
  <c r="G1411" i="4"/>
  <c r="E1411" i="4"/>
  <c r="C1411" i="4"/>
  <c r="B1411" i="4"/>
  <c r="B1412" i="4" l="1"/>
  <c r="A1413" i="4"/>
  <c r="G1412" i="4"/>
  <c r="F1412" i="4"/>
  <c r="E1412" i="4"/>
  <c r="C1412" i="4"/>
  <c r="H1411" i="4"/>
  <c r="H1410" i="4"/>
  <c r="A1414" i="4" l="1"/>
  <c r="G1413" i="4"/>
  <c r="F1413" i="4"/>
  <c r="E1413" i="4"/>
  <c r="C1413" i="4"/>
  <c r="B1413" i="4"/>
  <c r="E1414" i="4" l="1"/>
  <c r="C1414" i="4"/>
  <c r="B1414" i="4"/>
  <c r="F1414" i="4"/>
  <c r="A1415" i="4"/>
  <c r="G1414" i="4"/>
  <c r="H1412" i="4"/>
  <c r="A1416" i="4" l="1"/>
  <c r="G1415" i="4"/>
  <c r="F1415" i="4"/>
  <c r="E1415" i="4"/>
  <c r="C1415" i="4"/>
  <c r="B1415" i="4"/>
  <c r="H1413" i="4"/>
  <c r="G1416" i="4" l="1"/>
  <c r="F1416" i="4"/>
  <c r="E1416" i="4"/>
  <c r="B1416" i="4"/>
  <c r="A1417" i="4"/>
  <c r="C1416" i="4"/>
  <c r="H1414" i="4"/>
  <c r="C1417" i="4" l="1"/>
  <c r="B1417" i="4"/>
  <c r="G1417" i="4"/>
  <c r="F1417" i="4"/>
  <c r="E1417" i="4"/>
  <c r="A1418" i="4"/>
  <c r="H1416" i="4"/>
  <c r="H1415" i="4"/>
  <c r="A1419" i="4" l="1"/>
  <c r="G1418" i="4"/>
  <c r="E1418" i="4"/>
  <c r="C1418" i="4"/>
  <c r="F1418" i="4"/>
  <c r="B1418" i="4"/>
  <c r="H1417" i="4"/>
  <c r="A1420" i="4" l="1"/>
  <c r="G1419" i="4"/>
  <c r="F1419" i="4"/>
  <c r="E1419" i="4"/>
  <c r="C1419" i="4"/>
  <c r="B1419" i="4"/>
  <c r="A1421" i="4" l="1"/>
  <c r="G1420" i="4"/>
  <c r="F1420" i="4"/>
  <c r="C1420" i="4"/>
  <c r="B1420" i="4"/>
  <c r="E1420" i="4"/>
  <c r="H1419" i="4"/>
  <c r="H1418" i="4"/>
  <c r="C1421" i="4" l="1"/>
  <c r="B1421" i="4"/>
  <c r="A1422" i="4"/>
  <c r="G1421" i="4"/>
  <c r="F1421" i="4"/>
  <c r="E1421" i="4"/>
  <c r="A1423" i="4" l="1"/>
  <c r="G1422" i="4"/>
  <c r="E1422" i="4"/>
  <c r="F1422" i="4"/>
  <c r="C1422" i="4"/>
  <c r="B1422" i="4"/>
  <c r="H1420" i="4"/>
  <c r="F1423" i="4" l="1"/>
  <c r="E1423" i="4"/>
  <c r="C1423" i="4"/>
  <c r="A1424" i="4"/>
  <c r="G1423" i="4"/>
  <c r="B1423" i="4"/>
  <c r="H1421" i="4"/>
  <c r="A1425" i="4" l="1"/>
  <c r="G1424" i="4"/>
  <c r="F1424" i="4"/>
  <c r="E1424" i="4"/>
  <c r="C1424" i="4"/>
  <c r="B1424" i="4"/>
  <c r="H1422" i="4"/>
  <c r="G1425" i="4" l="1"/>
  <c r="F1425" i="4"/>
  <c r="C1425" i="4"/>
  <c r="B1425" i="4"/>
  <c r="A1426" i="4"/>
  <c r="E1425" i="4"/>
  <c r="H1423" i="4"/>
  <c r="A1427" i="4" l="1"/>
  <c r="G1426" i="4"/>
  <c r="B1426" i="4"/>
  <c r="F1426" i="4"/>
  <c r="E1426" i="4"/>
  <c r="C1426" i="4"/>
  <c r="H1425" i="4"/>
  <c r="H1424" i="4"/>
  <c r="A1428" i="4" l="1"/>
  <c r="F1427" i="4"/>
  <c r="E1427" i="4"/>
  <c r="G1427" i="4"/>
  <c r="C1427" i="4"/>
  <c r="B1427" i="4"/>
  <c r="B1428" i="4" l="1"/>
  <c r="A1429" i="4"/>
  <c r="G1428" i="4"/>
  <c r="F1428" i="4"/>
  <c r="E1428" i="4"/>
  <c r="C1428" i="4"/>
  <c r="H1426" i="4"/>
  <c r="G1429" i="4" l="1"/>
  <c r="A1430" i="4"/>
  <c r="F1429" i="4"/>
  <c r="E1429" i="4"/>
  <c r="C1429" i="4"/>
  <c r="B1429" i="4"/>
  <c r="H1427" i="4"/>
  <c r="E1430" i="4" l="1"/>
  <c r="C1430" i="4"/>
  <c r="B1430" i="4"/>
  <c r="G1430" i="4"/>
  <c r="F1430" i="4"/>
  <c r="A1431" i="4"/>
  <c r="H1429" i="4"/>
  <c r="H1428" i="4"/>
  <c r="A1432" i="4" l="1"/>
  <c r="G1431" i="4"/>
  <c r="F1431" i="4"/>
  <c r="E1431" i="4"/>
  <c r="C1431" i="4"/>
  <c r="B1431" i="4"/>
  <c r="H1430" i="4"/>
  <c r="G1432" i="4" l="1"/>
  <c r="F1432" i="4"/>
  <c r="E1432" i="4"/>
  <c r="B1432" i="4"/>
  <c r="A1433" i="4"/>
  <c r="C1432" i="4"/>
  <c r="G1433" i="4" l="1"/>
  <c r="H1432" i="4" s="1"/>
  <c r="F1433" i="4"/>
  <c r="E1433" i="4"/>
  <c r="A1434" i="4"/>
  <c r="C1433" i="4"/>
  <c r="B1433" i="4"/>
  <c r="H1431" i="4"/>
  <c r="A1435" i="4" l="1"/>
  <c r="G1434" i="4"/>
  <c r="E1434" i="4"/>
  <c r="C1434" i="4"/>
  <c r="B1434" i="4"/>
  <c r="F1434" i="4"/>
  <c r="H1433" i="4"/>
  <c r="A1436" i="4" l="1"/>
  <c r="G1435" i="4"/>
  <c r="F1435" i="4"/>
  <c r="E1435" i="4"/>
  <c r="C1435" i="4"/>
  <c r="B1435" i="4"/>
  <c r="A1437" i="4" l="1"/>
  <c r="G1436" i="4"/>
  <c r="F1436" i="4"/>
  <c r="E1436" i="4"/>
  <c r="C1436" i="4"/>
  <c r="B1436" i="4"/>
  <c r="H1434" i="4"/>
  <c r="C1437" i="4" l="1"/>
  <c r="B1437" i="4"/>
  <c r="E1437" i="4"/>
  <c r="A1438" i="4"/>
  <c r="G1437" i="4"/>
  <c r="F1437" i="4"/>
  <c r="H1435" i="4"/>
  <c r="A1439" i="4" l="1"/>
  <c r="C1438" i="4"/>
  <c r="B1438" i="4"/>
  <c r="G1438" i="4"/>
  <c r="F1438" i="4"/>
  <c r="E1438" i="4"/>
  <c r="H1436" i="4"/>
  <c r="F1439" i="4" l="1"/>
  <c r="E1439" i="4"/>
  <c r="C1439" i="4"/>
  <c r="A1440" i="4"/>
  <c r="G1439" i="4"/>
  <c r="B1439" i="4"/>
  <c r="H1437" i="4"/>
  <c r="E1440" i="4" l="1"/>
  <c r="C1440" i="4"/>
  <c r="B1440" i="4"/>
  <c r="A1441" i="4"/>
  <c r="G1440" i="4"/>
  <c r="F1440" i="4"/>
  <c r="H1438" i="4"/>
  <c r="G1441" i="4" l="1"/>
  <c r="F1441" i="4"/>
  <c r="C1441" i="4"/>
  <c r="B1441" i="4"/>
  <c r="A1442" i="4"/>
  <c r="E1441" i="4"/>
  <c r="H1439" i="4"/>
  <c r="A1443" i="4" l="1"/>
  <c r="F1442" i="4"/>
  <c r="E1442" i="4"/>
  <c r="C1442" i="4"/>
  <c r="B1442" i="4"/>
  <c r="G1442" i="4"/>
  <c r="H1440" i="4"/>
  <c r="H1441" i="4" l="1"/>
  <c r="A1444" i="4"/>
  <c r="F1443" i="4"/>
  <c r="E1443" i="4"/>
  <c r="G1443" i="4"/>
  <c r="C1443" i="4"/>
  <c r="B1443" i="4"/>
  <c r="B1444" i="4" l="1"/>
  <c r="A1445" i="4"/>
  <c r="G1444" i="4"/>
  <c r="F1444" i="4"/>
  <c r="E1444" i="4"/>
  <c r="C1444" i="4"/>
  <c r="H1443" i="4"/>
  <c r="H1442" i="4"/>
  <c r="G1445" i="4" l="1"/>
  <c r="A1446" i="4"/>
  <c r="F1445" i="4"/>
  <c r="E1445" i="4"/>
  <c r="C1445" i="4"/>
  <c r="B1445" i="4"/>
  <c r="H1444" i="4"/>
  <c r="E1446" i="4" l="1"/>
  <c r="C1446" i="4"/>
  <c r="B1446" i="4"/>
  <c r="A1447" i="4"/>
  <c r="G1446" i="4"/>
  <c r="H1445" i="4" s="1"/>
  <c r="F1446" i="4"/>
  <c r="A1448" i="4" l="1"/>
  <c r="B1447" i="4"/>
  <c r="E1447" i="4"/>
  <c r="C1447" i="4"/>
  <c r="G1447" i="4"/>
  <c r="F1447" i="4"/>
  <c r="G1448" i="4" l="1"/>
  <c r="F1448" i="4"/>
  <c r="E1448" i="4"/>
  <c r="B1448" i="4"/>
  <c r="A1449" i="4"/>
  <c r="C1448" i="4"/>
  <c r="H1446" i="4"/>
  <c r="A1450" i="4" l="1"/>
  <c r="G1449" i="4"/>
  <c r="F1449" i="4"/>
  <c r="E1449" i="4"/>
  <c r="C1449" i="4"/>
  <c r="B1449" i="4"/>
  <c r="H1448" i="4"/>
  <c r="H1447" i="4"/>
  <c r="A1451" i="4" l="1"/>
  <c r="G1450" i="4"/>
  <c r="E1450" i="4"/>
  <c r="C1450" i="4"/>
  <c r="B1450" i="4"/>
  <c r="F1450" i="4"/>
  <c r="G1451" i="4" l="1"/>
  <c r="F1451" i="4"/>
  <c r="E1451" i="4"/>
  <c r="C1451" i="4"/>
  <c r="B1451" i="4"/>
  <c r="A1452" i="4"/>
  <c r="H1449" i="4"/>
  <c r="A1453" i="4" l="1"/>
  <c r="G1452" i="4"/>
  <c r="F1452" i="4"/>
  <c r="E1452" i="4"/>
  <c r="C1452" i="4"/>
  <c r="B1452" i="4"/>
  <c r="H1451" i="4"/>
  <c r="H1450" i="4"/>
  <c r="C1453" i="4" l="1"/>
  <c r="B1453" i="4"/>
  <c r="G1453" i="4"/>
  <c r="F1453" i="4"/>
  <c r="E1453" i="4"/>
  <c r="A1454" i="4"/>
  <c r="A1455" i="4" l="1"/>
  <c r="G1454" i="4"/>
  <c r="F1454" i="4"/>
  <c r="E1454" i="4"/>
  <c r="C1454" i="4"/>
  <c r="B1454" i="4"/>
  <c r="H1453" i="4"/>
  <c r="H1452" i="4"/>
  <c r="F1455" i="4" l="1"/>
  <c r="E1455" i="4"/>
  <c r="C1455" i="4"/>
  <c r="B1455" i="4"/>
  <c r="A1456" i="4"/>
  <c r="G1455" i="4"/>
  <c r="A1457" i="4" l="1"/>
  <c r="G1456" i="4"/>
  <c r="F1456" i="4"/>
  <c r="B1456" i="4"/>
  <c r="E1456" i="4"/>
  <c r="C1456" i="4"/>
  <c r="H1455" i="4"/>
  <c r="H1454" i="4"/>
  <c r="G1457" i="4" l="1"/>
  <c r="F1457" i="4"/>
  <c r="E1457" i="4"/>
  <c r="C1457" i="4"/>
  <c r="B1457" i="4"/>
  <c r="A1458" i="4"/>
  <c r="A1459" i="4" l="1"/>
  <c r="G1458" i="4"/>
  <c r="F1458" i="4"/>
  <c r="E1458" i="4"/>
  <c r="C1458" i="4"/>
  <c r="B1458" i="4"/>
  <c r="H1457" i="4"/>
  <c r="H1456" i="4"/>
  <c r="A1460" i="4" l="1"/>
  <c r="G1459" i="4"/>
  <c r="F1459" i="4"/>
  <c r="E1459" i="4"/>
  <c r="C1459" i="4"/>
  <c r="B1459" i="4"/>
  <c r="B1460" i="4" l="1"/>
  <c r="A1461" i="4"/>
  <c r="G1460" i="4"/>
  <c r="F1460" i="4"/>
  <c r="E1460" i="4"/>
  <c r="C1460" i="4"/>
  <c r="H1459" i="4"/>
  <c r="H1458" i="4"/>
  <c r="A1462" i="4" l="1"/>
  <c r="G1461" i="4"/>
  <c r="C1461" i="4"/>
  <c r="B1461" i="4"/>
  <c r="F1461" i="4"/>
  <c r="E1461" i="4"/>
  <c r="H1460" i="4"/>
  <c r="E1462" i="4" l="1"/>
  <c r="C1462" i="4"/>
  <c r="B1462" i="4"/>
  <c r="A1463" i="4"/>
  <c r="G1462" i="4"/>
  <c r="F1462" i="4"/>
  <c r="A1464" i="4" l="1"/>
  <c r="G1463" i="4"/>
  <c r="F1463" i="4"/>
  <c r="E1463" i="4"/>
  <c r="C1463" i="4"/>
  <c r="B1463" i="4"/>
  <c r="H1461" i="4"/>
  <c r="G1464" i="4" l="1"/>
  <c r="F1464" i="4"/>
  <c r="E1464" i="4"/>
  <c r="C1464" i="4"/>
  <c r="B1464" i="4"/>
  <c r="A1465" i="4"/>
  <c r="H1462" i="4"/>
  <c r="G1465" i="4" l="1"/>
  <c r="F1465" i="4"/>
  <c r="E1465" i="4"/>
  <c r="C1465" i="4"/>
  <c r="B1465" i="4"/>
  <c r="A1466" i="4"/>
  <c r="H1464" i="4"/>
  <c r="H1463" i="4"/>
  <c r="A1467" i="4" l="1"/>
  <c r="G1466" i="4"/>
  <c r="H1465" i="4" s="1"/>
  <c r="F1466" i="4"/>
  <c r="E1466" i="4"/>
  <c r="C1466" i="4"/>
  <c r="B1466" i="4"/>
  <c r="A1468" i="4" l="1"/>
  <c r="G1467" i="4"/>
  <c r="F1467" i="4"/>
  <c r="E1467" i="4"/>
  <c r="C1467" i="4"/>
  <c r="B1467" i="4"/>
  <c r="A1469" i="4" l="1"/>
  <c r="G1468" i="4"/>
  <c r="F1468" i="4"/>
  <c r="C1468" i="4"/>
  <c r="B1468" i="4"/>
  <c r="E1468" i="4"/>
  <c r="H1466" i="4"/>
  <c r="C1469" i="4" l="1"/>
  <c r="B1469" i="4"/>
  <c r="A1470" i="4"/>
  <c r="G1469" i="4"/>
  <c r="H1468" i="4" s="1"/>
  <c r="F1469" i="4"/>
  <c r="E1469" i="4"/>
  <c r="H1467" i="4"/>
  <c r="A1471" i="4" l="1"/>
  <c r="C1470" i="4"/>
  <c r="G1470" i="4"/>
  <c r="F1470" i="4"/>
  <c r="E1470" i="4"/>
  <c r="B1470" i="4"/>
  <c r="F1471" i="4" l="1"/>
  <c r="E1471" i="4"/>
  <c r="C1471" i="4"/>
  <c r="B1471" i="4"/>
  <c r="A1472" i="4"/>
  <c r="G1471" i="4"/>
  <c r="H1469" i="4"/>
  <c r="F1472" i="4" l="1"/>
  <c r="E1472" i="4"/>
  <c r="C1472" i="4"/>
  <c r="B1472" i="4"/>
  <c r="A1473" i="4"/>
  <c r="G1472" i="4"/>
  <c r="H1470" i="4"/>
  <c r="H1471" i="4" l="1"/>
  <c r="G1473" i="4"/>
  <c r="F1473" i="4"/>
  <c r="E1473" i="4"/>
  <c r="C1473" i="4"/>
  <c r="B1473" i="4"/>
  <c r="A1474" i="4"/>
  <c r="A1475" i="4" l="1"/>
  <c r="G1474" i="4"/>
  <c r="F1474" i="4"/>
  <c r="E1474" i="4"/>
  <c r="C1474" i="4"/>
  <c r="B1474" i="4"/>
  <c r="H1473" i="4"/>
  <c r="H1472" i="4"/>
  <c r="A1476" i="4" l="1"/>
  <c r="G1475" i="4"/>
  <c r="F1475" i="4"/>
  <c r="E1475" i="4"/>
  <c r="C1475" i="4"/>
  <c r="B1475" i="4"/>
  <c r="B1476" i="4" l="1"/>
  <c r="G1476" i="4"/>
  <c r="F1476" i="4"/>
  <c r="E1476" i="4"/>
  <c r="C1476" i="4"/>
  <c r="A1477" i="4"/>
  <c r="H1474" i="4"/>
  <c r="A1478" i="4" l="1"/>
  <c r="G1477" i="4"/>
  <c r="B1477" i="4"/>
  <c r="F1477" i="4"/>
  <c r="E1477" i="4"/>
  <c r="C1477" i="4"/>
  <c r="H1476" i="4"/>
  <c r="H1475" i="4"/>
  <c r="E1478" i="4" l="1"/>
  <c r="C1478" i="4"/>
  <c r="B1478" i="4"/>
  <c r="A1479" i="4"/>
  <c r="G1478" i="4"/>
  <c r="F1478" i="4"/>
  <c r="A1480" i="4" l="1"/>
  <c r="E1479" i="4"/>
  <c r="G1479" i="4"/>
  <c r="H1478" i="4" s="1"/>
  <c r="F1479" i="4"/>
  <c r="C1479" i="4"/>
  <c r="B1479" i="4"/>
  <c r="H1477" i="4"/>
  <c r="G1480" i="4" l="1"/>
  <c r="F1480" i="4"/>
  <c r="E1480" i="4"/>
  <c r="C1480" i="4"/>
  <c r="B1480" i="4"/>
  <c r="A1481" i="4"/>
  <c r="G1481" i="4" l="1"/>
  <c r="A1482" i="4"/>
  <c r="F1481" i="4"/>
  <c r="E1481" i="4"/>
  <c r="C1481" i="4"/>
  <c r="B1481" i="4"/>
  <c r="H1480" i="4"/>
  <c r="H1479" i="4"/>
  <c r="A1483" i="4" l="1"/>
  <c r="G1482" i="4"/>
  <c r="F1482" i="4"/>
  <c r="E1482" i="4"/>
  <c r="C1482" i="4"/>
  <c r="B1482" i="4"/>
  <c r="H1481" i="4"/>
  <c r="A1484" i="4" l="1"/>
  <c r="G1483" i="4"/>
  <c r="F1483" i="4"/>
  <c r="E1483" i="4"/>
  <c r="C1483" i="4"/>
  <c r="B1483" i="4"/>
  <c r="A1485" i="4" l="1"/>
  <c r="G1484" i="4"/>
  <c r="F1484" i="4"/>
  <c r="C1484" i="4"/>
  <c r="E1484" i="4"/>
  <c r="B1484" i="4"/>
  <c r="H1482" i="4"/>
  <c r="C1485" i="4" l="1"/>
  <c r="B1485" i="4"/>
  <c r="A1486" i="4"/>
  <c r="E1485" i="4"/>
  <c r="G1485" i="4"/>
  <c r="F1485" i="4"/>
  <c r="H1483" i="4"/>
  <c r="A1487" i="4" l="1"/>
  <c r="F1486" i="4"/>
  <c r="C1486" i="4"/>
  <c r="G1486" i="4"/>
  <c r="E1486" i="4"/>
  <c r="B1486" i="4"/>
  <c r="H1484" i="4"/>
  <c r="F1487" i="4" l="1"/>
  <c r="E1487" i="4"/>
  <c r="C1487" i="4"/>
  <c r="B1487" i="4"/>
  <c r="A1488" i="4"/>
  <c r="G1487" i="4"/>
  <c r="H1486" i="4" s="1"/>
  <c r="H1485" i="4"/>
  <c r="F1488" i="4" l="1"/>
  <c r="C1488" i="4"/>
  <c r="A1489" i="4"/>
  <c r="B1488" i="4"/>
  <c r="G1488" i="4"/>
  <c r="E1488" i="4"/>
  <c r="G1489" i="4" l="1"/>
  <c r="F1489" i="4"/>
  <c r="E1489" i="4"/>
  <c r="C1489" i="4"/>
  <c r="B1489" i="4"/>
  <c r="A1490" i="4"/>
  <c r="H1487" i="4"/>
  <c r="F1490" i="4" l="1"/>
  <c r="C1490" i="4"/>
  <c r="B1490" i="4"/>
  <c r="A1491" i="4"/>
  <c r="G1490" i="4"/>
  <c r="H1489" i="4" s="1"/>
  <c r="E1490" i="4"/>
  <c r="H1488" i="4"/>
  <c r="A1492" i="4" l="1"/>
  <c r="G1491" i="4"/>
  <c r="F1491" i="4"/>
  <c r="E1491" i="4"/>
  <c r="B1491" i="4"/>
  <c r="C1491" i="4"/>
  <c r="H1490" i="4"/>
  <c r="B1492" i="4" l="1"/>
  <c r="A1493" i="4"/>
  <c r="G1492" i="4"/>
  <c r="F1492" i="4"/>
  <c r="E1492" i="4"/>
  <c r="C1492" i="4"/>
  <c r="A1494" i="4" l="1"/>
  <c r="G1493" i="4"/>
  <c r="E1493" i="4"/>
  <c r="B1493" i="4"/>
  <c r="F1493" i="4"/>
  <c r="C1493" i="4"/>
  <c r="H1491" i="4"/>
  <c r="E1494" i="4" l="1"/>
  <c r="C1494" i="4"/>
  <c r="B1494" i="4"/>
  <c r="A1495" i="4"/>
  <c r="G1494" i="4"/>
  <c r="F1494" i="4"/>
  <c r="H1492" i="4"/>
  <c r="A1496" i="4" l="1"/>
  <c r="G1495" i="4"/>
  <c r="E1495" i="4"/>
  <c r="B1495" i="4"/>
  <c r="C1495" i="4"/>
  <c r="F1495" i="4"/>
  <c r="H1493" i="4"/>
  <c r="G1496" i="4" l="1"/>
  <c r="F1496" i="4"/>
  <c r="E1496" i="4"/>
  <c r="C1496" i="4"/>
  <c r="B1496" i="4"/>
  <c r="A1497" i="4"/>
  <c r="H1494" i="4"/>
  <c r="A1498" i="4" l="1"/>
  <c r="G1497" i="4"/>
  <c r="E1497" i="4"/>
  <c r="F1497" i="4"/>
  <c r="C1497" i="4"/>
  <c r="B1497" i="4"/>
  <c r="H1496" i="4"/>
  <c r="H1495" i="4"/>
  <c r="A1499" i="4" l="1"/>
  <c r="G1498" i="4"/>
  <c r="F1498" i="4"/>
  <c r="E1498" i="4"/>
  <c r="C1498" i="4"/>
  <c r="B1498" i="4"/>
  <c r="A1500" i="4" l="1"/>
  <c r="G1499" i="4"/>
  <c r="F1499" i="4"/>
  <c r="E1499" i="4"/>
  <c r="C1499" i="4"/>
  <c r="B1499" i="4"/>
  <c r="H1497" i="4"/>
  <c r="A1501" i="4" l="1"/>
  <c r="G1500" i="4"/>
  <c r="F1500" i="4"/>
  <c r="C1500" i="4"/>
  <c r="E1500" i="4"/>
  <c r="B1500" i="4"/>
  <c r="H1498" i="4"/>
  <c r="C1501" i="4" l="1"/>
  <c r="B1501" i="4"/>
  <c r="A1502" i="4"/>
  <c r="G1501" i="4"/>
  <c r="F1501" i="4"/>
  <c r="E1501" i="4"/>
  <c r="H1499" i="4"/>
  <c r="A1503" i="4" l="1"/>
  <c r="F1502" i="4"/>
  <c r="C1502" i="4"/>
  <c r="E1502" i="4"/>
  <c r="B1502" i="4"/>
  <c r="G1502" i="4"/>
  <c r="H1500" i="4"/>
  <c r="F1503" i="4" l="1"/>
  <c r="E1503" i="4"/>
  <c r="C1503" i="4"/>
  <c r="B1503" i="4"/>
  <c r="A1504" i="4"/>
  <c r="G1503" i="4"/>
  <c r="H1501" i="4"/>
  <c r="F1504" i="4" l="1"/>
  <c r="C1504" i="4"/>
  <c r="A1505" i="4"/>
  <c r="G1504" i="4"/>
  <c r="E1504" i="4"/>
  <c r="B1504" i="4"/>
  <c r="H1502" i="4"/>
  <c r="G1505" i="4" l="1"/>
  <c r="F1505" i="4"/>
  <c r="E1505" i="4"/>
  <c r="C1505" i="4"/>
  <c r="B1505" i="4"/>
  <c r="A1506" i="4"/>
  <c r="H1503" i="4"/>
  <c r="F1506" i="4" l="1"/>
  <c r="B1506" i="4"/>
  <c r="A1507" i="4"/>
  <c r="G1506" i="4"/>
  <c r="E1506" i="4"/>
  <c r="C1506" i="4"/>
  <c r="H1504" i="4"/>
  <c r="A1508" i="4" l="1"/>
  <c r="G1507" i="4"/>
  <c r="F1507" i="4"/>
  <c r="E1507" i="4"/>
  <c r="B1507" i="4"/>
  <c r="C1507" i="4"/>
  <c r="H1505" i="4"/>
  <c r="B1508" i="4" l="1"/>
  <c r="A1509" i="4"/>
  <c r="G1508" i="4"/>
  <c r="F1508" i="4"/>
  <c r="E1508" i="4"/>
  <c r="C1508" i="4"/>
  <c r="H1506" i="4"/>
  <c r="A1510" i="4" l="1"/>
  <c r="G1509" i="4"/>
  <c r="E1509" i="4"/>
  <c r="B1509" i="4"/>
  <c r="F1509" i="4"/>
  <c r="C1509" i="4"/>
  <c r="H1508" i="4"/>
  <c r="H1507" i="4"/>
  <c r="E1510" i="4" l="1"/>
  <c r="C1510" i="4"/>
  <c r="B1510" i="4"/>
  <c r="A1511" i="4"/>
  <c r="G1510" i="4"/>
  <c r="F1510" i="4"/>
  <c r="A1512" i="4" l="1"/>
  <c r="G1511" i="4"/>
  <c r="E1511" i="4"/>
  <c r="B1511" i="4"/>
  <c r="C1511" i="4"/>
  <c r="F1511" i="4"/>
  <c r="H1509" i="4"/>
  <c r="G1512" i="4" l="1"/>
  <c r="F1512" i="4"/>
  <c r="E1512" i="4"/>
  <c r="C1512" i="4"/>
  <c r="B1512" i="4"/>
  <c r="A1513" i="4"/>
  <c r="H1510" i="4"/>
  <c r="A1514" i="4" l="1"/>
  <c r="G1513" i="4"/>
  <c r="E1513" i="4"/>
  <c r="C1513" i="4"/>
  <c r="F1513" i="4"/>
  <c r="B1513" i="4"/>
  <c r="H1512" i="4"/>
  <c r="H1511" i="4"/>
  <c r="A1515" i="4" l="1"/>
  <c r="G1514" i="4"/>
  <c r="F1514" i="4"/>
  <c r="E1514" i="4"/>
  <c r="C1514" i="4"/>
  <c r="B1514" i="4"/>
  <c r="A1516" i="4" l="1"/>
  <c r="G1515" i="4"/>
  <c r="F1515" i="4"/>
  <c r="E1515" i="4"/>
  <c r="C1515" i="4"/>
  <c r="B1515" i="4"/>
  <c r="H1513" i="4"/>
  <c r="A1517" i="4" l="1"/>
  <c r="G1516" i="4"/>
  <c r="F1516" i="4"/>
  <c r="C1516" i="4"/>
  <c r="E1516" i="4"/>
  <c r="B1516" i="4"/>
  <c r="H1514" i="4"/>
  <c r="C1517" i="4" l="1"/>
  <c r="B1517" i="4"/>
  <c r="A1518" i="4"/>
  <c r="F1517" i="4"/>
  <c r="E1517" i="4"/>
  <c r="G1517" i="4"/>
  <c r="H1515" i="4"/>
  <c r="A1519" i="4" l="1"/>
  <c r="F1518" i="4"/>
  <c r="C1518" i="4"/>
  <c r="B1518" i="4"/>
  <c r="G1518" i="4"/>
  <c r="E1518" i="4"/>
  <c r="H1516" i="4"/>
  <c r="F1519" i="4" l="1"/>
  <c r="E1519" i="4"/>
  <c r="C1519" i="4"/>
  <c r="B1519" i="4"/>
  <c r="A1520" i="4"/>
  <c r="G1519" i="4"/>
  <c r="H1518" i="4" s="1"/>
  <c r="H1517" i="4"/>
  <c r="A1521" i="4" l="1"/>
  <c r="F1520" i="4"/>
  <c r="C1520" i="4"/>
  <c r="B1520" i="4"/>
  <c r="G1520" i="4"/>
  <c r="E1520" i="4"/>
  <c r="G1521" i="4" l="1"/>
  <c r="F1521" i="4"/>
  <c r="E1521" i="4"/>
  <c r="C1521" i="4"/>
  <c r="B1521" i="4"/>
  <c r="A1522" i="4"/>
  <c r="H1520" i="4"/>
  <c r="H1519" i="4"/>
  <c r="F1522" i="4" l="1"/>
  <c r="E1522" i="4"/>
  <c r="A1523" i="4"/>
  <c r="G1522" i="4"/>
  <c r="H1521" i="4" s="1"/>
  <c r="C1522" i="4"/>
  <c r="B1522" i="4"/>
  <c r="A1524" i="4" l="1"/>
  <c r="G1523" i="4"/>
  <c r="F1523" i="4"/>
  <c r="E1523" i="4"/>
  <c r="C1523" i="4"/>
  <c r="B1523" i="4"/>
  <c r="B1524" i="4" l="1"/>
  <c r="G1524" i="4"/>
  <c r="E1524" i="4"/>
  <c r="C1524" i="4"/>
  <c r="A1525" i="4"/>
  <c r="F1524" i="4"/>
  <c r="H1523" i="4"/>
  <c r="H1522" i="4"/>
  <c r="A1526" i="4" l="1"/>
  <c r="G1525" i="4"/>
  <c r="F1525" i="4"/>
  <c r="E1525" i="4"/>
  <c r="B1525" i="4"/>
  <c r="C1525" i="4"/>
  <c r="E1526" i="4" l="1"/>
  <c r="C1526" i="4"/>
  <c r="B1526" i="4"/>
  <c r="A1527" i="4"/>
  <c r="G1526" i="4"/>
  <c r="F1526" i="4"/>
  <c r="H1524" i="4"/>
  <c r="A1528" i="4" l="1"/>
  <c r="G1527" i="4"/>
  <c r="E1527" i="4"/>
  <c r="B1527" i="4"/>
  <c r="C1527" i="4"/>
  <c r="F1527" i="4"/>
  <c r="H1525" i="4"/>
  <c r="G1528" i="4" l="1"/>
  <c r="F1528" i="4"/>
  <c r="E1528" i="4"/>
  <c r="C1528" i="4"/>
  <c r="B1528" i="4"/>
  <c r="A1529" i="4"/>
  <c r="H1526" i="4"/>
  <c r="A1530" i="4" l="1"/>
  <c r="G1529" i="4"/>
  <c r="F1529" i="4"/>
  <c r="E1529" i="4"/>
  <c r="C1529" i="4"/>
  <c r="B1529" i="4"/>
  <c r="H1528" i="4"/>
  <c r="H1527" i="4"/>
  <c r="A1531" i="4" l="1"/>
  <c r="G1530" i="4"/>
  <c r="F1530" i="4"/>
  <c r="E1530" i="4"/>
  <c r="C1530" i="4"/>
  <c r="B1530" i="4"/>
  <c r="A1532" i="4" l="1"/>
  <c r="G1531" i="4"/>
  <c r="F1531" i="4"/>
  <c r="E1531" i="4"/>
  <c r="C1531" i="4"/>
  <c r="B1531" i="4"/>
  <c r="H1529" i="4"/>
  <c r="A1533" i="4" l="1"/>
  <c r="G1532" i="4"/>
  <c r="F1532" i="4"/>
  <c r="E1532" i="4"/>
  <c r="C1532" i="4"/>
  <c r="B1532" i="4"/>
  <c r="H1530" i="4"/>
  <c r="C1533" i="4" l="1"/>
  <c r="B1533" i="4"/>
  <c r="A1534" i="4"/>
  <c r="G1533" i="4"/>
  <c r="F1533" i="4"/>
  <c r="E1533" i="4"/>
  <c r="H1531" i="4"/>
  <c r="A1535" i="4" l="1"/>
  <c r="G1534" i="4"/>
  <c r="F1534" i="4"/>
  <c r="C1534" i="4"/>
  <c r="B1534" i="4"/>
  <c r="E1534" i="4"/>
  <c r="H1532" i="4"/>
  <c r="F1535" i="4" l="1"/>
  <c r="E1535" i="4"/>
  <c r="C1535" i="4"/>
  <c r="B1535" i="4"/>
  <c r="A1536" i="4"/>
  <c r="G1535" i="4"/>
  <c r="H1534" i="4" s="1"/>
  <c r="H1533" i="4"/>
  <c r="A1537" i="4" l="1"/>
  <c r="F1536" i="4"/>
  <c r="E1536" i="4"/>
  <c r="C1536" i="4"/>
  <c r="B1536" i="4"/>
  <c r="G1536" i="4"/>
  <c r="H1535" i="4" s="1"/>
  <c r="G1537" i="4" l="1"/>
  <c r="F1537" i="4"/>
  <c r="E1537" i="4"/>
  <c r="C1537" i="4"/>
  <c r="B1537" i="4"/>
  <c r="A1538" i="4"/>
  <c r="G1538" i="4" l="1"/>
  <c r="F1538" i="4"/>
  <c r="E1538" i="4"/>
  <c r="C1538" i="4"/>
  <c r="A1539" i="4"/>
  <c r="B1538" i="4"/>
  <c r="H1537" i="4"/>
  <c r="H1536" i="4"/>
  <c r="A1540" i="4" l="1"/>
  <c r="G1539" i="4"/>
  <c r="F1539" i="4"/>
  <c r="E1539" i="4"/>
  <c r="C1539" i="4"/>
  <c r="B1539" i="4"/>
  <c r="H1538" i="4"/>
  <c r="B1540" i="4" l="1"/>
  <c r="A1541" i="4"/>
  <c r="G1540" i="4"/>
  <c r="F1540" i="4"/>
  <c r="E1540" i="4"/>
  <c r="C1540" i="4"/>
  <c r="A1542" i="4" l="1"/>
  <c r="G1541" i="4"/>
  <c r="F1541" i="4"/>
  <c r="E1541" i="4"/>
  <c r="B1541" i="4"/>
  <c r="C1541" i="4"/>
  <c r="H1540" i="4"/>
  <c r="H1539" i="4"/>
  <c r="E1542" i="4" l="1"/>
  <c r="C1542" i="4"/>
  <c r="B1542" i="4"/>
  <c r="A1543" i="4"/>
  <c r="G1542" i="4"/>
  <c r="F1542" i="4"/>
  <c r="A1544" i="4" l="1"/>
  <c r="G1543" i="4"/>
  <c r="E1543" i="4"/>
  <c r="C1543" i="4"/>
  <c r="B1543" i="4"/>
  <c r="F1543" i="4"/>
  <c r="H1541" i="4"/>
  <c r="G1544" i="4" l="1"/>
  <c r="F1544" i="4"/>
  <c r="E1544" i="4"/>
  <c r="C1544" i="4"/>
  <c r="B1544" i="4"/>
  <c r="A1545" i="4"/>
  <c r="H1542" i="4"/>
  <c r="A1546" i="4" l="1"/>
  <c r="G1545" i="4"/>
  <c r="F1545" i="4"/>
  <c r="E1545" i="4"/>
  <c r="C1545" i="4"/>
  <c r="B1545" i="4"/>
  <c r="H1544" i="4"/>
  <c r="H1543" i="4"/>
  <c r="A1547" i="4" l="1"/>
  <c r="G1546" i="4"/>
  <c r="F1546" i="4"/>
  <c r="E1546" i="4"/>
  <c r="C1546" i="4"/>
  <c r="B1546" i="4"/>
  <c r="A1548" i="4" l="1"/>
  <c r="G1547" i="4"/>
  <c r="F1547" i="4"/>
  <c r="E1547" i="4"/>
  <c r="B1547" i="4"/>
  <c r="C1547" i="4"/>
  <c r="H1545" i="4"/>
  <c r="A1549" i="4" l="1"/>
  <c r="G1548" i="4"/>
  <c r="F1548" i="4"/>
  <c r="E1548" i="4"/>
  <c r="C1548" i="4"/>
  <c r="B1548" i="4"/>
  <c r="H1546" i="4"/>
  <c r="C1549" i="4" l="1"/>
  <c r="B1549" i="4"/>
  <c r="A1550" i="4"/>
  <c r="G1549" i="4"/>
  <c r="F1549" i="4"/>
  <c r="E1549" i="4"/>
  <c r="H1547" i="4"/>
  <c r="H1548" i="4" l="1"/>
  <c r="A1551" i="4"/>
  <c r="G1550" i="4"/>
  <c r="F1550" i="4"/>
  <c r="C1550" i="4"/>
  <c r="B1550" i="4"/>
  <c r="E1550" i="4"/>
  <c r="F1551" i="4" l="1"/>
  <c r="E1551" i="4"/>
  <c r="C1551" i="4"/>
  <c r="B1551" i="4"/>
  <c r="A1552" i="4"/>
  <c r="G1551" i="4"/>
  <c r="H1550" i="4" s="1"/>
  <c r="H1549" i="4"/>
  <c r="A1553" i="4" l="1"/>
  <c r="F1552" i="4"/>
  <c r="E1552" i="4"/>
  <c r="C1552" i="4"/>
  <c r="B1552" i="4"/>
  <c r="G1552" i="4"/>
  <c r="H1551" i="4" s="1"/>
  <c r="G1553" i="4" l="1"/>
  <c r="F1553" i="4"/>
  <c r="E1553" i="4"/>
  <c r="C1553" i="4"/>
  <c r="B1553" i="4"/>
  <c r="A1554" i="4"/>
  <c r="G1554" i="4" l="1"/>
  <c r="F1554" i="4"/>
  <c r="E1554" i="4"/>
  <c r="C1554" i="4"/>
  <c r="A1555" i="4"/>
  <c r="B1554" i="4"/>
  <c r="H1553" i="4"/>
  <c r="H1552" i="4"/>
  <c r="A1556" i="4" l="1"/>
  <c r="G1555" i="4"/>
  <c r="F1555" i="4"/>
  <c r="E1555" i="4"/>
  <c r="C1555" i="4"/>
  <c r="B1555" i="4"/>
  <c r="H1554" i="4"/>
  <c r="B1556" i="4" l="1"/>
  <c r="A1557" i="4"/>
  <c r="G1556" i="4"/>
  <c r="F1556" i="4"/>
  <c r="E1556" i="4"/>
  <c r="C1556" i="4"/>
  <c r="A1558" i="4" l="1"/>
  <c r="G1557" i="4"/>
  <c r="F1557" i="4"/>
  <c r="E1557" i="4"/>
  <c r="B1557" i="4"/>
  <c r="C1557" i="4"/>
  <c r="H1555" i="4"/>
  <c r="E1558" i="4" l="1"/>
  <c r="C1558" i="4"/>
  <c r="B1558" i="4"/>
  <c r="A1559" i="4"/>
  <c r="G1558" i="4"/>
  <c r="F1558" i="4"/>
  <c r="H1556" i="4"/>
  <c r="A1560" i="4" l="1"/>
  <c r="G1559" i="4"/>
  <c r="E1559" i="4"/>
  <c r="C1559" i="4"/>
  <c r="B1559" i="4"/>
  <c r="F1559" i="4"/>
  <c r="H1557" i="4"/>
  <c r="G1560" i="4" l="1"/>
  <c r="F1560" i="4"/>
  <c r="E1560" i="4"/>
  <c r="C1560" i="4"/>
  <c r="B1560" i="4"/>
  <c r="A1561" i="4"/>
  <c r="H1558" i="4"/>
  <c r="A1562" i="4" l="1"/>
  <c r="G1561" i="4"/>
  <c r="F1561" i="4"/>
  <c r="E1561" i="4"/>
  <c r="C1561" i="4"/>
  <c r="B1561" i="4"/>
  <c r="H1560" i="4"/>
  <c r="H1559" i="4"/>
  <c r="A1563" i="4" l="1"/>
  <c r="G1562" i="4"/>
  <c r="F1562" i="4"/>
  <c r="E1562" i="4"/>
  <c r="C1562" i="4"/>
  <c r="B1562" i="4"/>
  <c r="A1564" i="4" l="1"/>
  <c r="G1563" i="4"/>
  <c r="H1562" i="4" s="1"/>
  <c r="F1563" i="4"/>
  <c r="E1563" i="4"/>
  <c r="C1563" i="4"/>
  <c r="B1563" i="4"/>
  <c r="H1561" i="4"/>
  <c r="A1565" i="4" l="1"/>
  <c r="G1564" i="4"/>
  <c r="F1564" i="4"/>
  <c r="E1564" i="4"/>
  <c r="C1564" i="4"/>
  <c r="B1564" i="4"/>
  <c r="C1565" i="4" l="1"/>
  <c r="B1565" i="4"/>
  <c r="A1566" i="4"/>
  <c r="G1565" i="4"/>
  <c r="H1564" i="4" s="1"/>
  <c r="F1565" i="4"/>
  <c r="E1565" i="4"/>
  <c r="H1563" i="4"/>
  <c r="A1567" i="4" l="1"/>
  <c r="G1566" i="4"/>
  <c r="F1566" i="4"/>
  <c r="C1566" i="4"/>
  <c r="B1566" i="4"/>
  <c r="E1566" i="4"/>
  <c r="F1567" i="4" l="1"/>
  <c r="E1567" i="4"/>
  <c r="C1567" i="4"/>
  <c r="B1567" i="4"/>
  <c r="A1568" i="4"/>
  <c r="G1567" i="4"/>
  <c r="H1565" i="4"/>
  <c r="A1569" i="4" l="1"/>
  <c r="F1568" i="4"/>
  <c r="E1568" i="4"/>
  <c r="C1568" i="4"/>
  <c r="B1568" i="4"/>
  <c r="G1568" i="4"/>
  <c r="H1566" i="4"/>
  <c r="G1569" i="4" l="1"/>
  <c r="F1569" i="4"/>
  <c r="E1569" i="4"/>
  <c r="C1569" i="4"/>
  <c r="B1569" i="4"/>
  <c r="A1570" i="4"/>
  <c r="H1567" i="4"/>
  <c r="G1570" i="4" l="1"/>
  <c r="F1570" i="4"/>
  <c r="E1570" i="4"/>
  <c r="C1570" i="4"/>
  <c r="A1571" i="4"/>
  <c r="B1570" i="4"/>
  <c r="H1569" i="4"/>
  <c r="H1568" i="4"/>
  <c r="A1572" i="4" l="1"/>
  <c r="G1571" i="4"/>
  <c r="F1571" i="4"/>
  <c r="E1571" i="4"/>
  <c r="C1571" i="4"/>
  <c r="B1571" i="4"/>
  <c r="H1570" i="4"/>
  <c r="B1572" i="4" l="1"/>
  <c r="A1573" i="4"/>
  <c r="G1572" i="4"/>
  <c r="F1572" i="4"/>
  <c r="E1572" i="4"/>
  <c r="C1572" i="4"/>
  <c r="A1574" i="4" l="1"/>
  <c r="G1573" i="4"/>
  <c r="F1573" i="4"/>
  <c r="E1573" i="4"/>
  <c r="B1573" i="4"/>
  <c r="C1573" i="4"/>
  <c r="H1572" i="4"/>
  <c r="H1571" i="4"/>
  <c r="E1574" i="4" l="1"/>
  <c r="C1574" i="4"/>
  <c r="B1574" i="4"/>
  <c r="A1575" i="4"/>
  <c r="G1574" i="4"/>
  <c r="F1574" i="4"/>
  <c r="A1576" i="4" l="1"/>
  <c r="G1575" i="4"/>
  <c r="E1575" i="4"/>
  <c r="C1575" i="4"/>
  <c r="B1575" i="4"/>
  <c r="F1575" i="4"/>
  <c r="H1574" i="4"/>
  <c r="H1573" i="4"/>
  <c r="G1576" i="4" l="1"/>
  <c r="F1576" i="4"/>
  <c r="E1576" i="4"/>
  <c r="C1576" i="4"/>
  <c r="B1576" i="4"/>
  <c r="A1577" i="4"/>
  <c r="A1578" i="4" l="1"/>
  <c r="G1577" i="4"/>
  <c r="F1577" i="4"/>
  <c r="E1577" i="4"/>
  <c r="C1577" i="4"/>
  <c r="B1577" i="4"/>
  <c r="H1575" i="4"/>
  <c r="A1579" i="4" l="1"/>
  <c r="G1578" i="4"/>
  <c r="F1578" i="4"/>
  <c r="E1578" i="4"/>
  <c r="C1578" i="4"/>
  <c r="B1578" i="4"/>
  <c r="H1577" i="4"/>
  <c r="H1576" i="4"/>
  <c r="A1580" i="4" l="1"/>
  <c r="G1579" i="4"/>
  <c r="F1579" i="4"/>
  <c r="E1579" i="4"/>
  <c r="C1579" i="4"/>
  <c r="B1579" i="4"/>
  <c r="A1581" i="4" l="1"/>
  <c r="G1580" i="4"/>
  <c r="F1580" i="4"/>
  <c r="E1580" i="4"/>
  <c r="C1580" i="4"/>
  <c r="B1580" i="4"/>
  <c r="H1579" i="4"/>
  <c r="H1578" i="4"/>
  <c r="C1581" i="4" l="1"/>
  <c r="B1581" i="4"/>
  <c r="A1582" i="4"/>
  <c r="G1581" i="4"/>
  <c r="F1581" i="4"/>
  <c r="E1581" i="4"/>
  <c r="A1583" i="4" l="1"/>
  <c r="G1582" i="4"/>
  <c r="F1582" i="4"/>
  <c r="C1582" i="4"/>
  <c r="B1582" i="4"/>
  <c r="E1582" i="4"/>
  <c r="H1580" i="4"/>
  <c r="F1583" i="4" l="1"/>
  <c r="E1583" i="4"/>
  <c r="C1583" i="4"/>
  <c r="B1583" i="4"/>
  <c r="A1584" i="4"/>
  <c r="G1583" i="4"/>
  <c r="H1581" i="4"/>
  <c r="A1585" i="4" l="1"/>
  <c r="F1584" i="4"/>
  <c r="E1584" i="4"/>
  <c r="C1584" i="4"/>
  <c r="B1584" i="4"/>
  <c r="G1584" i="4"/>
  <c r="H1583" i="4" s="1"/>
  <c r="H1582" i="4"/>
  <c r="G1585" i="4" l="1"/>
  <c r="F1585" i="4"/>
  <c r="E1585" i="4"/>
  <c r="C1585" i="4"/>
  <c r="B1585" i="4"/>
  <c r="A1586" i="4"/>
  <c r="A1587" i="4" l="1"/>
  <c r="G1586" i="4"/>
  <c r="F1586" i="4"/>
  <c r="E1586" i="4"/>
  <c r="C1586" i="4"/>
  <c r="B1586" i="4"/>
  <c r="H1584" i="4"/>
  <c r="A1588" i="4" l="1"/>
  <c r="G1587" i="4"/>
  <c r="F1587" i="4"/>
  <c r="E1587" i="4"/>
  <c r="C1587" i="4"/>
  <c r="B1587" i="4"/>
  <c r="H1585" i="4"/>
  <c r="B1588" i="4" l="1"/>
  <c r="A1589" i="4"/>
  <c r="G1588" i="4"/>
  <c r="F1588" i="4"/>
  <c r="E1588" i="4"/>
  <c r="C1588" i="4"/>
  <c r="H1587" i="4"/>
  <c r="H1586" i="4"/>
  <c r="A1590" i="4" l="1"/>
  <c r="G1589" i="4"/>
  <c r="F1589" i="4"/>
  <c r="E1589" i="4"/>
  <c r="C1589" i="4"/>
  <c r="B1589" i="4"/>
  <c r="H1588" i="4"/>
  <c r="E1590" i="4" l="1"/>
  <c r="C1590" i="4"/>
  <c r="B1590" i="4"/>
  <c r="A1591" i="4"/>
  <c r="G1590" i="4"/>
  <c r="F1590" i="4"/>
  <c r="A1592" i="4" l="1"/>
  <c r="G1591" i="4"/>
  <c r="F1591" i="4"/>
  <c r="E1591" i="4"/>
  <c r="C1591" i="4"/>
  <c r="B1591" i="4"/>
  <c r="H1589" i="4"/>
  <c r="G1592" i="4" l="1"/>
  <c r="F1592" i="4"/>
  <c r="E1592" i="4"/>
  <c r="C1592" i="4"/>
  <c r="B1592" i="4"/>
  <c r="A1593" i="4"/>
  <c r="H1590" i="4"/>
  <c r="A1594" i="4" l="1"/>
  <c r="G1593" i="4"/>
  <c r="F1593" i="4"/>
  <c r="E1593" i="4"/>
  <c r="C1593" i="4"/>
  <c r="B1593" i="4"/>
  <c r="H1592" i="4"/>
  <c r="H1591" i="4"/>
  <c r="A1595" i="4" l="1"/>
  <c r="G1594" i="4"/>
  <c r="F1594" i="4"/>
  <c r="E1594" i="4"/>
  <c r="C1594" i="4"/>
  <c r="B1594" i="4"/>
  <c r="A1596" i="4" l="1"/>
  <c r="G1595" i="4"/>
  <c r="F1595" i="4"/>
  <c r="E1595" i="4"/>
  <c r="C1595" i="4"/>
  <c r="B1595" i="4"/>
  <c r="H1594" i="4"/>
  <c r="H1593" i="4"/>
  <c r="A1597" i="4" l="1"/>
  <c r="G1596" i="4"/>
  <c r="F1596" i="4"/>
  <c r="E1596" i="4"/>
  <c r="C1596" i="4"/>
  <c r="B1596" i="4"/>
  <c r="C1597" i="4" l="1"/>
  <c r="B1597" i="4"/>
  <c r="A1598" i="4"/>
  <c r="G1597" i="4"/>
  <c r="F1597" i="4"/>
  <c r="E1597" i="4"/>
  <c r="H1595" i="4"/>
  <c r="A1599" i="4" l="1"/>
  <c r="G1598" i="4"/>
  <c r="F1598" i="4"/>
  <c r="E1598" i="4"/>
  <c r="C1598" i="4"/>
  <c r="B1598" i="4"/>
  <c r="H1597" i="4"/>
  <c r="H1596" i="4"/>
  <c r="F1599" i="4" l="1"/>
  <c r="E1599" i="4"/>
  <c r="C1599" i="4"/>
  <c r="B1599" i="4"/>
  <c r="A1600" i="4"/>
  <c r="G1599" i="4"/>
  <c r="A1601" i="4" l="1"/>
  <c r="G1600" i="4"/>
  <c r="F1600" i="4"/>
  <c r="E1600" i="4"/>
  <c r="C1600" i="4"/>
  <c r="B1600" i="4"/>
  <c r="H1598" i="4"/>
  <c r="G1601" i="4" l="1"/>
  <c r="H1601" i="4" s="1"/>
  <c r="F1601" i="4"/>
  <c r="H4" i="4" s="1"/>
  <c r="E1601" i="4"/>
  <c r="C1601" i="4"/>
  <c r="B1601" i="4"/>
  <c r="H1599" i="4"/>
  <c r="H2" i="4" l="1"/>
  <c r="H3" i="4" s="1"/>
  <c r="H1" i="4"/>
  <c r="H160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Bryan vonHahmann</author>
  </authors>
  <commentList>
    <comment ref="C4" authorId="0" shapeId="0" xr:uid="{96E1E581-BE55-DB4F-A1A8-63422D195252}">
      <text>
        <r>
          <rPr>
            <b/>
            <sz val="10"/>
            <color rgb="FF000000"/>
            <rFont val="Tahoma"/>
            <family val="2"/>
          </rPr>
          <t>Bryan vonHahmann:</t>
        </r>
        <r>
          <rPr>
            <sz val="10"/>
            <color rgb="FF000000"/>
            <rFont val="Tahoma"/>
            <family val="2"/>
          </rPr>
          <t xml:space="preserve">
</t>
        </r>
        <r>
          <rPr>
            <sz val="10"/>
            <color rgb="FF000000"/>
            <rFont val="Tahoma"/>
            <family val="2"/>
          </rPr>
          <t>Enter your current age</t>
        </r>
      </text>
    </comment>
    <comment ref="G4" authorId="0" shapeId="0" xr:uid="{4D2DDA44-B0F9-314C-9F51-5EB81EE78747}">
      <text>
        <r>
          <rPr>
            <b/>
            <sz val="10"/>
            <color rgb="FF000000"/>
            <rFont val="Tahoma"/>
            <family val="2"/>
          </rPr>
          <t>Bryan vonHahmann:</t>
        </r>
        <r>
          <rPr>
            <sz val="10"/>
            <color rgb="FF000000"/>
            <rFont val="Tahoma"/>
            <family val="2"/>
          </rPr>
          <t xml:space="preserve">
</t>
        </r>
        <r>
          <rPr>
            <sz val="10"/>
            <color rgb="FF000000"/>
            <rFont val="Tahoma"/>
            <family val="2"/>
          </rPr>
          <t>Enter your net compensation for a full year, after only taxes are taken out.  If you have other deductions, it may be easiest to take your Gross (before taxes) and subtract taxes (Federal, State, Local, OASDI, Medicare, SUI, SSI)</t>
        </r>
      </text>
    </comment>
    <comment ref="C5" authorId="0" shapeId="0" xr:uid="{21BA3D1C-B2F1-B947-B3EB-DDC0DA87F91C}">
      <text>
        <r>
          <rPr>
            <b/>
            <sz val="10"/>
            <color rgb="FF000000"/>
            <rFont val="Tahoma"/>
            <family val="2"/>
          </rPr>
          <t>Bryan vonHahmann:</t>
        </r>
        <r>
          <rPr>
            <sz val="10"/>
            <color rgb="FF000000"/>
            <rFont val="Tahoma"/>
            <family val="2"/>
          </rPr>
          <t xml:space="preserve">
</t>
        </r>
        <r>
          <rPr>
            <sz val="10"/>
            <color rgb="FF000000"/>
            <rFont val="Tahoma"/>
            <family val="2"/>
          </rPr>
          <t>Enter how old you will be when you retire</t>
        </r>
      </text>
    </comment>
    <comment ref="G5" authorId="0" shapeId="0" xr:uid="{898FEA73-38ED-724E-B2AA-626BFAC9FB6E}">
      <text>
        <r>
          <rPr>
            <b/>
            <sz val="10"/>
            <color rgb="FF000000"/>
            <rFont val="Tahoma"/>
            <family val="2"/>
          </rPr>
          <t>Bryan vonHahmann:</t>
        </r>
        <r>
          <rPr>
            <sz val="10"/>
            <color rgb="FF000000"/>
            <rFont val="Tahoma"/>
            <family val="2"/>
          </rPr>
          <t xml:space="preserve">
</t>
        </r>
        <r>
          <rPr>
            <sz val="10"/>
            <color rgb="FF000000"/>
            <rFont val="Tahoma"/>
            <family val="2"/>
          </rPr>
          <t>Enter your gross income (before any taxes and deductions)</t>
        </r>
      </text>
    </comment>
    <comment ref="C6" authorId="0" shapeId="0" xr:uid="{1F7152CB-902C-284B-8D3A-5DD263345B1D}">
      <text>
        <r>
          <rPr>
            <b/>
            <sz val="10"/>
            <color rgb="FF000000"/>
            <rFont val="Tahoma"/>
            <family val="2"/>
          </rPr>
          <t>Bryan vonHahmann:</t>
        </r>
        <r>
          <rPr>
            <sz val="10"/>
            <color rgb="FF000000"/>
            <rFont val="Tahoma"/>
            <family val="2"/>
          </rPr>
          <t xml:space="preserve">
</t>
        </r>
        <r>
          <rPr>
            <sz val="10"/>
            <color rgb="FF000000"/>
            <rFont val="Tahoma"/>
            <family val="2"/>
          </rPr>
          <t>Enter your age when you will die</t>
        </r>
      </text>
    </comment>
    <comment ref="G6" authorId="0" shapeId="0" xr:uid="{0DB5B66A-B170-5C46-A9A2-BAA77E92F26B}">
      <text>
        <r>
          <rPr>
            <b/>
            <sz val="10"/>
            <color rgb="FF000000"/>
            <rFont val="Tahoma"/>
            <family val="2"/>
          </rPr>
          <t>Bryan vonHahmann:</t>
        </r>
        <r>
          <rPr>
            <sz val="10"/>
            <color rgb="FF000000"/>
            <rFont val="Tahoma"/>
            <family val="2"/>
          </rPr>
          <t xml:space="preserve">
</t>
        </r>
        <r>
          <rPr>
            <sz val="10"/>
            <color rgb="FF000000"/>
            <rFont val="Tahoma"/>
            <family val="2"/>
          </rPr>
          <t>Enter the amount you save each year (That is savings planned for retirement), include any contributions from your employer</t>
        </r>
      </text>
    </comment>
    <comment ref="C8" authorId="0" shapeId="0" xr:uid="{6F9A4704-27C3-E24D-B740-6B79B6044685}">
      <text>
        <r>
          <rPr>
            <b/>
            <sz val="10"/>
            <color rgb="FF000000"/>
            <rFont val="Tahoma"/>
            <family val="2"/>
          </rPr>
          <t>Bryan vonHahmann:</t>
        </r>
        <r>
          <rPr>
            <sz val="10"/>
            <color rgb="FF000000"/>
            <rFont val="Tahoma"/>
            <family val="2"/>
          </rPr>
          <t xml:space="preserve">
</t>
        </r>
        <r>
          <rPr>
            <sz val="10"/>
            <color rgb="FF000000"/>
            <rFont val="Tahoma"/>
            <family val="2"/>
          </rPr>
          <t>Enter your partners current age</t>
        </r>
      </text>
    </comment>
    <comment ref="G8" authorId="0" shapeId="0" xr:uid="{4AC678CC-B616-304D-9205-139E61ACFA6D}">
      <text>
        <r>
          <rPr>
            <b/>
            <sz val="10"/>
            <color rgb="FF000000"/>
            <rFont val="Tahoma"/>
            <family val="2"/>
          </rPr>
          <t>Bryan vonHahmann:</t>
        </r>
        <r>
          <rPr>
            <sz val="10"/>
            <color rgb="FF000000"/>
            <rFont val="Tahoma"/>
            <family val="2"/>
          </rPr>
          <t xml:space="preserve">
</t>
        </r>
        <r>
          <rPr>
            <sz val="10"/>
            <color rgb="FF000000"/>
            <rFont val="Tahoma"/>
            <family val="2"/>
          </rPr>
          <t>How much do you already have saved for retirement</t>
        </r>
      </text>
    </comment>
    <comment ref="C9" authorId="0" shapeId="0" xr:uid="{3B79513C-0F7F-6247-83F1-2E91C4357871}">
      <text>
        <r>
          <rPr>
            <b/>
            <sz val="10"/>
            <color rgb="FF000000"/>
            <rFont val="Tahoma"/>
            <family val="2"/>
          </rPr>
          <t>Bryan vonHahmann:</t>
        </r>
        <r>
          <rPr>
            <sz val="10"/>
            <color rgb="FF000000"/>
            <rFont val="Tahoma"/>
            <family val="2"/>
          </rPr>
          <t xml:space="preserve">
</t>
        </r>
        <r>
          <rPr>
            <sz val="10"/>
            <color rgb="FF000000"/>
            <rFont val="Tahoma"/>
            <family val="2"/>
          </rPr>
          <t>Enter how old your parnter will be when they retire</t>
        </r>
      </text>
    </comment>
    <comment ref="G9" authorId="0" shapeId="0" xr:uid="{3DFEA6B6-223E-AE40-8A1D-D69E279C1308}">
      <text>
        <r>
          <rPr>
            <b/>
            <sz val="10"/>
            <color rgb="FF000000"/>
            <rFont val="Tahoma"/>
            <family val="2"/>
          </rPr>
          <t>Bryan vonHahmann:</t>
        </r>
        <r>
          <rPr>
            <sz val="10"/>
            <color rgb="FF000000"/>
            <rFont val="Tahoma"/>
            <family val="2"/>
          </rPr>
          <t xml:space="preserve">
</t>
        </r>
        <r>
          <rPr>
            <sz val="10"/>
            <color rgb="FF000000"/>
            <rFont val="Tahoma"/>
            <family val="2"/>
          </rPr>
          <t>At what rate do you expect inflation to average</t>
        </r>
      </text>
    </comment>
    <comment ref="C10" authorId="0" shapeId="0" xr:uid="{49952B86-0EE7-0148-B49B-E6C73F054668}">
      <text>
        <r>
          <rPr>
            <b/>
            <sz val="10"/>
            <color rgb="FF000000"/>
            <rFont val="Tahoma"/>
            <family val="2"/>
          </rPr>
          <t>Bryan vonHahmann:</t>
        </r>
        <r>
          <rPr>
            <sz val="10"/>
            <color rgb="FF000000"/>
            <rFont val="Tahoma"/>
            <family val="2"/>
          </rPr>
          <t xml:space="preserve">
</t>
        </r>
        <r>
          <rPr>
            <sz val="10"/>
            <color rgb="FF000000"/>
            <rFont val="Tahoma"/>
            <family val="2"/>
          </rPr>
          <t>Enter your partners age when they will die</t>
        </r>
      </text>
    </comment>
    <comment ref="G10" authorId="0" shapeId="0" xr:uid="{C079F6F6-FB28-7D49-80D5-5ACFE7A75DE1}">
      <text>
        <r>
          <rPr>
            <b/>
            <sz val="10"/>
            <color rgb="FF000000"/>
            <rFont val="Tahoma"/>
            <family val="2"/>
          </rPr>
          <t>Bryan vonHahmann:</t>
        </r>
        <r>
          <rPr>
            <sz val="10"/>
            <color rgb="FF000000"/>
            <rFont val="Tahoma"/>
            <family val="2"/>
          </rPr>
          <t xml:space="preserve">
</t>
        </r>
        <r>
          <rPr>
            <sz val="10"/>
            <color rgb="FF000000"/>
            <rFont val="Aptos Narrow"/>
          </rPr>
          <t xml:space="preserve">At what rate do you expect your savings (investments) to grow at.  Use a blended average rate for all of your accounts.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Bryan vonHahmann</author>
  </authors>
  <commentList>
    <comment ref="D2" authorId="0" shapeId="0" xr:uid="{22E36200-94C4-FE45-A8C7-94DE79FCD90B}">
      <text>
        <r>
          <rPr>
            <b/>
            <sz val="10"/>
            <color rgb="FF000000"/>
            <rFont val="Tahoma"/>
            <family val="2"/>
          </rPr>
          <t>Bryan vonHahmann:</t>
        </r>
        <r>
          <rPr>
            <sz val="10"/>
            <color rgb="FF000000"/>
            <rFont val="Tahoma"/>
            <family val="2"/>
          </rPr>
          <t xml:space="preserve">
</t>
        </r>
        <r>
          <rPr>
            <sz val="10"/>
            <color rgb="FF000000"/>
            <rFont val="Tahoma"/>
            <family val="2"/>
          </rPr>
          <t>This is the year ending balance of your savings, increased by the rate of return and your contributions</t>
        </r>
      </text>
    </comment>
    <comment ref="N2" authorId="0" shapeId="0" xr:uid="{3135D8D2-D01E-1B43-B347-042CAFC3F793}">
      <text>
        <r>
          <rPr>
            <b/>
            <sz val="10"/>
            <color rgb="FF000000"/>
            <rFont val="Tahoma"/>
            <family val="2"/>
          </rPr>
          <t>Bryan vonHahmann:</t>
        </r>
        <r>
          <rPr>
            <sz val="10"/>
            <color rgb="FF000000"/>
            <rFont val="Tahoma"/>
            <family val="2"/>
          </rPr>
          <t xml:space="preserve">
</t>
        </r>
        <r>
          <rPr>
            <sz val="10"/>
            <color rgb="FF000000"/>
            <rFont val="Tahoma"/>
            <family val="2"/>
          </rPr>
          <t>Based on the year you want to retire, this is a suggested withdrawal rate (this has nothing to do with RMD's).  This is a simple calculation that should ensure you do not run out of money in your retirement accounts.</t>
        </r>
      </text>
    </comment>
    <comment ref="N3" authorId="0" shapeId="0" xr:uid="{47AAF858-A71B-A64B-A174-9D6DB0AA3FB5}">
      <text>
        <r>
          <rPr>
            <b/>
            <sz val="10"/>
            <color rgb="FF000000"/>
            <rFont val="Tahoma"/>
            <family val="2"/>
          </rPr>
          <t>Bryan vonHahmann:</t>
        </r>
        <r>
          <rPr>
            <sz val="10"/>
            <color rgb="FF000000"/>
            <rFont val="Tahoma"/>
            <family val="2"/>
          </rPr>
          <t xml:space="preserve">
</t>
        </r>
        <r>
          <rPr>
            <sz val="10"/>
            <color rgb="FF000000"/>
            <rFont val="Tahoma"/>
            <family val="2"/>
          </rPr>
          <t>Enter the yearly net amount (less taxes and deductions) of other income you will have in retirement, like social security, side hustle, etc</t>
        </r>
      </text>
    </comment>
    <comment ref="K4" authorId="0" shapeId="0" xr:uid="{5108B0FD-FF05-9D48-9744-9A20C4ECE56D}">
      <text>
        <r>
          <rPr>
            <b/>
            <sz val="10"/>
            <color rgb="FF000000"/>
            <rFont val="Tahoma"/>
            <family val="2"/>
          </rPr>
          <t>Bryan vonHahmann:</t>
        </r>
        <r>
          <rPr>
            <sz val="10"/>
            <color rgb="FF000000"/>
            <rFont val="Tahoma"/>
            <family val="2"/>
          </rPr>
          <t xml:space="preserve">
</t>
        </r>
        <r>
          <rPr>
            <sz val="10"/>
            <color rgb="FF000000"/>
            <rFont val="Tahoma"/>
            <family val="2"/>
          </rPr>
          <t>Based on your savings and your rate of return, you can expect to have this much money when you retire.</t>
        </r>
      </text>
    </comment>
    <comment ref="N4" authorId="0" shapeId="0" xr:uid="{E0DE0664-20D8-9248-BA46-F35B073F2586}">
      <text>
        <r>
          <rPr>
            <b/>
            <sz val="10"/>
            <color rgb="FF000000"/>
            <rFont val="Tahoma"/>
            <family val="2"/>
          </rPr>
          <t>Bryan vonHahmann:</t>
        </r>
        <r>
          <rPr>
            <sz val="10"/>
            <color rgb="FF000000"/>
            <rFont val="Tahoma"/>
            <family val="2"/>
          </rPr>
          <t xml:space="preserve">
</t>
        </r>
        <r>
          <rPr>
            <sz val="10"/>
            <color rgb="FF000000"/>
            <rFont val="Tahoma"/>
            <family val="2"/>
          </rPr>
          <t>This is how much you have to spend each year</t>
        </r>
      </text>
    </comment>
    <comment ref="K5" authorId="0" shapeId="0" xr:uid="{5C852630-FCAB-0546-B8CE-D8B9BED0BB86}">
      <text>
        <r>
          <rPr>
            <b/>
            <sz val="10"/>
            <color rgb="FF000000"/>
            <rFont val="Tahoma"/>
            <family val="2"/>
          </rPr>
          <t>Bryan vonHahmann:</t>
        </r>
        <r>
          <rPr>
            <sz val="10"/>
            <color rgb="FF000000"/>
            <rFont val="Tahoma"/>
            <family val="2"/>
          </rPr>
          <t xml:space="preserve">
</t>
        </r>
        <r>
          <rPr>
            <sz val="10"/>
            <color rgb="FF000000"/>
            <rFont val="Tahoma"/>
            <family val="2"/>
          </rPr>
          <t>Based on your current expenses below, assuming your spending habits will be the same in retirement (they often are NOT the same), you can expect to spend this amount yearly increased with inflation to the year you retire.</t>
        </r>
      </text>
    </comment>
    <comment ref="N5" authorId="0" shapeId="0" xr:uid="{6586160E-1645-5F4C-8959-8D8C55DB3BF2}">
      <text>
        <r>
          <rPr>
            <b/>
            <sz val="10"/>
            <color rgb="FF000000"/>
            <rFont val="Tahoma"/>
            <family val="2"/>
          </rPr>
          <t>Bryan vonHahmann:</t>
        </r>
        <r>
          <rPr>
            <sz val="10"/>
            <color rgb="FF000000"/>
            <rFont val="Tahoma"/>
            <family val="2"/>
          </rPr>
          <t xml:space="preserve">
</t>
        </r>
        <r>
          <rPr>
            <sz val="10"/>
            <color rgb="FF000000"/>
            <rFont val="Tahoma"/>
            <family val="2"/>
          </rPr>
          <t>This is the amount of what you have to spend compares to the anticipated amount of your yearly expenses at the year you retire.</t>
        </r>
      </text>
    </comment>
    <comment ref="K6" authorId="0" shapeId="0" xr:uid="{9C71E9CF-9C9F-D245-90D8-FA50D0748D02}">
      <text>
        <r>
          <rPr>
            <b/>
            <sz val="10"/>
            <color rgb="FF000000"/>
            <rFont val="Tahoma"/>
            <family val="2"/>
          </rPr>
          <t>Bryan vonHahmann:</t>
        </r>
        <r>
          <rPr>
            <sz val="10"/>
            <color rgb="FF000000"/>
            <rFont val="Tahoma"/>
            <family val="2"/>
          </rPr>
          <t xml:space="preserve">
</t>
        </r>
        <r>
          <rPr>
            <sz val="10"/>
            <color rgb="FF000000"/>
            <rFont val="Tahoma"/>
            <family val="2"/>
          </rPr>
          <t>Based on your expense spend, you can expect to spend this amount from retirement age to death</t>
        </r>
      </text>
    </comment>
    <comment ref="N7" authorId="0" shapeId="0" xr:uid="{1B2C6F00-0642-EF43-B326-FF81A3549883}">
      <text>
        <r>
          <rPr>
            <b/>
            <sz val="10"/>
            <color rgb="FF000000"/>
            <rFont val="Tahoma"/>
            <family val="2"/>
          </rPr>
          <t>Bryan vonHahmann:</t>
        </r>
        <r>
          <rPr>
            <sz val="10"/>
            <color rgb="FF000000"/>
            <rFont val="Tahoma"/>
            <family val="2"/>
          </rPr>
          <t xml:space="preserve">
</t>
        </r>
        <r>
          <rPr>
            <sz val="10"/>
            <color rgb="FF000000"/>
            <rFont val="Tahoma"/>
            <family val="2"/>
          </rPr>
          <t>This is the blended effective tax rate that you will pay in taxes on the amount you withdraw each year.  You have to consider how your savings are structured, taxable, tax deferred, tax free.</t>
        </r>
      </text>
    </comment>
    <comment ref="I8" authorId="0" shapeId="0" xr:uid="{93AAC902-85C9-6746-81C1-140B4D35EAEC}">
      <text>
        <r>
          <rPr>
            <b/>
            <sz val="10"/>
            <color rgb="FF000000"/>
            <rFont val="Tahoma"/>
            <family val="2"/>
          </rPr>
          <t>Bryan vonHahmann:</t>
        </r>
        <r>
          <rPr>
            <sz val="10"/>
            <color rgb="FF000000"/>
            <rFont val="Tahoma"/>
            <family val="2"/>
          </rPr>
          <t xml:space="preserve">
</t>
        </r>
        <r>
          <rPr>
            <sz val="10"/>
            <color rgb="FF000000"/>
            <rFont val="Tahoma"/>
            <family val="2"/>
          </rPr>
          <t>Based on your current age, this is how much you should have saved for retirement.</t>
        </r>
      </text>
    </comment>
    <comment ref="M9" authorId="0" shapeId="0" xr:uid="{DE428D45-C3D7-614F-B7F3-92281A337446}">
      <text>
        <r>
          <rPr>
            <b/>
            <sz val="10"/>
            <color rgb="FF000000"/>
            <rFont val="Tahoma"/>
            <family val="2"/>
          </rPr>
          <t>Bryan vonHahmann:</t>
        </r>
        <r>
          <rPr>
            <sz val="10"/>
            <color rgb="FF000000"/>
            <rFont val="Tahoma"/>
            <family val="2"/>
          </rPr>
          <t xml:space="preserve">
</t>
        </r>
        <r>
          <rPr>
            <sz val="10"/>
            <color rgb="FF000000"/>
            <rFont val="Tahoma"/>
            <family val="2"/>
          </rPr>
          <t>Does not address spending changing while retired</t>
        </r>
      </text>
    </comment>
    <comment ref="N9" authorId="0" shapeId="0" xr:uid="{D6A2CFBC-842A-FE44-AF55-38778788D6C8}">
      <text>
        <r>
          <rPr>
            <b/>
            <sz val="10"/>
            <color rgb="FF000000"/>
            <rFont val="Tahoma"/>
            <family val="2"/>
          </rPr>
          <t>Bryan vonHahmann:</t>
        </r>
        <r>
          <rPr>
            <sz val="10"/>
            <color rgb="FF000000"/>
            <rFont val="Tahoma"/>
            <family val="2"/>
          </rPr>
          <t xml:space="preserve">
</t>
        </r>
        <r>
          <rPr>
            <sz val="10"/>
            <color rgb="FF000000"/>
            <rFont val="Tahoma"/>
            <family val="2"/>
          </rPr>
          <t>The amount you need to withdraw to cover your expected yearly expenses</t>
        </r>
      </text>
    </comment>
    <comment ref="N10" authorId="0" shapeId="0" xr:uid="{28437E10-60A2-9940-BBB1-F312B19EA2A6}">
      <text>
        <r>
          <rPr>
            <b/>
            <sz val="10"/>
            <color rgb="FF000000"/>
            <rFont val="Tahoma"/>
            <family val="2"/>
          </rPr>
          <t>Bryan vonHahmann:</t>
        </r>
        <r>
          <rPr>
            <sz val="10"/>
            <color rgb="FF000000"/>
            <rFont val="Tahoma"/>
            <family val="2"/>
          </rPr>
          <t xml:space="preserve">
</t>
        </r>
        <r>
          <rPr>
            <sz val="10"/>
            <color rgb="FF000000"/>
            <rFont val="Tahoma"/>
            <family val="2"/>
          </rPr>
          <t>Expected amount you will spend from retirement to death</t>
        </r>
      </text>
    </comment>
    <comment ref="I11" authorId="0" shapeId="0" xr:uid="{C9D2463E-79C3-4249-8101-BEEEE0DDB0E0}">
      <text>
        <r>
          <rPr>
            <b/>
            <sz val="10"/>
            <color rgb="FF000000"/>
            <rFont val="Tahoma"/>
            <family val="2"/>
          </rPr>
          <t>Bryan vonHahmann:</t>
        </r>
        <r>
          <rPr>
            <sz val="10"/>
            <color rgb="FF000000"/>
            <rFont val="Tahoma"/>
            <family val="2"/>
          </rPr>
          <t xml:space="preserve">
</t>
        </r>
        <r>
          <rPr>
            <sz val="10"/>
            <color rgb="FF000000"/>
            <rFont val="Tahoma"/>
            <family val="2"/>
          </rPr>
          <t>Your current savings should double every this many years</t>
        </r>
      </text>
    </comment>
    <comment ref="N11" authorId="0" shapeId="0" xr:uid="{50BC9C2A-6251-4545-9D63-D6A12CB6BE3C}">
      <text>
        <r>
          <rPr>
            <b/>
            <sz val="10"/>
            <color rgb="FF000000"/>
            <rFont val="Tahoma"/>
            <family val="2"/>
          </rPr>
          <t>Bryan vonHahmann:</t>
        </r>
        <r>
          <rPr>
            <sz val="10"/>
            <color rgb="FF000000"/>
            <rFont val="Tahoma"/>
            <family val="2"/>
          </rPr>
          <t xml:space="preserve">
</t>
        </r>
        <r>
          <rPr>
            <sz val="10"/>
            <color rgb="FF000000"/>
            <rFont val="Tahoma"/>
            <family val="2"/>
          </rPr>
          <t>The balance of your savings when you die</t>
        </r>
      </text>
    </comment>
    <comment ref="I12" authorId="0" shapeId="0" xr:uid="{DBE29723-8B0D-4145-9198-498A61C1F440}">
      <text>
        <r>
          <rPr>
            <b/>
            <sz val="10"/>
            <color rgb="FF000000"/>
            <rFont val="Tahoma"/>
            <family val="2"/>
          </rPr>
          <t>Bryan vonHahmann:</t>
        </r>
        <r>
          <rPr>
            <sz val="10"/>
            <color rgb="FF000000"/>
            <rFont val="Tahoma"/>
            <family val="2"/>
          </rPr>
          <t xml:space="preserve">
</t>
        </r>
        <r>
          <rPr>
            <sz val="10"/>
            <color rgb="FF000000"/>
            <rFont val="Tahoma"/>
            <family val="2"/>
          </rPr>
          <t>At retirement, your current savings can become this amount.</t>
        </r>
      </text>
    </comment>
    <comment ref="N12" authorId="0" shapeId="0" xr:uid="{0190CDD3-E2B1-8745-9A71-8A09BA51B9B3}">
      <text>
        <r>
          <rPr>
            <b/>
            <sz val="10"/>
            <color rgb="FF000000"/>
            <rFont val="Tahoma"/>
            <family val="2"/>
          </rPr>
          <t>Bryan vonHahmann:</t>
        </r>
        <r>
          <rPr>
            <sz val="10"/>
            <color rgb="FF000000"/>
            <rFont val="Tahoma"/>
            <family val="2"/>
          </rPr>
          <t xml:space="preserve">
</t>
        </r>
        <r>
          <rPr>
            <sz val="10"/>
            <color rgb="FF000000"/>
            <rFont val="Tahoma"/>
            <family val="2"/>
          </rPr>
          <t>The amount your money made working for you from retirement to death</t>
        </r>
      </text>
    </comment>
    <comment ref="I14" authorId="0" shapeId="0" xr:uid="{0E491F77-B213-7F4C-B0AE-A175ECF8DDFD}">
      <text>
        <r>
          <rPr>
            <b/>
            <sz val="10"/>
            <color rgb="FF000000"/>
            <rFont val="Tahoma"/>
            <family val="2"/>
          </rPr>
          <t>Bryan vonHahmann:</t>
        </r>
        <r>
          <rPr>
            <sz val="10"/>
            <color rgb="FF000000"/>
            <rFont val="Tahoma"/>
            <family val="2"/>
          </rPr>
          <t xml:space="preserve">
</t>
        </r>
        <r>
          <rPr>
            <sz val="10"/>
            <color rgb="FF000000"/>
            <rFont val="Tahoma"/>
            <family val="2"/>
          </rPr>
          <t>From now to retirement, you will have contributed this amount for retirement.</t>
        </r>
      </text>
    </comment>
    <comment ref="M14" authorId="0" shapeId="0" xr:uid="{25A63C8A-FC21-8944-8B8A-AAC91301A83C}">
      <text>
        <r>
          <rPr>
            <b/>
            <sz val="10"/>
            <color rgb="FF000000"/>
            <rFont val="Tahoma"/>
            <family val="2"/>
          </rPr>
          <t>Bryan vonHahmann:</t>
        </r>
        <r>
          <rPr>
            <sz val="10"/>
            <color rgb="FF000000"/>
            <rFont val="Tahoma"/>
            <family val="2"/>
          </rPr>
          <t xml:space="preserve">
</t>
        </r>
        <r>
          <rPr>
            <sz val="10"/>
            <color rgb="FF000000"/>
            <rFont val="Aptos Narrow"/>
            <scheme val="minor"/>
          </rPr>
          <t xml:space="preserve">Does not address spending changing while retired
</t>
        </r>
      </text>
    </comment>
    <comment ref="N14" authorId="0" shapeId="0" xr:uid="{228CC5B2-A05B-0949-933C-1691FCFD2459}">
      <text>
        <r>
          <rPr>
            <b/>
            <sz val="10"/>
            <color rgb="FF000000"/>
            <rFont val="Tahoma"/>
            <family val="2"/>
          </rPr>
          <t>Bryan vonHahmann:</t>
        </r>
        <r>
          <rPr>
            <sz val="10"/>
            <color rgb="FF000000"/>
            <rFont val="Tahoma"/>
            <family val="2"/>
          </rPr>
          <t xml:space="preserve">
</t>
        </r>
        <r>
          <rPr>
            <sz val="10"/>
            <color rgb="FF000000"/>
            <rFont val="Tahoma"/>
            <family val="2"/>
          </rPr>
          <t>This is the same as above, only letting you pick how much you want to spend a year in retirement</t>
        </r>
      </text>
    </comment>
    <comment ref="I15" authorId="0" shapeId="0" xr:uid="{E9D16461-A684-1B49-B534-F923E7C9521E}">
      <text>
        <r>
          <rPr>
            <b/>
            <sz val="10"/>
            <color rgb="FF000000"/>
            <rFont val="Tahoma"/>
            <family val="2"/>
          </rPr>
          <t>Bryan vonHahmann:</t>
        </r>
        <r>
          <rPr>
            <sz val="10"/>
            <color rgb="FF000000"/>
            <rFont val="Tahoma"/>
            <family val="2"/>
          </rPr>
          <t xml:space="preserve">
</t>
        </r>
        <r>
          <rPr>
            <sz val="10"/>
            <color rgb="FF000000"/>
            <rFont val="Tahoma"/>
            <family val="2"/>
          </rPr>
          <t>This is the amount your money made working for you</t>
        </r>
      </text>
    </comment>
    <comment ref="N15" authorId="0" shapeId="0" xr:uid="{58E9971A-4433-4547-8DD0-B5B1FCFBC2AE}">
      <text>
        <r>
          <rPr>
            <b/>
            <sz val="10"/>
            <color rgb="FF000000"/>
            <rFont val="Tahoma"/>
            <family val="2"/>
          </rPr>
          <t>Bryan vonHahmann:</t>
        </r>
        <r>
          <rPr>
            <sz val="10"/>
            <color rgb="FF000000"/>
            <rFont val="Tahoma"/>
            <family val="2"/>
          </rPr>
          <t xml:space="preserve">
</t>
        </r>
        <r>
          <rPr>
            <sz val="10"/>
            <color rgb="FF000000"/>
            <rFont val="Aptos Narrow"/>
          </rPr>
          <t xml:space="preserve">Expected amount you will spend from retirement to death
</t>
        </r>
      </text>
    </comment>
    <comment ref="N16" authorId="0" shapeId="0" xr:uid="{1CC70C0F-8EA5-2B4D-B653-74473302A804}">
      <text>
        <r>
          <rPr>
            <b/>
            <sz val="10"/>
            <color rgb="FF000000"/>
            <rFont val="Tahoma"/>
            <family val="2"/>
          </rPr>
          <t>Bryan vonHahmann:</t>
        </r>
        <r>
          <rPr>
            <sz val="10"/>
            <color rgb="FF000000"/>
            <rFont val="Tahoma"/>
            <family val="2"/>
          </rPr>
          <t xml:space="preserve">
</t>
        </r>
        <r>
          <rPr>
            <sz val="10"/>
            <color rgb="FF000000"/>
            <rFont val="Aptos Narrow"/>
            <scheme val="minor"/>
          </rPr>
          <t xml:space="preserve">The balance of your savings when you die
</t>
        </r>
      </text>
    </comment>
    <comment ref="I17" authorId="0" shapeId="0" xr:uid="{BCC06B20-391E-8447-9789-7E898FCD5492}">
      <text>
        <r>
          <rPr>
            <b/>
            <sz val="10"/>
            <color rgb="FF000000"/>
            <rFont val="Tahoma"/>
            <family val="2"/>
          </rPr>
          <t>Bryan vonHahmann:</t>
        </r>
        <r>
          <rPr>
            <sz val="10"/>
            <color rgb="FF000000"/>
            <rFont val="Tahoma"/>
            <family val="2"/>
          </rPr>
          <t xml:space="preserve">
</t>
        </r>
        <r>
          <rPr>
            <sz val="10"/>
            <color rgb="FF000000"/>
            <rFont val="Tahoma"/>
            <family val="2"/>
          </rPr>
          <t xml:space="preserve">From YearlyBudget.  
</t>
        </r>
        <r>
          <rPr>
            <sz val="10"/>
            <color rgb="FF000000"/>
            <rFont val="Tahoma"/>
            <family val="2"/>
          </rPr>
          <t xml:space="preserve">
</t>
        </r>
        <r>
          <rPr>
            <sz val="10"/>
            <color rgb="FF000000"/>
            <rFont val="Tahoma"/>
            <family val="2"/>
          </rPr>
          <t>How much money to you have in no risk accounts that you could access in a short period of time if need be?</t>
        </r>
      </text>
    </comment>
    <comment ref="N17" authorId="0" shapeId="0" xr:uid="{2CD02631-C31B-064A-894B-E33680222FE6}">
      <text>
        <r>
          <rPr>
            <b/>
            <sz val="10"/>
            <color rgb="FF000000"/>
            <rFont val="Tahoma"/>
            <family val="2"/>
          </rPr>
          <t>Bryan vonHahmann:</t>
        </r>
        <r>
          <rPr>
            <sz val="10"/>
            <color rgb="FF000000"/>
            <rFont val="Tahoma"/>
            <family val="2"/>
          </rPr>
          <t xml:space="preserve">
</t>
        </r>
        <r>
          <rPr>
            <sz val="10"/>
            <color rgb="FF000000"/>
            <rFont val="Aptos Narrow"/>
            <scheme val="minor"/>
          </rPr>
          <t xml:space="preserve">The amount your money made working for you from retirement to death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Bryan vonHahmann</author>
    <author>Maria</author>
  </authors>
  <commentList>
    <comment ref="G1" authorId="0" shapeId="0" xr:uid="{034B57B9-7E9B-8D4D-B9E6-D6CAF5AB2B8D}">
      <text>
        <r>
          <rPr>
            <b/>
            <sz val="10"/>
            <color rgb="FF000000"/>
            <rFont val="Tahoma"/>
            <family val="2"/>
          </rPr>
          <t>Bryan vonHahmann:</t>
        </r>
        <r>
          <rPr>
            <sz val="10"/>
            <color rgb="FF000000"/>
            <rFont val="Tahoma"/>
            <family val="2"/>
          </rPr>
          <t xml:space="preserve">
</t>
        </r>
        <r>
          <rPr>
            <sz val="10"/>
            <color rgb="FF000000"/>
            <rFont val="Tahoma"/>
            <family val="2"/>
          </rPr>
          <t>Total paid for the entire loan, Principal + Interest</t>
        </r>
      </text>
    </comment>
    <comment ref="G2" authorId="0" shapeId="0" xr:uid="{87C4E088-6D27-7445-A256-04CFF0F003C7}">
      <text>
        <r>
          <rPr>
            <b/>
            <sz val="10"/>
            <color rgb="FF000000"/>
            <rFont val="Tahoma"/>
            <family val="2"/>
          </rPr>
          <t>Bryan vonHahmann:</t>
        </r>
        <r>
          <rPr>
            <sz val="10"/>
            <color rgb="FF000000"/>
            <rFont val="Tahoma"/>
            <family val="2"/>
          </rPr>
          <t xml:space="preserve">
</t>
        </r>
        <r>
          <rPr>
            <sz val="10"/>
            <color rgb="FF000000"/>
            <rFont val="Tahoma"/>
            <family val="2"/>
          </rPr>
          <t>Amount of interest borrowing the money cost you</t>
        </r>
      </text>
    </comment>
    <comment ref="B3" authorId="1" shapeId="0" xr:uid="{8EEE9071-9E54-E043-818C-5B601A753E4C}">
      <text>
        <r>
          <rPr>
            <b/>
            <sz val="8"/>
            <color rgb="FF000000"/>
            <rFont val="Tahoma"/>
            <family val="2"/>
          </rPr>
          <t>Term of Loan</t>
        </r>
        <r>
          <rPr>
            <sz val="8"/>
            <color rgb="FF000000"/>
            <rFont val="Tahoma"/>
            <family val="2"/>
          </rPr>
          <t xml:space="preserve">
</t>
        </r>
        <r>
          <rPr>
            <sz val="8"/>
            <color rgb="FF000000"/>
            <rFont val="Tahoma"/>
            <family val="2"/>
          </rPr>
          <t xml:space="preserve">Mortgage loans usually have 15 or 30-year terms. Auto loans are usually between 2 and 5 years. For a 6-month term, enter 6/12.
</t>
        </r>
        <r>
          <rPr>
            <sz val="8"/>
            <color rgb="FF000000"/>
            <rFont val="Tahoma"/>
            <family val="2"/>
          </rPr>
          <t xml:space="preserve"> 
</t>
        </r>
        <r>
          <rPr>
            <sz val="8"/>
            <color rgb="FF000000"/>
            <rFont val="Tahoma"/>
            <family val="2"/>
          </rPr>
          <t xml:space="preserve"> 
</t>
        </r>
      </text>
    </comment>
    <comment ref="G3" authorId="1" shapeId="0" xr:uid="{C802C439-578B-0746-8437-882029D17CF1}">
      <text>
        <r>
          <rPr>
            <b/>
            <sz val="8"/>
            <color rgb="FF000000"/>
            <rFont val="Tahoma"/>
            <family val="2"/>
          </rPr>
          <t>Interest Savings</t>
        </r>
        <r>
          <rPr>
            <sz val="8"/>
            <color rgb="FF000000"/>
            <rFont val="Tahoma"/>
            <family val="2"/>
          </rPr>
          <t xml:space="preserve">
</t>
        </r>
        <r>
          <rPr>
            <sz val="8"/>
            <color rgb="FF000000"/>
            <rFont val="Tahoma"/>
            <family val="2"/>
          </rPr>
          <t>The reduced interest expense associated with making extra payments and using a more aggressive payment schedule.  The result may be off by a few cents due to rounding.</t>
        </r>
      </text>
    </comment>
    <comment ref="B4" authorId="1" shapeId="0" xr:uid="{C54BEC23-23F2-F646-9BC2-33087D408AF7}">
      <text>
        <r>
          <rPr>
            <b/>
            <sz val="8"/>
            <color rgb="FF000000"/>
            <rFont val="Tahoma"/>
            <family val="2"/>
          </rPr>
          <t>First Payment Date</t>
        </r>
        <r>
          <rPr>
            <sz val="8"/>
            <color rgb="FF000000"/>
            <rFont val="Tahoma"/>
            <family val="2"/>
          </rPr>
          <t xml:space="preserve">
</t>
        </r>
        <r>
          <rPr>
            <sz val="8"/>
            <color rgb="FF000000"/>
            <rFont val="Tahoma"/>
            <family val="2"/>
          </rPr>
          <t xml:space="preserve">Assumes that the first payment date is at the </t>
        </r>
        <r>
          <rPr>
            <b/>
            <sz val="8"/>
            <color rgb="FF000000"/>
            <rFont val="Tahoma"/>
            <family val="2"/>
          </rPr>
          <t xml:space="preserve">end </t>
        </r>
        <r>
          <rPr>
            <sz val="8"/>
            <color rgb="FF000000"/>
            <rFont val="Tahoma"/>
            <family val="2"/>
          </rPr>
          <t xml:space="preserve">of the first period.
</t>
        </r>
        <r>
          <rPr>
            <i/>
            <sz val="8"/>
            <color rgb="FF000000"/>
            <rFont val="Tahoma"/>
            <family val="2"/>
          </rPr>
          <t>Shortcut</t>
        </r>
        <r>
          <rPr>
            <sz val="8"/>
            <color rgb="FF000000"/>
            <rFont val="Tahoma"/>
            <family val="2"/>
          </rPr>
          <t xml:space="preserve">: To enter today's date, press </t>
        </r>
        <r>
          <rPr>
            <b/>
            <sz val="8"/>
            <color rgb="FF000000"/>
            <rFont val="Tahoma"/>
            <family val="2"/>
          </rPr>
          <t>Ctrl+;</t>
        </r>
      </text>
    </comment>
    <comment ref="G4" authorId="0" shapeId="0" xr:uid="{BBE25CA8-C2BC-3F4B-92A3-488CBDE396B7}">
      <text>
        <r>
          <rPr>
            <b/>
            <sz val="10"/>
            <color rgb="FF000000"/>
            <rFont val="Tahoma"/>
            <family val="2"/>
          </rPr>
          <t>Bryan vonHahmann:</t>
        </r>
        <r>
          <rPr>
            <sz val="10"/>
            <color rgb="FF000000"/>
            <rFont val="Tahoma"/>
            <family val="2"/>
          </rPr>
          <t xml:space="preserve">
</t>
        </r>
        <r>
          <rPr>
            <sz val="10"/>
            <color rgb="FF000000"/>
            <rFont val="Tahoma"/>
            <family val="2"/>
          </rPr>
          <t xml:space="preserve">Number of payment you need to make
</t>
        </r>
      </text>
    </comment>
    <comment ref="B5" authorId="0" shapeId="0" xr:uid="{A5B8C2E9-1ED5-BA43-AF2A-8CCA4016F44D}">
      <text>
        <r>
          <rPr>
            <b/>
            <sz val="10"/>
            <color rgb="FF000000"/>
            <rFont val="Tahoma"/>
            <family val="2"/>
          </rPr>
          <t>Bryan vonHahmann:</t>
        </r>
        <r>
          <rPr>
            <sz val="10"/>
            <color rgb="FF000000"/>
            <rFont val="Tahoma"/>
            <family val="2"/>
          </rPr>
          <t xml:space="preserve">
</t>
        </r>
        <r>
          <rPr>
            <sz val="10"/>
            <color rgb="FF000000"/>
            <rFont val="Tahoma"/>
            <family val="2"/>
          </rPr>
          <t xml:space="preserve">How often will you make the payment?
</t>
        </r>
      </text>
    </comment>
    <comment ref="G5" authorId="0" shapeId="0" xr:uid="{C5CB4402-07E3-3D46-BAEF-9301B040D5D3}">
      <text>
        <r>
          <rPr>
            <b/>
            <sz val="10"/>
            <color rgb="FF000000"/>
            <rFont val="Tahoma"/>
            <family val="2"/>
          </rPr>
          <t>Bryan vonHahmann:</t>
        </r>
        <r>
          <rPr>
            <sz val="10"/>
            <color rgb="FF000000"/>
            <rFont val="Tahoma"/>
            <family val="2"/>
          </rPr>
          <t xml:space="preserve">
</t>
        </r>
        <r>
          <rPr>
            <sz val="10"/>
            <color rgb="FF000000"/>
            <rFont val="Tahoma"/>
            <family val="2"/>
          </rPr>
          <t>Intrest rate for the payment period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Bryan vonHahmann</author>
  </authors>
  <commentList>
    <comment ref="B3" authorId="0" shapeId="0" xr:uid="{2A96B88C-99ED-DF46-8622-84D09314B1FE}">
      <text>
        <r>
          <rPr>
            <b/>
            <sz val="10"/>
            <color rgb="FF000000"/>
            <rFont val="Tahoma"/>
            <family val="2"/>
          </rPr>
          <t>Bryan vonHahmann:</t>
        </r>
        <r>
          <rPr>
            <sz val="10"/>
            <color rgb="FF000000"/>
            <rFont val="Tahoma"/>
            <family val="2"/>
          </rPr>
          <t xml:space="preserve">
</t>
        </r>
        <r>
          <rPr>
            <sz val="10"/>
            <color rgb="FF000000"/>
            <rFont val="Tahoma"/>
            <family val="2"/>
          </rPr>
          <t>Current amount in your accounts that are managed by someone else (AUM - Assets under Management)</t>
        </r>
      </text>
    </comment>
    <comment ref="B4" authorId="0" shapeId="0" xr:uid="{2199CD87-A2F3-CB45-8774-5E2529D3FF81}">
      <text>
        <r>
          <rPr>
            <b/>
            <sz val="10"/>
            <color rgb="FF000000"/>
            <rFont val="Tahoma"/>
            <family val="2"/>
          </rPr>
          <t>Bryan vonHahmann:</t>
        </r>
        <r>
          <rPr>
            <sz val="10"/>
            <color rgb="FF000000"/>
            <rFont val="Tahoma"/>
            <family val="2"/>
          </rPr>
          <t xml:space="preserve">
</t>
        </r>
        <r>
          <rPr>
            <sz val="10"/>
            <color rgb="FF000000"/>
            <rFont val="Tahoma"/>
            <family val="2"/>
          </rPr>
          <t>How much you contribute each year</t>
        </r>
      </text>
    </comment>
    <comment ref="B5" authorId="0" shapeId="0" xr:uid="{3AE770C2-92AC-BF41-AD7A-E083099CE40E}">
      <text>
        <r>
          <rPr>
            <b/>
            <sz val="10"/>
            <color rgb="FF000000"/>
            <rFont val="Tahoma"/>
            <family val="2"/>
          </rPr>
          <t>Bryan vonHahmann:</t>
        </r>
        <r>
          <rPr>
            <sz val="10"/>
            <color rgb="FF000000"/>
            <rFont val="Tahoma"/>
            <family val="2"/>
          </rPr>
          <t xml:space="preserve">
</t>
        </r>
        <r>
          <rPr>
            <sz val="10"/>
            <color rgb="FF000000"/>
            <rFont val="Tahoma"/>
            <family val="2"/>
          </rPr>
          <t>How many years you will contribute for</t>
        </r>
      </text>
    </comment>
    <comment ref="B6" authorId="0" shapeId="0" xr:uid="{E3C41FAF-3924-B045-A068-662D73039670}">
      <text>
        <r>
          <rPr>
            <b/>
            <sz val="10"/>
            <color rgb="FF000000"/>
            <rFont val="Tahoma"/>
            <family val="2"/>
          </rPr>
          <t>Bryan vonHahmann:</t>
        </r>
        <r>
          <rPr>
            <sz val="10"/>
            <color rgb="FF000000"/>
            <rFont val="Tahoma"/>
            <family val="2"/>
          </rPr>
          <t xml:space="preserve">
</t>
        </r>
        <r>
          <rPr>
            <sz val="10"/>
            <color rgb="FF000000"/>
            <rFont val="Tahoma"/>
            <family val="2"/>
          </rPr>
          <t>Return Rate on the investments</t>
        </r>
      </text>
    </comment>
    <comment ref="B7" authorId="0" shapeId="0" xr:uid="{DFFAF4B9-A1C4-9B43-8BB5-A732DC9BAC5D}">
      <text>
        <r>
          <rPr>
            <b/>
            <sz val="10"/>
            <color rgb="FF000000"/>
            <rFont val="Tahoma"/>
            <family val="2"/>
          </rPr>
          <t>Bryan vonHahmann:</t>
        </r>
        <r>
          <rPr>
            <sz val="10"/>
            <color rgb="FF000000"/>
            <rFont val="Tahoma"/>
            <family val="2"/>
          </rPr>
          <t xml:space="preserve">
</t>
        </r>
        <r>
          <rPr>
            <sz val="10"/>
            <color rgb="FF000000"/>
            <rFont val="Tahoma"/>
            <family val="2"/>
          </rPr>
          <t>The fee the manager charges</t>
        </r>
      </text>
    </comment>
    <comment ref="D8" authorId="0" shapeId="0" xr:uid="{9F483F54-AB6F-EF4A-8209-232722B37022}">
      <text>
        <r>
          <rPr>
            <b/>
            <sz val="10"/>
            <color rgb="FF000000"/>
            <rFont val="Tahoma"/>
            <family val="2"/>
          </rPr>
          <t>Bryan vonHahmann:</t>
        </r>
        <r>
          <rPr>
            <sz val="10"/>
            <color rgb="FF000000"/>
            <rFont val="Tahoma"/>
            <family val="2"/>
          </rPr>
          <t xml:space="preserve">
</t>
        </r>
        <r>
          <rPr>
            <sz val="10"/>
            <color rgb="FF000000"/>
            <rFont val="Tahoma"/>
            <family val="2"/>
          </rPr>
          <t>Enter the amount Social Security will pay you at full retirement age, 67.  From your SSI statement.</t>
        </r>
      </text>
    </comment>
    <comment ref="B11" authorId="0" shapeId="0" xr:uid="{BA241ED3-E1D2-C54A-BA9A-F971A6EBE0F6}">
      <text>
        <r>
          <rPr>
            <b/>
            <sz val="10"/>
            <color rgb="FF000000"/>
            <rFont val="Tahoma"/>
            <family val="2"/>
          </rPr>
          <t>Bryan vonHahmann:</t>
        </r>
        <r>
          <rPr>
            <sz val="10"/>
            <color rgb="FF000000"/>
            <rFont val="Tahoma"/>
            <family val="2"/>
          </rPr>
          <t xml:space="preserve">
</t>
        </r>
        <r>
          <rPr>
            <sz val="10"/>
            <color rgb="FF000000"/>
            <rFont val="Tahoma"/>
            <family val="2"/>
          </rPr>
          <t>How much you will pay the manager to "manage" your funds till your retirement.  If you use them after retirement, this will be a lot more.</t>
        </r>
      </text>
    </comment>
    <comment ref="F23" authorId="0" shapeId="0" xr:uid="{CFEA37DD-BD21-1242-BA50-7980FC06D159}">
      <text>
        <r>
          <rPr>
            <b/>
            <sz val="10"/>
            <color rgb="FF000000"/>
            <rFont val="Tahoma"/>
            <family val="2"/>
          </rPr>
          <t>Bryan vonHahmann:</t>
        </r>
        <r>
          <rPr>
            <sz val="10"/>
            <color rgb="FF000000"/>
            <rFont val="Tahoma"/>
            <family val="2"/>
          </rPr>
          <t xml:space="preserve">
</t>
        </r>
        <r>
          <rPr>
            <sz val="10"/>
            <color rgb="FF000000"/>
            <rFont val="Tahoma"/>
            <family val="2"/>
          </rPr>
          <t>Add up the current (market) value of everything that is yours</t>
        </r>
      </text>
    </comment>
    <comment ref="F24" authorId="0" shapeId="0" xr:uid="{8CE1F77B-DD39-EA4C-9BAE-676C3A142F8C}">
      <text>
        <r>
          <rPr>
            <b/>
            <sz val="10"/>
            <color rgb="FF000000"/>
            <rFont val="Tahoma"/>
            <family val="2"/>
          </rPr>
          <t>Bryan vonHahmann:</t>
        </r>
        <r>
          <rPr>
            <sz val="10"/>
            <color rgb="FF000000"/>
            <rFont val="Tahoma"/>
            <family val="2"/>
          </rPr>
          <t xml:space="preserve">
</t>
        </r>
        <r>
          <rPr>
            <sz val="10"/>
            <color rgb="FF000000"/>
            <rFont val="Tahoma"/>
            <family val="2"/>
          </rPr>
          <t>Add up the amount you owe someone else for what is yours</t>
        </r>
      </text>
    </comment>
    <comment ref="F26" authorId="0" shapeId="0" xr:uid="{A0AE5406-F5A2-314A-A805-83AD63F27646}">
      <text>
        <r>
          <rPr>
            <b/>
            <sz val="10"/>
            <color rgb="FF000000"/>
            <rFont val="Tahoma"/>
            <family val="2"/>
          </rPr>
          <t>Bryan vonHahmann:</t>
        </r>
        <r>
          <rPr>
            <sz val="10"/>
            <color rgb="FF000000"/>
            <rFont val="Tahoma"/>
            <family val="2"/>
          </rPr>
          <t xml:space="preserve">
</t>
        </r>
        <r>
          <rPr>
            <sz val="10"/>
            <color rgb="FF000000"/>
            <rFont val="Tahoma"/>
            <family val="2"/>
          </rPr>
          <t>This is the net value of all your stuff</t>
        </r>
      </text>
    </comment>
    <comment ref="B36" authorId="0" shapeId="0" xr:uid="{5A1FBC11-A49A-B347-97B0-465C1C86D3ED}">
      <text>
        <r>
          <rPr>
            <b/>
            <sz val="10"/>
            <color rgb="FF000000"/>
            <rFont val="Tahoma"/>
            <family val="2"/>
          </rPr>
          <t>Bryan vonHahmann:</t>
        </r>
        <r>
          <rPr>
            <sz val="10"/>
            <color rgb="FF000000"/>
            <rFont val="Tahoma"/>
            <family val="2"/>
          </rPr>
          <t xml:space="preserve">
</t>
        </r>
        <r>
          <rPr>
            <sz val="10"/>
            <color rgb="FF000000"/>
            <rFont val="Tahoma"/>
            <family val="2"/>
          </rPr>
          <t>How much do I want saved when i retire?</t>
        </r>
      </text>
    </comment>
    <comment ref="F36" authorId="0" shapeId="0" xr:uid="{6717B2C5-75A8-5A4A-83F2-215BD36CD01B}">
      <text>
        <r>
          <rPr>
            <b/>
            <sz val="10"/>
            <color rgb="FF000000"/>
            <rFont val="Tahoma"/>
            <family val="2"/>
          </rPr>
          <t>Bryan vonHahmann:</t>
        </r>
        <r>
          <rPr>
            <sz val="10"/>
            <color rgb="FF000000"/>
            <rFont val="Tahoma"/>
            <family val="2"/>
          </rPr>
          <t xml:space="preserve">
</t>
        </r>
        <r>
          <rPr>
            <sz val="10"/>
            <color rgb="FF000000"/>
            <rFont val="Tahoma"/>
            <family val="2"/>
          </rPr>
          <t xml:space="preserve">The amount you need to save each year (continually, i.e. weekly, monthly) to retire with the desired amount.
</t>
        </r>
        <r>
          <rPr>
            <sz val="10"/>
            <color rgb="FF000000"/>
            <rFont val="Tahoma"/>
            <family val="2"/>
          </rPr>
          <t xml:space="preserve">
</t>
        </r>
        <r>
          <rPr>
            <sz val="10"/>
            <color rgb="FF000000"/>
            <rFont val="Tahoma"/>
            <family val="2"/>
          </rPr>
          <t xml:space="preserve">This uses the return rate and current savings
</t>
        </r>
      </text>
    </comment>
    <comment ref="B37" authorId="0" shapeId="0" xr:uid="{32363E86-FA35-2143-814B-C71681A410DB}">
      <text>
        <r>
          <rPr>
            <b/>
            <sz val="10"/>
            <color rgb="FF000000"/>
            <rFont val="Tahoma"/>
            <family val="2"/>
          </rPr>
          <t>Bryan vonHahmann:</t>
        </r>
        <r>
          <rPr>
            <sz val="10"/>
            <color rgb="FF000000"/>
            <rFont val="Tahoma"/>
            <family val="2"/>
          </rPr>
          <t xml:space="preserve">
</t>
        </r>
        <r>
          <rPr>
            <sz val="10"/>
            <color rgb="FF000000"/>
            <rFont val="Tahoma"/>
            <family val="2"/>
          </rPr>
          <t xml:space="preserve">How much do I want to spend each year in retirement?
</t>
        </r>
      </text>
    </comment>
    <comment ref="F37" authorId="0" shapeId="0" xr:uid="{EF32BD3A-B74C-834D-9369-D645D4D54D0F}">
      <text>
        <r>
          <rPr>
            <b/>
            <sz val="10"/>
            <color rgb="FF000000"/>
            <rFont val="Tahoma"/>
            <family val="2"/>
          </rPr>
          <t>Bryan vonHahmann:</t>
        </r>
        <r>
          <rPr>
            <sz val="10"/>
            <color rgb="FF000000"/>
            <rFont val="Tahoma"/>
            <family val="2"/>
          </rPr>
          <t xml:space="preserve">
</t>
        </r>
        <r>
          <rPr>
            <sz val="10"/>
            <color rgb="FF000000"/>
            <rFont val="Tahoma"/>
            <family val="2"/>
          </rPr>
          <t>If I want to spend the amount to the left in every year of retirement, inflated, and return rate applied to savings, this is how much I will need to start with</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<sst xmlns="http://schemas.openxmlformats.org/spreadsheetml/2006/main" count="394" uniqueCount="258">
  <si>
    <t>Year</t>
  </si>
  <si>
    <t>Age</t>
  </si>
  <si>
    <t>Portfolio Value</t>
  </si>
  <si>
    <t>Annual Contributions</t>
  </si>
  <si>
    <t>Years Until Retirement</t>
  </si>
  <si>
    <t>Portfolio Management Fee</t>
  </si>
  <si>
    <t>Retirement Savings (no fees)</t>
  </si>
  <si>
    <t>Retirement Savings (w/ fees)</t>
  </si>
  <si>
    <t>Net Worth</t>
  </si>
  <si>
    <t>Amount you Owe</t>
  </si>
  <si>
    <t>Debt to Equity</t>
  </si>
  <si>
    <t>Below 1</t>
  </si>
  <si>
    <t>Good</t>
  </si>
  <si>
    <t>1 to 2.5</t>
  </si>
  <si>
    <t>Caution</t>
  </si>
  <si>
    <t>Above 2.5</t>
  </si>
  <si>
    <t>Danger</t>
  </si>
  <si>
    <t>Utilities</t>
  </si>
  <si>
    <t>You</t>
  </si>
  <si>
    <t>Groceries</t>
  </si>
  <si>
    <t>Before Tax Income (Gross)</t>
  </si>
  <si>
    <t>Inflation Rate</t>
  </si>
  <si>
    <t>Balance</t>
  </si>
  <si>
    <t>Rate</t>
  </si>
  <si>
    <t>x1</t>
  </si>
  <si>
    <t>y1</t>
  </si>
  <si>
    <t>x2</t>
  </si>
  <si>
    <t>y2</t>
  </si>
  <si>
    <t>X  Gross Wage</t>
  </si>
  <si>
    <t>Other Income</t>
  </si>
  <si>
    <t>% of Max Bene</t>
  </si>
  <si>
    <t>Rule of 72 → 72 / Return Rate = Years to Double Investment</t>
  </si>
  <si>
    <t>Annualized Rate of Return</t>
  </si>
  <si>
    <t>** If Death Age Greater Than 78 - 82</t>
  </si>
  <si>
    <t>items need to be considered) **</t>
  </si>
  <si>
    <t>&gt; 20%</t>
  </si>
  <si>
    <t>You have more (less) than the rough goal</t>
  </si>
  <si>
    <t>3 to 6</t>
  </si>
  <si>
    <t>How much will my Savings become?</t>
  </si>
  <si>
    <t>How much should I withdraw?</t>
  </si>
  <si>
    <t>What is my Net Worth?</t>
  </si>
  <si>
    <t>How does SSI work?</t>
  </si>
  <si>
    <t>- Social Security Income -</t>
  </si>
  <si>
    <t>Value of what you Have</t>
  </si>
  <si>
    <t>How should my savings be structured?</t>
  </si>
  <si>
    <t>Yearly Over(Under) at start:</t>
  </si>
  <si>
    <t>What does a Portfolio Mgr. cost?</t>
  </si>
  <si>
    <t>Pull</t>
  </si>
  <si>
    <t>End</t>
  </si>
  <si>
    <t>Yr No.</t>
  </si>
  <si>
    <t>*** Excludes additional expenses like long term care ***</t>
  </si>
  <si>
    <t>Want</t>
  </si>
  <si>
    <t>Want End</t>
  </si>
  <si>
    <t>Gain</t>
  </si>
  <si>
    <t>Want Gain</t>
  </si>
  <si>
    <t>Monitor your SSI Statement at:</t>
  </si>
  <si>
    <t>https://secure.login.gov/</t>
  </si>
  <si>
    <t>Age Withdraw</t>
  </si>
  <si>
    <t>Monthly $</t>
  </si>
  <si>
    <t>I have some extra ca$h, what should I do with it?</t>
  </si>
  <si>
    <t>Withdraw at 70, see chart below, else consider</t>
  </si>
  <si>
    <t>earlier withdraw age (Cashflow and other</t>
  </si>
  <si>
    <r>
      <t xml:space="preserve">Fill In </t>
    </r>
    <r>
      <rPr>
        <b/>
        <sz val="18"/>
        <color rgb="FF0070C0"/>
        <rFont val="Aptos Narrow (Body)"/>
      </rPr>
      <t>Blue</t>
    </r>
    <r>
      <rPr>
        <b/>
        <sz val="18"/>
        <color theme="1"/>
        <rFont val="Aptos Narrow"/>
        <scheme val="minor"/>
      </rPr>
      <t xml:space="preserve"> cells to show </t>
    </r>
    <r>
      <rPr>
        <b/>
        <u/>
        <sz val="18"/>
        <color theme="1"/>
        <rFont val="Aptos Narrow (Body)"/>
      </rPr>
      <t>ESTIMATES</t>
    </r>
    <r>
      <rPr>
        <b/>
        <sz val="18"/>
        <color theme="1"/>
        <rFont val="Aptos Narrow"/>
        <scheme val="minor"/>
      </rPr>
      <t xml:space="preserve"> to common questions, this is not a "deep dive" it is a "shallow dive".  Contact us for a complete analysis.</t>
    </r>
  </si>
  <si>
    <t>Cash Like Emergency Fund (Number of Months Expenses)</t>
  </si>
  <si>
    <t>Savings (Yearly)</t>
  </si>
  <si>
    <t>Withdrawal Rate</t>
  </si>
  <si>
    <t>Savings for Age</t>
  </si>
  <si>
    <t>Rate for retirement age</t>
  </si>
  <si>
    <t>X Gross Wages for current age</t>
  </si>
  <si>
    <t>Year No</t>
  </si>
  <si>
    <t>Yr No</t>
  </si>
  <si>
    <t>Growth and Withdraw</t>
  </si>
  <si>
    <t>Social Security Chart Accumulated Income for age Drawn</t>
  </si>
  <si>
    <t>If I want to withdraw / year</t>
  </si>
  <si>
    <t>I want to retire with</t>
  </si>
  <si>
    <t>I need to save / year</t>
  </si>
  <si>
    <t>I need to retire with</t>
  </si>
  <si>
    <t>Need to save for X yearly spend</t>
  </si>
  <si>
    <t xml:space="preserve">Real Rate of Return = </t>
  </si>
  <si>
    <t>1 + Inflation Rate</t>
  </si>
  <si>
    <t>1 + Nominal Rate</t>
  </si>
  <si>
    <t>- 1</t>
  </si>
  <si>
    <t>PV=</t>
  </si>
  <si>
    <t>Spend</t>
  </si>
  <si>
    <t>Periods</t>
  </si>
  <si>
    <t>How much do I need to save to retire with X? -OR- Withdraw Y / year?</t>
  </si>
  <si>
    <t>Inflation</t>
  </si>
  <si>
    <t>"Balance Brings Success!!"</t>
  </si>
  <si>
    <t>→</t>
  </si>
  <si>
    <t>Loan Amount</t>
  </si>
  <si>
    <t>Annually</t>
  </si>
  <si>
    <t>Semi-Annually</t>
  </si>
  <si>
    <t>Quarterly</t>
  </si>
  <si>
    <t>Bi-Monthly</t>
  </si>
  <si>
    <t>Monthly</t>
  </si>
  <si>
    <t>Semi-Monthly</t>
  </si>
  <si>
    <t>Bi-Weekly</t>
  </si>
  <si>
    <t>Weekly</t>
  </si>
  <si>
    <t>Payment schedule</t>
  </si>
  <si>
    <t>Frequency of Payment</t>
  </si>
  <si>
    <t>Interest Savings</t>
  </si>
  <si>
    <t>Total Interest</t>
  </si>
  <si>
    <t>Total Payments</t>
  </si>
  <si>
    <t>Rate (per period)</t>
  </si>
  <si>
    <r>
      <t>Payment</t>
    </r>
    <r>
      <rPr>
        <sz val="12"/>
        <color theme="1"/>
        <rFont val="Aptos Narrow"/>
        <scheme val="minor"/>
      </rPr>
      <t xml:space="preserve"> (per period)</t>
    </r>
  </si>
  <si>
    <t>How do I see how much I need to pay if I want to borrow money?</t>
  </si>
  <si>
    <t>Number of Periods</t>
  </si>
  <si>
    <t>Due</t>
  </si>
  <si>
    <t>Amount</t>
  </si>
  <si>
    <t>Add Pay</t>
  </si>
  <si>
    <t>Interest</t>
  </si>
  <si>
    <t>Principal</t>
  </si>
  <si>
    <t>Annual Int Rate</t>
  </si>
  <si>
    <t>Term in Years</t>
  </si>
  <si>
    <t>First Pay Date</t>
  </si>
  <si>
    <t>Payoff Calculator</t>
  </si>
  <si>
    <t>Loan Details</t>
  </si>
  <si>
    <t>Enter Values</t>
  </si>
  <si>
    <t>Balance owed</t>
  </si>
  <si>
    <t>Interest rate</t>
  </si>
  <si>
    <t>Minimum monthly payment</t>
  </si>
  <si>
    <t>Amount too low, please select another value</t>
  </si>
  <si>
    <t>Proposed monthly payment</t>
  </si>
  <si>
    <t>LOAN DETAILS</t>
  </si>
  <si>
    <t>AGGRESSIVE</t>
  </si>
  <si>
    <t>CONSERVATIVE</t>
  </si>
  <si>
    <t>MODERATE</t>
  </si>
  <si>
    <t>SCENARIO 1</t>
  </si>
  <si>
    <t>SCENARIO 2</t>
  </si>
  <si>
    <t>SCENARIO 3</t>
  </si>
  <si>
    <t>LOAN PERIOD IN YEARS</t>
  </si>
  <si>
    <t>PAYMENT FREQUENCY</t>
  </si>
  <si>
    <t>Bi-monthly</t>
  </si>
  <si>
    <t>ANNUAL INTEREST RATE</t>
  </si>
  <si>
    <t>SCHEDULED PAYMENT</t>
  </si>
  <si>
    <t>TOTAL PAYMENTS</t>
  </si>
  <si>
    <t>TOTAL INTEREST</t>
  </si>
  <si>
    <t>Payment Comparison</t>
  </si>
  <si>
    <t>TOTAL PAID</t>
  </si>
  <si>
    <t>Months To Payoff Based On Min. Payment</t>
  </si>
  <si>
    <t>Months To Payoff Based On Proposed Payment</t>
  </si>
  <si>
    <t>Total Interest Based On Min. Payment</t>
  </si>
  <si>
    <t>Total Interest Based On Proposed Payment</t>
  </si>
  <si>
    <t>SpeedO</t>
  </si>
  <si>
    <t>Stages</t>
  </si>
  <si>
    <t>score</t>
  </si>
  <si>
    <t>start</t>
  </si>
  <si>
    <t>pointer</t>
  </si>
  <si>
    <t>step1</t>
  </si>
  <si>
    <t>end</t>
  </si>
  <si>
    <t>step2</t>
  </si>
  <si>
    <t>step3</t>
  </si>
  <si>
    <t>step4</t>
  </si>
  <si>
    <t>step5</t>
  </si>
  <si>
    <t>total</t>
  </si>
  <si>
    <t>2stepAcum</t>
  </si>
  <si>
    <t>Summary</t>
  </si>
  <si>
    <t>Total Yearly Expenses (Needs)</t>
  </si>
  <si>
    <t>Total Yearly Expenses (Wants)</t>
  </si>
  <si>
    <t>Total Yearly Expenses</t>
  </si>
  <si>
    <t>Total Yearly Savings</t>
  </si>
  <si>
    <t>Cash Balance (Excess)</t>
  </si>
  <si>
    <t>Yearly Net Income</t>
  </si>
  <si>
    <t>Yearly Savings</t>
  </si>
  <si>
    <t>Yearly Expenses (Needs)</t>
  </si>
  <si>
    <t>Yearly  Expense (Wants)</t>
  </si>
  <si>
    <t>ITEM</t>
  </si>
  <si>
    <t>AMOUNT</t>
  </si>
  <si>
    <t>Auto Licence/Registration</t>
  </si>
  <si>
    <t>Auto Maintenance</t>
  </si>
  <si>
    <t>Other</t>
  </si>
  <si>
    <t>Auto Fuel</t>
  </si>
  <si>
    <t>Entertainment</t>
  </si>
  <si>
    <t>Auto Payment</t>
  </si>
  <si>
    <t>Vacations</t>
  </si>
  <si>
    <t>Finance College</t>
  </si>
  <si>
    <t>Donations</t>
  </si>
  <si>
    <t>Yearly Gross Income</t>
  </si>
  <si>
    <t>Cash / Monthly Expense</t>
  </si>
  <si>
    <t>Finance Credit Cards</t>
  </si>
  <si>
    <t>Finance Other</t>
  </si>
  <si>
    <t>Checking</t>
  </si>
  <si>
    <t>Savings</t>
  </si>
  <si>
    <t>Home Cleaning</t>
  </si>
  <si>
    <t>Total Debt Payments</t>
  </si>
  <si>
    <t>Monthly Expense</t>
  </si>
  <si>
    <t>Home HOA</t>
  </si>
  <si>
    <t>Debt to Gross Income</t>
  </si>
  <si>
    <t>Ratio</t>
  </si>
  <si>
    <t>Home Irrigation</t>
  </si>
  <si>
    <t>Home Lawn</t>
  </si>
  <si>
    <t>Home Other</t>
  </si>
  <si>
    <t>Home Pest</t>
  </si>
  <si>
    <t>Home Pool</t>
  </si>
  <si>
    <t>Home Property Taxes</t>
  </si>
  <si>
    <t>Home Rent/mortgage</t>
  </si>
  <si>
    <t>Home Security</t>
  </si>
  <si>
    <t>Home Improvements</t>
  </si>
  <si>
    <t>Home Maintenance</t>
  </si>
  <si>
    <t>Home Household Items</t>
  </si>
  <si>
    <t>Per Net Income</t>
  </si>
  <si>
    <t>Others</t>
  </si>
  <si>
    <t>Home Furnishings</t>
  </si>
  <si>
    <t>Housing</t>
  </si>
  <si>
    <t>Insurance Car</t>
  </si>
  <si>
    <t>Food</t>
  </si>
  <si>
    <t>Insurance Health</t>
  </si>
  <si>
    <t>Insurance Home / Renters</t>
  </si>
  <si>
    <t>Transportation</t>
  </si>
  <si>
    <t>Insurance Life</t>
  </si>
  <si>
    <t>Insurance</t>
  </si>
  <si>
    <t>Insurance Umbrella</t>
  </si>
  <si>
    <t>Debt</t>
  </si>
  <si>
    <t>Insurance Other</t>
  </si>
  <si>
    <t>Personal &amp; Entertainment</t>
  </si>
  <si>
    <t>Miscellaneous</t>
  </si>
  <si>
    <t>Personal Clothing / Other</t>
  </si>
  <si>
    <t>Personal Daycare / Baby Sitting</t>
  </si>
  <si>
    <t>Personal Camp</t>
  </si>
  <si>
    <t>Personal Training / Education</t>
  </si>
  <si>
    <t>Personal Gym</t>
  </si>
  <si>
    <t>Personal Hobbies / Memberships</t>
  </si>
  <si>
    <t>Personal Sports</t>
  </si>
  <si>
    <t>Personal Medical</t>
  </si>
  <si>
    <t>Pet</t>
  </si>
  <si>
    <t>Proffesional Accounting</t>
  </si>
  <si>
    <t>Proffesional Legal</t>
  </si>
  <si>
    <t>Utilities Cable / Internet</t>
  </si>
  <si>
    <t>Utilities Cell phone</t>
  </si>
  <si>
    <t>Utilities Phone</t>
  </si>
  <si>
    <t>Utilities Electric</t>
  </si>
  <si>
    <t>Utilities Gas</t>
  </si>
  <si>
    <t>Utilities Sewer</t>
  </si>
  <si>
    <t>Utilities Trash</t>
  </si>
  <si>
    <t>Utilities Water</t>
  </si>
  <si>
    <t>What should I be Saving?</t>
  </si>
  <si>
    <t>=Sheet1!$B$1:INDEX(Sheet1!$B:$B,COUNTA(Sheet1!$B:$B)-COUNTIF(Sheet1!$B:$B,NA()))</t>
  </si>
  <si>
    <t>Dinning</t>
  </si>
  <si>
    <t>Hobbies / Membership</t>
  </si>
  <si>
    <t>Blended Effective Withdrawal Tax Rate</t>
  </si>
  <si>
    <t>Your Partner</t>
  </si>
  <si>
    <t>Tax Free</t>
  </si>
  <si>
    <t>Taxed</t>
  </si>
  <si>
    <t>Tax differed</t>
  </si>
  <si>
    <t>You:</t>
  </si>
  <si>
    <t>Your Partner:</t>
  </si>
  <si>
    <t>Years to last retire</t>
  </si>
  <si>
    <t>Years to first retire</t>
  </si>
  <si>
    <t>Years to first death</t>
  </si>
  <si>
    <t>Years to last death</t>
  </si>
  <si>
    <t>PAYMENT FREQUENCY LOOKUP</t>
  </si>
  <si>
    <t>FREQUENCY</t>
  </si>
  <si>
    <t>MONTH INTERVAL</t>
  </si>
  <si>
    <t>DAY INTERVAL</t>
  </si>
  <si>
    <t>YEAR INTERVAL</t>
  </si>
  <si>
    <t>PAYMENTS PER YEAR</t>
  </si>
  <si>
    <t>Total Yrly Net Income</t>
  </si>
  <si>
    <t>Total Yrly Gross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</si>
</sst>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0\)"/>
    <numFmt numFmtId="168" formatCode="0.000%"/>
    <numFmt numFmtId="169" formatCode="&quot;$&quot;#,##0"/>
    <numFmt numFmtId="170" formatCode="&quot;$&quot;#,##0.00"/>
  </numFmts>
  <fonts count="66">
    <font>
      <sz val="12"/>
      <color theme="1"/>
      <name val="Aptos Narrow"/>
      <family val="2"/>
      <scheme val="minor"/>
    </font>
    <font>
      <sz val="12"/>
      <color theme="1"/>
      <name val="Aptos Narrow"/>
      <family val="2"/>
      <scheme val="minor"/>
    </font>
    <font>
      <sz val="12"/>
      <color theme="0"/>
      <name val="Aptos Narrow"/>
      <family val="2"/>
      <scheme val="minor"/>
    </font>
    <font>
      <sz val="16"/>
      <color theme="1"/>
      <name val="Aptos Narrow"/>
      <family val="2"/>
      <scheme val="minor"/>
    </font>
    <font>
      <sz val="12"/>
      <color rgb="FF000000"/>
      <name val="Aptos Narrow"/>
    </font>
    <font>
      <sz val="11"/>
      <color theme="1"/>
      <name val="Aptos Narrow"/>
      <family val="2"/>
      <scheme val="minor"/>
    </font>
    <font>
      <b/>
      <sz val="18"/>
      <color theme="1"/>
      <name val="Aptos Narrow"/>
      <scheme val="minor"/>
    </font>
    <font>
      <sz val="10"/>
      <color theme="1"/>
      <name val="Aptos Narrow"/>
      <family val="2"/>
      <scheme val="minor"/>
    </font>
    <font>
      <u/>
      <sz val="12"/>
      <color theme="10"/>
      <name val="Aptos Narrow"/>
      <family val="2"/>
      <scheme val="minor"/>
    </font>
    <font>
      <b/>
      <u/>
      <sz val="18"/>
      <color theme="1"/>
      <name val="Aptos Narrow (Body)"/>
    </font>
    <font>
      <b/>
      <sz val="18"/>
      <color rgb="FF0070C0"/>
      <name val="Aptos Narrow (Body)"/>
    </font>
    <font>
      <sz val="10"/>
      <color rgb="FF000000"/>
      <name val="Tahoma"/>
      <family val="2"/>
    </font>
    <font>
      <b/>
      <sz val="10"/>
      <color rgb="FF000000"/>
      <name val="Tahoma"/>
      <family val="2"/>
    </font>
    <font>
      <sz val="10"/>
      <color rgb="FF000000"/>
      <name val="Aptos Narrow"/>
      <scheme val="minor"/>
    </font>
    <font>
      <sz val="12"/>
      <color rgb="FFFFC000"/>
      <name val="Aptos Narrow"/>
      <family val="2"/>
      <scheme val="minor"/>
    </font>
    <font>
      <sz val="10"/>
      <color rgb="FF000000"/>
      <name val="Aptos Narrow"/>
    </font>
    <font>
      <b/>
      <i/>
      <sz val="16"/>
      <color rgb="FFFFC000"/>
      <name val="Aptos Narrow"/>
      <scheme val="minor"/>
    </font>
    <font>
      <sz val="10"/>
      <name val="Tahoma"/>
      <family val="2"/>
    </font>
    <font>
      <u/>
      <sz val="10"/>
      <color indexed="12"/>
      <name val="Tahoma"/>
      <family val="2"/>
    </font>
    <font>
      <sz val="10"/>
      <name val="Arial"/>
      <family val="2"/>
    </font>
    <font>
      <b/>
      <sz val="8"/>
      <color rgb="FF000000"/>
      <name val="Tahoma"/>
      <family val="2"/>
    </font>
    <font>
      <sz val="8"/>
      <color rgb="FF000000"/>
      <name val="Tahoma"/>
      <family val="2"/>
    </font>
    <font>
      <sz val="10"/>
      <color theme="1"/>
      <name val="Tahoma"/>
      <family val="2"/>
    </font>
    <font>
      <sz val="12"/>
      <color theme="1"/>
      <name val="Aptos Narrow"/>
      <scheme val="minor"/>
    </font>
    <font>
      <b/>
      <sz val="12"/>
      <name val="Aptos Narrow"/>
      <scheme val="minor"/>
    </font>
    <font>
      <sz val="12"/>
      <name val="Aptos Narrow"/>
      <scheme val="minor"/>
    </font>
    <font>
      <b/>
      <sz val="12"/>
      <color indexed="10"/>
      <name val="Aptos Narrow"/>
      <scheme val="minor"/>
    </font>
    <font>
      <sz val="16"/>
      <name val="Aptos Narrow"/>
      <scheme val="minor"/>
    </font>
    <font>
      <i/>
      <sz val="8"/>
      <color rgb="FF000000"/>
      <name val="Tahoma"/>
      <family val="2"/>
    </font>
    <font>
      <sz val="12"/>
      <color theme="0"/>
      <name val="Aptos Narrow"/>
      <scheme val="minor"/>
    </font>
    <font>
      <sz val="18"/>
      <color theme="3"/>
      <name val="Aptos Display"/>
      <family val="2"/>
      <scheme val="major"/>
    </font>
    <font>
      <b/>
      <sz val="13"/>
      <color theme="3"/>
      <name val="Aptos Narrow"/>
      <family val="2"/>
      <scheme val="minor"/>
    </font>
    <font>
      <b/>
      <sz val="11"/>
      <color theme="3"/>
      <name val="Aptos Narrow"/>
      <family val="2"/>
      <scheme val="minor"/>
    </font>
    <font>
      <sz val="11"/>
      <color theme="0"/>
      <name val="Aptos Narrow"/>
      <family val="2"/>
      <scheme val="minor"/>
    </font>
    <font>
      <sz val="18"/>
      <color theme="4" tint="-0.749992370372631"/>
      <name val="Aptos Narrow"/>
      <family val="2"/>
      <scheme val="minor"/>
    </font>
    <font>
      <b/>
      <sz val="20"/>
      <color theme="3"/>
      <name val="Aptos Display"/>
      <family val="2"/>
      <scheme val="major"/>
    </font>
    <font>
      <sz val="16"/>
      <color theme="3" tint="-0.24994659260841701"/>
      <name val="Aptos Narrow"/>
      <family val="2"/>
      <scheme val="minor"/>
    </font>
    <font>
      <sz val="16"/>
      <name val="Aptos Narrow"/>
      <family val="2"/>
      <scheme val="minor"/>
    </font>
    <font>
      <sz val="12"/>
      <color theme="1"/>
      <name val="Tahoma"/>
      <family val="2"/>
    </font>
    <font>
      <sz val="12"/>
      <color theme="3" tint="-0.749992370372631"/>
      <name val="Aptos Display"/>
      <family val="2"/>
      <scheme val="major"/>
    </font>
    <font>
      <sz val="12"/>
      <name val="Tahoma"/>
      <family val="2"/>
    </font>
    <font>
      <sz val="10"/>
      <color theme="0"/>
      <name val="Tahoma"/>
      <family val="2"/>
    </font>
    <font>
      <sz val="10"/>
      <color theme="3" tint="0.24994659260841701"/>
      <name val="Aptos Narrow"/>
      <family val="2"/>
      <scheme val="minor"/>
    </font>
    <font>
      <sz val="10"/>
      <color theme="3" tint="0.39997558519241921"/>
      <name val="Aptos Narrow"/>
      <family val="2"/>
      <scheme val="minor"/>
    </font>
    <font>
      <sz val="24"/>
      <color rgb="FF00B050"/>
      <name val="Aptos Narrow"/>
      <family val="2"/>
      <scheme val="minor"/>
    </font>
    <font>
      <sz val="20"/>
      <color theme="0"/>
      <name val="Aptos Display"/>
      <family val="2"/>
      <scheme val="major"/>
    </font>
    <font>
      <sz val="13"/>
      <color theme="3" tint="0.24994659260841701"/>
      <name val="Aptos Display"/>
      <family val="2"/>
      <scheme val="major"/>
    </font>
    <font>
      <b/>
      <sz val="24"/>
      <color theme="3" tint="0.24994659260841701"/>
      <name val="Aptos Display"/>
      <family val="1"/>
      <scheme val="major"/>
    </font>
    <font>
      <sz val="10"/>
      <color theme="2" tint="-9.9978637043366805E-2"/>
      <name val="Aptos Narrow"/>
      <family val="2"/>
      <scheme val="minor"/>
    </font>
    <font>
      <sz val="10"/>
      <color theme="4"/>
      <name val="Aptos Display"/>
      <family val="2"/>
      <scheme val="major"/>
    </font>
    <font>
      <sz val="24"/>
      <color theme="3" tint="0.24994659260841701"/>
      <name val="Aptos Narrow"/>
      <family val="2"/>
      <scheme val="minor"/>
    </font>
    <font>
      <sz val="24"/>
      <color theme="5" tint="-0.249977111117893"/>
      <name val="Aptos Narrow"/>
      <family val="2"/>
      <scheme val="minor"/>
    </font>
    <font>
      <sz val="24"/>
      <color rgb="FFC00000"/>
      <name val="Aptos Narrow"/>
      <family val="2"/>
      <scheme val="minor"/>
    </font>
    <font>
      <sz val="24"/>
      <color rgb="FF92D050"/>
      <name val="Aptos Narrow"/>
      <family val="2"/>
      <scheme val="minor"/>
    </font>
    <font>
      <sz val="12"/>
      <color theme="3" tint="0.24994659260841701"/>
      <name val="Aptos Narrow"/>
      <family val="2"/>
      <scheme val="minor"/>
    </font>
    <font>
      <sz val="12"/>
      <color theme="3" tint="0.24994659260841701"/>
      <name val="Aptos Narrow"/>
      <scheme val="minor"/>
    </font>
    <font>
      <sz val="12"/>
      <color theme="0"/>
      <name val="Tahoma"/>
      <family val="2"/>
    </font>
    <font>
      <sz val="8"/>
      <name val="Aptos Narrow"/>
      <family val="2"/>
      <scheme val="minor"/>
    </font>
    <font>
      <sz val="16"/>
      <color theme="4"/>
      <name val="Aptos Display"/>
      <family val="2"/>
      <scheme val="major"/>
    </font>
    <font>
      <sz val="16"/>
      <color theme="4"/>
      <name val="Aptos Narrow"/>
      <family val="2"/>
      <scheme val="minor"/>
    </font>
    <font>
      <sz val="16"/>
      <color theme="3" tint="0.24994659260841701"/>
      <name val="Aptos Narrow"/>
      <family val="2"/>
      <scheme val="minor"/>
    </font>
    <font>
      <b/>
      <i/>
      <sz val="20"/>
      <color rgb="FFFFC000"/>
      <name val="Aptos Narrow"/>
      <scheme val="minor"/>
    </font>
    <font>
      <b/>
      <sz val="11"/>
      <color theme="0"/>
      <name val="Aptos Narrow"/>
      <family val="2"/>
      <scheme val="minor"/>
    </font>
    <font>
      <b/>
      <sz val="14"/>
      <color theme="1" tint="0.14999847407452621"/>
      <name val="Aptos Narrow"/>
      <family val="2"/>
      <scheme val="minor"/>
    </font>
    <font>
      <sz val="11"/>
      <color theme="1" tint="0.14999847407452621"/>
      <name val="Aptos Narrow"/>
      <family val="2"/>
      <scheme val="minor"/>
    </font>
    <font>
      <sz val="11"/>
      <name val="Aptos Narrow"/>
      <family val="2"/>
      <scheme val="minor"/>
    </font>
  </fonts>
  <fills count="18">
    <fill>
      <patternFill patternType="none"/>
    </fill>
    <fill>
      <patternFill patternType="gray125"/>
    </fill>
    <fill>
      <patternFill patternType="solid">
        <fgColor rgb="FFFFC0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indexed="42"/>
        <bgColor indexed="64"/>
      </patternFill>
    </fill>
    <fill>
      <patternFill patternType="solid">
        <fgColor theme="0" tint="-0.14999847407452621"/>
        <bgColor indexed="64"/>
      </patternFill>
    </fill>
    <fill>
      <patternFill patternType="solid">
        <fgColor theme="5" tint="-0.24994659260841701"/>
        <bgColor indexed="64"/>
      </patternFill>
    </fill>
    <fill>
      <patternFill patternType="solid">
        <fgColor rgb="FFFFC000"/>
        <bgColor theme="5"/>
      </patternFill>
    </fill>
    <fill>
      <patternFill patternType="solid">
        <fgColor theme="2" tint="-9.9978637043366805E-2"/>
        <bgColor indexed="64"/>
      </patternFill>
    </fill>
    <fill>
      <patternFill patternType="solid">
        <fgColor theme="2" tint="-9.9948118533890809E-2"/>
        <bgColor indexed="64"/>
      </patternFill>
    </fill>
    <fill>
      <patternFill patternType="solid">
        <fgColor theme="3" tint="9.9948118533890809E-2"/>
        <bgColor indexed="64"/>
      </patternFill>
    </fill>
    <fill>
      <patternFill patternType="solid">
        <fgColor theme="4"/>
        <bgColor theme="5"/>
      </patternFill>
    </fill>
    <fill>
      <patternFill patternType="solid">
        <fgColor theme="3"/>
        <bgColor indexed="64"/>
      </patternFill>
    </fill>
    <fill>
      <patternFill patternType="solid">
        <fgColor theme="9" tint="0.59999389629810485"/>
        <bgColor indexed="64"/>
      </patternFill>
    </fill>
    <fill>
      <patternFill patternType="solid">
        <fgColor theme="9" tint="0.39997558519241921"/>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right/>
      <top/>
      <bottom style="thick">
        <color theme="4" tint="0.499984740745262"/>
      </bottom>
      <diagonal/>
    </border>
    <border>
      <left/>
      <right/>
      <top/>
      <bottom style="medium">
        <color theme="4" tint="0.39997558519241921"/>
      </bottom>
      <diagonal/>
    </border>
    <border>
      <left/>
      <right/>
      <top/>
      <bottom style="thick">
        <color theme="0"/>
      </bottom>
      <diagonal/>
    </border>
    <border>
      <left/>
      <right/>
      <top/>
      <bottom style="thin">
        <color theme="2" tint="-0.24994659260841701"/>
      </bottom>
      <diagonal/>
    </border>
    <border>
      <left/>
      <right style="thin">
        <color theme="2" tint="-9.9948118533890809E-2"/>
      </right>
      <top style="thin">
        <color theme="2" tint="-0.24994659260841701"/>
      </top>
      <bottom style="thin">
        <color theme="2" tint="-0.24994659260841701"/>
      </bottom>
      <diagonal/>
    </border>
    <border>
      <left style="thin">
        <color theme="2" tint="-9.9948118533890809E-2"/>
      </left>
      <right/>
      <top style="thin">
        <color theme="2" tint="-0.24994659260841701"/>
      </top>
      <bottom style="thin">
        <color theme="2" tint="-0.24994659260841701"/>
      </bottom>
      <diagonal/>
    </border>
    <border>
      <left/>
      <right style="thin">
        <color theme="2" tint="-9.9948118533890809E-2"/>
      </right>
      <top style="thin">
        <color theme="2" tint="-0.24994659260841701"/>
      </top>
      <bottom/>
      <diagonal/>
    </border>
    <border>
      <left style="thin">
        <color theme="2" tint="-9.9948118533890809E-2"/>
      </left>
      <right/>
      <top style="thin">
        <color theme="2" tint="-0.24994659260841701"/>
      </top>
      <bottom/>
      <diagonal/>
    </border>
  </borders>
  <cellStyleXfs count="2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0" fontId="8" fillId="0" borderId="0" applyNumberFormat="0" applyFill="0" applyBorder="0" applyAlignment="0" applyProtection="0"/>
    <xf numFmtId="0" fontId="17" fillId="0" borderId="0"/>
    <xf numFmtId="0" fontId="18" fillId="0" borderId="0" applyNumberFormat="0" applyFill="0" applyBorder="0" applyAlignment="0" applyProtection="0">
      <alignment vertical="top"/>
      <protection locked="0"/>
    </xf>
    <xf numFmtId="44" fontId="19" fillId="0" borderId="0" applyFont="0" applyFill="0" applyBorder="0" applyAlignment="0" applyProtection="0"/>
    <xf numFmtId="9" fontId="19" fillId="0" borderId="0" applyFont="0" applyFill="0" applyBorder="0" applyAlignment="0" applyProtection="0"/>
    <xf numFmtId="0" fontId="30" fillId="0" borderId="0" applyNumberFormat="0" applyFill="0" applyBorder="0" applyAlignment="0" applyProtection="0"/>
    <xf numFmtId="0" fontId="31" fillId="0" borderId="12" applyNumberFormat="0" applyFill="0" applyAlignment="0" applyProtection="0"/>
    <xf numFmtId="0" fontId="32" fillId="0" borderId="13" applyNumberFormat="0" applyFill="0" applyAlignment="0" applyProtection="0"/>
    <xf numFmtId="170" fontId="35" fillId="8" borderId="0">
      <alignment horizontal="left" vertical="center" indent="1"/>
      <protection locked="0"/>
    </xf>
    <xf numFmtId="0" fontId="36" fillId="0" borderId="0" applyNumberFormat="0" applyFill="0" applyBorder="0">
      <alignment horizontal="center" vertical="center" wrapText="1"/>
    </xf>
    <xf numFmtId="170" fontId="37" fillId="9" borderId="0" applyFill="0" applyBorder="0" applyAlignment="0">
      <alignment horizontal="center" vertical="center" wrapText="1"/>
    </xf>
    <xf numFmtId="0" fontId="42" fillId="12" borderId="0"/>
    <xf numFmtId="0" fontId="45" fillId="13" borderId="0" applyNumberFormat="0" applyBorder="0" applyProtection="0">
      <alignment horizontal="left" vertical="center"/>
    </xf>
    <xf numFmtId="0" fontId="46" fillId="12" borderId="0" applyNumberFormat="0" applyProtection="0">
      <alignment horizontal="left"/>
    </xf>
    <xf numFmtId="0" fontId="49" fillId="12" borderId="15" applyNumberFormat="0" applyAlignment="0" applyProtection="0"/>
    <xf numFmtId="9" fontId="5" fillId="0" borderId="0" applyFont="0" applyFill="0" applyBorder="0" applyAlignment="0" applyProtection="0"/>
    <xf numFmtId="169" fontId="50" fillId="12" borderId="0" applyAlignment="0" applyProtection="0"/>
    <xf numFmtId="43" fontId="5" fillId="0" borderId="0" applyFont="0" applyFill="0" applyBorder="0" applyAlignment="0" applyProtection="0"/>
    <xf numFmtId="0" fontId="62" fillId="15" borderId="0" applyBorder="0" applyAlignment="0">
      <alignment horizontal="center" vertical="center" wrapText="1"/>
    </xf>
    <xf numFmtId="1" fontId="65" fillId="0" borderId="0" applyFill="0" applyBorder="0">
      <alignment horizontal="center" vertical="center"/>
    </xf>
  </cellStyleXfs>
  <cellXfs count="239">
    <xf numFmtId="0" fontId="0" fillId="0" borderId="0" xfId="0"/>
    <xf numFmtId="164" fontId="0" fillId="0" borderId="0" xfId="1" applyNumberFormat="1" applyFont="1"/>
    <xf numFmtId="0" fontId="3" fillId="0" borderId="0" xfId="0" applyFont="1"/>
    <xf numFmtId="164" fontId="0" fillId="0" borderId="0" xfId="0" applyNumberFormat="1"/>
    <xf numFmtId="0" fontId="1" fillId="0" borderId="0" xfId="4" applyFont="1"/>
    <xf numFmtId="10" fontId="1" fillId="0" borderId="0" xfId="3" applyNumberFormat="1" applyFont="1"/>
    <xf numFmtId="0" fontId="2" fillId="0" borderId="0" xfId="0" applyFont="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164" fontId="0" fillId="0" borderId="4" xfId="1" applyNumberFormat="1" applyFont="1" applyBorder="1"/>
    <xf numFmtId="0" fontId="0" fillId="0" borderId="10" xfId="0" applyBorder="1"/>
    <xf numFmtId="0" fontId="0" fillId="0" borderId="5" xfId="0" applyBorder="1"/>
    <xf numFmtId="0" fontId="0" fillId="0" borderId="1" xfId="0" applyBorder="1"/>
    <xf numFmtId="0" fontId="0" fillId="0" borderId="11" xfId="0" applyBorder="1"/>
    <xf numFmtId="0" fontId="0" fillId="0" borderId="2" xfId="0" applyBorder="1"/>
    <xf numFmtId="0" fontId="0" fillId="0" borderId="3" xfId="0" applyBorder="1"/>
    <xf numFmtId="164" fontId="0" fillId="5" borderId="4" xfId="1" applyNumberFormat="1" applyFont="1" applyFill="1" applyBorder="1" applyProtection="1">
      <protection locked="0"/>
    </xf>
    <xf numFmtId="164" fontId="0" fillId="5" borderId="11" xfId="1" applyNumberFormat="1" applyFont="1" applyFill="1" applyBorder="1" applyProtection="1">
      <protection locked="0"/>
    </xf>
    <xf numFmtId="164" fontId="0" fillId="5" borderId="6" xfId="1" applyNumberFormat="1" applyFont="1" applyFill="1" applyBorder="1" applyProtection="1">
      <protection locked="0"/>
    </xf>
    <xf numFmtId="10" fontId="0" fillId="5" borderId="11" xfId="3" applyNumberFormat="1" applyFont="1" applyFill="1" applyBorder="1" applyProtection="1">
      <protection locked="0"/>
    </xf>
    <xf numFmtId="10" fontId="0" fillId="5" borderId="6" xfId="0" applyNumberFormat="1" applyFill="1" applyBorder="1" applyProtection="1">
      <protection locked="0"/>
    </xf>
    <xf numFmtId="164" fontId="0" fillId="0" borderId="11" xfId="1" applyNumberFormat="1" applyFont="1" applyBorder="1"/>
    <xf numFmtId="0" fontId="0" fillId="0" borderId="6" xfId="0" applyBorder="1"/>
    <xf numFmtId="164" fontId="0" fillId="3" borderId="11" xfId="1" applyNumberFormat="1" applyFont="1" applyFill="1" applyBorder="1"/>
    <xf numFmtId="43" fontId="0" fillId="0" borderId="11" xfId="1" applyFont="1" applyBorder="1"/>
    <xf numFmtId="164" fontId="0" fillId="0" borderId="11" xfId="0" applyNumberFormat="1" applyBorder="1"/>
    <xf numFmtId="0" fontId="0" fillId="0" borderId="2" xfId="0" applyBorder="1" applyAlignment="1">
      <alignment horizontal="center"/>
    </xf>
    <xf numFmtId="0" fontId="0" fillId="0" borderId="4" xfId="0" applyBorder="1" applyAlignment="1">
      <alignment horizontal="center"/>
    </xf>
    <xf numFmtId="166" fontId="0" fillId="0" borderId="11" xfId="3" applyNumberFormat="1" applyFont="1" applyBorder="1"/>
    <xf numFmtId="0" fontId="4" fillId="0" borderId="10" xfId="0" applyFont="1" applyBorder="1" applyAlignment="1">
      <alignment vertical="center"/>
    </xf>
    <xf numFmtId="164" fontId="0" fillId="5" borderId="0" xfId="1" applyNumberFormat="1" applyFont="1" applyFill="1" applyBorder="1" applyProtection="1">
      <protection locked="0"/>
    </xf>
    <xf numFmtId="10" fontId="0" fillId="0" borderId="0" xfId="3" applyNumberFormat="1" applyFont="1" applyBorder="1"/>
    <xf numFmtId="10" fontId="4" fillId="0" borderId="11" xfId="0" applyNumberFormat="1" applyFont="1" applyBorder="1" applyAlignment="1">
      <alignment horizontal="right" vertical="center"/>
    </xf>
    <xf numFmtId="164" fontId="0" fillId="0" borderId="0" xfId="1" applyNumberFormat="1" applyFont="1" applyBorder="1"/>
    <xf numFmtId="164" fontId="0" fillId="0" borderId="0" xfId="1" applyNumberFormat="1" applyFont="1" applyFill="1" applyBorder="1"/>
    <xf numFmtId="43" fontId="0" fillId="0" borderId="0" xfId="1" applyFont="1" applyBorder="1" applyAlignment="1">
      <alignment horizontal="center"/>
    </xf>
    <xf numFmtId="43" fontId="0" fillId="0" borderId="1" xfId="1" applyFont="1" applyBorder="1" applyAlignment="1">
      <alignment horizontal="center"/>
    </xf>
    <xf numFmtId="0" fontId="0" fillId="0" borderId="6" xfId="0" applyBorder="1" applyAlignment="1">
      <alignment horizontal="right" indent="1"/>
    </xf>
    <xf numFmtId="0" fontId="0" fillId="0" borderId="10" xfId="0" quotePrefix="1" applyBorder="1"/>
    <xf numFmtId="0" fontId="0" fillId="0" borderId="0" xfId="0" applyAlignment="1">
      <alignment horizontal="center"/>
    </xf>
    <xf numFmtId="166" fontId="0" fillId="5" borderId="11" xfId="3" applyNumberFormat="1" applyFont="1" applyFill="1" applyBorder="1" applyProtection="1">
      <protection locked="0"/>
    </xf>
    <xf numFmtId="0" fontId="0" fillId="0" borderId="2" xfId="0" quotePrefix="1" applyBorder="1"/>
    <xf numFmtId="0" fontId="0" fillId="0" borderId="0" xfId="1" applyNumberFormat="1" applyFont="1" applyAlignment="1">
      <alignment horizontal="center"/>
    </xf>
    <xf numFmtId="0" fontId="0" fillId="0" borderId="2" xfId="1" applyNumberFormat="1" applyFont="1" applyFill="1" applyBorder="1" applyAlignment="1" applyProtection="1">
      <alignment horizontal="center"/>
    </xf>
    <xf numFmtId="165" fontId="1" fillId="4" borderId="6" xfId="2" applyNumberFormat="1" applyFont="1" applyFill="1" applyBorder="1"/>
    <xf numFmtId="0" fontId="0" fillId="0" borderId="3" xfId="0" applyBorder="1" applyAlignment="1">
      <alignment horizontal="center"/>
    </xf>
    <xf numFmtId="164" fontId="0" fillId="0" borderId="10" xfId="1" applyNumberFormat="1" applyFont="1" applyBorder="1" applyAlignment="1">
      <alignment horizontal="center"/>
    </xf>
    <xf numFmtId="164" fontId="0" fillId="5" borderId="10" xfId="1" applyNumberFormat="1" applyFont="1" applyFill="1" applyBorder="1" applyProtection="1">
      <protection locked="0"/>
    </xf>
    <xf numFmtId="0" fontId="7" fillId="0" borderId="0" xfId="0" applyFont="1" applyAlignment="1">
      <alignment horizontal="center"/>
    </xf>
    <xf numFmtId="0" fontId="1" fillId="0" borderId="0" xfId="1" applyNumberFormat="1" applyFont="1" applyAlignment="1">
      <alignment horizontal="center"/>
    </xf>
    <xf numFmtId="0" fontId="1" fillId="0" borderId="0" xfId="0" applyFont="1" applyAlignment="1">
      <alignment horizontal="center"/>
    </xf>
    <xf numFmtId="164" fontId="1" fillId="0" borderId="0" xfId="1" applyNumberFormat="1" applyFont="1"/>
    <xf numFmtId="0" fontId="1" fillId="0" borderId="0" xfId="0" applyFont="1"/>
    <xf numFmtId="164" fontId="1" fillId="0" borderId="0" xfId="0" applyNumberFormat="1" applyFont="1"/>
    <xf numFmtId="166" fontId="1" fillId="0" borderId="0" xfId="3" applyNumberFormat="1" applyFont="1" applyFill="1" applyBorder="1"/>
    <xf numFmtId="166" fontId="1" fillId="0" borderId="0" xfId="3" applyNumberFormat="1" applyFont="1"/>
    <xf numFmtId="43" fontId="1" fillId="0" borderId="0" xfId="4" applyNumberFormat="1" applyFont="1"/>
    <xf numFmtId="0" fontId="1" fillId="0" borderId="0" xfId="1" applyNumberFormat="1" applyFont="1"/>
    <xf numFmtId="167" fontId="0" fillId="0" borderId="0" xfId="0" applyNumberFormat="1"/>
    <xf numFmtId="0" fontId="1" fillId="0" borderId="0" xfId="0" applyFont="1" applyAlignment="1">
      <alignment horizontal="right"/>
    </xf>
    <xf numFmtId="0" fontId="0" fillId="0" borderId="0" xfId="0" applyAlignment="1">
      <alignment horizontal="right"/>
    </xf>
    <xf numFmtId="164" fontId="0" fillId="0" borderId="0" xfId="1" applyNumberFormat="1" applyFont="1" applyAlignment="1">
      <alignment horizontal="center"/>
    </xf>
    <xf numFmtId="0" fontId="0" fillId="0" borderId="0" xfId="0" applyAlignment="1">
      <alignment horizontal="right" indent="1"/>
    </xf>
    <xf numFmtId="0" fontId="0" fillId="0" borderId="5" xfId="0" applyBorder="1" applyAlignment="1">
      <alignment horizontal="left"/>
    </xf>
    <xf numFmtId="164" fontId="0" fillId="5" borderId="1" xfId="1" applyNumberFormat="1" applyFont="1" applyFill="1" applyBorder="1" applyProtection="1">
      <protection locked="0"/>
    </xf>
    <xf numFmtId="0" fontId="0" fillId="0" borderId="0" xfId="0" applyAlignment="1">
      <alignment horizontal="left"/>
    </xf>
    <xf numFmtId="0" fontId="0" fillId="0" borderId="10" xfId="0" applyBorder="1" applyAlignment="1">
      <alignment horizontal="left"/>
    </xf>
    <xf numFmtId="0" fontId="0" fillId="0" borderId="1" xfId="0" applyBorder="1" applyAlignment="1">
      <alignment horizontal="left"/>
    </xf>
    <xf numFmtId="164" fontId="0" fillId="0" borderId="6" xfId="0" applyNumberFormat="1" applyBorder="1"/>
    <xf numFmtId="0" fontId="0" fillId="0" borderId="0" xfId="0" quotePrefix="1"/>
    <xf numFmtId="8" fontId="0" fillId="0" borderId="0" xfId="0" applyNumberFormat="1"/>
    <xf numFmtId="0" fontId="0" fillId="2" borderId="0" xfId="0" applyFill="1"/>
    <xf numFmtId="0" fontId="17" fillId="0" borderId="0" xfId="7"/>
    <xf numFmtId="0" fontId="22" fillId="0" borderId="0" xfId="7" applyFont="1"/>
    <xf numFmtId="168" fontId="22" fillId="0" borderId="0" xfId="10" applyNumberFormat="1" applyFont="1" applyProtection="1"/>
    <xf numFmtId="0" fontId="0" fillId="2" borderId="0" xfId="0" applyFill="1" applyAlignment="1">
      <alignment horizontal="center"/>
    </xf>
    <xf numFmtId="0" fontId="23" fillId="0" borderId="0" xfId="0" applyFont="1"/>
    <xf numFmtId="43" fontId="24" fillId="7" borderId="0" xfId="1" applyFont="1" applyFill="1"/>
    <xf numFmtId="0" fontId="25" fillId="0" borderId="0" xfId="7" applyFont="1" applyAlignment="1">
      <alignment horizontal="right" indent="1"/>
    </xf>
    <xf numFmtId="164" fontId="25" fillId="0" borderId="0" xfId="1" applyNumberFormat="1" applyFont="1"/>
    <xf numFmtId="0" fontId="24" fillId="0" borderId="0" xfId="7" applyFont="1" applyAlignment="1">
      <alignment horizontal="right" indent="1"/>
    </xf>
    <xf numFmtId="0" fontId="26" fillId="0" borderId="0" xfId="7" applyFont="1" applyAlignment="1">
      <alignment horizontal="center"/>
    </xf>
    <xf numFmtId="14" fontId="25" fillId="0" borderId="0" xfId="7" applyNumberFormat="1" applyFont="1" applyAlignment="1">
      <alignment horizontal="right"/>
    </xf>
    <xf numFmtId="0" fontId="25" fillId="0" borderId="5" xfId="7" applyFont="1" applyBorder="1" applyAlignment="1">
      <alignment horizontal="center"/>
    </xf>
    <xf numFmtId="0" fontId="23" fillId="0" borderId="1" xfId="0" applyFont="1" applyBorder="1" applyAlignment="1">
      <alignment horizontal="center"/>
    </xf>
    <xf numFmtId="0" fontId="25" fillId="0" borderId="1" xfId="7" applyFont="1" applyBorder="1" applyAlignment="1">
      <alignment horizontal="center"/>
    </xf>
    <xf numFmtId="0" fontId="23" fillId="0" borderId="6" xfId="0" applyFont="1" applyBorder="1"/>
    <xf numFmtId="0" fontId="0" fillId="0" borderId="10" xfId="1" applyNumberFormat="1" applyFont="1" applyFill="1" applyBorder="1" applyAlignment="1" applyProtection="1">
      <alignment horizontal="center"/>
    </xf>
    <xf numFmtId="0" fontId="25" fillId="6" borderId="7" xfId="7" applyFont="1" applyFill="1" applyBorder="1" applyAlignment="1">
      <alignment horizontal="center"/>
    </xf>
    <xf numFmtId="14" fontId="25" fillId="6" borderId="8" xfId="7" applyNumberFormat="1" applyFont="1" applyFill="1" applyBorder="1" applyAlignment="1">
      <alignment horizontal="right"/>
    </xf>
    <xf numFmtId="0" fontId="25" fillId="6" borderId="8" xfId="7" applyFont="1" applyFill="1" applyBorder="1" applyAlignment="1">
      <alignment horizontal="center"/>
    </xf>
    <xf numFmtId="43" fontId="25" fillId="6" borderId="8" xfId="1" applyFont="1" applyFill="1" applyBorder="1"/>
    <xf numFmtId="14" fontId="0" fillId="0" borderId="0" xfId="0" applyNumberFormat="1" applyAlignment="1">
      <alignment horizontal="right"/>
    </xf>
    <xf numFmtId="43" fontId="0" fillId="0" borderId="0" xfId="1" applyFont="1" applyAlignment="1">
      <alignment horizontal="right"/>
    </xf>
    <xf numFmtId="43" fontId="25" fillId="5" borderId="0" xfId="1" applyFont="1" applyFill="1" applyAlignment="1" applyProtection="1">
      <alignment horizontal="right"/>
      <protection locked="0"/>
    </xf>
    <xf numFmtId="43" fontId="25" fillId="0" borderId="0" xfId="1" applyFont="1" applyAlignment="1">
      <alignment horizontal="right"/>
    </xf>
    <xf numFmtId="0" fontId="23" fillId="6" borderId="9" xfId="0" applyFont="1" applyFill="1" applyBorder="1"/>
    <xf numFmtId="164" fontId="2" fillId="0" borderId="0" xfId="1" applyNumberFormat="1" applyFont="1"/>
    <xf numFmtId="43" fontId="25" fillId="0" borderId="0" xfId="1" applyFont="1" applyFill="1" applyAlignment="1" applyProtection="1">
      <alignment horizontal="right"/>
      <protection locked="0"/>
    </xf>
    <xf numFmtId="164" fontId="25" fillId="5" borderId="0" xfId="1" applyNumberFormat="1" applyFont="1" applyFill="1" applyBorder="1" applyProtection="1">
      <protection locked="0"/>
    </xf>
    <xf numFmtId="10" fontId="25" fillId="5" borderId="0" xfId="10" applyNumberFormat="1" applyFont="1" applyFill="1" applyBorder="1" applyProtection="1">
      <protection locked="0"/>
    </xf>
    <xf numFmtId="0" fontId="25" fillId="5" borderId="0" xfId="7" applyFont="1" applyFill="1" applyProtection="1">
      <protection locked="0"/>
    </xf>
    <xf numFmtId="14" fontId="25" fillId="5" borderId="0" xfId="7" applyNumberFormat="1" applyFont="1" applyFill="1" applyAlignment="1" applyProtection="1">
      <alignment horizontal="right" indent="1"/>
      <protection locked="0"/>
    </xf>
    <xf numFmtId="0" fontId="0" fillId="6" borderId="0" xfId="0" applyFill="1"/>
    <xf numFmtId="43" fontId="0" fillId="0" borderId="0" xfId="0" applyNumberFormat="1"/>
    <xf numFmtId="0" fontId="29" fillId="0" borderId="0" xfId="7" applyFont="1" applyAlignment="1">
      <alignment horizontal="right" indent="1"/>
    </xf>
    <xf numFmtId="164" fontId="29" fillId="0" borderId="0" xfId="1" applyNumberFormat="1" applyFont="1"/>
    <xf numFmtId="0" fontId="24" fillId="0" borderId="0" xfId="7" applyFont="1" applyAlignment="1">
      <alignment horizontal="center"/>
    </xf>
    <xf numFmtId="0" fontId="7" fillId="0" borderId="0" xfId="0" applyFont="1"/>
    <xf numFmtId="0" fontId="38" fillId="0" borderId="0" xfId="7" applyFont="1"/>
    <xf numFmtId="0" fontId="40" fillId="0" borderId="0" xfId="7" applyFont="1"/>
    <xf numFmtId="170" fontId="1" fillId="11" borderId="0" xfId="15" applyNumberFormat="1" applyFont="1" applyFill="1" applyBorder="1">
      <alignment horizontal="center" vertical="center" wrapText="1"/>
    </xf>
    <xf numFmtId="1" fontId="1" fillId="11" borderId="0" xfId="15" applyNumberFormat="1" applyFont="1" applyFill="1" applyBorder="1">
      <alignment horizontal="center" vertical="center" wrapText="1"/>
    </xf>
    <xf numFmtId="0" fontId="1" fillId="8" borderId="0" xfId="12" applyFont="1" applyFill="1" applyBorder="1" applyAlignment="1">
      <alignment horizontal="center" vertical="center"/>
    </xf>
    <xf numFmtId="170" fontId="1" fillId="5" borderId="0" xfId="14" applyFont="1" applyFill="1" applyAlignment="1">
      <alignment horizontal="left" vertical="center" indent="3"/>
      <protection locked="0"/>
    </xf>
    <xf numFmtId="1" fontId="1" fillId="5" borderId="0" xfId="15" applyNumberFormat="1" applyFont="1" applyFill="1" applyBorder="1" applyProtection="1">
      <alignment horizontal="center" vertical="center" wrapText="1"/>
      <protection locked="0"/>
    </xf>
    <xf numFmtId="0" fontId="1" fillId="5" borderId="0" xfId="15" applyFont="1" applyFill="1" applyBorder="1" applyProtection="1">
      <alignment horizontal="center" vertical="center" wrapText="1"/>
      <protection locked="0"/>
    </xf>
    <xf numFmtId="10" fontId="1" fillId="5" borderId="0" xfId="15" applyNumberFormat="1" applyFont="1" applyFill="1" applyBorder="1" applyProtection="1">
      <alignment horizontal="center" vertical="center" wrapText="1"/>
      <protection locked="0"/>
    </xf>
    <xf numFmtId="0" fontId="1" fillId="11" borderId="13" xfId="13" applyFont="1" applyFill="1" applyAlignment="1">
      <alignment horizontal="left" vertical="center" wrapText="1" indent="3"/>
    </xf>
    <xf numFmtId="0" fontId="39" fillId="0" borderId="0" xfId="11" applyFont="1" applyAlignment="1"/>
    <xf numFmtId="0" fontId="17" fillId="0" borderId="11" xfId="7" applyBorder="1"/>
    <xf numFmtId="0" fontId="17" fillId="0" borderId="10" xfId="7" applyBorder="1"/>
    <xf numFmtId="0" fontId="33" fillId="0" borderId="0" xfId="0" applyFont="1"/>
    <xf numFmtId="0" fontId="31" fillId="0" borderId="12" xfId="12"/>
    <xf numFmtId="0" fontId="31" fillId="0" borderId="12" xfId="12" applyAlignment="1">
      <alignment horizontal="center"/>
    </xf>
    <xf numFmtId="169" fontId="0" fillId="5" borderId="0" xfId="0" applyNumberFormat="1" applyFill="1" applyAlignment="1" applyProtection="1">
      <alignment horizontal="center"/>
      <protection locked="0"/>
    </xf>
    <xf numFmtId="10" fontId="0" fillId="5" borderId="0" xfId="0" applyNumberFormat="1" applyFill="1" applyAlignment="1" applyProtection="1">
      <alignment horizontal="center"/>
      <protection locked="0"/>
    </xf>
    <xf numFmtId="0" fontId="17" fillId="0" borderId="5" xfId="7" applyBorder="1"/>
    <xf numFmtId="0" fontId="17" fillId="0" borderId="1" xfId="7" applyBorder="1"/>
    <xf numFmtId="0" fontId="17" fillId="0" borderId="6" xfId="7" applyBorder="1"/>
    <xf numFmtId="170" fontId="0" fillId="8" borderId="0" xfId="0" applyNumberFormat="1" applyFill="1" applyAlignment="1">
      <alignment horizontal="left" vertical="center" indent="3"/>
    </xf>
    <xf numFmtId="170" fontId="0" fillId="8" borderId="0" xfId="0" applyNumberFormat="1" applyFill="1" applyAlignment="1">
      <alignment horizontal="center" vertical="center" wrapText="1"/>
    </xf>
    <xf numFmtId="170" fontId="1" fillId="11" borderId="0" xfId="15" quotePrefix="1" applyNumberFormat="1" applyFont="1" applyFill="1" applyBorder="1">
      <alignment horizontal="center" vertical="center" wrapText="1"/>
    </xf>
    <xf numFmtId="0" fontId="0" fillId="11" borderId="13" xfId="0" applyFill="1" applyBorder="1" applyAlignment="1">
      <alignment horizontal="left" vertical="center" wrapText="1" indent="3"/>
    </xf>
    <xf numFmtId="170" fontId="0" fillId="11" borderId="0" xfId="0" applyNumberFormat="1" applyFill="1" applyAlignment="1">
      <alignment horizontal="center" vertical="center" wrapText="1"/>
    </xf>
    <xf numFmtId="0" fontId="2" fillId="0" borderId="0" xfId="0" applyFont="1"/>
    <xf numFmtId="0" fontId="41" fillId="0" borderId="0" xfId="7" applyFont="1"/>
    <xf numFmtId="0" fontId="2" fillId="0" borderId="0" xfId="0" quotePrefix="1" applyFont="1" applyAlignment="1">
      <alignment horizontal="center"/>
    </xf>
    <xf numFmtId="6" fontId="2" fillId="0" borderId="0" xfId="0" quotePrefix="1" applyNumberFormat="1" applyFont="1" applyAlignment="1">
      <alignment horizontal="center"/>
    </xf>
    <xf numFmtId="0" fontId="43" fillId="0" borderId="0" xfId="17" applyFont="1" applyFill="1" applyAlignment="1">
      <alignment horizontal="left"/>
    </xf>
    <xf numFmtId="43" fontId="43" fillId="0" borderId="0" xfId="1" applyFont="1" applyFill="1" applyAlignment="1">
      <alignment horizontal="left"/>
    </xf>
    <xf numFmtId="43" fontId="17" fillId="0" borderId="0" xfId="7" applyNumberFormat="1"/>
    <xf numFmtId="0" fontId="42" fillId="12" borderId="0" xfId="17" applyAlignment="1">
      <alignment horizontal="left" vertical="center"/>
    </xf>
    <xf numFmtId="0" fontId="47" fillId="12" borderId="0" xfId="19" applyFont="1">
      <alignment horizontal="left"/>
    </xf>
    <xf numFmtId="0" fontId="48" fillId="12" borderId="0" xfId="17" applyFont="1" applyAlignment="1">
      <alignment horizontal="left" vertical="center"/>
    </xf>
    <xf numFmtId="0" fontId="49" fillId="12" borderId="15" xfId="20" applyAlignment="1"/>
    <xf numFmtId="0" fontId="42" fillId="12" borderId="0" xfId="17"/>
    <xf numFmtId="9" fontId="42" fillId="12" borderId="0" xfId="17" applyNumberFormat="1" applyAlignment="1">
      <alignment vertical="center"/>
    </xf>
    <xf numFmtId="0" fontId="1" fillId="0" borderId="0" xfId="5"/>
    <xf numFmtId="166" fontId="1" fillId="0" borderId="0" xfId="3" applyNumberFormat="1"/>
    <xf numFmtId="43" fontId="43" fillId="0" borderId="0" xfId="17" applyNumberFormat="1" applyFont="1" applyFill="1" applyAlignment="1">
      <alignment horizontal="left"/>
    </xf>
    <xf numFmtId="43" fontId="43" fillId="0" borderId="0" xfId="23" applyFont="1" applyFill="1" applyAlignment="1">
      <alignment horizontal="left"/>
    </xf>
    <xf numFmtId="164" fontId="0" fillId="0" borderId="0" xfId="1" quotePrefix="1" applyNumberFormat="1" applyFont="1"/>
    <xf numFmtId="0" fontId="54" fillId="12" borderId="0" xfId="17" applyFont="1" applyAlignment="1">
      <alignment horizontal="left" vertical="center"/>
    </xf>
    <xf numFmtId="0" fontId="55" fillId="12" borderId="0" xfId="17" applyFont="1" applyAlignment="1">
      <alignment horizontal="left" vertical="center"/>
    </xf>
    <xf numFmtId="0" fontId="55" fillId="12" borderId="16" xfId="17" applyFont="1" applyBorder="1" applyAlignment="1">
      <alignment horizontal="left" vertical="center"/>
    </xf>
    <xf numFmtId="0" fontId="54" fillId="12" borderId="16" xfId="17" applyFont="1" applyBorder="1" applyAlignment="1">
      <alignment horizontal="left" vertical="center"/>
    </xf>
    <xf numFmtId="0" fontId="54" fillId="12" borderId="18" xfId="17" applyFont="1" applyBorder="1" applyAlignment="1">
      <alignment horizontal="left" vertical="center"/>
    </xf>
    <xf numFmtId="169" fontId="55" fillId="12" borderId="0" xfId="17" applyNumberFormat="1" applyFont="1" applyAlignment="1">
      <alignment horizontal="right" vertical="center"/>
    </xf>
    <xf numFmtId="169" fontId="54" fillId="12" borderId="17" xfId="17" applyNumberFormat="1" applyFont="1" applyBorder="1" applyAlignment="1">
      <alignment horizontal="right" vertical="center"/>
    </xf>
    <xf numFmtId="166" fontId="54" fillId="12" borderId="17" xfId="21" applyNumberFormat="1" applyFont="1" applyFill="1" applyBorder="1" applyAlignment="1">
      <alignment horizontal="right" vertical="center"/>
    </xf>
    <xf numFmtId="43" fontId="55" fillId="12" borderId="0" xfId="23" applyFont="1" applyFill="1" applyAlignment="1">
      <alignment horizontal="left" vertical="center"/>
    </xf>
    <xf numFmtId="169" fontId="54" fillId="5" borderId="17" xfId="17" applyNumberFormat="1" applyFont="1" applyFill="1" applyBorder="1" applyAlignment="1" applyProtection="1">
      <alignment horizontal="right" vertical="center"/>
      <protection locked="0"/>
    </xf>
    <xf numFmtId="169" fontId="54" fillId="5" borderId="19" xfId="17" applyNumberFormat="1" applyFont="1" applyFill="1" applyBorder="1" applyAlignment="1" applyProtection="1">
      <alignment horizontal="right" vertical="center"/>
      <protection locked="0"/>
    </xf>
    <xf numFmtId="169" fontId="54" fillId="5" borderId="0" xfId="17" applyNumberFormat="1" applyFont="1" applyFill="1" applyAlignment="1" applyProtection="1">
      <alignment horizontal="right" vertical="center"/>
      <protection locked="0"/>
    </xf>
    <xf numFmtId="170" fontId="54" fillId="5" borderId="0" xfId="17" applyNumberFormat="1" applyFont="1" applyFill="1" applyAlignment="1" applyProtection="1">
      <alignment horizontal="right" vertical="center"/>
      <protection locked="0"/>
    </xf>
    <xf numFmtId="169" fontId="55" fillId="5" borderId="0" xfId="17" applyNumberFormat="1" applyFont="1" applyFill="1" applyAlignment="1" applyProtection="1">
      <alignment horizontal="right" vertical="center"/>
      <protection locked="0"/>
    </xf>
    <xf numFmtId="169" fontId="55" fillId="5" borderId="17" xfId="17" applyNumberFormat="1" applyFont="1" applyFill="1" applyBorder="1" applyAlignment="1" applyProtection="1">
      <alignment horizontal="right" vertical="center"/>
      <protection locked="0"/>
    </xf>
    <xf numFmtId="0" fontId="55" fillId="5" borderId="0" xfId="17" applyFont="1" applyFill="1" applyAlignment="1" applyProtection="1">
      <alignment horizontal="left" vertical="center"/>
      <protection locked="0"/>
    </xf>
    <xf numFmtId="0" fontId="56" fillId="0" borderId="0" xfId="7" quotePrefix="1" applyFont="1"/>
    <xf numFmtId="164" fontId="4" fillId="0" borderId="1" xfId="1" applyNumberFormat="1" applyFont="1" applyFill="1" applyBorder="1" applyAlignment="1" applyProtection="1">
      <alignment vertical="center"/>
    </xf>
    <xf numFmtId="0" fontId="16" fillId="0" borderId="0" xfId="0" applyFont="1"/>
    <xf numFmtId="164" fontId="0" fillId="6" borderId="0" xfId="1" applyNumberFormat="1" applyFont="1" applyFill="1"/>
    <xf numFmtId="164" fontId="0" fillId="0" borderId="4" xfId="1" applyNumberFormat="1" applyFont="1" applyFill="1" applyBorder="1" applyProtection="1"/>
    <xf numFmtId="164" fontId="0" fillId="0" borderId="11" xfId="1" applyNumberFormat="1" applyFont="1" applyFill="1" applyBorder="1" applyProtection="1"/>
    <xf numFmtId="164" fontId="0" fillId="0" borderId="6" xfId="1" applyNumberFormat="1" applyFont="1" applyFill="1" applyBorder="1" applyProtection="1"/>
    <xf numFmtId="0" fontId="6" fillId="0" borderId="0" xfId="0" applyFont="1" applyAlignment="1">
      <alignment horizontal="center" wrapText="1"/>
    </xf>
    <xf numFmtId="0" fontId="58" fillId="12" borderId="15" xfId="20" applyFont="1" applyAlignment="1"/>
    <xf numFmtId="166" fontId="59" fillId="12" borderId="0" xfId="21" applyNumberFormat="1" applyFont="1" applyFill="1" applyAlignment="1">
      <alignment horizontal="right" vertical="top"/>
    </xf>
    <xf numFmtId="166" fontId="60" fillId="12" borderId="0" xfId="21" applyNumberFormat="1" applyFont="1" applyFill="1" applyAlignment="1">
      <alignment horizontal="left" vertical="top"/>
    </xf>
    <xf numFmtId="0" fontId="42" fillId="12" borderId="0" xfId="17" applyAlignment="1">
      <alignment horizontal="left" vertical="top"/>
    </xf>
    <xf numFmtId="0" fontId="61" fillId="0" borderId="0" xfId="0" applyFont="1" applyAlignment="1">
      <alignment horizontal="center" vertical="center"/>
    </xf>
    <xf numFmtId="0" fontId="54" fillId="11" borderId="0" xfId="17" applyFont="1" applyFill="1" applyAlignment="1">
      <alignment horizontal="left" vertical="center"/>
    </xf>
    <xf numFmtId="0" fontId="23" fillId="0" borderId="0" xfId="0" applyFont="1" applyAlignment="1">
      <alignment horizontal="left" vertical="center" wrapText="1"/>
    </xf>
    <xf numFmtId="0" fontId="0" fillId="0" borderId="0" xfId="0" applyAlignment="1">
      <alignment vertical="center"/>
    </xf>
    <xf numFmtId="164" fontId="2" fillId="0" borderId="0" xfId="0" applyNumberFormat="1" applyFont="1"/>
    <xf numFmtId="0" fontId="63" fillId="0" borderId="0" xfId="24" applyFont="1" applyFill="1" applyBorder="1" applyAlignment="1">
      <alignment horizontal="center" vertical="center"/>
    </xf>
    <xf numFmtId="0" fontId="63" fillId="16" borderId="0" xfId="24" applyFont="1" applyFill="1" applyBorder="1" applyAlignment="1">
      <alignment horizontal="center" vertical="center" wrapText="1"/>
    </xf>
    <xf numFmtId="0" fontId="63" fillId="0" borderId="0" xfId="24" applyFont="1" applyFill="1" applyBorder="1" applyAlignment="1">
      <alignment horizontal="center" vertical="center" wrapText="1"/>
    </xf>
    <xf numFmtId="0" fontId="63" fillId="17" borderId="0" xfId="24" applyFont="1" applyFill="1" applyBorder="1" applyAlignment="1">
      <alignment horizontal="center" vertical="center" wrapText="1"/>
    </xf>
    <xf numFmtId="0" fontId="64" fillId="0" borderId="0" xfId="0" applyFont="1" applyAlignment="1">
      <alignment horizontal="center" vertical="center"/>
    </xf>
    <xf numFmtId="1" fontId="64" fillId="0" borderId="0" xfId="25" applyFont="1" applyFill="1" applyBorder="1">
      <alignment horizontal="center" vertical="center"/>
    </xf>
    <xf numFmtId="0" fontId="6" fillId="0" borderId="0" xfId="0" applyFont="1" applyAlignment="1">
      <alignment horizontal="center" wrapText="1"/>
    </xf>
    <xf numFmtId="0" fontId="3" fillId="2" borderId="10" xfId="0" applyFont="1" applyFill="1" applyBorder="1" applyAlignment="1">
      <alignment horizontal="center" vertical="top"/>
    </xf>
    <xf numFmtId="0" fontId="3" fillId="2" borderId="0" xfId="0" applyFont="1" applyFill="1" applyAlignment="1">
      <alignment horizontal="center" vertical="top"/>
    </xf>
    <xf numFmtId="0" fontId="4" fillId="6" borderId="10" xfId="0" applyFont="1" applyFill="1" applyBorder="1" applyAlignment="1">
      <alignment horizontal="center" vertical="center"/>
    </xf>
    <xf numFmtId="0" fontId="4" fillId="6" borderId="0" xfId="0" applyFont="1" applyFill="1" applyAlignment="1">
      <alignment horizontal="center" vertical="center"/>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0" fontId="3" fillId="2" borderId="7" xfId="0" applyFont="1" applyFill="1" applyBorder="1" applyAlignment="1">
      <alignment horizontal="center"/>
    </xf>
    <xf numFmtId="0" fontId="3" fillId="2" borderId="9" xfId="0" applyFont="1" applyFill="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27" fillId="2" borderId="2" xfId="7" applyFont="1" applyFill="1" applyBorder="1" applyAlignment="1">
      <alignment horizontal="center"/>
    </xf>
    <xf numFmtId="0" fontId="27" fillId="2" borderId="3" xfId="7" applyFont="1" applyFill="1" applyBorder="1" applyAlignment="1">
      <alignment horizontal="center"/>
    </xf>
    <xf numFmtId="0" fontId="27" fillId="2" borderId="4" xfId="7" applyFont="1" applyFill="1" applyBorder="1" applyAlignment="1">
      <alignment horizontal="center"/>
    </xf>
    <xf numFmtId="170" fontId="34" fillId="10" borderId="14" xfId="0" applyNumberFormat="1" applyFont="1" applyFill="1" applyBorder="1" applyAlignment="1">
      <alignment horizontal="center" vertical="center"/>
    </xf>
    <xf numFmtId="0" fontId="30" fillId="2" borderId="2" xfId="11" applyFill="1" applyBorder="1" applyAlignment="1">
      <alignment horizontal="center"/>
    </xf>
    <xf numFmtId="0" fontId="30" fillId="2" borderId="3" xfId="11" applyFill="1" applyBorder="1" applyAlignment="1">
      <alignment horizontal="center"/>
    </xf>
    <xf numFmtId="0" fontId="30" fillId="2" borderId="4" xfId="11" applyFill="1" applyBorder="1" applyAlignment="1">
      <alignment horizontal="center"/>
    </xf>
    <xf numFmtId="169" fontId="52" fillId="12" borderId="0" xfId="22" applyFont="1" applyAlignment="1">
      <alignment horizontal="left" vertical="top"/>
    </xf>
    <xf numFmtId="169" fontId="50" fillId="12" borderId="0" xfId="22" applyAlignment="1">
      <alignment horizontal="left" vertical="top"/>
    </xf>
    <xf numFmtId="169" fontId="53" fillId="12" borderId="0" xfId="22" applyFont="1" applyAlignment="1">
      <alignment horizontal="left" vertical="top"/>
    </xf>
    <xf numFmtId="169" fontId="44" fillId="12" borderId="0" xfId="22" applyFont="1" applyAlignment="1">
      <alignment horizontal="left" vertical="top"/>
    </xf>
    <xf numFmtId="169" fontId="51" fillId="12" borderId="0" xfId="22" applyFont="1" applyAlignment="1">
      <alignment horizontal="left" vertical="top"/>
    </xf>
    <xf numFmtId="0" fontId="3" fillId="2" borderId="8" xfId="0" applyFont="1" applyFill="1" applyBorder="1" applyAlignment="1">
      <alignment horizontal="center"/>
    </xf>
    <xf numFmtId="0" fontId="14" fillId="0" borderId="10" xfId="0" applyFont="1" applyBorder="1" applyAlignment="1">
      <alignment horizontal="center"/>
    </xf>
    <xf numFmtId="0" fontId="14" fillId="0" borderId="0" xfId="0" applyFont="1" applyAlignment="1">
      <alignment horizontal="center"/>
    </xf>
    <xf numFmtId="0" fontId="14" fillId="0" borderId="11" xfId="0" applyFont="1" applyBorder="1" applyAlignment="1">
      <alignment horizontal="center"/>
    </xf>
    <xf numFmtId="0" fontId="14" fillId="0" borderId="5" xfId="0" applyFont="1" applyBorder="1" applyAlignment="1">
      <alignment horizontal="center"/>
    </xf>
    <xf numFmtId="0" fontId="14" fillId="0" borderId="1" xfId="0" applyFont="1" applyBorder="1" applyAlignment="1">
      <alignment horizontal="center"/>
    </xf>
    <xf numFmtId="0" fontId="14" fillId="0" borderId="6" xfId="0" applyFont="1" applyBorder="1" applyAlignment="1">
      <alignment horizontal="center"/>
    </xf>
    <xf numFmtId="0" fontId="0" fillId="0" borderId="10" xfId="0" quotePrefix="1" applyBorder="1" applyAlignment="1">
      <alignment horizontal="center"/>
    </xf>
    <xf numFmtId="0" fontId="0" fillId="0" borderId="0" xfId="0" quotePrefix="1" applyAlignment="1">
      <alignment horizontal="center"/>
    </xf>
    <xf numFmtId="0" fontId="0" fillId="0" borderId="11" xfId="0" quotePrefix="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2" xfId="0" applyFont="1" applyFill="1" applyBorder="1" applyAlignment="1">
      <alignment horizontal="center" vertical="top"/>
    </xf>
    <xf numFmtId="0" fontId="3" fillId="2" borderId="4" xfId="0" applyFont="1" applyFill="1" applyBorder="1" applyAlignment="1">
      <alignment horizontal="center" vertical="top"/>
    </xf>
    <xf numFmtId="0" fontId="3" fillId="2" borderId="3" xfId="0" applyFont="1" applyFill="1" applyBorder="1" applyAlignment="1">
      <alignment horizontal="center" vertical="top"/>
    </xf>
    <xf numFmtId="0" fontId="8" fillId="0" borderId="10" xfId="6" quotePrefix="1" applyBorder="1" applyAlignment="1" applyProtection="1">
      <alignment horizontal="center"/>
      <protection locked="0"/>
    </xf>
    <xf numFmtId="0" fontId="8" fillId="0" borderId="0" xfId="6" quotePrefix="1" applyBorder="1" applyAlignment="1" applyProtection="1">
      <alignment horizontal="center"/>
      <protection locked="0"/>
    </xf>
    <xf numFmtId="0" fontId="0" fillId="0" borderId="11" xfId="0" quotePrefix="1" applyBorder="1" applyAlignment="1" applyProtection="1">
      <alignment horizontal="center"/>
      <protection locked="0"/>
    </xf>
    <xf numFmtId="170" fontId="34" fillId="14" borderId="14" xfId="0" applyNumberFormat="1" applyFont="1" applyFill="1" applyBorder="1" applyAlignment="1">
      <alignment horizontal="center" vertical="center"/>
    </xf>
    <xf numFmtId="170" fontId="34" fillId="14" borderId="0" xfId="0" applyNumberFormat="1" applyFont="1" applyFill="1" applyAlignment="1">
      <alignment horizontal="center" vertical="center"/>
    </xf>
    <xf numFmtId="0" fontId="0" fillId="2" borderId="0" xfId="0" applyFill="1" applyAlignment="1">
      <alignment horizontal="center"/>
    </xf>
  </cellXfs>
  <cellStyles count="26">
    <cellStyle name="Amounts" xfId="16" xr:uid="{F81D29E0-749F-C64A-8153-F6370E073A79}"/>
    <cellStyle name="Comma" xfId="1" builtinId="3"/>
    <cellStyle name="Comma 2" xfId="23" xr:uid="{A50731EF-4F35-4543-94B7-97721087FA8F}"/>
    <cellStyle name="Currency" xfId="2" builtinId="4"/>
    <cellStyle name="Currency 2" xfId="9" xr:uid="{081632B6-9585-5046-9E13-0DE5A04D7FDD}"/>
    <cellStyle name="Frequency Lookup" xfId="25" xr:uid="{B6530758-D88F-6148-9F76-5C26BA0843E9}"/>
    <cellStyle name="Heading 1 2" xfId="19" xr:uid="{6C24BB77-9455-B143-8D0F-B90923548B53}"/>
    <cellStyle name="Heading 2" xfId="12" builtinId="17"/>
    <cellStyle name="Heading 2 2" xfId="20" xr:uid="{7DB1DE7B-8A56-3D4F-8D5C-55A9626F9711}"/>
    <cellStyle name="Heading 3" xfId="13" builtinId="18"/>
    <cellStyle name="Heading 3 2" xfId="22" xr:uid="{D804375D-671C-7547-8001-87580BBD6D0F}"/>
    <cellStyle name="Heading Fill" xfId="24" xr:uid="{00AB0F76-2A7C-2041-A673-1F912FE76409}"/>
    <cellStyle name="Hyperlink" xfId="6" builtinId="8"/>
    <cellStyle name="Hyperlink 2" xfId="8" xr:uid="{1A047EA6-98F0-7A48-B623-D7456D43AB13}"/>
    <cellStyle name="Loan_Amount" xfId="14" xr:uid="{D3722F65-E65E-D349-B6AF-E35194C10E95}"/>
    <cellStyle name="Normal" xfId="0" builtinId="0"/>
    <cellStyle name="Normal 2" xfId="7" xr:uid="{F93964C3-78AF-8043-93CC-5449BF8EB7E5}"/>
    <cellStyle name="Normal 3" xfId="4" xr:uid="{0B51438C-47F4-2B44-92CF-44472AFE5033}"/>
    <cellStyle name="Normal 4" xfId="5" xr:uid="{8BEBACCB-E79F-E442-9291-2F66CD43818A}"/>
    <cellStyle name="Normal 5" xfId="17" xr:uid="{FE747A80-2C4B-AA45-8E99-DB2910CB9448}"/>
    <cellStyle name="Payment comparison table details" xfId="15" xr:uid="{A72C9016-0D2B-254B-965B-21AC098CE01B}"/>
    <cellStyle name="Percent" xfId="3" builtinId="5"/>
    <cellStyle name="Percent 2" xfId="10" xr:uid="{1A714890-B0CE-D945-B86C-73E7667BD437}"/>
    <cellStyle name="Percent 3" xfId="21" xr:uid="{3886DA7A-EA9D-CF4A-9BE4-8232B1CA9078}"/>
    <cellStyle name="Title" xfId="11" builtinId="15"/>
    <cellStyle name="Title 2" xfId="18" xr:uid="{7AD47D8F-3E45-B044-8A73-E7C6E94AC6E7}"/>
  </cellStyles>
  <dxfs count="99">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border>
        <right style="thin">
          <color auto="1"/>
        </right>
        <vertical/>
        <horizontal/>
      </border>
    </dxf>
    <dxf>
      <border>
        <bottom style="thin">
          <color auto="1"/>
        </bottom>
        <vertical/>
        <horizontal/>
      </border>
    </dxf>
    <dxf>
      <border>
        <top style="thin">
          <color auto="1"/>
        </top>
        <vertical/>
        <horizontal/>
      </border>
    </dxf>
    <dxf>
      <fill>
        <patternFill>
          <bgColor theme="4" tint="0.79998168889431442"/>
        </patternFill>
      </fill>
    </dxf>
    <dxf>
      <font>
        <b/>
        <i val="0"/>
        <condense val="0"/>
        <extend val="0"/>
        <color indexed="56"/>
      </font>
      <fill>
        <patternFill>
          <bgColor indexed="46"/>
        </patternFill>
      </fill>
    </dxf>
    <dxf>
      <border>
        <bottom style="thin">
          <color auto="1"/>
        </bottom>
        <vertical/>
        <horizontal/>
      </border>
    </dxf>
    <dxf>
      <border>
        <left style="thin">
          <color auto="1"/>
        </left>
        <vertical/>
        <horizontal/>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border>
        <right style="thin">
          <color auto="1"/>
        </right>
        <vertical/>
        <horizontal/>
      </border>
    </dxf>
    <dxf>
      <fill>
        <patternFill>
          <bgColor theme="8" tint="0.79998168889431442"/>
        </patternFill>
      </fill>
    </dxf>
    <dxf>
      <border>
        <bottom style="thin">
          <color auto="1"/>
        </bottom>
        <vertical/>
        <horizontal/>
      </border>
    </dxf>
    <dxf>
      <border>
        <left style="thin">
          <color auto="1"/>
        </left>
        <vertical/>
        <horizontal/>
      </border>
    </dxf>
    <dxf>
      <font>
        <strike val="0"/>
        <outline val="0"/>
        <shadow val="0"/>
        <u val="none"/>
        <vertAlign val="baseline"/>
        <color theme="1" tint="0.14999847407452621"/>
        <name val="Aptos Narrow"/>
        <family val="2"/>
        <scheme val="minor"/>
      </font>
      <fill>
        <patternFill patternType="none">
          <fgColor indexed="64"/>
          <bgColor auto="1"/>
        </patternFill>
      </fill>
    </dxf>
    <dxf>
      <font>
        <strike val="0"/>
        <outline val="0"/>
        <shadow val="0"/>
        <u val="none"/>
        <vertAlign val="baseline"/>
        <color theme="1" tint="0.14999847407452621"/>
        <name val="Aptos Narrow"/>
        <family val="2"/>
        <scheme val="minor"/>
      </font>
      <fill>
        <patternFill patternType="none">
          <fgColor indexed="64"/>
          <bgColor auto="1"/>
        </patternFill>
      </fill>
    </dxf>
    <dxf>
      <font>
        <strike val="0"/>
        <outline val="0"/>
        <shadow val="0"/>
        <u val="none"/>
        <vertAlign val="baseline"/>
        <color theme="1" tint="0.14999847407452621"/>
        <name val="Aptos Narrow"/>
        <family val="2"/>
        <scheme val="minor"/>
      </font>
      <fill>
        <patternFill patternType="none">
          <fgColor indexed="64"/>
          <bgColor auto="1"/>
        </patternFill>
      </fill>
    </dxf>
    <dxf>
      <font>
        <strike val="0"/>
        <outline val="0"/>
        <shadow val="0"/>
        <u val="none"/>
        <vertAlign val="baseline"/>
        <color theme="1" tint="0.14999847407452621"/>
        <name val="Aptos Narrow"/>
        <family val="2"/>
        <scheme val="minor"/>
      </font>
      <fill>
        <patternFill patternType="none">
          <fgColor indexed="64"/>
          <bgColor auto="1"/>
        </patternFill>
      </fill>
    </dxf>
    <dxf>
      <font>
        <strike val="0"/>
        <outline val="0"/>
        <shadow val="0"/>
        <u val="none"/>
        <vertAlign val="baseline"/>
        <color theme="1" tint="0.14999847407452621"/>
        <name val="Aptos Narrow"/>
        <family val="2"/>
        <scheme val="minor"/>
      </font>
      <fill>
        <patternFill patternType="none">
          <fgColor indexed="64"/>
          <bgColor auto="1"/>
        </patternFill>
      </fill>
    </dxf>
    <dxf>
      <font>
        <strike val="0"/>
        <outline val="0"/>
        <shadow val="0"/>
        <u val="none"/>
        <vertAlign val="baseline"/>
        <color theme="1" tint="0.14999847407452621"/>
        <name val="Aptos Narrow"/>
        <family val="2"/>
        <scheme val="minor"/>
      </font>
      <fill>
        <patternFill patternType="solid">
          <fgColor indexed="64"/>
          <bgColor theme="9" tint="0.79998168889431442"/>
        </patternFill>
      </fill>
    </dxf>
    <dxf>
      <font>
        <b/>
        <strike val="0"/>
        <outline val="0"/>
        <shadow val="0"/>
        <u val="none"/>
        <vertAlign val="baseline"/>
        <sz val="14"/>
        <color theme="1" tint="0.14999847407452621"/>
        <name val="Aptos Narrow"/>
        <family val="2"/>
        <scheme val="minor"/>
      </font>
      <fill>
        <patternFill patternType="solid">
          <fgColor indexed="64"/>
          <bgColor theme="9" tint="0.39997558519241921"/>
        </patternFill>
      </fill>
    </dxf>
    <dxf>
      <font>
        <b val="0"/>
        <i val="0"/>
        <strike val="0"/>
        <condense val="0"/>
        <extend val="0"/>
        <outline val="0"/>
        <shadow val="0"/>
        <u val="none"/>
        <vertAlign val="baseline"/>
        <sz val="12"/>
        <color theme="3" tint="0.24994659260841701"/>
        <name val="Aptos Narrow"/>
        <scheme val="minor"/>
      </font>
      <numFmt numFmtId="169" formatCode="&quot;$&quot;#,##0"/>
      <fill>
        <patternFill patternType="solid">
          <fgColor indexed="64"/>
          <bgColor theme="4"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2"/>
        <color theme="3" tint="0.24994659260841701"/>
        <name val="Aptos Narrow"/>
        <scheme val="minor"/>
      </font>
      <alignment horizontal="left" vertical="center" textRotation="0" wrapText="0" indent="0" justifyLastLine="0" shrinkToFit="0" readingOrder="0"/>
    </dxf>
    <dxf>
      <font>
        <strike val="0"/>
        <outline val="0"/>
        <shadow val="0"/>
        <u val="none"/>
        <vertAlign val="baseline"/>
        <sz val="12"/>
        <color theme="3" tint="0.24994659260841701"/>
        <name val="Aptos Narrow"/>
        <scheme val="minor"/>
      </font>
    </dxf>
    <dxf>
      <font>
        <b val="0"/>
        <i val="0"/>
        <strike val="0"/>
        <condense val="0"/>
        <extend val="0"/>
        <outline val="0"/>
        <shadow val="0"/>
        <u val="none"/>
        <vertAlign val="baseline"/>
        <sz val="12"/>
        <color theme="3" tint="0.24994659260841701"/>
        <name val="Aptos Narrow"/>
        <scheme val="minor"/>
      </font>
      <numFmt numFmtId="169" formatCode="&quot;$&quot;#,##0"/>
      <fill>
        <patternFill patternType="solid">
          <fgColor indexed="64"/>
          <bgColor theme="4"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2"/>
        <color theme="3" tint="0.24994659260841701"/>
        <name val="Aptos Narrow"/>
        <scheme val="minor"/>
      </font>
      <alignment horizontal="left" vertical="center" textRotation="0" wrapText="0" indent="0" justifyLastLine="0" shrinkToFit="0" readingOrder="0"/>
    </dxf>
    <dxf>
      <font>
        <strike val="0"/>
        <outline val="0"/>
        <shadow val="0"/>
        <u val="none"/>
        <vertAlign val="baseline"/>
        <sz val="12"/>
        <color theme="3" tint="0.24994659260841701"/>
        <name val="Aptos Narrow"/>
        <scheme val="minor"/>
      </font>
    </dxf>
    <dxf>
      <font>
        <b val="0"/>
        <i val="0"/>
        <strike val="0"/>
        <condense val="0"/>
        <extend val="0"/>
        <outline val="0"/>
        <shadow val="0"/>
        <u val="none"/>
        <vertAlign val="baseline"/>
        <sz val="12"/>
        <color theme="3" tint="0.24994659260841701"/>
        <name val="Aptos Narrow"/>
        <scheme val="minor"/>
      </font>
      <numFmt numFmtId="169" formatCode="&quot;$&quot;#,##0"/>
      <fill>
        <patternFill patternType="solid">
          <fgColor indexed="64"/>
          <bgColor theme="4"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2"/>
        <color theme="3" tint="0.24994659260841701"/>
        <name val="Aptos Narrow"/>
        <scheme val="minor"/>
      </font>
      <alignment horizontal="left" vertical="center" textRotation="0" wrapText="0" indent="0" justifyLastLine="0" shrinkToFit="0" readingOrder="0"/>
    </dxf>
    <dxf>
      <font>
        <strike val="0"/>
        <outline val="0"/>
        <shadow val="0"/>
        <u val="none"/>
        <vertAlign val="baseline"/>
        <sz val="12"/>
        <color theme="3" tint="0.24994659260841701"/>
        <name val="Aptos Narrow"/>
        <scheme val="minor"/>
      </font>
    </dxf>
    <dxf>
      <font>
        <strike val="0"/>
        <outline val="0"/>
        <shadow val="0"/>
        <u val="none"/>
        <vertAlign val="baseline"/>
        <sz val="12"/>
        <color theme="3" tint="0.24994659260841701"/>
        <name val="Aptos Narrow"/>
        <family val="2"/>
        <scheme val="minor"/>
      </font>
      <numFmt numFmtId="169" formatCode="&quot;$&quot;#,##0"/>
      <fill>
        <patternFill patternType="solid">
          <fgColor indexed="64"/>
          <bgColor theme="4" tint="0.79998168889431442"/>
        </patternFill>
      </fill>
      <alignment horizontal="right" vertical="center" textRotation="0" wrapText="0" indent="0" justifyLastLine="0" shrinkToFit="0" readingOrder="0"/>
      <border diagonalUp="0" diagonalDown="0">
        <left style="thin">
          <color theme="2" tint="-9.9948118533890809E-2"/>
        </left>
        <right/>
        <top style="thin">
          <color theme="2" tint="-0.24994659260841701"/>
        </top>
        <bottom style="thin">
          <color theme="2" tint="-0.24994659260841701"/>
        </bottom>
      </border>
      <protection locked="0" hidden="0"/>
    </dxf>
    <dxf>
      <font>
        <strike val="0"/>
        <outline val="0"/>
        <shadow val="0"/>
        <u val="none"/>
        <vertAlign val="baseline"/>
        <sz val="12"/>
        <color theme="3" tint="0.24994659260841701"/>
        <name val="Aptos Narrow"/>
        <family val="2"/>
        <scheme val="minor"/>
      </font>
      <alignment horizontal="left" vertical="center" textRotation="0" wrapText="0" indent="0" justifyLastLine="0" shrinkToFit="0" readingOrder="0"/>
      <border diagonalUp="0" diagonalDown="0" outline="0">
        <left/>
        <right style="thin">
          <color theme="2" tint="-9.9948118533890809E-2"/>
        </right>
        <top style="thin">
          <color theme="2" tint="-0.24994659260841701"/>
        </top>
        <bottom style="thin">
          <color theme="2" tint="-0.24994659260841701"/>
        </bottom>
      </border>
    </dxf>
    <dxf>
      <border>
        <top style="thin">
          <color theme="2" tint="-0.24994659260841701"/>
        </top>
      </border>
    </dxf>
    <dxf>
      <border diagonalUp="0" diagonalDown="0">
        <left/>
        <right/>
        <top/>
        <bottom/>
      </border>
    </dxf>
    <dxf>
      <font>
        <strike val="0"/>
        <outline val="0"/>
        <shadow val="0"/>
        <u val="none"/>
        <vertAlign val="baseline"/>
        <sz val="12"/>
        <color theme="3" tint="0.24994659260841701"/>
        <name val="Aptos Narrow"/>
        <family val="2"/>
        <scheme val="minor"/>
      </font>
    </dxf>
    <dxf>
      <border>
        <bottom style="thin">
          <color theme="2" tint="-0.24994659260841701"/>
        </bottom>
      </border>
    </dxf>
    <dxf>
      <numFmt numFmtId="170" formatCode="&quot;$&quot;#,##0.00"/>
      <fill>
        <patternFill patternType="solid">
          <fgColor indexed="64"/>
          <bgColor theme="2" tint="-9.9978637043366805E-2"/>
        </patternFill>
      </fill>
      <alignment horizontal="center" vertical="center" textRotation="0" wrapText="1" indent="0" justifyLastLine="0" shrinkToFit="0" readingOrder="0"/>
    </dxf>
    <dxf>
      <font>
        <b val="0"/>
        <strike val="0"/>
        <outline val="0"/>
        <shadow val="0"/>
        <u val="none"/>
        <vertAlign val="baseline"/>
        <sz val="12"/>
        <color theme="1"/>
        <name val="Aptos Narrow"/>
        <family val="2"/>
        <scheme val="minor"/>
      </font>
      <fill>
        <patternFill patternType="solid">
          <fgColor indexed="64"/>
          <bgColor theme="9" tint="0.79998168889431442"/>
        </patternFill>
      </fill>
      <alignment horizontal="center" vertical="center" textRotation="0" indent="0" justifyLastLine="0" shrinkToFit="0" readingOrder="0"/>
    </dxf>
    <dxf>
      <numFmt numFmtId="170" formatCode="&quot;$&quot;#,##0.00"/>
      <fill>
        <patternFill patternType="solid">
          <fgColor indexed="64"/>
          <bgColor theme="2" tint="-9.9978637043366805E-2"/>
        </patternFill>
      </fill>
      <alignment horizontal="center" vertical="center" textRotation="0" wrapText="1" indent="0" justifyLastLine="0" shrinkToFit="0" readingOrder="0"/>
    </dxf>
    <dxf>
      <font>
        <b val="0"/>
        <strike val="0"/>
        <outline val="0"/>
        <shadow val="0"/>
        <u val="none"/>
        <vertAlign val="baseline"/>
        <sz val="12"/>
        <color theme="1"/>
        <name val="Aptos Narrow"/>
        <family val="2"/>
        <scheme val="minor"/>
      </font>
      <fill>
        <patternFill patternType="solid">
          <fgColor indexed="64"/>
          <bgColor theme="9" tint="0.79998168889431442"/>
        </patternFill>
      </fill>
    </dxf>
    <dxf>
      <numFmt numFmtId="170" formatCode="&quot;$&quot;#,##0.00"/>
      <fill>
        <patternFill patternType="solid">
          <fgColor indexed="64"/>
          <bgColor theme="2" tint="-9.9978637043366805E-2"/>
        </patternFill>
      </fill>
      <alignment horizontal="center" vertical="center" textRotation="0" wrapText="1" indent="0" justifyLastLine="0" shrinkToFit="0" readingOrder="0"/>
    </dxf>
    <dxf>
      <font>
        <b val="0"/>
        <strike val="0"/>
        <outline val="0"/>
        <shadow val="0"/>
        <u val="none"/>
        <vertAlign val="baseline"/>
        <sz val="12"/>
        <color theme="1"/>
        <name val="Aptos Narrow"/>
        <family val="2"/>
        <scheme val="minor"/>
      </font>
      <fill>
        <patternFill patternType="solid">
          <fgColor indexed="64"/>
          <bgColor theme="9" tint="0.79998168889431442"/>
        </patternFill>
      </fill>
    </dxf>
    <dxf>
      <fill>
        <patternFill patternType="solid">
          <fgColor indexed="64"/>
          <bgColor theme="2" tint="-9.9978637043366805E-2"/>
        </patternFill>
      </fill>
      <alignment horizontal="left" vertical="center" textRotation="0" wrapText="1" indent="3" justifyLastLine="0" shrinkToFit="0" readingOrder="0"/>
      <border diagonalUp="0" diagonalDown="0" outline="0">
        <left/>
        <right/>
        <top/>
        <bottom style="medium">
          <color theme="4" tint="0.39997558519241921"/>
        </bottom>
      </border>
    </dxf>
    <dxf>
      <font>
        <b val="0"/>
        <strike val="0"/>
        <outline val="0"/>
        <shadow val="0"/>
        <u val="none"/>
        <vertAlign val="baseline"/>
        <sz val="12"/>
        <color theme="1"/>
        <name val="Aptos Narrow"/>
        <family val="2"/>
        <scheme val="minor"/>
      </font>
      <fill>
        <patternFill patternType="solid">
          <fgColor indexed="64"/>
          <bgColor rgb="FFF518FF"/>
        </patternFill>
      </fill>
      <alignment horizontal="left" vertical="center" textRotation="0" wrapText="1" relativeIndent="1" justifyLastLine="0" shrinkToFit="0" readingOrder="0"/>
    </dxf>
    <dxf>
      <font>
        <b/>
        <strike val="0"/>
        <outline val="0"/>
        <shadow val="0"/>
        <u val="none"/>
        <vertAlign val="baseline"/>
        <sz val="12"/>
        <color theme="1" tint="0.14999847407452621"/>
        <name val="Aptos Narrow"/>
        <family val="2"/>
        <scheme val="minor"/>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2"/>
        <color theme="1" tint="0.14999847407452621"/>
        <name val="Aptos Narrow"/>
        <family val="2"/>
        <scheme val="minor"/>
      </font>
    </dxf>
    <dxf>
      <font>
        <strike val="0"/>
        <outline val="0"/>
        <shadow val="0"/>
        <u val="none"/>
        <vertAlign val="baseline"/>
        <sz val="12"/>
        <color theme="1"/>
        <name val="Aptos Narrow"/>
        <family val="2"/>
        <scheme val="minor"/>
      </font>
      <protection locked="1" hidden="0"/>
    </dxf>
    <dxf>
      <font>
        <strike val="0"/>
        <outline val="0"/>
        <shadow val="0"/>
        <u val="none"/>
        <vertAlign val="baseline"/>
        <sz val="12"/>
        <color theme="3" tint="0.24994659260841701"/>
        <name val="Aptos Narrow"/>
        <scheme val="minor"/>
      </font>
    </dxf>
    <dxf>
      <font>
        <strike val="0"/>
        <outline val="0"/>
        <shadow val="0"/>
        <u val="none"/>
        <vertAlign val="baseline"/>
        <sz val="12"/>
        <color theme="3" tint="0.24994659260841701"/>
        <name val="Aptos Narrow"/>
        <scheme val="minor"/>
      </font>
      <alignment horizontal="left" vertical="center" textRotation="0" wrapText="0" indent="0" justifyLastLine="0" shrinkToFit="0" readingOrder="0"/>
    </dxf>
    <dxf>
      <font>
        <strike val="0"/>
        <outline val="0"/>
        <shadow val="0"/>
        <u val="none"/>
        <vertAlign val="baseline"/>
        <sz val="12"/>
        <color theme="3" tint="0.24994659260841701"/>
        <name val="Aptos Narrow"/>
        <scheme val="minor"/>
      </font>
    </dxf>
    <dxf>
      <font>
        <strike val="0"/>
        <outline val="0"/>
        <shadow val="0"/>
        <u val="none"/>
        <vertAlign val="baseline"/>
        <sz val="12"/>
        <color theme="3" tint="0.24994659260841701"/>
        <name val="Aptos Narrow"/>
        <family val="2"/>
        <scheme val="minor"/>
      </font>
      <numFmt numFmtId="169" formatCode="&quot;$&quot;#,##0"/>
      <alignment horizontal="right" vertical="center" textRotation="0" wrapText="0" indent="0" justifyLastLine="0" shrinkToFit="0" readingOrder="0"/>
    </dxf>
    <dxf>
      <font>
        <strike val="0"/>
        <outline val="0"/>
        <shadow val="0"/>
        <u val="none"/>
        <vertAlign val="baseline"/>
        <sz val="12"/>
        <color theme="3" tint="0.24994659260841701"/>
        <name val="Aptos Narrow"/>
        <family val="2"/>
        <scheme val="minor"/>
      </font>
      <alignment horizontal="left" vertical="center" textRotation="0" wrapText="0" indent="0" justifyLastLine="0" shrinkToFit="0" readingOrder="0"/>
    </dxf>
    <dxf>
      <font>
        <strike val="0"/>
        <outline val="0"/>
        <shadow val="0"/>
        <u val="none"/>
        <vertAlign val="baseline"/>
        <sz val="12"/>
        <color theme="3" tint="0.24994659260841701"/>
        <name val="Aptos Narrow"/>
        <family val="2"/>
        <scheme val="minor"/>
      </font>
    </dxf>
    <dxf>
      <font>
        <strike val="0"/>
        <outline val="0"/>
        <shadow val="0"/>
        <u val="none"/>
        <vertAlign val="baseline"/>
        <sz val="12"/>
        <color theme="3" tint="0.24994659260841701"/>
        <name val="Aptos Narrow"/>
        <family val="2"/>
        <scheme val="minor"/>
      </font>
      <numFmt numFmtId="169" formatCode="&quot;$&quot;#,##0"/>
      <fill>
        <patternFill patternType="solid">
          <fgColor indexed="64"/>
          <bgColor theme="4" tint="0.7999816888943144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2"/>
        <color theme="3" tint="0.24994659260841701"/>
        <name val="Calibri"/>
        <family val="2"/>
        <scheme val="none"/>
      </font>
      <numFmt numFmtId="171" formatCode="m/d/yyyy"/>
      <fill>
        <patternFill patternType="solid">
          <fgColor indexed="64"/>
          <bgColor theme="4" tint="0.79998168889431442"/>
        </patternFill>
      </fill>
      <alignment horizontal="left" vertical="center" textRotation="0" wrapText="0" indent="0" justifyLastLine="0" shrinkToFit="0" readingOrder="0"/>
      <protection locked="0" hidden="0"/>
    </dxf>
    <dxf>
      <font>
        <strike val="0"/>
        <outline val="0"/>
        <shadow val="0"/>
        <u val="none"/>
        <vertAlign val="baseline"/>
        <sz val="12"/>
        <color theme="3" tint="0.24994659260841701"/>
        <name val="Aptos Narrow"/>
        <family val="2"/>
        <scheme val="minor"/>
      </font>
      <numFmt numFmtId="170" formatCode="&quot;$&quot;#,##0.00"/>
      <fill>
        <patternFill patternType="solid">
          <fgColor indexed="64"/>
          <bgColor theme="4" tint="0.79998168889431442"/>
        </patternFill>
      </fill>
      <alignment horizontal="right" vertical="center" textRotation="0" wrapText="0" indent="0" justifyLastLine="0" shrinkToFit="0" readingOrder="0"/>
      <protection locked="0" hidden="0"/>
    </dxf>
    <dxf>
      <font>
        <strike val="0"/>
        <outline val="0"/>
        <shadow val="0"/>
        <u val="none"/>
        <vertAlign val="baseline"/>
        <sz val="12"/>
        <color theme="3" tint="0.24994659260841701"/>
        <name val="Aptos Narrow"/>
        <family val="2"/>
        <scheme val="minor"/>
      </font>
      <alignment horizontal="left" vertical="center" textRotation="0" wrapText="0" indent="0" justifyLastLine="0" shrinkToFit="0" readingOrder="0"/>
    </dxf>
    <dxf>
      <font>
        <strike val="0"/>
        <outline val="0"/>
        <shadow val="0"/>
        <u val="none"/>
        <vertAlign val="baseline"/>
        <sz val="12"/>
        <color theme="3" tint="0.24994659260841701"/>
        <name val="Aptos Narrow"/>
        <family val="2"/>
        <scheme val="minor"/>
      </font>
    </dxf>
    <dxf>
      <fill>
        <patternFill>
          <bgColor theme="5"/>
        </patternFill>
      </fill>
      <border>
        <top style="medium">
          <color theme="0"/>
        </top>
        <bottom style="medium">
          <color theme="0"/>
        </bottom>
      </border>
    </dxf>
    <dxf>
      <fill>
        <patternFill>
          <bgColor theme="8" tint="0.79998168889431442"/>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theme="9" tint="0.79998168889431442"/>
        </patternFill>
      </fill>
      <border>
        <left style="thin">
          <color theme="0"/>
        </left>
        <right style="thin">
          <color theme="0"/>
        </right>
        <top style="thin">
          <color theme="0"/>
        </top>
        <bottom style="thin">
          <color theme="0"/>
        </bottom>
        <vertical style="thin">
          <color theme="0"/>
        </vertical>
        <horizontal style="thin">
          <color theme="0"/>
        </horizontal>
      </border>
    </dxf>
    <dxf>
      <fill>
        <patternFill>
          <fgColor theme="5" tint="0.79998168889431442"/>
          <bgColor theme="5" tint="0.79998168889431442"/>
        </patternFill>
      </fill>
      <border>
        <vertical style="thin">
          <color theme="0"/>
        </vertical>
        <horizontal style="thin">
          <color theme="0"/>
        </horizontal>
      </border>
    </dxf>
    <dxf>
      <font>
        <b/>
        <i val="0"/>
        <color theme="0"/>
      </font>
      <fill>
        <patternFill patternType="solid">
          <fgColor theme="9" tint="0.39994506668294322"/>
          <bgColor theme="9" tint="0.39994506668294322"/>
        </patternFill>
      </fill>
      <border>
        <top style="thick">
          <color theme="0"/>
        </top>
        <bottom style="thick">
          <color theme="0"/>
        </bottom>
      </border>
    </dxf>
    <dxf>
      <font>
        <color theme="1"/>
      </font>
      <fill>
        <patternFill patternType="solid">
          <fgColor theme="9" tint="0.79998168889431442"/>
          <bgColor theme="9" tint="0.79998168889431442"/>
        </patternFill>
      </fill>
      <border>
        <vertical style="thin">
          <color theme="0"/>
        </vertical>
        <horizontal style="thin">
          <color theme="0"/>
        </horizontal>
      </border>
    </dxf>
    <dxf>
      <fill>
        <patternFill>
          <bgColor theme="5"/>
        </patternFill>
      </fill>
      <border>
        <top style="medium">
          <color theme="0"/>
        </top>
        <bottom style="medium">
          <color theme="0"/>
        </bottom>
      </border>
    </dxf>
    <dxf>
      <fill>
        <patternFill>
          <bgColor theme="8" tint="0.79998168889431442"/>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theme="9" tint="0.79998168889431442"/>
        </patternFill>
      </fill>
      <border>
        <left style="thin">
          <color theme="0"/>
        </left>
        <right style="thin">
          <color theme="0"/>
        </right>
        <top style="thin">
          <color theme="0"/>
        </top>
        <bottom style="thin">
          <color theme="0"/>
        </bottom>
        <vertical style="thin">
          <color theme="0"/>
        </vertical>
        <horizontal style="thin">
          <color theme="0"/>
        </horizontal>
      </border>
    </dxf>
    <dxf>
      <fill>
        <patternFill>
          <fgColor theme="5" tint="0.79998168889431442"/>
          <bgColor theme="5" tint="0.79998168889431442"/>
        </patternFill>
      </fill>
      <border>
        <vertical style="thin">
          <color theme="0"/>
        </vertical>
        <horizontal style="thin">
          <color theme="0"/>
        </horizontal>
      </border>
    </dxf>
    <dxf>
      <font>
        <b/>
        <i val="0"/>
        <color theme="0"/>
      </font>
      <fill>
        <patternFill patternType="solid">
          <fgColor theme="9" tint="0.39994506668294322"/>
          <bgColor theme="9" tint="0.39994506668294322"/>
        </patternFill>
      </fill>
      <border>
        <top style="thick">
          <color theme="0"/>
        </top>
        <bottom style="thick">
          <color theme="0"/>
        </bottom>
      </border>
    </dxf>
    <dxf>
      <font>
        <color theme="1"/>
      </font>
      <fill>
        <patternFill patternType="solid">
          <fgColor theme="9" tint="0.79998168889431442"/>
          <bgColor theme="9" tint="0.79998168889431442"/>
        </patternFill>
      </fill>
      <border>
        <vertical style="thin">
          <color theme="0"/>
        </vertical>
        <horizontal style="thin">
          <color theme="0"/>
        </horizontal>
      </border>
    </dxf>
    <dxf>
      <font>
        <b val="0"/>
        <i val="0"/>
        <color theme="3" tint="0.24994659260841701"/>
      </font>
      <fill>
        <patternFill>
          <bgColor theme="2" tint="-9.9948118533890809E-2"/>
        </patternFill>
      </fill>
      <border>
        <top style="double">
          <color theme="3" tint="9.9948118533890809E-2"/>
        </top>
      </border>
    </dxf>
    <dxf>
      <font>
        <b val="0"/>
        <i val="0"/>
        <color theme="4"/>
      </font>
      <fill>
        <patternFill patternType="solid">
          <fgColor theme="1"/>
          <bgColor theme="2" tint="-9.9948118533890809E-2"/>
        </patternFill>
      </fill>
      <border diagonalUp="0" diagonalDown="0">
        <left/>
        <right/>
        <top/>
        <bottom style="thin">
          <color theme="2" tint="-0.24994659260841701"/>
        </bottom>
        <vertical/>
        <horizontal/>
      </border>
    </dxf>
    <dxf>
      <font>
        <b val="0"/>
        <i val="0"/>
        <color theme="3" tint="0.24994659260841701"/>
      </font>
      <fill>
        <patternFill>
          <bgColor theme="2" tint="-9.9948118533890809E-2"/>
        </patternFill>
      </fill>
      <border diagonalUp="0" diagonalDown="0">
        <left/>
        <right/>
        <top/>
        <bottom/>
        <vertical/>
        <horizontal style="thin">
          <color theme="2" tint="-0.24994659260841701"/>
        </horizontal>
      </border>
    </dxf>
  </dxfs>
  <tableStyles count="3" defaultTableStyle="TableStyleMedium2" defaultPivotStyle="PivotStyleLight16">
    <tableStyle name="Personal budget table" pivot="0" count="3" xr9:uid="{66113E6E-E713-C147-A5D4-42D790FB7109}">
      <tableStyleElement type="wholeTable" dxfId="98"/>
      <tableStyleElement type="headerRow" dxfId="97"/>
      <tableStyleElement type="totalRow" dxfId="96"/>
    </tableStyle>
    <tableStyle name="TableStyleMedium10 2" pivot="0" count="6" xr9:uid="{1C1A9F79-D927-8241-A481-178EABBCBAB4}">
      <tableStyleElement type="wholeTable" dxfId="95"/>
      <tableStyleElement type="headerRow" dxfId="94"/>
      <tableStyleElement type="firstColumn" dxfId="93"/>
      <tableStyleElement type="firstColumnStripe" dxfId="92"/>
      <tableStyleElement type="secondColumnStripe" dxfId="91"/>
      <tableStyleElement type="firstHeaderCell" dxfId="90"/>
    </tableStyle>
    <tableStyle name="TableStyleMedium10 2 2" pivot="0" count="6" xr9:uid="{0619B74E-3A8A-A547-87C6-29612282CF12}">
      <tableStyleElement type="wholeTable" dxfId="89"/>
      <tableStyleElement type="headerRow" dxfId="88"/>
      <tableStyleElement type="firstColumn" dxfId="87"/>
      <tableStyleElement type="firstColumnStripe" dxfId="86"/>
      <tableStyleElement type="secondColumnStripe" dxfId="85"/>
      <tableStyleElement type="firstHeaderCell" dxfId="84"/>
    </tableStyle>
  </tableStyles>
  <colors>
    <mruColors>
      <color rgb="FFF518FF"/>
      <color rgb="FFC81CFF"/>
      <color rgb="FFFFE9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Tables!$AQ$29</c:f>
          <c:strCache>
            <c:ptCount val="1"/>
            <c:pt idx="0">
              <c:v>Savings Goal ↑ 2.00</c:v>
            </c:pt>
          </c:strCache>
        </c:strRef>
      </c:tx>
      <c:layout>
        <c:manualLayout>
          <c:xMode val="edge"/>
          <c:yMode val="edge"/>
          <c:x val="0.33531933508311468"/>
          <c:y val="3.00554289266473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lumMod val="60000"/>
                  <a:lumOff val="40000"/>
                </a:schemeClr>
              </a:solidFill>
              <a:latin typeface="+mn-lt"/>
              <a:ea typeface="+mn-ea"/>
              <a:cs typeface="+mn-cs"/>
            </a:defRPr>
          </a:pPr>
          <a:endParaRPr lang="en-US"/>
        </a:p>
      </c:txPr>
    </c:title>
    <c:autoTitleDeleted val="0"/>
    <c:plotArea>
      <c:layout>
        <c:manualLayout>
          <c:layoutTarget val="inner"/>
          <c:xMode val="edge"/>
          <c:yMode val="edge"/>
          <c:x val="0.19422834645669293"/>
          <c:y val="0.1532540689903063"/>
          <c:w val="0.62265463692038481"/>
          <c:h val="0.73735417530045577"/>
        </c:manualLayout>
      </c:layout>
      <c:doughnutChart>
        <c:varyColors val="1"/>
        <c:ser>
          <c:idx val="0"/>
          <c:order val="0"/>
          <c:tx>
            <c:strRef>
              <c:f>Tables!$AU$29</c:f>
              <c:strCache>
                <c:ptCount val="1"/>
                <c:pt idx="0">
                  <c:v>Stages</c:v>
                </c:pt>
              </c:strCache>
            </c:strRef>
          </c:tx>
          <c:spPr>
            <a:solidFill>
              <a:srgbClr val="00B050"/>
            </a:solidFill>
          </c:spPr>
          <c:dPt>
            <c:idx val="0"/>
            <c:bubble3D val="0"/>
            <c:spPr>
              <a:solidFill>
                <a:srgbClr val="00B050"/>
              </a:solidFill>
              <a:ln w="19050">
                <a:solidFill>
                  <a:schemeClr val="lt1"/>
                </a:solidFill>
              </a:ln>
              <a:effectLst/>
            </c:spPr>
            <c:extLst>
              <c:ext xmlns:c16="http://schemas.microsoft.com/office/drawing/2014/chart" uri="{C3380CC4-5D6E-409C-BE32-E72D297353CC}">
                <c16:uniqueId val="{00000001-A9A6-9F44-B41D-325B93999D8A}"/>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A9A6-9F44-B41D-325B93999D8A}"/>
              </c:ext>
            </c:extLst>
          </c:dPt>
          <c:dPt>
            <c:idx val="2"/>
            <c:bubble3D val="0"/>
            <c:spPr>
              <a:solidFill>
                <a:srgbClr val="FF0000"/>
              </a:solidFill>
              <a:ln w="19050">
                <a:noFill/>
              </a:ln>
              <a:effectLst/>
            </c:spPr>
            <c:extLst>
              <c:ext xmlns:c16="http://schemas.microsoft.com/office/drawing/2014/chart" uri="{C3380CC4-5D6E-409C-BE32-E72D297353CC}">
                <c16:uniqueId val="{00000005-A9A6-9F44-B41D-325B93999D8A}"/>
              </c:ext>
            </c:extLst>
          </c:dPt>
          <c:dPt>
            <c:idx val="3"/>
            <c:bubble3D val="0"/>
            <c:spPr>
              <a:solidFill>
                <a:srgbClr val="FFFF00"/>
              </a:solidFill>
              <a:ln w="19050">
                <a:noFill/>
              </a:ln>
              <a:effectLst/>
            </c:spPr>
            <c:extLst>
              <c:ext xmlns:c16="http://schemas.microsoft.com/office/drawing/2014/chart" uri="{C3380CC4-5D6E-409C-BE32-E72D297353CC}">
                <c16:uniqueId val="{00000007-A9A6-9F44-B41D-325B93999D8A}"/>
              </c:ext>
            </c:extLst>
          </c:dPt>
          <c:dPt>
            <c:idx val="4"/>
            <c:bubble3D val="0"/>
            <c:spPr>
              <a:solidFill>
                <a:srgbClr val="00B050"/>
              </a:solidFill>
              <a:ln w="19050">
                <a:noFill/>
              </a:ln>
              <a:effectLst/>
            </c:spPr>
            <c:extLst>
              <c:ext xmlns:c16="http://schemas.microsoft.com/office/drawing/2014/chart" uri="{C3380CC4-5D6E-409C-BE32-E72D297353CC}">
                <c16:uniqueId val="{00000009-A9A6-9F44-B41D-325B93999D8A}"/>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0B-A9A6-9F44-B41D-325B93999D8A}"/>
              </c:ext>
            </c:extLst>
          </c:dPt>
          <c:dPt>
            <c:idx val="6"/>
            <c:bubble3D val="0"/>
            <c:spPr>
              <a:noFill/>
              <a:ln w="19050">
                <a:noFill/>
              </a:ln>
              <a:effectLst/>
            </c:spPr>
            <c:extLst>
              <c:ext xmlns:c16="http://schemas.microsoft.com/office/drawing/2014/chart" uri="{C3380CC4-5D6E-409C-BE32-E72D297353CC}">
                <c16:uniqueId val="{0000000D-A9A6-9F44-B41D-325B93999D8A}"/>
              </c:ext>
            </c:extLst>
          </c:dPt>
          <c:val>
            <c:numRef>
              <c:f>Tables!$AT$30:$AT$36</c:f>
              <c:numCache>
                <c:formatCode>_(* #,##0.00_);_(* \(#,##0.00\);_(* "-"??_);_(@_)</c:formatCode>
                <c:ptCount val="7"/>
                <c:pt idx="0">
                  <c:v>0</c:v>
                </c:pt>
                <c:pt idx="1">
                  <c:v>0</c:v>
                </c:pt>
                <c:pt idx="2">
                  <c:v>1</c:v>
                </c:pt>
                <c:pt idx="3">
                  <c:v>1</c:v>
                </c:pt>
                <c:pt idx="4">
                  <c:v>10</c:v>
                </c:pt>
                <c:pt idx="5">
                  <c:v>0</c:v>
                </c:pt>
                <c:pt idx="6">
                  <c:v>12</c:v>
                </c:pt>
              </c:numCache>
            </c:numRef>
          </c:val>
          <c:extLst>
            <c:ext xmlns:c16="http://schemas.microsoft.com/office/drawing/2014/chart" uri="{C3380CC4-5D6E-409C-BE32-E72D297353CC}">
              <c16:uniqueId val="{0000000E-A9A6-9F44-B41D-325B93999D8A}"/>
            </c:ext>
          </c:extLst>
        </c:ser>
        <c:dLbls>
          <c:showLegendKey val="0"/>
          <c:showVal val="0"/>
          <c:showCatName val="0"/>
          <c:showSerName val="0"/>
          <c:showPercent val="0"/>
          <c:showBubbleSize val="0"/>
          <c:showLeaderLines val="1"/>
        </c:dLbls>
        <c:firstSliceAng val="270"/>
        <c:holeSize val="75"/>
      </c:doughnutChart>
      <c:pieChart>
        <c:varyColors val="1"/>
        <c:ser>
          <c:idx val="1"/>
          <c:order val="1"/>
          <c:tx>
            <c:strRef>
              <c:f>Tables!$AS$29</c:f>
              <c:strCache>
                <c:ptCount val="1"/>
                <c:pt idx="0">
                  <c:v>SpeedO</c:v>
                </c:pt>
              </c:strCache>
            </c:strRef>
          </c:tx>
          <c:dPt>
            <c:idx val="0"/>
            <c:bubble3D val="0"/>
            <c:spPr>
              <a:noFill/>
              <a:ln w="19050">
                <a:noFill/>
              </a:ln>
              <a:effectLst/>
            </c:spPr>
            <c:extLst>
              <c:ext xmlns:c16="http://schemas.microsoft.com/office/drawing/2014/chart" uri="{C3380CC4-5D6E-409C-BE32-E72D297353CC}">
                <c16:uniqueId val="{00000010-A9A6-9F44-B41D-325B93999D8A}"/>
              </c:ext>
            </c:extLst>
          </c:dPt>
          <c:dPt>
            <c:idx val="1"/>
            <c:bubble3D val="0"/>
            <c:spPr>
              <a:solidFill>
                <a:schemeClr val="tx1"/>
              </a:solidFill>
              <a:ln w="19050">
                <a:noFill/>
              </a:ln>
              <a:effectLst/>
            </c:spPr>
            <c:extLst>
              <c:ext xmlns:c16="http://schemas.microsoft.com/office/drawing/2014/chart" uri="{C3380CC4-5D6E-409C-BE32-E72D297353CC}">
                <c16:uniqueId val="{00000012-A9A6-9F44-B41D-325B93999D8A}"/>
              </c:ext>
            </c:extLst>
          </c:dPt>
          <c:dPt>
            <c:idx val="2"/>
            <c:bubble3D val="0"/>
            <c:spPr>
              <a:noFill/>
              <a:ln w="19050">
                <a:noFill/>
              </a:ln>
              <a:effectLst/>
            </c:spPr>
            <c:extLst>
              <c:ext xmlns:c16="http://schemas.microsoft.com/office/drawing/2014/chart" uri="{C3380CC4-5D6E-409C-BE32-E72D297353CC}">
                <c16:uniqueId val="{00000014-A9A6-9F44-B41D-325B93999D8A}"/>
              </c:ext>
            </c:extLst>
          </c:dPt>
          <c:dLbls>
            <c:dLbl>
              <c:idx val="1"/>
              <c:tx>
                <c:strRef>
                  <c:f>Tables!$AR$30</c:f>
                  <c:strCache>
                    <c:ptCount val="1"/>
                    <c:pt idx="0">
                      <c:v> 0.26 </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{563EF93F-70C5-AA49-93C6-386F7766DBFF}</c15:txfldGUID>
                      <c15:f>Tables!$AR$30</c15:f>
                      <c15:dlblFieldTableCache>
                        <c:ptCount val="1"/>
                        <c:pt idx="0">
                          <c:v> 0.26 </c:v>
                        </c:pt>
                      </c15:dlblFieldTableCache>
                    </c15:dlblFTEntry>
                  </c15:dlblFieldTable>
                  <c15:showDataLabelsRange val="0"/>
                </c:ext>
                <c:ext xmlns:c16="http://schemas.microsoft.com/office/drawing/2014/chart" uri="{C3380CC4-5D6E-409C-BE32-E72D297353CC}">
                  <c16:uniqueId val="{00000012-A9A6-9F44-B41D-325B93999D8A}"/>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Tables!$AR$30:$AR$32</c:f>
              <c:numCache>
                <c:formatCode>_(* #,##0.00_);_(* \(#,##0.00\);_(* "-"??_);_(@_)</c:formatCode>
                <c:ptCount val="3"/>
                <c:pt idx="0">
                  <c:v>0.25915492957746478</c:v>
                </c:pt>
                <c:pt idx="1">
                  <c:v>0.1</c:v>
                </c:pt>
                <c:pt idx="2">
                  <c:v>23.640845070422532</c:v>
                </c:pt>
              </c:numCache>
            </c:numRef>
          </c:val>
          <c:extLst>
            <c:ext xmlns:c16="http://schemas.microsoft.com/office/drawing/2014/chart" uri="{C3380CC4-5D6E-409C-BE32-E72D297353CC}">
              <c16:uniqueId val="{00000015-A9A6-9F44-B41D-325B93999D8A}"/>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1"/>
          <c:tx>
            <c:v>Savings Need</c:v>
          </c:tx>
          <c:spPr>
            <a:ln w="28575" cap="rnd">
              <a:solidFill>
                <a:schemeClr val="accent2"/>
              </a:solidFill>
              <a:round/>
            </a:ln>
            <a:effectLst/>
          </c:spPr>
          <c:marker>
            <c:symbol val="none"/>
          </c:marker>
          <c:cat>
            <c:strRef>
              <c:f>[0]!Age</c:f>
              <c:strCache>
                <c:ptCount val="25"/>
                <c:pt idx="0">
                  <c:v> 67 </c:v>
                </c:pt>
                <c:pt idx="1">
                  <c:v> 68 </c:v>
                </c:pt>
                <c:pt idx="2">
                  <c:v> 69 </c:v>
                </c:pt>
                <c:pt idx="3">
                  <c:v> 70 </c:v>
                </c:pt>
                <c:pt idx="4">
                  <c:v> 71 </c:v>
                </c:pt>
                <c:pt idx="5">
                  <c:v> 72 </c:v>
                </c:pt>
                <c:pt idx="6">
                  <c:v> 73 </c:v>
                </c:pt>
                <c:pt idx="7">
                  <c:v> 74 </c:v>
                </c:pt>
                <c:pt idx="8">
                  <c:v> 75 </c:v>
                </c:pt>
                <c:pt idx="9">
                  <c:v> 76 </c:v>
                </c:pt>
                <c:pt idx="10">
                  <c:v> 77 </c:v>
                </c:pt>
                <c:pt idx="11">
                  <c:v> 78 </c:v>
                </c:pt>
                <c:pt idx="12">
                  <c:v> 79 </c:v>
                </c:pt>
                <c:pt idx="13">
                  <c:v> 80 </c:v>
                </c:pt>
                <c:pt idx="14">
                  <c:v> 81 </c:v>
                </c:pt>
                <c:pt idx="15">
                  <c:v> 82 </c:v>
                </c:pt>
                <c:pt idx="16">
                  <c:v> 83 </c:v>
                </c:pt>
                <c:pt idx="17">
                  <c:v> 84 </c:v>
                </c:pt>
                <c:pt idx="18">
                  <c:v> 85 </c:v>
                </c:pt>
                <c:pt idx="19">
                  <c:v> 86 </c:v>
                </c:pt>
                <c:pt idx="20">
                  <c:v> 87 </c:v>
                </c:pt>
                <c:pt idx="21">
                  <c:v> 88 </c:v>
                </c:pt>
                <c:pt idx="22">
                  <c:v> 89 </c:v>
                </c:pt>
                <c:pt idx="23">
                  <c:v> 90 </c:v>
                </c:pt>
                <c:pt idx="24">
                  <c:v>   </c:v>
                </c:pt>
              </c:strCache>
            </c:strRef>
          </c:cat>
          <c:val>
            <c:numRef>
              <c:f>[0]!NeedSave</c:f>
              <c:numCache>
                <c:formatCode>_(* #,##0_);_(* \(#,##0\);_(* "-"??_);_(@_)</c:formatCode>
                <c:ptCount val="25"/>
                <c:pt idx="0">
                  <c:v>3536205.052336398</c:v>
                </c:pt>
                <c:pt idx="1">
                  <c:v>3495897.4327841471</c:v>
                </c:pt>
                <c:pt idx="2">
                  <c:v>3442669.0829555416</c:v>
                </c:pt>
                <c:pt idx="3">
                  <c:v>3375195.4608071069</c:v>
                </c:pt>
                <c:pt idx="4">
                  <c:v>3292037.3344232515</c:v>
                </c:pt>
                <c:pt idx="5">
                  <c:v>3191631.3450312349</c:v>
                </c:pt>
                <c:pt idx="6">
                  <c:v>3072279.8072034805</c:v>
                </c:pt>
                <c:pt idx="7">
                  <c:v>2932139.6849865983</c:v>
                </c:pt>
                <c:pt idx="8">
                  <c:v>2769210.6777885705</c:v>
                </c:pt>
                <c:pt idx="9">
                  <c:v>2581322.3445547917</c:v>
                </c:pt>
                <c:pt idx="10">
                  <c:v>2366120.1890386045</c:v>
                </c:pt>
                <c:pt idx="11">
                  <c:v>2121050.6227887054</c:v>
                </c:pt>
                <c:pt idx="12">
                  <c:v>1843344.7157976248</c:v>
                </c:pt>
                <c:pt idx="13">
                  <c:v>1530000.6375428324</c:v>
                </c:pt>
                <c:pt idx="14">
                  <c:v>1177764.6833620984</c:v>
                </c:pt>
                <c:pt idx="15">
                  <c:v>783110.77269138081</c:v>
                </c:pt>
                <c:pt idx="16">
                  <c:v>342218.2966068153</c:v>
                </c:pt>
                <c:pt idx="17">
                  <c:v>-149051.81770151178</c:v>
                </c:pt>
                <c:pt idx="18">
                  <c:v>-643687.93379223254</c:v>
                </c:pt>
                <c:pt idx="19">
                  <c:v>-1153163.1333656749</c:v>
                </c:pt>
                <c:pt idx="20">
                  <c:v>-1677922.5889263207</c:v>
                </c:pt>
                <c:pt idx="21">
                  <c:v>-2218424.8281537858</c:v>
                </c:pt>
                <c:pt idx="22">
                  <c:v>-2775142.1345580751</c:v>
                </c:pt>
                <c:pt idx="23">
                  <c:v>-3348560.9601544929</c:v>
                </c:pt>
                <c:pt idx="24">
                  <c:v>0</c:v>
                </c:pt>
              </c:numCache>
            </c:numRef>
          </c:val>
          <c:smooth val="0"/>
          <c:extLst>
            <c:ext xmlns:c16="http://schemas.microsoft.com/office/drawing/2014/chart" uri="{C3380CC4-5D6E-409C-BE32-E72D297353CC}">
              <c16:uniqueId val="{00000000-1E15-9B47-964D-EAE3C79E5D96}"/>
            </c:ext>
          </c:extLst>
        </c:ser>
        <c:ser>
          <c:idx val="3"/>
          <c:order val="3"/>
          <c:tx>
            <c:v>Savings Want</c:v>
          </c:tx>
          <c:spPr>
            <a:ln w="28575" cap="rnd">
              <a:solidFill>
                <a:schemeClr val="accent4"/>
              </a:solidFill>
              <a:round/>
            </a:ln>
            <a:effectLst/>
          </c:spPr>
          <c:marker>
            <c:symbol val="none"/>
          </c:marker>
          <c:cat>
            <c:strRef>
              <c:f>[0]!Age</c:f>
              <c:strCache>
                <c:ptCount val="25"/>
                <c:pt idx="0">
                  <c:v> 67 </c:v>
                </c:pt>
                <c:pt idx="1">
                  <c:v> 68 </c:v>
                </c:pt>
                <c:pt idx="2">
                  <c:v> 69 </c:v>
                </c:pt>
                <c:pt idx="3">
                  <c:v> 70 </c:v>
                </c:pt>
                <c:pt idx="4">
                  <c:v> 71 </c:v>
                </c:pt>
                <c:pt idx="5">
                  <c:v> 72 </c:v>
                </c:pt>
                <c:pt idx="6">
                  <c:v> 73 </c:v>
                </c:pt>
                <c:pt idx="7">
                  <c:v> 74 </c:v>
                </c:pt>
                <c:pt idx="8">
                  <c:v> 75 </c:v>
                </c:pt>
                <c:pt idx="9">
                  <c:v> 76 </c:v>
                </c:pt>
                <c:pt idx="10">
                  <c:v> 77 </c:v>
                </c:pt>
                <c:pt idx="11">
                  <c:v> 78 </c:v>
                </c:pt>
                <c:pt idx="12">
                  <c:v> 79 </c:v>
                </c:pt>
                <c:pt idx="13">
                  <c:v> 80 </c:v>
                </c:pt>
                <c:pt idx="14">
                  <c:v> 81 </c:v>
                </c:pt>
                <c:pt idx="15">
                  <c:v> 82 </c:v>
                </c:pt>
                <c:pt idx="16">
                  <c:v> 83 </c:v>
                </c:pt>
                <c:pt idx="17">
                  <c:v> 84 </c:v>
                </c:pt>
                <c:pt idx="18">
                  <c:v> 85 </c:v>
                </c:pt>
                <c:pt idx="19">
                  <c:v> 86 </c:v>
                </c:pt>
                <c:pt idx="20">
                  <c:v> 87 </c:v>
                </c:pt>
                <c:pt idx="21">
                  <c:v> 88 </c:v>
                </c:pt>
                <c:pt idx="22">
                  <c:v> 89 </c:v>
                </c:pt>
                <c:pt idx="23">
                  <c:v> 90 </c:v>
                </c:pt>
                <c:pt idx="24">
                  <c:v>   </c:v>
                </c:pt>
              </c:strCache>
            </c:strRef>
          </c:cat>
          <c:val>
            <c:numRef>
              <c:f>[0]!WantSave</c:f>
              <c:numCache>
                <c:formatCode>_(* #,##0_);_(* \(#,##0\);_(* "-"??_);_(@_)</c:formatCode>
                <c:ptCount val="25"/>
                <c:pt idx="0">
                  <c:v>3714995.3666462656</c:v>
                </c:pt>
                <c:pt idx="1">
                  <c:v>3873144.995977967</c:v>
                </c:pt>
                <c:pt idx="2">
                  <c:v>4039775.0956562045</c:v>
                </c:pt>
                <c:pt idx="3">
                  <c:v>4215438.9583087014</c:v>
                </c:pt>
                <c:pt idx="4">
                  <c:v>4400730.3856233982</c:v>
                </c:pt>
                <c:pt idx="5">
                  <c:v>4596286.8164427709</c:v>
                </c:pt>
                <c:pt idx="6">
                  <c:v>4802792.7017267775</c:v>
                </c:pt>
                <c:pt idx="7">
                  <c:v>5020983.1460325625</c:v>
                </c:pt>
                <c:pt idx="8">
                  <c:v>5251647.8367278399</c:v>
                </c:pt>
                <c:pt idx="9">
                  <c:v>5495635.2838491192</c:v>
                </c:pt>
                <c:pt idx="10">
                  <c:v>5753857.3953455929</c:v>
                </c:pt>
                <c:pt idx="11">
                  <c:v>6027294.4144254401</c:v>
                </c:pt>
                <c:pt idx="12">
                  <c:v>6317000.2478552414</c:v>
                </c:pt>
                <c:pt idx="13">
                  <c:v>6624108.2163677001</c:v>
                </c:pt>
                <c:pt idx="14">
                  <c:v>6949837.2608216768</c:v>
                </c:pt>
                <c:pt idx="15">
                  <c:v>7295498.6404463081</c:v>
                </c:pt>
                <c:pt idx="16">
                  <c:v>7662503.1624036767</c:v>
                </c:pt>
                <c:pt idx="17">
                  <c:v>8052368.9850392845</c:v>
                </c:pt>
                <c:pt idx="18">
                  <c:v>8466730.0405750405</c:v>
                </c:pt>
                <c:pt idx="19">
                  <c:v>8907345.1266556364</c:v>
                </c:pt>
                <c:pt idx="20">
                  <c:v>9376107.7201077174</c:v>
                </c:pt>
                <c:pt idx="21">
                  <c:v>9875056.5705355536</c:v>
                </c:pt>
                <c:pt idx="22">
                  <c:v>10406387.135982193</c:v>
                </c:pt>
                <c:pt idx="23">
                  <c:v>10972463.927858677</c:v>
                </c:pt>
                <c:pt idx="24">
                  <c:v>0</c:v>
                </c:pt>
              </c:numCache>
            </c:numRef>
          </c:val>
          <c:smooth val="0"/>
          <c:extLst>
            <c:ext xmlns:c16="http://schemas.microsoft.com/office/drawing/2014/chart" uri="{C3380CC4-5D6E-409C-BE32-E72D297353CC}">
              <c16:uniqueId val="{00000001-1E15-9B47-964D-EAE3C79E5D96}"/>
            </c:ext>
          </c:extLst>
        </c:ser>
        <c:dLbls>
          <c:showLegendKey val="0"/>
          <c:showVal val="0"/>
          <c:showCatName val="0"/>
          <c:showSerName val="0"/>
          <c:showPercent val="0"/>
          <c:showBubbleSize val="0"/>
        </c:dLbls>
        <c:marker val="1"/>
        <c:smooth val="0"/>
        <c:axId val="785467504"/>
        <c:axId val="1605441840"/>
      </c:lineChart>
      <c:lineChart>
        <c:grouping val="standard"/>
        <c:varyColors val="0"/>
        <c:ser>
          <c:idx val="0"/>
          <c:order val="0"/>
          <c:tx>
            <c:v>Spend Need</c:v>
          </c:tx>
          <c:spPr>
            <a:ln w="28575" cap="rnd">
              <a:solidFill>
                <a:schemeClr val="accent1"/>
              </a:solidFill>
              <a:round/>
            </a:ln>
            <a:effectLst/>
          </c:spPr>
          <c:marker>
            <c:symbol val="none"/>
          </c:marker>
          <c:cat>
            <c:strRef>
              <c:f>[0]!Age</c:f>
              <c:strCache>
                <c:ptCount val="25"/>
                <c:pt idx="0">
                  <c:v> 67 </c:v>
                </c:pt>
                <c:pt idx="1">
                  <c:v> 68 </c:v>
                </c:pt>
                <c:pt idx="2">
                  <c:v> 69 </c:v>
                </c:pt>
                <c:pt idx="3">
                  <c:v> 70 </c:v>
                </c:pt>
                <c:pt idx="4">
                  <c:v> 71 </c:v>
                </c:pt>
                <c:pt idx="5">
                  <c:v> 72 </c:v>
                </c:pt>
                <c:pt idx="6">
                  <c:v> 73 </c:v>
                </c:pt>
                <c:pt idx="7">
                  <c:v> 74 </c:v>
                </c:pt>
                <c:pt idx="8">
                  <c:v> 75 </c:v>
                </c:pt>
                <c:pt idx="9">
                  <c:v> 76 </c:v>
                </c:pt>
                <c:pt idx="10">
                  <c:v> 77 </c:v>
                </c:pt>
                <c:pt idx="11">
                  <c:v> 78 </c:v>
                </c:pt>
                <c:pt idx="12">
                  <c:v> 79 </c:v>
                </c:pt>
                <c:pt idx="13">
                  <c:v> 80 </c:v>
                </c:pt>
                <c:pt idx="14">
                  <c:v> 81 </c:v>
                </c:pt>
                <c:pt idx="15">
                  <c:v> 82 </c:v>
                </c:pt>
                <c:pt idx="16">
                  <c:v> 83 </c:v>
                </c:pt>
                <c:pt idx="17">
                  <c:v> 84 </c:v>
                </c:pt>
                <c:pt idx="18">
                  <c:v> 85 </c:v>
                </c:pt>
                <c:pt idx="19">
                  <c:v> 86 </c:v>
                </c:pt>
                <c:pt idx="20">
                  <c:v> 87 </c:v>
                </c:pt>
                <c:pt idx="21">
                  <c:v> 88 </c:v>
                </c:pt>
                <c:pt idx="22">
                  <c:v> 89 </c:v>
                </c:pt>
                <c:pt idx="23">
                  <c:v> 90 </c:v>
                </c:pt>
                <c:pt idx="24">
                  <c:v>   </c:v>
                </c:pt>
              </c:strCache>
            </c:strRef>
          </c:cat>
          <c:val>
            <c:numRef>
              <c:f>[0]!NeedPull</c:f>
              <c:numCache>
                <c:formatCode>_(* #,##0_);_(* \(#,##0\);_(* "-"??_);_(@_)</c:formatCode>
                <c:ptCount val="25"/>
                <c:pt idx="0">
                  <c:v>290546.58732395089</c:v>
                </c:pt>
                <c:pt idx="1">
                  <c:v>299262.98494366941</c:v>
                </c:pt>
                <c:pt idx="2">
                  <c:v>308240.87449197948</c:v>
                </c:pt>
                <c:pt idx="3">
                  <c:v>317488.10072673886</c:v>
                </c:pt>
                <c:pt idx="4">
                  <c:v>327012.74374854105</c:v>
                </c:pt>
                <c:pt idx="5">
                  <c:v>336823.12606099731</c:v>
                </c:pt>
                <c:pt idx="6">
                  <c:v>346927.81984282722</c:v>
                </c:pt>
                <c:pt idx="7">
                  <c:v>357335.65443811205</c:v>
                </c:pt>
                <c:pt idx="8">
                  <c:v>368055.72407125542</c:v>
                </c:pt>
                <c:pt idx="9">
                  <c:v>379097.39579339308</c:v>
                </c:pt>
                <c:pt idx="10">
                  <c:v>390470.31766719487</c:v>
                </c:pt>
                <c:pt idx="11">
                  <c:v>402184.42719721072</c:v>
                </c:pt>
                <c:pt idx="12">
                  <c:v>414249.96001312707</c:v>
                </c:pt>
                <c:pt idx="13">
                  <c:v>426677.45881352091</c:v>
                </c:pt>
                <c:pt idx="14">
                  <c:v>439477.78257792653</c:v>
                </c:pt>
                <c:pt idx="15">
                  <c:v>452662.11605526431</c:v>
                </c:pt>
                <c:pt idx="16">
                  <c:v>466241.97953692224</c:v>
                </c:pt>
                <c:pt idx="17">
                  <c:v>480229.23892302992</c:v>
                </c:pt>
                <c:pt idx="18">
                  <c:v>494636.11609072081</c:v>
                </c:pt>
                <c:pt idx="19">
                  <c:v>509475.19957344246</c:v>
                </c:pt>
                <c:pt idx="20">
                  <c:v>524759.45556064579</c:v>
                </c:pt>
                <c:pt idx="21">
                  <c:v>540502.23922746512</c:v>
                </c:pt>
                <c:pt idx="22">
                  <c:v>556717.30640428909</c:v>
                </c:pt>
                <c:pt idx="23">
                  <c:v>573418.82559641777</c:v>
                </c:pt>
                <c:pt idx="24">
                  <c:v>0</c:v>
                </c:pt>
              </c:numCache>
            </c:numRef>
          </c:val>
          <c:smooth val="0"/>
          <c:extLst>
            <c:ext xmlns:c16="http://schemas.microsoft.com/office/drawing/2014/chart" uri="{C3380CC4-5D6E-409C-BE32-E72D297353CC}">
              <c16:uniqueId val="{00000002-1E15-9B47-964D-EAE3C79E5D96}"/>
            </c:ext>
          </c:extLst>
        </c:ser>
        <c:ser>
          <c:idx val="2"/>
          <c:order val="2"/>
          <c:tx>
            <c:v>Spend Want</c:v>
          </c:tx>
          <c:spPr>
            <a:ln w="28575" cap="rnd">
              <a:solidFill>
                <a:schemeClr val="accent3"/>
              </a:solidFill>
              <a:round/>
            </a:ln>
            <a:effectLst/>
          </c:spPr>
          <c:marker>
            <c:symbol val="none"/>
          </c:marker>
          <c:cat>
            <c:strRef>
              <c:f>[0]!Age</c:f>
              <c:strCache>
                <c:ptCount val="25"/>
                <c:pt idx="0">
                  <c:v> 67 </c:v>
                </c:pt>
                <c:pt idx="1">
                  <c:v> 68 </c:v>
                </c:pt>
                <c:pt idx="2">
                  <c:v> 69 </c:v>
                </c:pt>
                <c:pt idx="3">
                  <c:v> 70 </c:v>
                </c:pt>
                <c:pt idx="4">
                  <c:v> 71 </c:v>
                </c:pt>
                <c:pt idx="5">
                  <c:v> 72 </c:v>
                </c:pt>
                <c:pt idx="6">
                  <c:v> 73 </c:v>
                </c:pt>
                <c:pt idx="7">
                  <c:v> 74 </c:v>
                </c:pt>
                <c:pt idx="8">
                  <c:v> 75 </c:v>
                </c:pt>
                <c:pt idx="9">
                  <c:v> 76 </c:v>
                </c:pt>
                <c:pt idx="10">
                  <c:v> 77 </c:v>
                </c:pt>
                <c:pt idx="11">
                  <c:v> 78 </c:v>
                </c:pt>
                <c:pt idx="12">
                  <c:v> 79 </c:v>
                </c:pt>
                <c:pt idx="13">
                  <c:v> 80 </c:v>
                </c:pt>
                <c:pt idx="14">
                  <c:v> 81 </c:v>
                </c:pt>
                <c:pt idx="15">
                  <c:v> 82 </c:v>
                </c:pt>
                <c:pt idx="16">
                  <c:v> 83 </c:v>
                </c:pt>
                <c:pt idx="17">
                  <c:v> 84 </c:v>
                </c:pt>
                <c:pt idx="18">
                  <c:v> 85 </c:v>
                </c:pt>
                <c:pt idx="19">
                  <c:v> 86 </c:v>
                </c:pt>
                <c:pt idx="20">
                  <c:v> 87 </c:v>
                </c:pt>
                <c:pt idx="21">
                  <c:v> 88 </c:v>
                </c:pt>
                <c:pt idx="22">
                  <c:v> 89 </c:v>
                </c:pt>
                <c:pt idx="23">
                  <c:v> 90 </c:v>
                </c:pt>
                <c:pt idx="24">
                  <c:v>   </c:v>
                </c:pt>
              </c:strCache>
            </c:strRef>
          </c:cat>
          <c:val>
            <c:numRef>
              <c:f>[0]!WantPull</c:f>
              <c:numCache>
                <c:formatCode>_(* #,##0_);_(* \(#,##0\);_(* "-"??_);_(@_)</c:formatCode>
                <c:ptCount val="25"/>
                <c:pt idx="0">
                  <c:v>125000</c:v>
                </c:pt>
                <c:pt idx="1">
                  <c:v>128750</c:v>
                </c:pt>
                <c:pt idx="2">
                  <c:v>132612.5</c:v>
                </c:pt>
                <c:pt idx="3">
                  <c:v>136590.875</c:v>
                </c:pt>
                <c:pt idx="4">
                  <c:v>140688.60125000001</c:v>
                </c:pt>
                <c:pt idx="5">
                  <c:v>144909.2592875</c:v>
                </c:pt>
                <c:pt idx="6">
                  <c:v>149256.53706612499</c:v>
                </c:pt>
                <c:pt idx="7">
                  <c:v>153734.23317810876</c:v>
                </c:pt>
                <c:pt idx="8">
                  <c:v>158346.26017345203</c:v>
                </c:pt>
                <c:pt idx="9">
                  <c:v>163096.64797865559</c:v>
                </c:pt>
                <c:pt idx="10">
                  <c:v>167989.54741801525</c:v>
                </c:pt>
                <c:pt idx="11">
                  <c:v>173029.23384055571</c:v>
                </c:pt>
                <c:pt idx="12">
                  <c:v>178220.11085577239</c:v>
                </c:pt>
                <c:pt idx="13">
                  <c:v>183566.71418144557</c:v>
                </c:pt>
                <c:pt idx="14">
                  <c:v>189073.71560688893</c:v>
                </c:pt>
                <c:pt idx="15">
                  <c:v>194745.92707509559</c:v>
                </c:pt>
                <c:pt idx="16">
                  <c:v>200588.30488734847</c:v>
                </c:pt>
                <c:pt idx="17">
                  <c:v>206605.95403396891</c:v>
                </c:pt>
                <c:pt idx="18">
                  <c:v>212804.13265498797</c:v>
                </c:pt>
                <c:pt idx="19">
                  <c:v>219188.25663463763</c:v>
                </c:pt>
                <c:pt idx="20">
                  <c:v>225763.90433367676</c:v>
                </c:pt>
                <c:pt idx="21">
                  <c:v>232536.82146368708</c:v>
                </c:pt>
                <c:pt idx="22">
                  <c:v>239512.92610759771</c:v>
                </c:pt>
                <c:pt idx="23">
                  <c:v>246698.31389082564</c:v>
                </c:pt>
                <c:pt idx="24">
                  <c:v>0</c:v>
                </c:pt>
              </c:numCache>
            </c:numRef>
          </c:val>
          <c:smooth val="0"/>
          <c:extLst>
            <c:ext xmlns:c16="http://schemas.microsoft.com/office/drawing/2014/chart" uri="{C3380CC4-5D6E-409C-BE32-E72D297353CC}">
              <c16:uniqueId val="{00000003-1E15-9B47-964D-EAE3C79E5D96}"/>
            </c:ext>
          </c:extLst>
        </c:ser>
        <c:dLbls>
          <c:showLegendKey val="0"/>
          <c:showVal val="0"/>
          <c:showCatName val="0"/>
          <c:showSerName val="0"/>
          <c:showPercent val="0"/>
          <c:showBubbleSize val="0"/>
        </c:dLbls>
        <c:marker val="1"/>
        <c:smooth val="0"/>
        <c:axId val="1760863488"/>
        <c:axId val="1760750144"/>
      </c:lineChart>
      <c:catAx>
        <c:axId val="78546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441840"/>
        <c:crosses val="autoZero"/>
        <c:auto val="1"/>
        <c:lblAlgn val="ctr"/>
        <c:lblOffset val="100"/>
        <c:noMultiLvlLbl val="0"/>
      </c:catAx>
      <c:valAx>
        <c:axId val="16054418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467504"/>
        <c:crosses val="autoZero"/>
        <c:crossBetween val="between"/>
        <c:dispUnits>
          <c:builtInUnit val="thousands"/>
          <c:dispUnitsLbl>
            <c:layout>
              <c:manualLayout>
                <c:xMode val="edge"/>
                <c:yMode val="edge"/>
                <c:x val="1.5414258188824663E-2"/>
                <c:y val="0.40768094534711963"/>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Savings $ X 1,000</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valAx>
        <c:axId val="176075014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Spending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0863488"/>
        <c:crosses val="max"/>
        <c:crossBetween val="between"/>
      </c:valAx>
      <c:catAx>
        <c:axId val="1760863488"/>
        <c:scaling>
          <c:orientation val="minMax"/>
        </c:scaling>
        <c:delete val="1"/>
        <c:axPos val="b"/>
        <c:numFmt formatCode="General" sourceLinked="1"/>
        <c:majorTickMark val="out"/>
        <c:minorTickMark val="none"/>
        <c:tickLblPos val="nextTo"/>
        <c:crossAx val="17607501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Debt!$L$43:$L$44</c:f>
              <c:strCache>
                <c:ptCount val="2"/>
                <c:pt idx="0">
                  <c:v>Total Interest Based On Min. Payment</c:v>
                </c:pt>
                <c:pt idx="1">
                  <c:v>Total Interest Based On Proposed Payment</c:v>
                </c:pt>
              </c:strCache>
            </c:strRef>
          </c:cat>
          <c:val>
            <c:numRef>
              <c:f>Debt!$P$43:$P$44</c:f>
              <c:numCache>
                <c:formatCode>"$"#,##0_);[Red]\("$"#,##0\)</c:formatCode>
                <c:ptCount val="2"/>
                <c:pt idx="0">
                  <c:v>4484.6116759731231</c:v>
                </c:pt>
                <c:pt idx="1">
                  <c:v>2332.7453896343468</c:v>
                </c:pt>
              </c:numCache>
            </c:numRef>
          </c:val>
          <c:extLst>
            <c:ext xmlns:c16="http://schemas.microsoft.com/office/drawing/2014/chart" uri="{C3380CC4-5D6E-409C-BE32-E72D297353CC}">
              <c16:uniqueId val="{00000002-8110-6D43-8010-3010E0BFA650}"/>
            </c:ext>
          </c:extLst>
        </c:ser>
        <c:dLbls>
          <c:showLegendKey val="0"/>
          <c:showVal val="0"/>
          <c:showCatName val="0"/>
          <c:showSerName val="0"/>
          <c:showPercent val="0"/>
          <c:showBubbleSize val="0"/>
        </c:dLbls>
        <c:gapWidth val="26"/>
        <c:overlap val="-27"/>
        <c:axId val="579610912"/>
        <c:axId val="579605032"/>
      </c:barChart>
      <c:catAx>
        <c:axId val="5796109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79605032"/>
        <c:crosses val="autoZero"/>
        <c:auto val="1"/>
        <c:lblAlgn val="ctr"/>
        <c:lblOffset val="100"/>
        <c:noMultiLvlLbl val="0"/>
      </c:catAx>
      <c:valAx>
        <c:axId val="579605032"/>
        <c:scaling>
          <c:orientation val="minMax"/>
        </c:scaling>
        <c:delete val="1"/>
        <c:axPos val="l"/>
        <c:numFmt formatCode="&quot;$&quot;#,##0_);[Red]\(&quot;$&quot;#,##0\)" sourceLinked="1"/>
        <c:majorTickMark val="out"/>
        <c:minorTickMark val="none"/>
        <c:tickLblPos val="nextTo"/>
        <c:crossAx val="5796109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58605003790752E-2"/>
          <c:y val="6.4139912242642622E-2"/>
          <c:w val="0.91811978771796809"/>
          <c:h val="0.73054349967011789"/>
        </c:manualLayout>
      </c:layout>
      <c:barChart>
        <c:barDir val="col"/>
        <c:grouping val="clustered"/>
        <c:varyColors val="0"/>
        <c:ser>
          <c:idx val="0"/>
          <c:order val="0"/>
          <c:spPr>
            <a:solidFill>
              <a:srgbClr val="FFC000"/>
            </a:solidFill>
            <a:ln>
              <a:noFill/>
            </a:ln>
            <a:effectLst/>
          </c:spPr>
          <c:invertIfNegative val="0"/>
          <c:dLbls>
            <c:dLbl>
              <c:idx val="0"/>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47-F041-A2A7-00AC994CEE2B}"/>
                </c:ext>
              </c:extLst>
            </c:dLbl>
            <c:dLbl>
              <c:idx val="1"/>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47-F041-A2A7-00AC994CEE2B}"/>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Debt!$L$41:$L$42</c:f>
              <c:strCache>
                <c:ptCount val="2"/>
                <c:pt idx="0">
                  <c:v>Months To Payoff Based On Min. Payment</c:v>
                </c:pt>
                <c:pt idx="1">
                  <c:v>Months To Payoff Based On Proposed Payment</c:v>
                </c:pt>
              </c:strCache>
            </c:strRef>
          </c:cat>
          <c:val>
            <c:numRef>
              <c:f>Debt!$P$41:$P$42</c:f>
              <c:numCache>
                <c:formatCode>General</c:formatCode>
                <c:ptCount val="2"/>
                <c:pt idx="0">
                  <c:v>65</c:v>
                </c:pt>
                <c:pt idx="1">
                  <c:v>35</c:v>
                </c:pt>
              </c:numCache>
            </c:numRef>
          </c:val>
          <c:extLst>
            <c:ext xmlns:c16="http://schemas.microsoft.com/office/drawing/2014/chart" uri="{C3380CC4-5D6E-409C-BE32-E72D297353CC}">
              <c16:uniqueId val="{00000000-9847-F041-A2A7-00AC994CEE2B}"/>
            </c:ext>
          </c:extLst>
        </c:ser>
        <c:dLbls>
          <c:showLegendKey val="0"/>
          <c:showVal val="0"/>
          <c:showCatName val="0"/>
          <c:showSerName val="0"/>
          <c:showPercent val="0"/>
          <c:showBubbleSize val="0"/>
        </c:dLbls>
        <c:gapWidth val="26"/>
        <c:overlap val="-27"/>
        <c:axId val="579602288"/>
        <c:axId val="579611696"/>
      </c:barChart>
      <c:catAx>
        <c:axId val="57960228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79611696"/>
        <c:crosses val="autoZero"/>
        <c:auto val="1"/>
        <c:lblAlgn val="ctr"/>
        <c:lblOffset val="100"/>
        <c:noMultiLvlLbl val="0"/>
      </c:catAx>
      <c:valAx>
        <c:axId val="579611696"/>
        <c:scaling>
          <c:orientation val="minMax"/>
        </c:scaling>
        <c:delete val="1"/>
        <c:axPos val="l"/>
        <c:numFmt formatCode="General" sourceLinked="1"/>
        <c:majorTickMark val="none"/>
        <c:minorTickMark val="none"/>
        <c:tickLblPos val="nextTo"/>
        <c:crossAx val="579602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13911955387093"/>
          <c:y val="4.3788433494947994E-2"/>
          <c:w val="0.82481068325176432"/>
          <c:h val="0.73959516006168757"/>
        </c:manualLayout>
      </c:layout>
      <c:barChart>
        <c:barDir val="bar"/>
        <c:grouping val="stacked"/>
        <c:varyColors val="0"/>
        <c:ser>
          <c:idx val="1"/>
          <c:order val="0"/>
          <c:tx>
            <c:v>Loan Amount</c:v>
          </c:tx>
          <c:spPr>
            <a:solidFill>
              <a:srgbClr val="FFC000"/>
            </a:solidFill>
            <a:ln w="12700" cap="flat" cmpd="sng" algn="ctr">
              <a:solidFill>
                <a:schemeClr val="lt1"/>
              </a:solidFill>
              <a:prstDash val="solid"/>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cap="flat" cmpd="sng" algn="ctr">
                      <a:solidFill>
                        <a:schemeClr val="tx1"/>
                      </a:solidFill>
                      <a:prstDash val="solid"/>
                      <a:round/>
                    </a:ln>
                    <a:effectLst/>
                  </c:spPr>
                </c15:leaderLines>
              </c:ext>
            </c:extLst>
          </c:dLbls>
          <c:cat>
            <c:strRef>
              <c:f>Debt!$AA$9:$AC$9</c:f>
              <c:strCache>
                <c:ptCount val="3"/>
                <c:pt idx="0">
                  <c:v>SCENARIO 1</c:v>
                </c:pt>
                <c:pt idx="1">
                  <c:v>SCENARIO 2</c:v>
                </c:pt>
                <c:pt idx="2">
                  <c:v>SCENARIO 3</c:v>
                </c:pt>
              </c:strCache>
            </c:strRef>
          </c:cat>
          <c:val>
            <c:numRef>
              <c:f>(Debt!$Z$9,Debt!$Z$9,Debt!$Z$9)</c:f>
              <c:numCache>
                <c:formatCode>"$"#,##0.00</c:formatCode>
                <c:ptCount val="3"/>
                <c:pt idx="0">
                  <c:v>200000</c:v>
                </c:pt>
                <c:pt idx="1">
                  <c:v>200000</c:v>
                </c:pt>
                <c:pt idx="2">
                  <c:v>200000</c:v>
                </c:pt>
              </c:numCache>
            </c:numRef>
          </c:val>
          <c:extLst>
            <c:ext xmlns:c16="http://schemas.microsoft.com/office/drawing/2014/chart" uri="{C3380CC4-5D6E-409C-BE32-E72D297353CC}">
              <c16:uniqueId val="{00000002-B581-244C-A228-3360B31A1892}"/>
            </c:ext>
          </c:extLst>
        </c:ser>
        <c:ser>
          <c:idx val="0"/>
          <c:order val="1"/>
          <c:tx>
            <c:v>Total Interest</c:v>
          </c:tx>
          <c:spPr>
            <a:solidFill>
              <a:schemeClr val="accent2">
                <a:lumMod val="60000"/>
                <a:lumOff val="40000"/>
              </a:schemeClr>
            </a:solidFill>
            <a:ln w="12700" cap="flat" cmpd="sng" algn="ctr">
              <a:solidFill>
                <a:schemeClr val="lt1"/>
              </a:solidFill>
              <a:prstDash val="solid"/>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j-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12700" cap="flat" cmpd="sng" algn="ctr">
                      <a:solidFill>
                        <a:schemeClr val="tx1"/>
                      </a:solidFill>
                      <a:prstDash val="solid"/>
                      <a:round/>
                    </a:ln>
                    <a:effectLst/>
                  </c:spPr>
                </c15:leaderLines>
              </c:ext>
            </c:extLst>
          </c:dLbls>
          <c:cat>
            <c:strRef>
              <c:f>Debt!$AA$9:$AC$9</c:f>
              <c:strCache>
                <c:ptCount val="3"/>
                <c:pt idx="0">
                  <c:v>SCENARIO 1</c:v>
                </c:pt>
                <c:pt idx="1">
                  <c:v>SCENARIO 2</c:v>
                </c:pt>
                <c:pt idx="2">
                  <c:v>SCENARIO 3</c:v>
                </c:pt>
              </c:strCache>
            </c:strRef>
          </c:cat>
          <c:val>
            <c:numRef>
              <c:f>Debt!$AA$15:$AC$15</c:f>
              <c:numCache>
                <c:formatCode>"$"#,##0.00</c:formatCode>
                <c:ptCount val="3"/>
                <c:pt idx="0">
                  <c:v>117544</c:v>
                </c:pt>
                <c:pt idx="1">
                  <c:v>186337.60000000003</c:v>
                </c:pt>
                <c:pt idx="2">
                  <c:v>90870.400000000023</c:v>
                </c:pt>
              </c:numCache>
            </c:numRef>
          </c:val>
          <c:extLst>
            <c:ext xmlns:c16="http://schemas.microsoft.com/office/drawing/2014/chart" uri="{C3380CC4-5D6E-409C-BE32-E72D297353CC}">
              <c16:uniqueId val="{00000009-B581-244C-A228-3360B31A1892}"/>
            </c:ext>
          </c:extLst>
        </c:ser>
        <c:dLbls>
          <c:showLegendKey val="0"/>
          <c:showVal val="0"/>
          <c:showCatName val="0"/>
          <c:showSerName val="0"/>
          <c:showPercent val="0"/>
          <c:showBubbleSize val="0"/>
        </c:dLbls>
        <c:gapWidth val="100"/>
        <c:overlap val="100"/>
        <c:axId val="443552112"/>
        <c:axId val="642590368"/>
      </c:barChart>
      <c:catAx>
        <c:axId val="443552112"/>
        <c:scaling>
          <c:orientation val="maxMin"/>
        </c:scaling>
        <c:delete val="0"/>
        <c:axPos val="l"/>
        <c:numFmt formatCode="General" sourceLinked="0"/>
        <c:majorTickMark val="none"/>
        <c:minorTickMark val="none"/>
        <c:tickLblPos val="nextTo"/>
        <c:spPr>
          <a:noFill/>
          <a:ln w="3175" cap="flat" cmpd="sng" algn="ctr">
            <a:solidFill>
              <a:schemeClr val="bg1">
                <a:lumMod val="75000"/>
                <a:alpha val="40000"/>
              </a:schemeClr>
            </a:solidFill>
            <a:prstDash val="solid"/>
            <a:round/>
          </a:ln>
          <a:effectLst/>
        </c:spPr>
        <c:txPr>
          <a:bodyPr rot="-60000000" spcFirstLastPara="1" vertOverflow="ellipsis" vert="horz" wrap="square" anchor="ctr" anchorCtr="1"/>
          <a:lstStyle/>
          <a:p>
            <a:pPr>
              <a:defRPr sz="1400" b="0" i="0" u="none" strike="noStrike" kern="1200" baseline="0">
                <a:solidFill>
                  <a:schemeClr val="tx1"/>
                </a:solidFill>
                <a:latin typeface="+mj-lt"/>
                <a:ea typeface="+mn-ea"/>
                <a:cs typeface="+mn-cs"/>
              </a:defRPr>
            </a:pPr>
            <a:endParaRPr lang="en-US"/>
          </a:p>
        </c:txPr>
        <c:crossAx val="642590368"/>
        <c:crosses val="autoZero"/>
        <c:auto val="1"/>
        <c:lblAlgn val="ctr"/>
        <c:lblOffset val="100"/>
        <c:noMultiLvlLbl val="0"/>
      </c:catAx>
      <c:valAx>
        <c:axId val="642590368"/>
        <c:scaling>
          <c:orientation val="minMax"/>
        </c:scaling>
        <c:delete val="0"/>
        <c:axPos val="t"/>
        <c:majorGridlines>
          <c:spPr>
            <a:ln w="3175" cap="flat" cmpd="sng" algn="ctr">
              <a:solidFill>
                <a:schemeClr val="bg1">
                  <a:lumMod val="75000"/>
                  <a:alpha val="40000"/>
                </a:schemeClr>
              </a:solidFill>
              <a:prstDash val="solid"/>
              <a:round/>
            </a:ln>
            <a:effectLst/>
          </c:spPr>
        </c:majorGridlines>
        <c:numFmt formatCode="#,##0" sourceLinked="0"/>
        <c:majorTickMark val="none"/>
        <c:minorTickMark val="none"/>
        <c:tickLblPos val="high"/>
        <c:spPr>
          <a:noFill/>
          <a:ln w="6350" cap="flat" cmpd="sng" algn="ctr">
            <a:noFill/>
            <a:prstDash val="solid"/>
            <a:round/>
          </a:ln>
          <a:effectLst/>
        </c:spPr>
        <c:txPr>
          <a:bodyPr rot="-60000000" spcFirstLastPara="1" vertOverflow="ellipsis" vert="horz" wrap="square" anchor="ctr" anchorCtr="1"/>
          <a:lstStyle/>
          <a:p>
            <a:pPr>
              <a:defRPr sz="1200" b="1" i="0" u="none" strike="noStrike" kern="1200" baseline="0">
                <a:solidFill>
                  <a:schemeClr val="tx1">
                    <a:lumMod val="75000"/>
                    <a:lumOff val="25000"/>
                  </a:schemeClr>
                </a:solidFill>
                <a:latin typeface="+mj-lt"/>
                <a:ea typeface="+mn-ea"/>
                <a:cs typeface="+mn-cs"/>
              </a:defRPr>
            </a:pPr>
            <a:endParaRPr lang="en-US"/>
          </a:p>
        </c:txPr>
        <c:crossAx val="443552112"/>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2"/>
              </a:solidFill>
              <a:latin typeface="+mj-lt"/>
              <a:ea typeface="+mn-ea"/>
              <a:cs typeface="+mn-cs"/>
            </a:defRPr>
          </a:pPr>
          <a:endParaRPr lang="en-US"/>
        </a:p>
      </c:txPr>
    </c:legend>
    <c:plotVisOnly val="1"/>
    <c:dispBlanksAs val="gap"/>
    <c:showDLblsOverMax val="0"/>
  </c:chart>
  <c:spPr>
    <a:solidFill>
      <a:schemeClr val="bg1"/>
    </a:solidFill>
    <a:ln w="6350" cap="flat" cmpd="sng" algn="ctr">
      <a:noFill/>
      <a:prstDash val="solid"/>
      <a:round/>
    </a:ln>
    <a:effectLst/>
  </c:spPr>
  <c:txPr>
    <a:bodyPr/>
    <a:lstStyle/>
    <a:p>
      <a:pPr>
        <a:defRPr sz="1050">
          <a:solidFill>
            <a:schemeClr val="tx2"/>
          </a:solidFill>
          <a:latin typeface="+mj-lt"/>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4"/>
          <c:order val="0"/>
          <c:tx>
            <c:v>Excess/Deficit</c:v>
          </c:tx>
          <c:spPr>
            <a:solidFill>
              <a:srgbClr val="92D050"/>
            </a:solidFill>
            <a:ln w="19050">
              <a:noFill/>
            </a:ln>
            <a:effectLst/>
          </c:spPr>
          <c:invertIfNegative val="0"/>
          <c:dLbls>
            <c:dLbl>
              <c:idx val="0"/>
              <c:tx>
                <c:rich>
                  <a:bodyPr/>
                  <a:lstStyle/>
                  <a:p>
                    <a:fld id="{72889B67-EE88-B145-9638-E87265B9C4D6}" type="VALUE">
                      <a:rPr lang="en-US" baseline="0"/>
                      <a:pPr/>
                      <a:t>[VALUE]</a:t>
                    </a:fld>
                    <a:endParaRPr lang="en-US"/>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CCB-CA4A-BBD6-316A146EDF1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YearlyBudget!$C$19</c:f>
              <c:numCache>
                <c:formatCode>"$"#,##0</c:formatCode>
                <c:ptCount val="1"/>
                <c:pt idx="0">
                  <c:v>-2243</c:v>
                </c:pt>
              </c:numCache>
            </c:numRef>
          </c:val>
          <c:extLst>
            <c:ext xmlns:c16="http://schemas.microsoft.com/office/drawing/2014/chart" uri="{C3380CC4-5D6E-409C-BE32-E72D297353CC}">
              <c16:uniqueId val="{00000001-FCCB-CA4A-BBD6-316A146EDF1C}"/>
            </c:ext>
          </c:extLst>
        </c:ser>
        <c:ser>
          <c:idx val="1"/>
          <c:order val="1"/>
          <c:tx>
            <c:v>Needs</c:v>
          </c:tx>
          <c:spPr>
            <a:solidFill>
              <a:srgbClr val="C00000"/>
            </a:solidFill>
            <a:ln w="19050">
              <a:noFill/>
            </a:ln>
            <a:effectLst/>
          </c:spPr>
          <c:invertIfNegative val="0"/>
          <c:dLbls>
            <c:dLbl>
              <c:idx val="0"/>
              <c:tx>
                <c:rich>
                  <a:bodyPr/>
                  <a:lstStyle/>
                  <a:p>
                    <a:r>
                      <a:rPr lang="en-US" baseline="0"/>
                      <a:t> </a:t>
                    </a:r>
                    <a:fld id="{84BB0ADB-DD0D-C24D-97C8-2B1281F31BBC}"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CCB-CA4A-BBD6-316A146EDF1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YearlyBudget!$C$7</c:f>
              <c:numCache>
                <c:formatCode>"$"#,##0</c:formatCode>
                <c:ptCount val="1"/>
                <c:pt idx="0">
                  <c:v>102330</c:v>
                </c:pt>
              </c:numCache>
            </c:numRef>
          </c:val>
          <c:extLst>
            <c:ext xmlns:c16="http://schemas.microsoft.com/office/drawing/2014/chart" uri="{C3380CC4-5D6E-409C-BE32-E72D297353CC}">
              <c16:uniqueId val="{00000003-FCCB-CA4A-BBD6-316A146EDF1C}"/>
            </c:ext>
          </c:extLst>
        </c:ser>
        <c:ser>
          <c:idx val="2"/>
          <c:order val="2"/>
          <c:tx>
            <c:v>Wants</c:v>
          </c:tx>
          <c:spPr>
            <a:solidFill>
              <a:srgbClr val="FF0000"/>
            </a:solidFill>
            <a:ln w="19050">
              <a:noFill/>
            </a:ln>
            <a:effectLst/>
          </c:spPr>
          <c:invertIfNegative val="0"/>
          <c:dLbls>
            <c:dLbl>
              <c:idx val="0"/>
              <c:tx>
                <c:rich>
                  <a:bodyPr/>
                  <a:lstStyle/>
                  <a:p>
                    <a:fld id="{00A35F58-BF86-994D-8F45-B4D84B48EDAA}" type="VALUE">
                      <a:rPr lang="en-US" baseline="0"/>
                      <a:pPr/>
                      <a:t>[VALUE]</a:t>
                    </a:fld>
                    <a:endParaRPr lang="en-US"/>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FCCB-CA4A-BBD6-316A146EDF1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YearlyBudget!$C$10</c:f>
              <c:numCache>
                <c:formatCode>"$"#,##0</c:formatCode>
                <c:ptCount val="1"/>
                <c:pt idx="0">
                  <c:v>10500</c:v>
                </c:pt>
              </c:numCache>
            </c:numRef>
          </c:val>
          <c:extLst>
            <c:ext xmlns:c16="http://schemas.microsoft.com/office/drawing/2014/chart" uri="{C3380CC4-5D6E-409C-BE32-E72D297353CC}">
              <c16:uniqueId val="{00000005-FCCB-CA4A-BBD6-316A146EDF1C}"/>
            </c:ext>
          </c:extLst>
        </c:ser>
        <c:ser>
          <c:idx val="3"/>
          <c:order val="3"/>
          <c:tx>
            <c:v>Savings</c:v>
          </c:tx>
          <c:spPr>
            <a:solidFill>
              <a:schemeClr val="accent1"/>
            </a:solidFill>
            <a:ln w="19050">
              <a:noFill/>
            </a:ln>
            <a:effectLst/>
          </c:spPr>
          <c:invertIfNegative val="0"/>
          <c:dLbls>
            <c:dLbl>
              <c:idx val="0"/>
              <c:tx>
                <c:rich>
                  <a:bodyPr/>
                  <a:lstStyle/>
                  <a:p>
                    <a:fld id="{0B2FD492-59E3-4A43-82ED-BC4BC88A3ADF}" type="VALUE">
                      <a:rPr lang="en-US" baseline="0"/>
                      <a:pPr/>
                      <a:t>[VALUE]</a:t>
                    </a:fld>
                    <a:endParaRPr lang="en-US"/>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FCCB-CA4A-BBD6-316A146EDF1C}"/>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YearlyBudget!$C$16</c:f>
              <c:numCache>
                <c:formatCode>"$"#,##0</c:formatCode>
                <c:ptCount val="1"/>
                <c:pt idx="0">
                  <c:v>22538</c:v>
                </c:pt>
              </c:numCache>
            </c:numRef>
          </c:val>
          <c:extLst>
            <c:ext xmlns:c16="http://schemas.microsoft.com/office/drawing/2014/chart" uri="{C3380CC4-5D6E-409C-BE32-E72D297353CC}">
              <c16:uniqueId val="{00000007-FCCB-CA4A-BBD6-316A146EDF1C}"/>
            </c:ext>
          </c:extLst>
        </c:ser>
        <c:dLbls>
          <c:showLegendKey val="0"/>
          <c:showVal val="0"/>
          <c:showCatName val="1"/>
          <c:showSerName val="0"/>
          <c:showPercent val="0"/>
          <c:showBubbleSize val="0"/>
        </c:dLbls>
        <c:gapWidth val="100"/>
        <c:overlap val="100"/>
        <c:axId val="620649999"/>
        <c:axId val="1614641679"/>
      </c:barChart>
      <c:catAx>
        <c:axId val="620649999"/>
        <c:scaling>
          <c:orientation val="minMax"/>
        </c:scaling>
        <c:delete val="1"/>
        <c:axPos val="b"/>
        <c:numFmt formatCode="General" sourceLinked="1"/>
        <c:majorTickMark val="out"/>
        <c:minorTickMark val="none"/>
        <c:tickLblPos val="nextTo"/>
        <c:crossAx val="1614641679"/>
        <c:crosses val="autoZero"/>
        <c:auto val="1"/>
        <c:lblAlgn val="ctr"/>
        <c:lblOffset val="100"/>
        <c:noMultiLvlLbl val="0"/>
      </c:catAx>
      <c:valAx>
        <c:axId val="161464167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baseline="0">
                <a:solidFill>
                  <a:schemeClr val="accent1"/>
                </a:solidFill>
                <a:latin typeface="+mn-lt"/>
                <a:ea typeface="+mn-ea"/>
                <a:cs typeface="+mn-cs"/>
              </a:defRPr>
            </a:pPr>
            <a:endParaRPr lang="en-US"/>
          </a:p>
        </c:txPr>
        <c:crossAx val="62064999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Tables!$AQ$39</c:f>
          <c:strCache>
            <c:ptCount val="1"/>
            <c:pt idx="0">
              <c:v>Needs Goal ↓ 50%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lumMod val="60000"/>
                  <a:lumOff val="40000"/>
                </a:schemeClr>
              </a:solidFill>
              <a:latin typeface="+mn-lt"/>
              <a:ea typeface="+mn-ea"/>
              <a:cs typeface="+mn-cs"/>
            </a:defRPr>
          </a:pPr>
          <a:endParaRPr lang="en-US"/>
        </a:p>
      </c:txPr>
    </c:title>
    <c:autoTitleDeleted val="0"/>
    <c:plotArea>
      <c:layout>
        <c:manualLayout>
          <c:layoutTarget val="inner"/>
          <c:xMode val="edge"/>
          <c:yMode val="edge"/>
          <c:x val="0.18867279090113739"/>
          <c:y val="0.1532540689903063"/>
          <c:w val="0.62821019247594045"/>
          <c:h val="0.80654660945555845"/>
        </c:manualLayout>
      </c:layout>
      <c:doughnutChart>
        <c:varyColors val="1"/>
        <c:ser>
          <c:idx val="0"/>
          <c:order val="0"/>
          <c:tx>
            <c:strRef>
              <c:f>Tables!$AT$39</c:f>
              <c:strCache>
                <c:ptCount val="1"/>
                <c:pt idx="0">
                  <c:v>Stages</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A393-604C-82AD-65B5E86EDCBF}"/>
              </c:ext>
            </c:extLst>
          </c:dPt>
          <c:dPt>
            <c:idx val="1"/>
            <c:bubble3D val="0"/>
            <c:spPr>
              <a:solidFill>
                <a:srgbClr val="00B050"/>
              </a:solidFill>
              <a:ln w="19050">
                <a:noFill/>
              </a:ln>
              <a:effectLst/>
            </c:spPr>
            <c:extLst>
              <c:ext xmlns:c16="http://schemas.microsoft.com/office/drawing/2014/chart" uri="{C3380CC4-5D6E-409C-BE32-E72D297353CC}">
                <c16:uniqueId val="{00000003-A393-604C-82AD-65B5E86EDCBF}"/>
              </c:ext>
            </c:extLst>
          </c:dPt>
          <c:dPt>
            <c:idx val="2"/>
            <c:bubble3D val="0"/>
            <c:spPr>
              <a:solidFill>
                <a:srgbClr val="00B050"/>
              </a:solidFill>
              <a:ln w="19050">
                <a:noFill/>
              </a:ln>
              <a:effectLst/>
            </c:spPr>
            <c:extLst>
              <c:ext xmlns:c16="http://schemas.microsoft.com/office/drawing/2014/chart" uri="{C3380CC4-5D6E-409C-BE32-E72D297353CC}">
                <c16:uniqueId val="{00000005-A393-604C-82AD-65B5E86EDCBF}"/>
              </c:ext>
            </c:extLst>
          </c:dPt>
          <c:dPt>
            <c:idx val="3"/>
            <c:bubble3D val="0"/>
            <c:spPr>
              <a:solidFill>
                <a:srgbClr val="FFFF00"/>
              </a:solidFill>
              <a:ln w="19050">
                <a:noFill/>
              </a:ln>
              <a:effectLst/>
            </c:spPr>
            <c:extLst>
              <c:ext xmlns:c16="http://schemas.microsoft.com/office/drawing/2014/chart" uri="{C3380CC4-5D6E-409C-BE32-E72D297353CC}">
                <c16:uniqueId val="{00000007-A393-604C-82AD-65B5E86EDCBF}"/>
              </c:ext>
            </c:extLst>
          </c:dPt>
          <c:dPt>
            <c:idx val="4"/>
            <c:bubble3D val="0"/>
            <c:spPr>
              <a:solidFill>
                <a:srgbClr val="FF0000"/>
              </a:solidFill>
              <a:ln w="19050">
                <a:noFill/>
              </a:ln>
              <a:effectLst/>
            </c:spPr>
            <c:extLst>
              <c:ext xmlns:c16="http://schemas.microsoft.com/office/drawing/2014/chart" uri="{C3380CC4-5D6E-409C-BE32-E72D297353CC}">
                <c16:uniqueId val="{00000009-A393-604C-82AD-65B5E86EDCBF}"/>
              </c:ext>
            </c:extLst>
          </c:dPt>
          <c:dPt>
            <c:idx val="5"/>
            <c:bubble3D val="0"/>
            <c:spPr>
              <a:solidFill>
                <a:srgbClr val="FF0000"/>
              </a:solidFill>
              <a:ln w="19050">
                <a:noFill/>
              </a:ln>
              <a:effectLst/>
            </c:spPr>
            <c:extLst>
              <c:ext xmlns:c16="http://schemas.microsoft.com/office/drawing/2014/chart" uri="{C3380CC4-5D6E-409C-BE32-E72D297353CC}">
                <c16:uniqueId val="{0000000B-A393-604C-82AD-65B5E86EDCBF}"/>
              </c:ext>
            </c:extLst>
          </c:dPt>
          <c:dPt>
            <c:idx val="6"/>
            <c:bubble3D val="0"/>
            <c:spPr>
              <a:noFill/>
              <a:ln w="19050">
                <a:noFill/>
              </a:ln>
              <a:effectLst/>
            </c:spPr>
            <c:extLst>
              <c:ext xmlns:c16="http://schemas.microsoft.com/office/drawing/2014/chart" uri="{C3380CC4-5D6E-409C-BE32-E72D297353CC}">
                <c16:uniqueId val="{0000000D-A393-604C-82AD-65B5E86EDCBF}"/>
              </c:ext>
            </c:extLst>
          </c:dPt>
          <c:val>
            <c:numRef>
              <c:f>Tables!$AT$40:$AT$46</c:f>
              <c:numCache>
                <c:formatCode>0.0%</c:formatCode>
                <c:ptCount val="7"/>
                <c:pt idx="0">
                  <c:v>0</c:v>
                </c:pt>
                <c:pt idx="1">
                  <c:v>0</c:v>
                </c:pt>
                <c:pt idx="2">
                  <c:v>0.5</c:v>
                </c:pt>
                <c:pt idx="3">
                  <c:v>0.25</c:v>
                </c:pt>
                <c:pt idx="4">
                  <c:v>0.25</c:v>
                </c:pt>
                <c:pt idx="5">
                  <c:v>0</c:v>
                </c:pt>
                <c:pt idx="6">
                  <c:v>1</c:v>
                </c:pt>
              </c:numCache>
            </c:numRef>
          </c:val>
          <c:extLst>
            <c:ext xmlns:c16="http://schemas.microsoft.com/office/drawing/2014/chart" uri="{C3380CC4-5D6E-409C-BE32-E72D297353CC}">
              <c16:uniqueId val="{0000000E-A393-604C-82AD-65B5E86EDCBF}"/>
            </c:ext>
          </c:extLst>
        </c:ser>
        <c:dLbls>
          <c:showLegendKey val="0"/>
          <c:showVal val="0"/>
          <c:showCatName val="0"/>
          <c:showSerName val="0"/>
          <c:showPercent val="0"/>
          <c:showBubbleSize val="0"/>
          <c:showLeaderLines val="1"/>
        </c:dLbls>
        <c:firstSliceAng val="270"/>
        <c:holeSize val="75"/>
      </c:doughnutChart>
      <c:pieChart>
        <c:varyColors val="1"/>
        <c:ser>
          <c:idx val="1"/>
          <c:order val="1"/>
          <c:tx>
            <c:strRef>
              <c:f>Tables!$AR$39</c:f>
              <c:strCache>
                <c:ptCount val="1"/>
                <c:pt idx="0">
                  <c:v>SpeedO</c:v>
                </c:pt>
              </c:strCache>
            </c:strRef>
          </c:tx>
          <c:spPr>
            <a:ln>
              <a:noFill/>
            </a:ln>
          </c:spPr>
          <c:dPt>
            <c:idx val="0"/>
            <c:bubble3D val="0"/>
            <c:spPr>
              <a:noFill/>
              <a:ln w="19050">
                <a:noFill/>
              </a:ln>
              <a:effectLst/>
            </c:spPr>
            <c:extLst>
              <c:ext xmlns:c16="http://schemas.microsoft.com/office/drawing/2014/chart" uri="{C3380CC4-5D6E-409C-BE32-E72D297353CC}">
                <c16:uniqueId val="{00000010-A393-604C-82AD-65B5E86EDCBF}"/>
              </c:ext>
            </c:extLst>
          </c:dPt>
          <c:dPt>
            <c:idx val="1"/>
            <c:bubble3D val="0"/>
            <c:spPr>
              <a:solidFill>
                <a:schemeClr val="tx1"/>
              </a:solidFill>
              <a:ln w="19050">
                <a:noFill/>
              </a:ln>
              <a:effectLst/>
            </c:spPr>
            <c:extLst>
              <c:ext xmlns:c16="http://schemas.microsoft.com/office/drawing/2014/chart" uri="{C3380CC4-5D6E-409C-BE32-E72D297353CC}">
                <c16:uniqueId val="{00000012-A393-604C-82AD-65B5E86EDCBF}"/>
              </c:ext>
            </c:extLst>
          </c:dPt>
          <c:dPt>
            <c:idx val="2"/>
            <c:bubble3D val="0"/>
            <c:spPr>
              <a:noFill/>
              <a:ln w="19050">
                <a:noFill/>
              </a:ln>
              <a:effectLst/>
            </c:spPr>
            <c:extLst>
              <c:ext xmlns:c16="http://schemas.microsoft.com/office/drawing/2014/chart" uri="{C3380CC4-5D6E-409C-BE32-E72D297353CC}">
                <c16:uniqueId val="{00000014-A393-604C-82AD-65B5E86EDCBF}"/>
              </c:ext>
            </c:extLst>
          </c:dPt>
          <c:dLbls>
            <c:dLbl>
              <c:idx val="1"/>
              <c:tx>
                <c:strRef>
                  <c:f>Tables!$AR$40</c:f>
                  <c:strCache>
                    <c:ptCount val="1"/>
                    <c:pt idx="0">
                      <c:v>76.9%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{43DC9A34-306F-274F-A090-8EADF80070BB}</c15:txfldGUID>
                      <c15:f>Tables!$AR$40</c15:f>
                      <c15:dlblFieldTableCache>
                        <c:ptCount val="1"/>
                        <c:pt idx="0">
                          <c:v>76.9%</c:v>
                        </c:pt>
                      </c15:dlblFieldTableCache>
                    </c15:dlblFTEntry>
                  </c15:dlblFieldTable>
                  <c15:showDataLabelsRange val="0"/>
                </c:ext>
                <c:ext xmlns:c16="http://schemas.microsoft.com/office/drawing/2014/chart" uri="{C3380CC4-5D6E-409C-BE32-E72D297353CC}">
                  <c16:uniqueId val="{00000012-A393-604C-82AD-65B5E86EDCBF}"/>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Tables!$AR$40:$AR$42</c:f>
              <c:numCache>
                <c:formatCode>General</c:formatCode>
                <c:ptCount val="3"/>
                <c:pt idx="0" formatCode="0.0%">
                  <c:v>0.76867605633802816</c:v>
                </c:pt>
                <c:pt idx="1">
                  <c:v>0.02</c:v>
                </c:pt>
                <c:pt idx="2">
                  <c:v>1.2113239436619718</c:v>
                </c:pt>
              </c:numCache>
            </c:numRef>
          </c:val>
          <c:extLst>
            <c:ext xmlns:c16="http://schemas.microsoft.com/office/drawing/2014/chart" uri="{C3380CC4-5D6E-409C-BE32-E72D297353CC}">
              <c16:uniqueId val="{00000015-A393-604C-82AD-65B5E86EDCB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Tables!$AQ$49</c:f>
          <c:strCache>
            <c:ptCount val="1"/>
            <c:pt idx="0">
              <c:v>Wants Goal ↓ 30%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lumMod val="60000"/>
                  <a:lumOff val="40000"/>
                </a:schemeClr>
              </a:solidFill>
              <a:latin typeface="+mn-lt"/>
              <a:ea typeface="+mn-ea"/>
              <a:cs typeface="+mn-cs"/>
            </a:defRPr>
          </a:pPr>
          <a:endParaRPr lang="en-US"/>
        </a:p>
      </c:txPr>
    </c:title>
    <c:autoTitleDeleted val="0"/>
    <c:plotArea>
      <c:layout>
        <c:manualLayout>
          <c:layoutTarget val="inner"/>
          <c:xMode val="edge"/>
          <c:yMode val="edge"/>
          <c:x val="0.18867279090113739"/>
          <c:y val="0.1532540689903063"/>
          <c:w val="0.62821019247594045"/>
          <c:h val="0.80654660945555845"/>
        </c:manualLayout>
      </c:layout>
      <c:doughnutChart>
        <c:varyColors val="1"/>
        <c:ser>
          <c:idx val="0"/>
          <c:order val="0"/>
          <c:tx>
            <c:strRef>
              <c:f>Tables!$AT$49</c:f>
              <c:strCache>
                <c:ptCount val="1"/>
                <c:pt idx="0">
                  <c:v>Stages</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9813-7E42-80CD-B1AE7B952A64}"/>
              </c:ext>
            </c:extLst>
          </c:dPt>
          <c:dPt>
            <c:idx val="1"/>
            <c:bubble3D val="0"/>
            <c:spPr>
              <a:solidFill>
                <a:srgbClr val="00B050"/>
              </a:solidFill>
              <a:ln w="19050">
                <a:noFill/>
              </a:ln>
              <a:effectLst/>
            </c:spPr>
            <c:extLst>
              <c:ext xmlns:c16="http://schemas.microsoft.com/office/drawing/2014/chart" uri="{C3380CC4-5D6E-409C-BE32-E72D297353CC}">
                <c16:uniqueId val="{00000003-9813-7E42-80CD-B1AE7B952A64}"/>
              </c:ext>
            </c:extLst>
          </c:dPt>
          <c:dPt>
            <c:idx val="2"/>
            <c:bubble3D val="0"/>
            <c:spPr>
              <a:solidFill>
                <a:srgbClr val="00B050"/>
              </a:solidFill>
              <a:ln w="19050">
                <a:noFill/>
              </a:ln>
              <a:effectLst/>
            </c:spPr>
            <c:extLst>
              <c:ext xmlns:c16="http://schemas.microsoft.com/office/drawing/2014/chart" uri="{C3380CC4-5D6E-409C-BE32-E72D297353CC}">
                <c16:uniqueId val="{00000005-9813-7E42-80CD-B1AE7B952A64}"/>
              </c:ext>
            </c:extLst>
          </c:dPt>
          <c:dPt>
            <c:idx val="3"/>
            <c:bubble3D val="0"/>
            <c:spPr>
              <a:solidFill>
                <a:srgbClr val="FFFF00"/>
              </a:solidFill>
              <a:ln w="19050">
                <a:noFill/>
              </a:ln>
              <a:effectLst/>
            </c:spPr>
            <c:extLst>
              <c:ext xmlns:c16="http://schemas.microsoft.com/office/drawing/2014/chart" uri="{C3380CC4-5D6E-409C-BE32-E72D297353CC}">
                <c16:uniqueId val="{00000007-9813-7E42-80CD-B1AE7B952A64}"/>
              </c:ext>
            </c:extLst>
          </c:dPt>
          <c:dPt>
            <c:idx val="4"/>
            <c:bubble3D val="0"/>
            <c:spPr>
              <a:solidFill>
                <a:srgbClr val="FF0000"/>
              </a:solidFill>
              <a:ln w="19050">
                <a:noFill/>
              </a:ln>
              <a:effectLst/>
            </c:spPr>
            <c:extLst>
              <c:ext xmlns:c16="http://schemas.microsoft.com/office/drawing/2014/chart" uri="{C3380CC4-5D6E-409C-BE32-E72D297353CC}">
                <c16:uniqueId val="{00000009-9813-7E42-80CD-B1AE7B952A64}"/>
              </c:ext>
            </c:extLst>
          </c:dPt>
          <c:dPt>
            <c:idx val="5"/>
            <c:bubble3D val="0"/>
            <c:spPr>
              <a:solidFill>
                <a:srgbClr val="FF0000"/>
              </a:solidFill>
              <a:ln w="19050">
                <a:noFill/>
              </a:ln>
              <a:effectLst/>
            </c:spPr>
            <c:extLst>
              <c:ext xmlns:c16="http://schemas.microsoft.com/office/drawing/2014/chart" uri="{C3380CC4-5D6E-409C-BE32-E72D297353CC}">
                <c16:uniqueId val="{0000000B-9813-7E42-80CD-B1AE7B952A64}"/>
              </c:ext>
            </c:extLst>
          </c:dPt>
          <c:dPt>
            <c:idx val="6"/>
            <c:bubble3D val="0"/>
            <c:spPr>
              <a:noFill/>
              <a:ln w="19050">
                <a:noFill/>
              </a:ln>
              <a:effectLst/>
            </c:spPr>
            <c:extLst>
              <c:ext xmlns:c16="http://schemas.microsoft.com/office/drawing/2014/chart" uri="{C3380CC4-5D6E-409C-BE32-E72D297353CC}">
                <c16:uniqueId val="{0000000D-9813-7E42-80CD-B1AE7B952A64}"/>
              </c:ext>
            </c:extLst>
          </c:dPt>
          <c:val>
            <c:numRef>
              <c:f>Tables!$AT$50:$AT$56</c:f>
              <c:numCache>
                <c:formatCode>0.0%</c:formatCode>
                <c:ptCount val="7"/>
                <c:pt idx="0">
                  <c:v>0</c:v>
                </c:pt>
                <c:pt idx="1">
                  <c:v>0</c:v>
                </c:pt>
                <c:pt idx="2">
                  <c:v>0.3</c:v>
                </c:pt>
                <c:pt idx="3">
                  <c:v>0.3</c:v>
                </c:pt>
                <c:pt idx="4">
                  <c:v>0.4</c:v>
                </c:pt>
                <c:pt idx="5">
                  <c:v>0</c:v>
                </c:pt>
                <c:pt idx="6">
                  <c:v>1</c:v>
                </c:pt>
              </c:numCache>
            </c:numRef>
          </c:val>
          <c:extLst>
            <c:ext xmlns:c16="http://schemas.microsoft.com/office/drawing/2014/chart" uri="{C3380CC4-5D6E-409C-BE32-E72D297353CC}">
              <c16:uniqueId val="{0000000E-9813-7E42-80CD-B1AE7B952A64}"/>
            </c:ext>
          </c:extLst>
        </c:ser>
        <c:dLbls>
          <c:showLegendKey val="0"/>
          <c:showVal val="0"/>
          <c:showCatName val="0"/>
          <c:showSerName val="0"/>
          <c:showPercent val="0"/>
          <c:showBubbleSize val="0"/>
          <c:showLeaderLines val="1"/>
        </c:dLbls>
        <c:firstSliceAng val="270"/>
        <c:holeSize val="75"/>
      </c:doughnutChart>
      <c:pieChart>
        <c:varyColors val="1"/>
        <c:ser>
          <c:idx val="1"/>
          <c:order val="1"/>
          <c:tx>
            <c:strRef>
              <c:f>Tables!$AR$49</c:f>
              <c:strCache>
                <c:ptCount val="1"/>
                <c:pt idx="0">
                  <c:v>SpeedO</c:v>
                </c:pt>
              </c:strCache>
            </c:strRef>
          </c:tx>
          <c:spPr>
            <a:ln>
              <a:noFill/>
            </a:ln>
          </c:spPr>
          <c:dPt>
            <c:idx val="0"/>
            <c:bubble3D val="0"/>
            <c:spPr>
              <a:noFill/>
              <a:ln w="19050">
                <a:noFill/>
              </a:ln>
              <a:effectLst/>
            </c:spPr>
            <c:extLst>
              <c:ext xmlns:c16="http://schemas.microsoft.com/office/drawing/2014/chart" uri="{C3380CC4-5D6E-409C-BE32-E72D297353CC}">
                <c16:uniqueId val="{00000010-9813-7E42-80CD-B1AE7B952A64}"/>
              </c:ext>
            </c:extLst>
          </c:dPt>
          <c:dPt>
            <c:idx val="1"/>
            <c:bubble3D val="0"/>
            <c:spPr>
              <a:solidFill>
                <a:schemeClr val="tx1"/>
              </a:solidFill>
              <a:ln w="19050">
                <a:noFill/>
              </a:ln>
              <a:effectLst/>
            </c:spPr>
            <c:extLst>
              <c:ext xmlns:c16="http://schemas.microsoft.com/office/drawing/2014/chart" uri="{C3380CC4-5D6E-409C-BE32-E72D297353CC}">
                <c16:uniqueId val="{00000012-9813-7E42-80CD-B1AE7B952A64}"/>
              </c:ext>
            </c:extLst>
          </c:dPt>
          <c:dPt>
            <c:idx val="2"/>
            <c:bubble3D val="0"/>
            <c:spPr>
              <a:noFill/>
              <a:ln w="19050">
                <a:noFill/>
              </a:ln>
              <a:effectLst/>
            </c:spPr>
            <c:extLst>
              <c:ext xmlns:c16="http://schemas.microsoft.com/office/drawing/2014/chart" uri="{C3380CC4-5D6E-409C-BE32-E72D297353CC}">
                <c16:uniqueId val="{00000014-9813-7E42-80CD-B1AE7B952A64}"/>
              </c:ext>
            </c:extLst>
          </c:dPt>
          <c:dLbls>
            <c:dLbl>
              <c:idx val="1"/>
              <c:tx>
                <c:strRef>
                  <c:f>Tables!$AR$50</c:f>
                  <c:strCache>
                    <c:ptCount val="1"/>
                    <c:pt idx="0">
                      <c:v>7.9%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{6C52CB0B-AC57-D647-B7BE-5E400F2EEC45}</c15:txfldGUID>
                      <c15:f>Tables!$AR$50</c15:f>
                      <c15:dlblFieldTableCache>
                        <c:ptCount val="1"/>
                        <c:pt idx="0">
                          <c:v>7.9%</c:v>
                        </c:pt>
                      </c15:dlblFieldTableCache>
                    </c15:dlblFTEntry>
                  </c15:dlblFieldTable>
                  <c15:showDataLabelsRange val="0"/>
                </c:ext>
                <c:ext xmlns:c16="http://schemas.microsoft.com/office/drawing/2014/chart" uri="{C3380CC4-5D6E-409C-BE32-E72D297353CC}">
                  <c16:uniqueId val="{00000012-9813-7E42-80CD-B1AE7B952A6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Tables!$AR$50:$AR$52</c:f>
              <c:numCache>
                <c:formatCode>General</c:formatCode>
                <c:ptCount val="3"/>
                <c:pt idx="0" formatCode="0.0%">
                  <c:v>7.8873239436619724E-2</c:v>
                </c:pt>
                <c:pt idx="1">
                  <c:v>0.02</c:v>
                </c:pt>
                <c:pt idx="2">
                  <c:v>1.9011267605633804</c:v>
                </c:pt>
              </c:numCache>
            </c:numRef>
          </c:val>
          <c:extLst>
            <c:ext xmlns:c16="http://schemas.microsoft.com/office/drawing/2014/chart" uri="{C3380CC4-5D6E-409C-BE32-E72D297353CC}">
              <c16:uniqueId val="{00000015-9813-7E42-80CD-B1AE7B952A64}"/>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Tables!$AQ$67</c:f>
          <c:strCache>
            <c:ptCount val="1"/>
            <c:pt idx="0">
              <c:v>Savings Goal ↑ 20%</c:v>
            </c:pt>
          </c:strCache>
        </c:strRef>
      </c:tx>
      <c:layout>
        <c:manualLayout>
          <c:xMode val="edge"/>
          <c:yMode val="edge"/>
          <c:x val="0.33531933508311468"/>
          <c:y val="3.00554289266473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lumMod val="60000"/>
                  <a:lumOff val="40000"/>
                </a:schemeClr>
              </a:solidFill>
              <a:latin typeface="+mn-lt"/>
              <a:ea typeface="+mn-ea"/>
              <a:cs typeface="+mn-cs"/>
            </a:defRPr>
          </a:pPr>
          <a:endParaRPr lang="en-US"/>
        </a:p>
      </c:txPr>
    </c:title>
    <c:autoTitleDeleted val="0"/>
    <c:plotArea>
      <c:layout>
        <c:manualLayout>
          <c:layoutTarget val="inner"/>
          <c:xMode val="edge"/>
          <c:yMode val="edge"/>
          <c:x val="0.19422834645669293"/>
          <c:y val="0.1532540689903063"/>
          <c:w val="0.62265463692038481"/>
          <c:h val="0.73735417530045577"/>
        </c:manualLayout>
      </c:layout>
      <c:doughnutChart>
        <c:varyColors val="1"/>
        <c:ser>
          <c:idx val="0"/>
          <c:order val="0"/>
          <c:tx>
            <c:strRef>
              <c:f>Tables!$AT$67</c:f>
              <c:strCache>
                <c:ptCount val="1"/>
                <c:pt idx="0">
                  <c:v>Stages</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99B3-E345-A24D-119E4BE84AA0}"/>
              </c:ext>
            </c:extLst>
          </c:dPt>
          <c:dPt>
            <c:idx val="1"/>
            <c:bubble3D val="0"/>
            <c:spPr>
              <a:solidFill>
                <a:srgbClr val="FF0000"/>
              </a:solidFill>
              <a:ln w="19050">
                <a:noFill/>
              </a:ln>
              <a:effectLst/>
            </c:spPr>
            <c:extLst>
              <c:ext xmlns:c16="http://schemas.microsoft.com/office/drawing/2014/chart" uri="{C3380CC4-5D6E-409C-BE32-E72D297353CC}">
                <c16:uniqueId val="{00000003-99B3-E345-A24D-119E4BE84AA0}"/>
              </c:ext>
            </c:extLst>
          </c:dPt>
          <c:dPt>
            <c:idx val="2"/>
            <c:bubble3D val="0"/>
            <c:spPr>
              <a:solidFill>
                <a:srgbClr val="FF0000"/>
              </a:solidFill>
              <a:ln w="19050">
                <a:noFill/>
              </a:ln>
              <a:effectLst/>
            </c:spPr>
            <c:extLst>
              <c:ext xmlns:c16="http://schemas.microsoft.com/office/drawing/2014/chart" uri="{C3380CC4-5D6E-409C-BE32-E72D297353CC}">
                <c16:uniqueId val="{00000005-99B3-E345-A24D-119E4BE84AA0}"/>
              </c:ext>
            </c:extLst>
          </c:dPt>
          <c:dPt>
            <c:idx val="3"/>
            <c:bubble3D val="0"/>
            <c:spPr>
              <a:solidFill>
                <a:srgbClr val="FFFF00"/>
              </a:solidFill>
              <a:ln w="19050">
                <a:noFill/>
              </a:ln>
              <a:effectLst/>
            </c:spPr>
            <c:extLst>
              <c:ext xmlns:c16="http://schemas.microsoft.com/office/drawing/2014/chart" uri="{C3380CC4-5D6E-409C-BE32-E72D297353CC}">
                <c16:uniqueId val="{00000007-99B3-E345-A24D-119E4BE84AA0}"/>
              </c:ext>
            </c:extLst>
          </c:dPt>
          <c:dPt>
            <c:idx val="4"/>
            <c:bubble3D val="0"/>
            <c:spPr>
              <a:solidFill>
                <a:srgbClr val="00B050"/>
              </a:solidFill>
              <a:ln w="19050">
                <a:noFill/>
              </a:ln>
              <a:effectLst/>
            </c:spPr>
            <c:extLst>
              <c:ext xmlns:c16="http://schemas.microsoft.com/office/drawing/2014/chart" uri="{C3380CC4-5D6E-409C-BE32-E72D297353CC}">
                <c16:uniqueId val="{00000009-99B3-E345-A24D-119E4BE84AA0}"/>
              </c:ext>
            </c:extLst>
          </c:dPt>
          <c:dPt>
            <c:idx val="5"/>
            <c:bubble3D val="0"/>
            <c:spPr>
              <a:solidFill>
                <a:srgbClr val="00B050"/>
              </a:solidFill>
              <a:ln w="19050">
                <a:noFill/>
              </a:ln>
              <a:effectLst/>
            </c:spPr>
            <c:extLst>
              <c:ext xmlns:c16="http://schemas.microsoft.com/office/drawing/2014/chart" uri="{C3380CC4-5D6E-409C-BE32-E72D297353CC}">
                <c16:uniqueId val="{0000000B-99B3-E345-A24D-119E4BE84AA0}"/>
              </c:ext>
            </c:extLst>
          </c:dPt>
          <c:dPt>
            <c:idx val="6"/>
            <c:bubble3D val="0"/>
            <c:spPr>
              <a:noFill/>
              <a:ln w="19050">
                <a:noFill/>
              </a:ln>
              <a:effectLst/>
            </c:spPr>
            <c:extLst>
              <c:ext xmlns:c16="http://schemas.microsoft.com/office/drawing/2014/chart" uri="{C3380CC4-5D6E-409C-BE32-E72D297353CC}">
                <c16:uniqueId val="{0000000D-99B3-E345-A24D-119E4BE84AA0}"/>
              </c:ext>
            </c:extLst>
          </c:dPt>
          <c:val>
            <c:numRef>
              <c:f>Tables!$AT$68:$AT$74</c:f>
              <c:numCache>
                <c:formatCode>0.0%</c:formatCode>
                <c:ptCount val="7"/>
                <c:pt idx="0">
                  <c:v>0</c:v>
                </c:pt>
                <c:pt idx="1">
                  <c:v>0</c:v>
                </c:pt>
                <c:pt idx="2">
                  <c:v>0.1</c:v>
                </c:pt>
                <c:pt idx="3">
                  <c:v>0.1</c:v>
                </c:pt>
                <c:pt idx="4">
                  <c:v>0.8</c:v>
                </c:pt>
                <c:pt idx="5">
                  <c:v>0</c:v>
                </c:pt>
                <c:pt idx="6">
                  <c:v>1</c:v>
                </c:pt>
              </c:numCache>
            </c:numRef>
          </c:val>
          <c:extLst>
            <c:ext xmlns:c16="http://schemas.microsoft.com/office/drawing/2014/chart" uri="{C3380CC4-5D6E-409C-BE32-E72D297353CC}">
              <c16:uniqueId val="{0000000E-99B3-E345-A24D-119E4BE84AA0}"/>
            </c:ext>
          </c:extLst>
        </c:ser>
        <c:dLbls>
          <c:showLegendKey val="0"/>
          <c:showVal val="0"/>
          <c:showCatName val="0"/>
          <c:showSerName val="0"/>
          <c:showPercent val="0"/>
          <c:showBubbleSize val="0"/>
          <c:showLeaderLines val="1"/>
        </c:dLbls>
        <c:firstSliceAng val="270"/>
        <c:holeSize val="75"/>
      </c:doughnutChart>
      <c:pieChart>
        <c:varyColors val="1"/>
        <c:ser>
          <c:idx val="1"/>
          <c:order val="1"/>
          <c:tx>
            <c:strRef>
              <c:f>Tables!$AR$67</c:f>
              <c:strCache>
                <c:ptCount val="1"/>
                <c:pt idx="0">
                  <c:v>SpeedO</c:v>
                </c:pt>
              </c:strCache>
            </c:strRef>
          </c:tx>
          <c:spPr>
            <a:ln>
              <a:noFill/>
            </a:ln>
          </c:spPr>
          <c:dPt>
            <c:idx val="0"/>
            <c:bubble3D val="0"/>
            <c:spPr>
              <a:noFill/>
              <a:ln w="19050">
                <a:noFill/>
              </a:ln>
              <a:effectLst/>
            </c:spPr>
            <c:extLst>
              <c:ext xmlns:c16="http://schemas.microsoft.com/office/drawing/2014/chart" uri="{C3380CC4-5D6E-409C-BE32-E72D297353CC}">
                <c16:uniqueId val="{00000010-99B3-E345-A24D-119E4BE84AA0}"/>
              </c:ext>
            </c:extLst>
          </c:dPt>
          <c:dPt>
            <c:idx val="1"/>
            <c:bubble3D val="0"/>
            <c:spPr>
              <a:solidFill>
                <a:schemeClr val="tx1"/>
              </a:solidFill>
              <a:ln w="19050">
                <a:noFill/>
              </a:ln>
              <a:effectLst/>
            </c:spPr>
            <c:extLst>
              <c:ext xmlns:c16="http://schemas.microsoft.com/office/drawing/2014/chart" uri="{C3380CC4-5D6E-409C-BE32-E72D297353CC}">
                <c16:uniqueId val="{00000012-99B3-E345-A24D-119E4BE84AA0}"/>
              </c:ext>
            </c:extLst>
          </c:dPt>
          <c:dPt>
            <c:idx val="2"/>
            <c:bubble3D val="0"/>
            <c:spPr>
              <a:noFill/>
              <a:ln w="19050">
                <a:noFill/>
              </a:ln>
              <a:effectLst/>
            </c:spPr>
            <c:extLst>
              <c:ext xmlns:c16="http://schemas.microsoft.com/office/drawing/2014/chart" uri="{C3380CC4-5D6E-409C-BE32-E72D297353CC}">
                <c16:uniqueId val="{00000014-99B3-E345-A24D-119E4BE84AA0}"/>
              </c:ext>
            </c:extLst>
          </c:dPt>
          <c:dLbls>
            <c:dLbl>
              <c:idx val="1"/>
              <c:tx>
                <c:strRef>
                  <c:f>Tables!$AR$68</c:f>
                  <c:strCache>
                    <c:ptCount val="1"/>
                    <c:pt idx="0">
                      <c:v>16.9%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{997C0715-1743-AB4D-AFA1-DF6626CDEC63}</c15:txfldGUID>
                      <c15:f>Tables!$AR$68</c15:f>
                      <c15:dlblFieldTableCache>
                        <c:ptCount val="1"/>
                        <c:pt idx="0">
                          <c:v>16.9%</c:v>
                        </c:pt>
                      </c15:dlblFieldTableCache>
                    </c15:dlblFTEntry>
                  </c15:dlblFieldTable>
                  <c15:showDataLabelsRange val="0"/>
                </c:ext>
                <c:ext xmlns:c16="http://schemas.microsoft.com/office/drawing/2014/chart" uri="{C3380CC4-5D6E-409C-BE32-E72D297353CC}">
                  <c16:uniqueId val="{00000012-99B3-E345-A24D-119E4BE84AA0}"/>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Tables!$AR$68:$AR$70</c:f>
              <c:numCache>
                <c:formatCode>General</c:formatCode>
                <c:ptCount val="3"/>
                <c:pt idx="0" formatCode="0.0%">
                  <c:v>0.16929953051643193</c:v>
                </c:pt>
                <c:pt idx="1">
                  <c:v>0.02</c:v>
                </c:pt>
                <c:pt idx="2">
                  <c:v>1.810700469483568</c:v>
                </c:pt>
              </c:numCache>
            </c:numRef>
          </c:val>
          <c:extLst>
            <c:ext xmlns:c16="http://schemas.microsoft.com/office/drawing/2014/chart" uri="{C3380CC4-5D6E-409C-BE32-E72D297353CC}">
              <c16:uniqueId val="{00000015-99B3-E345-A24D-119E4BE84AA0}"/>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Tables!$AQ$58</c:f>
          <c:strCache>
            <c:ptCount val="1"/>
            <c:pt idx="0">
              <c:v>Total Expenses Goal ↓ 80%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lumMod val="60000"/>
                  <a:lumOff val="40000"/>
                </a:schemeClr>
              </a:solidFill>
              <a:latin typeface="+mn-lt"/>
              <a:ea typeface="+mn-ea"/>
              <a:cs typeface="+mn-cs"/>
            </a:defRPr>
          </a:pPr>
          <a:endParaRPr lang="en-US"/>
        </a:p>
      </c:txPr>
    </c:title>
    <c:autoTitleDeleted val="0"/>
    <c:plotArea>
      <c:layout>
        <c:manualLayout>
          <c:layoutTarget val="inner"/>
          <c:xMode val="edge"/>
          <c:yMode val="edge"/>
          <c:x val="0.18867279090113739"/>
          <c:y val="0.1532540689903063"/>
          <c:w val="0.62821019247594045"/>
          <c:h val="0.80654660945555845"/>
        </c:manualLayout>
      </c:layout>
      <c:doughnutChart>
        <c:varyColors val="1"/>
        <c:ser>
          <c:idx val="0"/>
          <c:order val="0"/>
          <c:tx>
            <c:strRef>
              <c:f>Tables!$AT$58</c:f>
              <c:strCache>
                <c:ptCount val="1"/>
                <c:pt idx="0">
                  <c:v>Stages</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9D97-434B-8CF9-1BC2D1C446E1}"/>
              </c:ext>
            </c:extLst>
          </c:dPt>
          <c:dPt>
            <c:idx val="1"/>
            <c:bubble3D val="0"/>
            <c:spPr>
              <a:solidFill>
                <a:srgbClr val="00B050"/>
              </a:solidFill>
              <a:ln w="19050">
                <a:noFill/>
              </a:ln>
              <a:effectLst/>
            </c:spPr>
            <c:extLst>
              <c:ext xmlns:c16="http://schemas.microsoft.com/office/drawing/2014/chart" uri="{C3380CC4-5D6E-409C-BE32-E72D297353CC}">
                <c16:uniqueId val="{00000003-9D97-434B-8CF9-1BC2D1C446E1}"/>
              </c:ext>
            </c:extLst>
          </c:dPt>
          <c:dPt>
            <c:idx val="2"/>
            <c:bubble3D val="0"/>
            <c:spPr>
              <a:solidFill>
                <a:srgbClr val="00B050"/>
              </a:solidFill>
              <a:ln w="19050">
                <a:noFill/>
              </a:ln>
              <a:effectLst/>
            </c:spPr>
            <c:extLst>
              <c:ext xmlns:c16="http://schemas.microsoft.com/office/drawing/2014/chart" uri="{C3380CC4-5D6E-409C-BE32-E72D297353CC}">
                <c16:uniqueId val="{00000005-9D97-434B-8CF9-1BC2D1C446E1}"/>
              </c:ext>
            </c:extLst>
          </c:dPt>
          <c:dPt>
            <c:idx val="3"/>
            <c:bubble3D val="0"/>
            <c:spPr>
              <a:solidFill>
                <a:srgbClr val="FFFF00"/>
              </a:solidFill>
              <a:ln w="19050">
                <a:noFill/>
              </a:ln>
              <a:effectLst/>
            </c:spPr>
            <c:extLst>
              <c:ext xmlns:c16="http://schemas.microsoft.com/office/drawing/2014/chart" uri="{C3380CC4-5D6E-409C-BE32-E72D297353CC}">
                <c16:uniqueId val="{00000007-9D97-434B-8CF9-1BC2D1C446E1}"/>
              </c:ext>
            </c:extLst>
          </c:dPt>
          <c:dPt>
            <c:idx val="4"/>
            <c:bubble3D val="0"/>
            <c:spPr>
              <a:solidFill>
                <a:srgbClr val="FF0000"/>
              </a:solidFill>
              <a:ln w="19050">
                <a:noFill/>
              </a:ln>
              <a:effectLst/>
            </c:spPr>
            <c:extLst>
              <c:ext xmlns:c16="http://schemas.microsoft.com/office/drawing/2014/chart" uri="{C3380CC4-5D6E-409C-BE32-E72D297353CC}">
                <c16:uniqueId val="{00000009-9D97-434B-8CF9-1BC2D1C446E1}"/>
              </c:ext>
            </c:extLst>
          </c:dPt>
          <c:dPt>
            <c:idx val="5"/>
            <c:bubble3D val="0"/>
            <c:spPr>
              <a:solidFill>
                <a:srgbClr val="FF0000"/>
              </a:solidFill>
              <a:ln w="19050">
                <a:noFill/>
              </a:ln>
              <a:effectLst/>
            </c:spPr>
            <c:extLst>
              <c:ext xmlns:c16="http://schemas.microsoft.com/office/drawing/2014/chart" uri="{C3380CC4-5D6E-409C-BE32-E72D297353CC}">
                <c16:uniqueId val="{0000000B-9D97-434B-8CF9-1BC2D1C446E1}"/>
              </c:ext>
            </c:extLst>
          </c:dPt>
          <c:dPt>
            <c:idx val="6"/>
            <c:bubble3D val="0"/>
            <c:spPr>
              <a:noFill/>
              <a:ln w="19050">
                <a:noFill/>
              </a:ln>
              <a:effectLst/>
            </c:spPr>
            <c:extLst>
              <c:ext xmlns:c16="http://schemas.microsoft.com/office/drawing/2014/chart" uri="{C3380CC4-5D6E-409C-BE32-E72D297353CC}">
                <c16:uniqueId val="{0000000D-9D97-434B-8CF9-1BC2D1C446E1}"/>
              </c:ext>
            </c:extLst>
          </c:dPt>
          <c:val>
            <c:numRef>
              <c:f>Tables!$AT$59:$AT$65</c:f>
              <c:numCache>
                <c:formatCode>0.0%</c:formatCode>
                <c:ptCount val="7"/>
                <c:pt idx="0">
                  <c:v>0</c:v>
                </c:pt>
                <c:pt idx="1">
                  <c:v>0</c:v>
                </c:pt>
                <c:pt idx="2">
                  <c:v>0.8</c:v>
                </c:pt>
                <c:pt idx="3">
                  <c:v>0.1</c:v>
                </c:pt>
                <c:pt idx="4">
                  <c:v>0.1</c:v>
                </c:pt>
                <c:pt idx="5">
                  <c:v>0</c:v>
                </c:pt>
                <c:pt idx="6">
                  <c:v>1</c:v>
                </c:pt>
              </c:numCache>
            </c:numRef>
          </c:val>
          <c:extLst>
            <c:ext xmlns:c16="http://schemas.microsoft.com/office/drawing/2014/chart" uri="{C3380CC4-5D6E-409C-BE32-E72D297353CC}">
              <c16:uniqueId val="{0000000E-9D97-434B-8CF9-1BC2D1C446E1}"/>
            </c:ext>
          </c:extLst>
        </c:ser>
        <c:dLbls>
          <c:showLegendKey val="0"/>
          <c:showVal val="0"/>
          <c:showCatName val="0"/>
          <c:showSerName val="0"/>
          <c:showPercent val="0"/>
          <c:showBubbleSize val="0"/>
          <c:showLeaderLines val="1"/>
        </c:dLbls>
        <c:firstSliceAng val="270"/>
        <c:holeSize val="75"/>
      </c:doughnutChart>
      <c:pieChart>
        <c:varyColors val="1"/>
        <c:ser>
          <c:idx val="1"/>
          <c:order val="1"/>
          <c:tx>
            <c:strRef>
              <c:f>Tables!$AR$58</c:f>
              <c:strCache>
                <c:ptCount val="1"/>
                <c:pt idx="0">
                  <c:v>SpeedO</c:v>
                </c:pt>
              </c:strCache>
            </c:strRef>
          </c:tx>
          <c:spPr>
            <a:ln>
              <a:noFill/>
            </a:ln>
          </c:spPr>
          <c:dPt>
            <c:idx val="0"/>
            <c:bubble3D val="0"/>
            <c:spPr>
              <a:noFill/>
              <a:ln w="19050">
                <a:noFill/>
              </a:ln>
              <a:effectLst/>
            </c:spPr>
            <c:extLst>
              <c:ext xmlns:c16="http://schemas.microsoft.com/office/drawing/2014/chart" uri="{C3380CC4-5D6E-409C-BE32-E72D297353CC}">
                <c16:uniqueId val="{00000010-9D97-434B-8CF9-1BC2D1C446E1}"/>
              </c:ext>
            </c:extLst>
          </c:dPt>
          <c:dPt>
            <c:idx val="1"/>
            <c:bubble3D val="0"/>
            <c:spPr>
              <a:solidFill>
                <a:schemeClr val="tx1"/>
              </a:solidFill>
              <a:ln w="19050">
                <a:noFill/>
              </a:ln>
              <a:effectLst/>
            </c:spPr>
            <c:extLst>
              <c:ext xmlns:c16="http://schemas.microsoft.com/office/drawing/2014/chart" uri="{C3380CC4-5D6E-409C-BE32-E72D297353CC}">
                <c16:uniqueId val="{00000012-9D97-434B-8CF9-1BC2D1C446E1}"/>
              </c:ext>
            </c:extLst>
          </c:dPt>
          <c:dPt>
            <c:idx val="2"/>
            <c:bubble3D val="0"/>
            <c:spPr>
              <a:noFill/>
              <a:ln w="19050">
                <a:noFill/>
              </a:ln>
              <a:effectLst/>
            </c:spPr>
            <c:extLst>
              <c:ext xmlns:c16="http://schemas.microsoft.com/office/drawing/2014/chart" uri="{C3380CC4-5D6E-409C-BE32-E72D297353CC}">
                <c16:uniqueId val="{00000014-9D97-434B-8CF9-1BC2D1C446E1}"/>
              </c:ext>
            </c:extLst>
          </c:dPt>
          <c:dLbls>
            <c:dLbl>
              <c:idx val="1"/>
              <c:tx>
                <c:strRef>
                  <c:f>Tables!$AR$59</c:f>
                  <c:strCache>
                    <c:ptCount val="1"/>
                    <c:pt idx="0">
                      <c:v>84.8%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{60888B9F-38FD-3748-8A54-628FE0C46BF1}</c15:txfldGUID>
                      <c15:f>Tables!$AR$59</c15:f>
                      <c15:dlblFieldTableCache>
                        <c:ptCount val="1"/>
                        <c:pt idx="0">
                          <c:v>84.8%</c:v>
                        </c:pt>
                      </c15:dlblFieldTableCache>
                    </c15:dlblFTEntry>
                  </c15:dlblFieldTable>
                  <c15:showDataLabelsRange val="0"/>
                </c:ext>
                <c:ext xmlns:c16="http://schemas.microsoft.com/office/drawing/2014/chart" uri="{C3380CC4-5D6E-409C-BE32-E72D297353CC}">
                  <c16:uniqueId val="{00000012-9D97-434B-8CF9-1BC2D1C446E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Tables!$AR$59:$AR$61</c:f>
              <c:numCache>
                <c:formatCode>General</c:formatCode>
                <c:ptCount val="3"/>
                <c:pt idx="0" formatCode="0.0%">
                  <c:v>0.84754929577464788</c:v>
                </c:pt>
                <c:pt idx="1">
                  <c:v>0.02</c:v>
                </c:pt>
                <c:pt idx="2">
                  <c:v>1.1324507042253522</c:v>
                </c:pt>
              </c:numCache>
            </c:numRef>
          </c:val>
          <c:extLst>
            <c:ext xmlns:c16="http://schemas.microsoft.com/office/drawing/2014/chart" uri="{C3380CC4-5D6E-409C-BE32-E72D297353CC}">
              <c16:uniqueId val="{00000015-9D97-434B-8CF9-1BC2D1C446E1}"/>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Tables!$AQ$76</c:f>
          <c:strCache>
            <c:ptCount val="1"/>
            <c:pt idx="0">
              <c:v>Debt to Gross Inc Goal ↓ 30%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lumMod val="60000"/>
                  <a:lumOff val="40000"/>
                </a:schemeClr>
              </a:solidFill>
              <a:latin typeface="+mn-lt"/>
              <a:ea typeface="+mn-ea"/>
              <a:cs typeface="+mn-cs"/>
            </a:defRPr>
          </a:pPr>
          <a:endParaRPr lang="en-US"/>
        </a:p>
      </c:txPr>
    </c:title>
    <c:autoTitleDeleted val="0"/>
    <c:plotArea>
      <c:layout>
        <c:manualLayout>
          <c:layoutTarget val="inner"/>
          <c:xMode val="edge"/>
          <c:yMode val="edge"/>
          <c:x val="0.18867279090113739"/>
          <c:y val="0.1532540689903063"/>
          <c:w val="0.62821019247594045"/>
          <c:h val="0.80654660945555845"/>
        </c:manualLayout>
      </c:layout>
      <c:doughnutChart>
        <c:varyColors val="1"/>
        <c:ser>
          <c:idx val="0"/>
          <c:order val="0"/>
          <c:tx>
            <c:strRef>
              <c:f>Tables!$AT$76</c:f>
              <c:strCache>
                <c:ptCount val="1"/>
                <c:pt idx="0">
                  <c:v>Stages</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7238-6545-AC90-13BBDDA2E4D1}"/>
              </c:ext>
            </c:extLst>
          </c:dPt>
          <c:dPt>
            <c:idx val="1"/>
            <c:bubble3D val="0"/>
            <c:spPr>
              <a:solidFill>
                <a:srgbClr val="00B050"/>
              </a:solidFill>
              <a:ln w="19050">
                <a:noFill/>
              </a:ln>
              <a:effectLst/>
            </c:spPr>
            <c:extLst>
              <c:ext xmlns:c16="http://schemas.microsoft.com/office/drawing/2014/chart" uri="{C3380CC4-5D6E-409C-BE32-E72D297353CC}">
                <c16:uniqueId val="{00000003-7238-6545-AC90-13BBDDA2E4D1}"/>
              </c:ext>
            </c:extLst>
          </c:dPt>
          <c:dPt>
            <c:idx val="2"/>
            <c:bubble3D val="0"/>
            <c:spPr>
              <a:solidFill>
                <a:srgbClr val="00B050"/>
              </a:solidFill>
              <a:ln w="19050">
                <a:noFill/>
              </a:ln>
              <a:effectLst/>
            </c:spPr>
            <c:extLst>
              <c:ext xmlns:c16="http://schemas.microsoft.com/office/drawing/2014/chart" uri="{C3380CC4-5D6E-409C-BE32-E72D297353CC}">
                <c16:uniqueId val="{00000005-7238-6545-AC90-13BBDDA2E4D1}"/>
              </c:ext>
            </c:extLst>
          </c:dPt>
          <c:dPt>
            <c:idx val="3"/>
            <c:bubble3D val="0"/>
            <c:spPr>
              <a:solidFill>
                <a:srgbClr val="FFFF00"/>
              </a:solidFill>
              <a:ln w="19050">
                <a:noFill/>
              </a:ln>
              <a:effectLst/>
            </c:spPr>
            <c:extLst>
              <c:ext xmlns:c16="http://schemas.microsoft.com/office/drawing/2014/chart" uri="{C3380CC4-5D6E-409C-BE32-E72D297353CC}">
                <c16:uniqueId val="{00000007-7238-6545-AC90-13BBDDA2E4D1}"/>
              </c:ext>
            </c:extLst>
          </c:dPt>
          <c:dPt>
            <c:idx val="4"/>
            <c:bubble3D val="0"/>
            <c:spPr>
              <a:solidFill>
                <a:srgbClr val="FF0000"/>
              </a:solidFill>
              <a:ln w="19050">
                <a:noFill/>
              </a:ln>
              <a:effectLst/>
            </c:spPr>
            <c:extLst>
              <c:ext xmlns:c16="http://schemas.microsoft.com/office/drawing/2014/chart" uri="{C3380CC4-5D6E-409C-BE32-E72D297353CC}">
                <c16:uniqueId val="{00000009-7238-6545-AC90-13BBDDA2E4D1}"/>
              </c:ext>
            </c:extLst>
          </c:dPt>
          <c:dPt>
            <c:idx val="5"/>
            <c:bubble3D val="0"/>
            <c:spPr>
              <a:solidFill>
                <a:srgbClr val="FF0000"/>
              </a:solidFill>
              <a:ln w="19050">
                <a:noFill/>
              </a:ln>
              <a:effectLst/>
            </c:spPr>
            <c:extLst>
              <c:ext xmlns:c16="http://schemas.microsoft.com/office/drawing/2014/chart" uri="{C3380CC4-5D6E-409C-BE32-E72D297353CC}">
                <c16:uniqueId val="{0000000B-7238-6545-AC90-13BBDDA2E4D1}"/>
              </c:ext>
            </c:extLst>
          </c:dPt>
          <c:dPt>
            <c:idx val="6"/>
            <c:bubble3D val="0"/>
            <c:spPr>
              <a:noFill/>
              <a:ln w="19050">
                <a:noFill/>
              </a:ln>
              <a:effectLst/>
            </c:spPr>
            <c:extLst>
              <c:ext xmlns:c16="http://schemas.microsoft.com/office/drawing/2014/chart" uri="{C3380CC4-5D6E-409C-BE32-E72D297353CC}">
                <c16:uniqueId val="{0000000D-7238-6545-AC90-13BBDDA2E4D1}"/>
              </c:ext>
            </c:extLst>
          </c:dPt>
          <c:val>
            <c:numRef>
              <c:f>Tables!$AT$77:$AT$83</c:f>
              <c:numCache>
                <c:formatCode>0.0%</c:formatCode>
                <c:ptCount val="7"/>
                <c:pt idx="0">
                  <c:v>0</c:v>
                </c:pt>
                <c:pt idx="1">
                  <c:v>0</c:v>
                </c:pt>
                <c:pt idx="2">
                  <c:v>0.3</c:v>
                </c:pt>
                <c:pt idx="3">
                  <c:v>0.15</c:v>
                </c:pt>
                <c:pt idx="4">
                  <c:v>0.55000000000000004</c:v>
                </c:pt>
                <c:pt idx="5">
                  <c:v>0</c:v>
                </c:pt>
                <c:pt idx="6">
                  <c:v>1</c:v>
                </c:pt>
              </c:numCache>
            </c:numRef>
          </c:val>
          <c:extLst>
            <c:ext xmlns:c16="http://schemas.microsoft.com/office/drawing/2014/chart" uri="{C3380CC4-5D6E-409C-BE32-E72D297353CC}">
              <c16:uniqueId val="{0000000E-7238-6545-AC90-13BBDDA2E4D1}"/>
            </c:ext>
          </c:extLst>
        </c:ser>
        <c:dLbls>
          <c:showLegendKey val="0"/>
          <c:showVal val="0"/>
          <c:showCatName val="0"/>
          <c:showSerName val="0"/>
          <c:showPercent val="0"/>
          <c:showBubbleSize val="0"/>
          <c:showLeaderLines val="1"/>
        </c:dLbls>
        <c:firstSliceAng val="270"/>
        <c:holeSize val="75"/>
      </c:doughnutChart>
      <c:pieChart>
        <c:varyColors val="1"/>
        <c:ser>
          <c:idx val="1"/>
          <c:order val="1"/>
          <c:tx>
            <c:strRef>
              <c:f>Tables!$AR$76</c:f>
              <c:strCache>
                <c:ptCount val="1"/>
                <c:pt idx="0">
                  <c:v>SpeedO</c:v>
                </c:pt>
              </c:strCache>
            </c:strRef>
          </c:tx>
          <c:spPr>
            <a:ln>
              <a:noFill/>
            </a:ln>
          </c:spPr>
          <c:dPt>
            <c:idx val="0"/>
            <c:bubble3D val="0"/>
            <c:spPr>
              <a:noFill/>
              <a:ln w="19050">
                <a:noFill/>
              </a:ln>
              <a:effectLst/>
            </c:spPr>
            <c:extLst>
              <c:ext xmlns:c16="http://schemas.microsoft.com/office/drawing/2014/chart" uri="{C3380CC4-5D6E-409C-BE32-E72D297353CC}">
                <c16:uniqueId val="{00000010-7238-6545-AC90-13BBDDA2E4D1}"/>
              </c:ext>
            </c:extLst>
          </c:dPt>
          <c:dPt>
            <c:idx val="1"/>
            <c:bubble3D val="0"/>
            <c:spPr>
              <a:solidFill>
                <a:schemeClr val="tx1"/>
              </a:solidFill>
              <a:ln w="19050">
                <a:noFill/>
              </a:ln>
              <a:effectLst/>
            </c:spPr>
            <c:extLst>
              <c:ext xmlns:c16="http://schemas.microsoft.com/office/drawing/2014/chart" uri="{C3380CC4-5D6E-409C-BE32-E72D297353CC}">
                <c16:uniqueId val="{00000012-7238-6545-AC90-13BBDDA2E4D1}"/>
              </c:ext>
            </c:extLst>
          </c:dPt>
          <c:dPt>
            <c:idx val="2"/>
            <c:bubble3D val="0"/>
            <c:spPr>
              <a:noFill/>
              <a:ln w="19050">
                <a:noFill/>
              </a:ln>
              <a:effectLst/>
            </c:spPr>
            <c:extLst>
              <c:ext xmlns:c16="http://schemas.microsoft.com/office/drawing/2014/chart" uri="{C3380CC4-5D6E-409C-BE32-E72D297353CC}">
                <c16:uniqueId val="{00000014-7238-6545-AC90-13BBDDA2E4D1}"/>
              </c:ext>
            </c:extLst>
          </c:dPt>
          <c:dLbls>
            <c:dLbl>
              <c:idx val="1"/>
              <c:tx>
                <c:strRef>
                  <c:f>Tables!$AR$77</c:f>
                  <c:strCache>
                    <c:ptCount val="1"/>
                    <c:pt idx="0">
                      <c:v>24.7%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{0D474DFD-D461-7A4C-98AA-FA670CF39DBC}</c15:txfldGUID>
                      <c15:f>Tables!$AR$77</c15:f>
                      <c15:dlblFieldTableCache>
                        <c:ptCount val="1"/>
                        <c:pt idx="0">
                          <c:v>24.7%</c:v>
                        </c:pt>
                      </c15:dlblFieldTableCache>
                    </c15:dlblFTEntry>
                  </c15:dlblFieldTable>
                  <c15:showDataLabelsRange val="0"/>
                </c:ext>
                <c:ext xmlns:c16="http://schemas.microsoft.com/office/drawing/2014/chart" uri="{C3380CC4-5D6E-409C-BE32-E72D297353CC}">
                  <c16:uniqueId val="{00000012-7238-6545-AC90-13BBDDA2E4D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Tables!$AR$77:$AR$79</c:f>
              <c:numCache>
                <c:formatCode>General</c:formatCode>
                <c:ptCount val="3"/>
                <c:pt idx="0" formatCode="0.0%">
                  <c:v>0.24676056338028168</c:v>
                </c:pt>
                <c:pt idx="1">
                  <c:v>0.02</c:v>
                </c:pt>
                <c:pt idx="2">
                  <c:v>1.7332394366197184</c:v>
                </c:pt>
              </c:numCache>
            </c:numRef>
          </c:val>
          <c:extLst>
            <c:ext xmlns:c16="http://schemas.microsoft.com/office/drawing/2014/chart" uri="{C3380CC4-5D6E-409C-BE32-E72D297353CC}">
              <c16:uniqueId val="{00000015-7238-6545-AC90-13BBDDA2E4D1}"/>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Tables!$AQ$85</c:f>
          <c:strCache>
            <c:ptCount val="1"/>
            <c:pt idx="0">
              <c:v>Cash To Monthly Expense Goal ↑ 3</c:v>
            </c:pt>
          </c:strCache>
        </c:strRef>
      </c:tx>
      <c:layout>
        <c:manualLayout>
          <c:xMode val="edge"/>
          <c:yMode val="edge"/>
          <c:x val="0.24643044619422572"/>
          <c:y val="2.67659552424367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2">
                  <a:lumMod val="60000"/>
                  <a:lumOff val="40000"/>
                </a:schemeClr>
              </a:solidFill>
              <a:latin typeface="+mn-lt"/>
              <a:ea typeface="+mn-ea"/>
              <a:cs typeface="+mn-cs"/>
            </a:defRPr>
          </a:pPr>
          <a:endParaRPr lang="en-US"/>
        </a:p>
      </c:txPr>
    </c:title>
    <c:autoTitleDeleted val="0"/>
    <c:plotArea>
      <c:layout>
        <c:manualLayout>
          <c:layoutTarget val="inner"/>
          <c:xMode val="edge"/>
          <c:yMode val="edge"/>
          <c:x val="0.19422834645669293"/>
          <c:y val="0.1532540689903063"/>
          <c:w val="0.62265463692038481"/>
          <c:h val="0.73735417530045577"/>
        </c:manualLayout>
      </c:layout>
      <c:doughnutChart>
        <c:varyColors val="1"/>
        <c:ser>
          <c:idx val="0"/>
          <c:order val="0"/>
          <c:tx>
            <c:strRef>
              <c:f>Tables!$AT$85</c:f>
              <c:strCache>
                <c:ptCount val="1"/>
                <c:pt idx="0">
                  <c:v>Stages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64B-2D4B-BE4A-AAC74799F6F1}"/>
              </c:ext>
            </c:extLst>
          </c:dPt>
          <c:dPt>
            <c:idx val="1"/>
            <c:bubble3D val="0"/>
            <c:spPr>
              <a:solidFill>
                <a:srgbClr val="FF0000"/>
              </a:solidFill>
              <a:ln w="19050">
                <a:noFill/>
              </a:ln>
              <a:effectLst/>
            </c:spPr>
            <c:extLst>
              <c:ext xmlns:c16="http://schemas.microsoft.com/office/drawing/2014/chart" uri="{C3380CC4-5D6E-409C-BE32-E72D297353CC}">
                <c16:uniqueId val="{00000003-464B-2D4B-BE4A-AAC74799F6F1}"/>
              </c:ext>
            </c:extLst>
          </c:dPt>
          <c:dPt>
            <c:idx val="2"/>
            <c:bubble3D val="0"/>
            <c:spPr>
              <a:solidFill>
                <a:srgbClr val="FF0000"/>
              </a:solidFill>
              <a:ln w="19050">
                <a:noFill/>
              </a:ln>
              <a:effectLst/>
            </c:spPr>
            <c:extLst>
              <c:ext xmlns:c16="http://schemas.microsoft.com/office/drawing/2014/chart" uri="{C3380CC4-5D6E-409C-BE32-E72D297353CC}">
                <c16:uniqueId val="{00000005-464B-2D4B-BE4A-AAC74799F6F1}"/>
              </c:ext>
            </c:extLst>
          </c:dPt>
          <c:dPt>
            <c:idx val="3"/>
            <c:bubble3D val="0"/>
            <c:spPr>
              <a:solidFill>
                <a:srgbClr val="FFFF00"/>
              </a:solidFill>
              <a:ln w="19050">
                <a:noFill/>
              </a:ln>
              <a:effectLst/>
            </c:spPr>
            <c:extLst>
              <c:ext xmlns:c16="http://schemas.microsoft.com/office/drawing/2014/chart" uri="{C3380CC4-5D6E-409C-BE32-E72D297353CC}">
                <c16:uniqueId val="{00000007-464B-2D4B-BE4A-AAC74799F6F1}"/>
              </c:ext>
            </c:extLst>
          </c:dPt>
          <c:dPt>
            <c:idx val="4"/>
            <c:bubble3D val="0"/>
            <c:spPr>
              <a:solidFill>
                <a:srgbClr val="00B050"/>
              </a:solidFill>
              <a:ln w="19050">
                <a:noFill/>
              </a:ln>
              <a:effectLst/>
            </c:spPr>
            <c:extLst>
              <c:ext xmlns:c16="http://schemas.microsoft.com/office/drawing/2014/chart" uri="{C3380CC4-5D6E-409C-BE32-E72D297353CC}">
                <c16:uniqueId val="{00000009-464B-2D4B-BE4A-AAC74799F6F1}"/>
              </c:ext>
            </c:extLst>
          </c:dPt>
          <c:dPt>
            <c:idx val="5"/>
            <c:bubble3D val="0"/>
            <c:spPr>
              <a:solidFill>
                <a:srgbClr val="00B050"/>
              </a:solidFill>
              <a:ln w="19050">
                <a:noFill/>
              </a:ln>
              <a:effectLst/>
            </c:spPr>
            <c:extLst>
              <c:ext xmlns:c16="http://schemas.microsoft.com/office/drawing/2014/chart" uri="{C3380CC4-5D6E-409C-BE32-E72D297353CC}">
                <c16:uniqueId val="{0000000B-464B-2D4B-BE4A-AAC74799F6F1}"/>
              </c:ext>
            </c:extLst>
          </c:dPt>
          <c:dPt>
            <c:idx val="6"/>
            <c:bubble3D val="0"/>
            <c:spPr>
              <a:noFill/>
              <a:ln w="19050">
                <a:noFill/>
              </a:ln>
              <a:effectLst/>
            </c:spPr>
            <c:extLst>
              <c:ext xmlns:c16="http://schemas.microsoft.com/office/drawing/2014/chart" uri="{C3380CC4-5D6E-409C-BE32-E72D297353CC}">
                <c16:uniqueId val="{0000000D-464B-2D4B-BE4A-AAC74799F6F1}"/>
              </c:ext>
            </c:extLst>
          </c:dPt>
          <c:val>
            <c:numRef>
              <c:f>Tables!$AT$86:$AT$92</c:f>
              <c:numCache>
                <c:formatCode>0.0%</c:formatCode>
                <c:ptCount val="7"/>
                <c:pt idx="0">
                  <c:v>0</c:v>
                </c:pt>
                <c:pt idx="1">
                  <c:v>0</c:v>
                </c:pt>
                <c:pt idx="2">
                  <c:v>1</c:v>
                </c:pt>
                <c:pt idx="3">
                  <c:v>2</c:v>
                </c:pt>
                <c:pt idx="4">
                  <c:v>3</c:v>
                </c:pt>
                <c:pt idx="5">
                  <c:v>0</c:v>
                </c:pt>
                <c:pt idx="6">
                  <c:v>6</c:v>
                </c:pt>
              </c:numCache>
            </c:numRef>
          </c:val>
          <c:extLst>
            <c:ext xmlns:c16="http://schemas.microsoft.com/office/drawing/2014/chart" uri="{C3380CC4-5D6E-409C-BE32-E72D297353CC}">
              <c16:uniqueId val="{0000000E-464B-2D4B-BE4A-AAC74799F6F1}"/>
            </c:ext>
          </c:extLst>
        </c:ser>
        <c:dLbls>
          <c:showLegendKey val="0"/>
          <c:showVal val="0"/>
          <c:showCatName val="0"/>
          <c:showSerName val="0"/>
          <c:showPercent val="0"/>
          <c:showBubbleSize val="0"/>
          <c:showLeaderLines val="1"/>
        </c:dLbls>
        <c:firstSliceAng val="270"/>
        <c:holeSize val="75"/>
      </c:doughnutChart>
      <c:pieChart>
        <c:varyColors val="1"/>
        <c:ser>
          <c:idx val="1"/>
          <c:order val="1"/>
          <c:tx>
            <c:strRef>
              <c:f>Tables!$AR$85</c:f>
              <c:strCache>
                <c:ptCount val="1"/>
                <c:pt idx="0">
                  <c:v>SpeedO</c:v>
                </c:pt>
              </c:strCache>
            </c:strRef>
          </c:tx>
          <c:dPt>
            <c:idx val="0"/>
            <c:bubble3D val="0"/>
            <c:spPr>
              <a:noFill/>
              <a:ln w="19050">
                <a:noFill/>
              </a:ln>
              <a:effectLst/>
            </c:spPr>
            <c:extLst>
              <c:ext xmlns:c16="http://schemas.microsoft.com/office/drawing/2014/chart" uri="{C3380CC4-5D6E-409C-BE32-E72D297353CC}">
                <c16:uniqueId val="{00000010-464B-2D4B-BE4A-AAC74799F6F1}"/>
              </c:ext>
            </c:extLst>
          </c:dPt>
          <c:dPt>
            <c:idx val="1"/>
            <c:bubble3D val="0"/>
            <c:spPr>
              <a:solidFill>
                <a:schemeClr val="tx1"/>
              </a:solidFill>
              <a:ln w="19050">
                <a:noFill/>
              </a:ln>
              <a:effectLst/>
            </c:spPr>
            <c:extLst>
              <c:ext xmlns:c16="http://schemas.microsoft.com/office/drawing/2014/chart" uri="{C3380CC4-5D6E-409C-BE32-E72D297353CC}">
                <c16:uniqueId val="{00000012-464B-2D4B-BE4A-AAC74799F6F1}"/>
              </c:ext>
            </c:extLst>
          </c:dPt>
          <c:dPt>
            <c:idx val="2"/>
            <c:bubble3D val="0"/>
            <c:spPr>
              <a:noFill/>
              <a:ln w="19050">
                <a:noFill/>
              </a:ln>
              <a:effectLst/>
            </c:spPr>
            <c:extLst>
              <c:ext xmlns:c16="http://schemas.microsoft.com/office/drawing/2014/chart" uri="{C3380CC4-5D6E-409C-BE32-E72D297353CC}">
                <c16:uniqueId val="{00000014-464B-2D4B-BE4A-AAC74799F6F1}"/>
              </c:ext>
            </c:extLst>
          </c:dPt>
          <c:dLbls>
            <c:dLbl>
              <c:idx val="1"/>
              <c:tx>
                <c:strRef>
                  <c:f>Tables!$AR$86</c:f>
                  <c:strCache>
                    <c:ptCount val="1"/>
                    <c:pt idx="0">
                      <c:v>329.7%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{0DC9FE94-735B-B045-BF75-E1CC2711E17D}</c15:txfldGUID>
                      <c15:f>Tables!$AR$86</c15:f>
                      <c15:dlblFieldTableCache>
                        <c:ptCount val="1"/>
                        <c:pt idx="0">
                          <c:v>329.7%</c:v>
                        </c:pt>
                      </c15:dlblFieldTableCache>
                    </c15:dlblFTEntry>
                  </c15:dlblFieldTable>
                  <c15:showDataLabelsRange val="0"/>
                </c:ext>
                <c:ext xmlns:c16="http://schemas.microsoft.com/office/drawing/2014/chart" uri="{C3380CC4-5D6E-409C-BE32-E72D297353CC}">
                  <c16:uniqueId val="{00000012-464B-2D4B-BE4A-AAC74799F6F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Tables!$AR$86:$AR$88</c:f>
              <c:numCache>
                <c:formatCode>General</c:formatCode>
                <c:ptCount val="3"/>
                <c:pt idx="0" formatCode="0.0%">
                  <c:v>3.2969954799255516</c:v>
                </c:pt>
                <c:pt idx="1">
                  <c:v>0.15</c:v>
                </c:pt>
                <c:pt idx="2">
                  <c:v>8.5530045200744471</c:v>
                </c:pt>
              </c:numCache>
            </c:numRef>
          </c:val>
          <c:extLst>
            <c:ext xmlns:c16="http://schemas.microsoft.com/office/drawing/2014/chart" uri="{C3380CC4-5D6E-409C-BE32-E72D297353CC}">
              <c16:uniqueId val="{00000015-464B-2D4B-BE4A-AAC74799F6F1}"/>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3">
                  <a:lumMod val="20000"/>
                  <a:lumOff val="80000"/>
                </a:schemeClr>
              </a:solidFill>
              <a:ln w="19050">
                <a:noFill/>
              </a:ln>
              <a:effectLst/>
            </c:spPr>
            <c:extLst>
              <c:ext xmlns:c16="http://schemas.microsoft.com/office/drawing/2014/chart" uri="{C3380CC4-5D6E-409C-BE32-E72D297353CC}">
                <c16:uniqueId val="{00000001-CA65-574B-9414-0D733830A5A9}"/>
              </c:ext>
            </c:extLst>
          </c:dPt>
          <c:dPt>
            <c:idx val="1"/>
            <c:bubble3D val="0"/>
            <c:spPr>
              <a:solidFill>
                <a:schemeClr val="accent2">
                  <a:lumMod val="20000"/>
                  <a:lumOff val="80000"/>
                </a:schemeClr>
              </a:solidFill>
              <a:ln w="19050">
                <a:noFill/>
              </a:ln>
              <a:effectLst/>
            </c:spPr>
            <c:extLst>
              <c:ext xmlns:c16="http://schemas.microsoft.com/office/drawing/2014/chart" uri="{C3380CC4-5D6E-409C-BE32-E72D297353CC}">
                <c16:uniqueId val="{00000003-CA65-574B-9414-0D733830A5A9}"/>
              </c:ext>
            </c:extLst>
          </c:dPt>
          <c:dPt>
            <c:idx val="2"/>
            <c:bubble3D val="0"/>
            <c:spPr>
              <a:solidFill>
                <a:schemeClr val="accent1">
                  <a:lumMod val="20000"/>
                  <a:lumOff val="80000"/>
                </a:schemeClr>
              </a:solidFill>
              <a:ln w="19050">
                <a:noFill/>
              </a:ln>
              <a:effectLst/>
            </c:spPr>
            <c:extLst>
              <c:ext xmlns:c16="http://schemas.microsoft.com/office/drawing/2014/chart" uri="{C3380CC4-5D6E-409C-BE32-E72D297353CC}">
                <c16:uniqueId val="{00000005-CA65-574B-9414-0D733830A5A9}"/>
              </c:ext>
            </c:extLst>
          </c:dPt>
          <c:dPt>
            <c:idx val="3"/>
            <c:bubble3D val="0"/>
            <c:spPr>
              <a:solidFill>
                <a:schemeClr val="accent4"/>
              </a:solidFill>
              <a:ln w="19050">
                <a:noFill/>
              </a:ln>
              <a:effectLst/>
            </c:spPr>
            <c:extLst>
              <c:ext xmlns:c16="http://schemas.microsoft.com/office/drawing/2014/chart" uri="{C3380CC4-5D6E-409C-BE32-E72D297353CC}">
                <c16:uniqueId val="{00000007-CA65-574B-9414-0D733830A5A9}"/>
              </c:ext>
            </c:extLst>
          </c:dPt>
          <c:dPt>
            <c:idx val="4"/>
            <c:bubble3D val="0"/>
            <c:spPr>
              <a:solidFill>
                <a:schemeClr val="bg2">
                  <a:lumMod val="90000"/>
                </a:schemeClr>
              </a:solidFill>
              <a:ln w="19050">
                <a:noFill/>
              </a:ln>
              <a:effectLst/>
            </c:spPr>
            <c:extLst>
              <c:ext xmlns:c16="http://schemas.microsoft.com/office/drawing/2014/chart" uri="{C3380CC4-5D6E-409C-BE32-E72D297353CC}">
                <c16:uniqueId val="{00000009-CA65-574B-9414-0D733830A5A9}"/>
              </c:ext>
            </c:extLst>
          </c:dPt>
          <c:dPt>
            <c:idx val="5"/>
            <c:bubble3D val="0"/>
            <c:spPr>
              <a:solidFill>
                <a:schemeClr val="accent6"/>
              </a:solidFill>
              <a:ln w="19050">
                <a:noFill/>
              </a:ln>
              <a:effectLst/>
            </c:spPr>
            <c:extLst>
              <c:ext xmlns:c16="http://schemas.microsoft.com/office/drawing/2014/chart" uri="{C3380CC4-5D6E-409C-BE32-E72D297353CC}">
                <c16:uniqueId val="{0000000B-CA65-574B-9414-0D733830A5A9}"/>
              </c:ext>
            </c:extLst>
          </c:dPt>
          <c:dPt>
            <c:idx val="6"/>
            <c:bubble3D val="0"/>
            <c:spPr>
              <a:solidFill>
                <a:schemeClr val="accent6">
                  <a:lumMod val="20000"/>
                  <a:lumOff val="80000"/>
                </a:schemeClr>
              </a:solidFill>
              <a:ln w="19050">
                <a:noFill/>
              </a:ln>
              <a:effectLst/>
            </c:spPr>
            <c:extLst>
              <c:ext xmlns:c16="http://schemas.microsoft.com/office/drawing/2014/chart" uri="{C3380CC4-5D6E-409C-BE32-E72D297353CC}">
                <c16:uniqueId val="{0000000D-CA65-574B-9414-0D733830A5A9}"/>
              </c:ext>
            </c:extLst>
          </c:dPt>
          <c:dPt>
            <c:idx val="7"/>
            <c:bubble3D val="0"/>
            <c:spPr>
              <a:solidFill>
                <a:schemeClr val="accent5">
                  <a:lumMod val="20000"/>
                  <a:lumOff val="80000"/>
                </a:schemeClr>
              </a:solidFill>
              <a:ln w="19050">
                <a:noFill/>
              </a:ln>
              <a:effectLst/>
            </c:spPr>
            <c:extLst>
              <c:ext xmlns:c16="http://schemas.microsoft.com/office/drawing/2014/chart" uri="{C3380CC4-5D6E-409C-BE32-E72D297353CC}">
                <c16:uniqueId val="{0000000F-CA65-574B-9414-0D733830A5A9}"/>
              </c:ext>
            </c:extLst>
          </c:dPt>
          <c:dPt>
            <c:idx val="8"/>
            <c:bubble3D val="0"/>
            <c:spPr>
              <a:solidFill>
                <a:schemeClr val="accent4">
                  <a:lumMod val="20000"/>
                  <a:lumOff val="80000"/>
                </a:schemeClr>
              </a:solidFill>
              <a:ln w="19050">
                <a:noFill/>
              </a:ln>
              <a:effectLst/>
            </c:spPr>
            <c:extLst>
              <c:ext xmlns:c16="http://schemas.microsoft.com/office/drawing/2014/chart" uri="{C3380CC4-5D6E-409C-BE32-E72D297353CC}">
                <c16:uniqueId val="{00000011-CA65-574B-9414-0D733830A5A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Tables!$AY$3:$AY$11</c:f>
              <c:strCache>
                <c:ptCount val="9"/>
                <c:pt idx="0">
                  <c:v>Housing</c:v>
                </c:pt>
                <c:pt idx="1">
                  <c:v>Food</c:v>
                </c:pt>
                <c:pt idx="2">
                  <c:v>Utilities</c:v>
                </c:pt>
                <c:pt idx="3">
                  <c:v>Transportation</c:v>
                </c:pt>
                <c:pt idx="4">
                  <c:v>Insurance</c:v>
                </c:pt>
                <c:pt idx="5">
                  <c:v>Debt</c:v>
                </c:pt>
                <c:pt idx="6">
                  <c:v>Personal &amp; Entertainment</c:v>
                </c:pt>
                <c:pt idx="7">
                  <c:v>Savings</c:v>
                </c:pt>
                <c:pt idx="8">
                  <c:v>Other</c:v>
                </c:pt>
              </c:strCache>
            </c:strRef>
          </c:cat>
          <c:val>
            <c:numRef>
              <c:f>Tables!$AZ$3:$AZ$11</c:f>
              <c:numCache>
                <c:formatCode>0.0%</c:formatCode>
                <c:ptCount val="9"/>
                <c:pt idx="0">
                  <c:v>0.2567511737089202</c:v>
                </c:pt>
                <c:pt idx="1">
                  <c:v>5.4084507042253524E-2</c:v>
                </c:pt>
                <c:pt idx="2">
                  <c:v>4.5521126760563378E-2</c:v>
                </c:pt>
                <c:pt idx="3">
                  <c:v>4.5145539906103288E-2</c:v>
                </c:pt>
                <c:pt idx="4">
                  <c:v>7.1361502347417838E-2</c:v>
                </c:pt>
                <c:pt idx="5">
                  <c:v>0.21769014084507043</c:v>
                </c:pt>
                <c:pt idx="6">
                  <c:v>0.15323943661971831</c:v>
                </c:pt>
                <c:pt idx="7">
                  <c:v>0.16929953051643193</c:v>
                </c:pt>
                <c:pt idx="8">
                  <c:v>3.7558685446009389E-3</c:v>
                </c:pt>
              </c:numCache>
            </c:numRef>
          </c:val>
          <c:extLst>
            <c:ext xmlns:c16="http://schemas.microsoft.com/office/drawing/2014/chart" uri="{C3380CC4-5D6E-409C-BE32-E72D297353CC}">
              <c16:uniqueId val="{00000012-CA65-574B-9414-0D733830A5A9}"/>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Expense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Tables!$AY$3</c:f>
              <c:strCache>
                <c:ptCount val="1"/>
                <c:pt idx="0">
                  <c:v>Housing</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Tables!$AZ$2:$BA$2</c:f>
              <c:strCache>
                <c:ptCount val="2"/>
                <c:pt idx="0">
                  <c:v>You</c:v>
                </c:pt>
                <c:pt idx="1">
                  <c:v>Others</c:v>
                </c:pt>
              </c:strCache>
            </c:strRef>
          </c:cat>
          <c:val>
            <c:numRef>
              <c:f>Tables!$AZ$3:$BA$3</c:f>
              <c:numCache>
                <c:formatCode>0.0%</c:formatCode>
                <c:ptCount val="2"/>
                <c:pt idx="0">
                  <c:v>0.2567511737089202</c:v>
                </c:pt>
                <c:pt idx="1">
                  <c:v>0.25</c:v>
                </c:pt>
              </c:numCache>
            </c:numRef>
          </c:val>
          <c:extLst>
            <c:ext xmlns:c16="http://schemas.microsoft.com/office/drawing/2014/chart" uri="{C3380CC4-5D6E-409C-BE32-E72D297353CC}">
              <c16:uniqueId val="{00000000-C8DE-D949-B7F0-7253F96CC71B}"/>
            </c:ext>
          </c:extLst>
        </c:ser>
        <c:ser>
          <c:idx val="1"/>
          <c:order val="1"/>
          <c:tx>
            <c:strRef>
              <c:f>Tables!$AY$4</c:f>
              <c:strCache>
                <c:ptCount val="1"/>
                <c:pt idx="0">
                  <c:v>Food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Tables!$AZ$2:$BA$2</c:f>
              <c:strCache>
                <c:ptCount val="2"/>
                <c:pt idx="0">
                  <c:v>You</c:v>
                </c:pt>
                <c:pt idx="1">
                  <c:v>Others</c:v>
                </c:pt>
              </c:strCache>
            </c:strRef>
          </c:cat>
          <c:val>
            <c:numRef>
              <c:f>Tables!$AZ$4:$BA$4</c:f>
              <c:numCache>
                <c:formatCode>0.0%</c:formatCode>
                <c:ptCount val="2"/>
                <c:pt idx="0">
                  <c:v>5.4084507042253524E-2</c:v>
                </c:pt>
                <c:pt idx="1">
                  <c:v>0.08</c:v>
                </c:pt>
              </c:numCache>
            </c:numRef>
          </c:val>
          <c:extLst>
            <c:ext xmlns:c16="http://schemas.microsoft.com/office/drawing/2014/chart" uri="{C3380CC4-5D6E-409C-BE32-E72D297353CC}">
              <c16:uniqueId val="{00000001-C8DE-D949-B7F0-7253F96CC71B}"/>
            </c:ext>
          </c:extLst>
        </c:ser>
        <c:ser>
          <c:idx val="2"/>
          <c:order val="2"/>
          <c:tx>
            <c:strRef>
              <c:f>Tables!$AY$5</c:f>
              <c:strCache>
                <c:ptCount val="1"/>
                <c:pt idx="0">
                  <c:v>Utilities</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Tables!$AZ$2:$BA$2</c:f>
              <c:strCache>
                <c:ptCount val="2"/>
                <c:pt idx="0">
                  <c:v>You</c:v>
                </c:pt>
                <c:pt idx="1">
                  <c:v>Others</c:v>
                </c:pt>
              </c:strCache>
            </c:strRef>
          </c:cat>
          <c:val>
            <c:numRef>
              <c:f>Tables!$AZ$5:$BA$5</c:f>
              <c:numCache>
                <c:formatCode>0.0%</c:formatCode>
                <c:ptCount val="2"/>
                <c:pt idx="0">
                  <c:v>4.5521126760563378E-2</c:v>
                </c:pt>
                <c:pt idx="1">
                  <c:v>0.05</c:v>
                </c:pt>
              </c:numCache>
            </c:numRef>
          </c:val>
          <c:extLst>
            <c:ext xmlns:c16="http://schemas.microsoft.com/office/drawing/2014/chart" uri="{C3380CC4-5D6E-409C-BE32-E72D297353CC}">
              <c16:uniqueId val="{00000002-C8DE-D949-B7F0-7253F96CC71B}"/>
            </c:ext>
          </c:extLst>
        </c:ser>
        <c:ser>
          <c:idx val="3"/>
          <c:order val="3"/>
          <c:tx>
            <c:strRef>
              <c:f>Tables!$AY$6</c:f>
              <c:strCache>
                <c:ptCount val="1"/>
                <c:pt idx="0">
                  <c:v>Transportation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Tables!$AZ$2:$BA$2</c:f>
              <c:strCache>
                <c:ptCount val="2"/>
                <c:pt idx="0">
                  <c:v>You</c:v>
                </c:pt>
                <c:pt idx="1">
                  <c:v>Others</c:v>
                </c:pt>
              </c:strCache>
            </c:strRef>
          </c:cat>
          <c:val>
            <c:numRef>
              <c:f>Tables!$AZ$6:$BA$6</c:f>
              <c:numCache>
                <c:formatCode>0.0%</c:formatCode>
                <c:ptCount val="2"/>
                <c:pt idx="0">
                  <c:v>4.5145539906103288E-2</c:v>
                </c:pt>
                <c:pt idx="1">
                  <c:v>0.05</c:v>
                </c:pt>
              </c:numCache>
            </c:numRef>
          </c:val>
          <c:extLst>
            <c:ext xmlns:c16="http://schemas.microsoft.com/office/drawing/2014/chart" uri="{C3380CC4-5D6E-409C-BE32-E72D297353CC}">
              <c16:uniqueId val="{00000003-C8DE-D949-B7F0-7253F96CC71B}"/>
            </c:ext>
          </c:extLst>
        </c:ser>
        <c:ser>
          <c:idx val="4"/>
          <c:order val="4"/>
          <c:tx>
            <c:strRef>
              <c:f>Tables!$AY$7</c:f>
              <c:strCache>
                <c:ptCount val="1"/>
                <c:pt idx="0">
                  <c:v>Insurance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Tables!$AZ$2:$BA$2</c:f>
              <c:strCache>
                <c:ptCount val="2"/>
                <c:pt idx="0">
                  <c:v>You</c:v>
                </c:pt>
                <c:pt idx="1">
                  <c:v>Others</c:v>
                </c:pt>
              </c:strCache>
            </c:strRef>
          </c:cat>
          <c:val>
            <c:numRef>
              <c:f>Tables!$AZ$7:$BA$7</c:f>
              <c:numCache>
                <c:formatCode>0.0%</c:formatCode>
                <c:ptCount val="2"/>
                <c:pt idx="0">
                  <c:v>7.1361502347417838E-2</c:v>
                </c:pt>
                <c:pt idx="1">
                  <c:v>0.08</c:v>
                </c:pt>
              </c:numCache>
            </c:numRef>
          </c:val>
          <c:extLst>
            <c:ext xmlns:c16="http://schemas.microsoft.com/office/drawing/2014/chart" uri="{C3380CC4-5D6E-409C-BE32-E72D297353CC}">
              <c16:uniqueId val="{00000004-C8DE-D949-B7F0-7253F96CC71B}"/>
            </c:ext>
          </c:extLst>
        </c:ser>
        <c:ser>
          <c:idx val="5"/>
          <c:order val="5"/>
          <c:tx>
            <c:strRef>
              <c:f>Tables!$AY$8</c:f>
              <c:strCache>
                <c:ptCount val="1"/>
                <c:pt idx="0">
                  <c:v>Debt</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Tables!$AZ$2:$BA$2</c:f>
              <c:strCache>
                <c:ptCount val="2"/>
                <c:pt idx="0">
                  <c:v>You</c:v>
                </c:pt>
                <c:pt idx="1">
                  <c:v>Others</c:v>
                </c:pt>
              </c:strCache>
            </c:strRef>
          </c:cat>
          <c:val>
            <c:numRef>
              <c:f>Tables!$AZ$8:$BA$8</c:f>
              <c:numCache>
                <c:formatCode>0.0%</c:formatCode>
                <c:ptCount val="2"/>
                <c:pt idx="0">
                  <c:v>0.21769014084507043</c:v>
                </c:pt>
                <c:pt idx="1">
                  <c:v>0.3</c:v>
                </c:pt>
              </c:numCache>
            </c:numRef>
          </c:val>
          <c:extLst>
            <c:ext xmlns:c16="http://schemas.microsoft.com/office/drawing/2014/chart" uri="{C3380CC4-5D6E-409C-BE32-E72D297353CC}">
              <c16:uniqueId val="{00000005-C8DE-D949-B7F0-7253F96CC71B}"/>
            </c:ext>
          </c:extLst>
        </c:ser>
        <c:ser>
          <c:idx val="6"/>
          <c:order val="6"/>
          <c:tx>
            <c:strRef>
              <c:f>Tables!$AY$9</c:f>
              <c:strCache>
                <c:ptCount val="1"/>
                <c:pt idx="0">
                  <c:v>Personal &amp; Entertainment</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Tables!$AZ$2:$BA$2</c:f>
              <c:strCache>
                <c:ptCount val="2"/>
                <c:pt idx="0">
                  <c:v>You</c:v>
                </c:pt>
                <c:pt idx="1">
                  <c:v>Others</c:v>
                </c:pt>
              </c:strCache>
            </c:strRef>
          </c:cat>
          <c:val>
            <c:numRef>
              <c:f>Tables!$AZ$9:$BA$9</c:f>
              <c:numCache>
                <c:formatCode>0.0%</c:formatCode>
                <c:ptCount val="2"/>
                <c:pt idx="0">
                  <c:v>0.15323943661971831</c:v>
                </c:pt>
                <c:pt idx="1">
                  <c:v>0.1</c:v>
                </c:pt>
              </c:numCache>
            </c:numRef>
          </c:val>
          <c:extLst>
            <c:ext xmlns:c16="http://schemas.microsoft.com/office/drawing/2014/chart" uri="{C3380CC4-5D6E-409C-BE32-E72D297353CC}">
              <c16:uniqueId val="{00000006-C8DE-D949-B7F0-7253F96CC71B}"/>
            </c:ext>
          </c:extLst>
        </c:ser>
        <c:ser>
          <c:idx val="7"/>
          <c:order val="7"/>
          <c:tx>
            <c:strRef>
              <c:f>Tables!$AY$10</c:f>
              <c:strCache>
                <c:ptCount val="1"/>
                <c:pt idx="0">
                  <c:v>Savings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Tables!$AZ$2:$BA$2</c:f>
              <c:strCache>
                <c:ptCount val="2"/>
                <c:pt idx="0">
                  <c:v>You</c:v>
                </c:pt>
                <c:pt idx="1">
                  <c:v>Others</c:v>
                </c:pt>
              </c:strCache>
            </c:strRef>
          </c:cat>
          <c:val>
            <c:numRef>
              <c:f>Tables!$AZ$10:$BA$10</c:f>
              <c:numCache>
                <c:formatCode>0.0%</c:formatCode>
                <c:ptCount val="2"/>
                <c:pt idx="0">
                  <c:v>0.16929953051643193</c:v>
                </c:pt>
                <c:pt idx="1">
                  <c:v>7.0000000000000007E-2</c:v>
                </c:pt>
              </c:numCache>
            </c:numRef>
          </c:val>
          <c:extLst>
            <c:ext xmlns:c16="http://schemas.microsoft.com/office/drawing/2014/chart" uri="{C3380CC4-5D6E-409C-BE32-E72D297353CC}">
              <c16:uniqueId val="{00000007-C8DE-D949-B7F0-7253F96CC71B}"/>
            </c:ext>
          </c:extLst>
        </c:ser>
        <c:ser>
          <c:idx val="8"/>
          <c:order val="8"/>
          <c:tx>
            <c:strRef>
              <c:f>Tables!$AY$11</c:f>
              <c:strCache>
                <c:ptCount val="1"/>
                <c:pt idx="0">
                  <c:v>Other</c:v>
                </c:pt>
              </c:strCache>
            </c:strRef>
          </c:tx>
          <c:spPr>
            <a:solidFill>
              <a:schemeClr val="tx2">
                <a:lumMod val="10000"/>
                <a:lumOff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Tables!$AZ$2:$BA$2</c:f>
              <c:strCache>
                <c:ptCount val="2"/>
                <c:pt idx="0">
                  <c:v>You</c:v>
                </c:pt>
                <c:pt idx="1">
                  <c:v>Others</c:v>
                </c:pt>
              </c:strCache>
            </c:strRef>
          </c:cat>
          <c:val>
            <c:numRef>
              <c:f>Tables!$AZ$11:$BA$11</c:f>
              <c:numCache>
                <c:formatCode>0.0%</c:formatCode>
                <c:ptCount val="2"/>
                <c:pt idx="0">
                  <c:v>3.7558685446009389E-3</c:v>
                </c:pt>
                <c:pt idx="1">
                  <c:v>0.02</c:v>
                </c:pt>
              </c:numCache>
            </c:numRef>
          </c:val>
          <c:extLst>
            <c:ext xmlns:c16="http://schemas.microsoft.com/office/drawing/2014/chart" uri="{C3380CC4-5D6E-409C-BE32-E72D297353CC}">
              <c16:uniqueId val="{00000008-C8DE-D949-B7F0-7253F96CC71B}"/>
            </c:ext>
          </c:extLst>
        </c:ser>
        <c:dLbls>
          <c:dLblPos val="ctr"/>
          <c:showLegendKey val="0"/>
          <c:showVal val="1"/>
          <c:showCatName val="0"/>
          <c:showSerName val="0"/>
          <c:showPercent val="0"/>
          <c:showBubbleSize val="0"/>
        </c:dLbls>
        <c:gapWidth val="150"/>
        <c:overlap val="100"/>
        <c:axId val="565490031"/>
        <c:axId val="1718253456"/>
      </c:barChart>
      <c:catAx>
        <c:axId val="56549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718253456"/>
        <c:crosses val="autoZero"/>
        <c:auto val="1"/>
        <c:lblAlgn val="ctr"/>
        <c:lblOffset val="100"/>
        <c:noMultiLvlLbl val="0"/>
      </c:catAx>
      <c:valAx>
        <c:axId val="1718253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490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Accumulated SS Payments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v>62</c:v>
          </c:tx>
          <c:spPr>
            <a:ln w="28575" cap="rnd">
              <a:solidFill>
                <a:schemeClr val="accent1"/>
              </a:solidFill>
              <a:round/>
            </a:ln>
            <a:effectLst/>
          </c:spPr>
          <c:marker>
            <c:symbol val="none"/>
          </c:marker>
          <c:cat>
            <c:numRef>
              <c:f>Tables!$AB$3:$AB$31</c:f>
              <c:numCache>
                <c:formatCode>General</c:formatCode>
                <c:ptCount val="29"/>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numCache>
            </c:numRef>
          </c:cat>
          <c:val>
            <c:numRef>
              <c:f>Tables!$AC$3:$AC$31</c:f>
              <c:numCache>
                <c:formatCode>_(* #,##0_);_(* \(#,##0\);_(* "-"??_);_(@_)</c:formatCode>
                <c:ptCount val="29"/>
                <c:pt idx="0">
                  <c:v>25620</c:v>
                </c:pt>
                <c:pt idx="1">
                  <c:v>51240</c:v>
                </c:pt>
                <c:pt idx="2">
                  <c:v>76860</c:v>
                </c:pt>
                <c:pt idx="3">
                  <c:v>102480</c:v>
                </c:pt>
                <c:pt idx="4">
                  <c:v>128100</c:v>
                </c:pt>
                <c:pt idx="5">
                  <c:v>153720</c:v>
                </c:pt>
                <c:pt idx="6">
                  <c:v>179340</c:v>
                </c:pt>
                <c:pt idx="7">
                  <c:v>204960</c:v>
                </c:pt>
                <c:pt idx="8">
                  <c:v>230580</c:v>
                </c:pt>
                <c:pt idx="9">
                  <c:v>256200</c:v>
                </c:pt>
                <c:pt idx="10">
                  <c:v>281820</c:v>
                </c:pt>
                <c:pt idx="11">
                  <c:v>307440</c:v>
                </c:pt>
                <c:pt idx="12">
                  <c:v>333060</c:v>
                </c:pt>
                <c:pt idx="13">
                  <c:v>358680</c:v>
                </c:pt>
                <c:pt idx="14">
                  <c:v>384300</c:v>
                </c:pt>
                <c:pt idx="15">
                  <c:v>409920</c:v>
                </c:pt>
                <c:pt idx="16">
                  <c:v>435540</c:v>
                </c:pt>
                <c:pt idx="17">
                  <c:v>461160</c:v>
                </c:pt>
                <c:pt idx="18">
                  <c:v>486780</c:v>
                </c:pt>
                <c:pt idx="19">
                  <c:v>512400</c:v>
                </c:pt>
                <c:pt idx="20">
                  <c:v>538020</c:v>
                </c:pt>
                <c:pt idx="21">
                  <c:v>563640</c:v>
                </c:pt>
                <c:pt idx="22">
                  <c:v>589260</c:v>
                </c:pt>
                <c:pt idx="23">
                  <c:v>614880</c:v>
                </c:pt>
                <c:pt idx="24">
                  <c:v>640500</c:v>
                </c:pt>
                <c:pt idx="25">
                  <c:v>666120</c:v>
                </c:pt>
                <c:pt idx="26">
                  <c:v>691740</c:v>
                </c:pt>
                <c:pt idx="27">
                  <c:v>717360</c:v>
                </c:pt>
                <c:pt idx="28">
                  <c:v>742980</c:v>
                </c:pt>
              </c:numCache>
            </c:numRef>
          </c:val>
          <c:smooth val="0"/>
          <c:extLst>
            <c:ext xmlns:c16="http://schemas.microsoft.com/office/drawing/2014/chart" uri="{C3380CC4-5D6E-409C-BE32-E72D297353CC}">
              <c16:uniqueId val="{00000000-0409-4648-88B3-6C09C07BBF3E}"/>
            </c:ext>
          </c:extLst>
        </c:ser>
        <c:ser>
          <c:idx val="1"/>
          <c:order val="1"/>
          <c:tx>
            <c:v>63</c:v>
          </c:tx>
          <c:spPr>
            <a:ln w="28575" cap="rnd">
              <a:solidFill>
                <a:schemeClr val="accent2"/>
              </a:solidFill>
              <a:round/>
            </a:ln>
            <a:effectLst/>
          </c:spPr>
          <c:marker>
            <c:symbol val="none"/>
          </c:marker>
          <c:cat>
            <c:numRef>
              <c:f>Tables!$AB$3:$AB$31</c:f>
              <c:numCache>
                <c:formatCode>General</c:formatCode>
                <c:ptCount val="29"/>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numCache>
            </c:numRef>
          </c:cat>
          <c:val>
            <c:numRef>
              <c:f>Tables!$AD$3:$AD$31</c:f>
              <c:numCache>
                <c:formatCode>_(* #,##0_);_(* \(#,##0\);_(* "-"??_);_(@_)</c:formatCode>
                <c:ptCount val="29"/>
                <c:pt idx="1">
                  <c:v>27450</c:v>
                </c:pt>
                <c:pt idx="2">
                  <c:v>54900</c:v>
                </c:pt>
                <c:pt idx="3">
                  <c:v>82350</c:v>
                </c:pt>
                <c:pt idx="4">
                  <c:v>109800</c:v>
                </c:pt>
                <c:pt idx="5">
                  <c:v>137250</c:v>
                </c:pt>
                <c:pt idx="6">
                  <c:v>164700</c:v>
                </c:pt>
                <c:pt idx="7">
                  <c:v>192150</c:v>
                </c:pt>
                <c:pt idx="8">
                  <c:v>219600</c:v>
                </c:pt>
                <c:pt idx="9">
                  <c:v>247050</c:v>
                </c:pt>
                <c:pt idx="10">
                  <c:v>274500</c:v>
                </c:pt>
                <c:pt idx="11">
                  <c:v>301950</c:v>
                </c:pt>
                <c:pt idx="12">
                  <c:v>329400</c:v>
                </c:pt>
                <c:pt idx="13">
                  <c:v>356850</c:v>
                </c:pt>
                <c:pt idx="14">
                  <c:v>384300</c:v>
                </c:pt>
                <c:pt idx="15">
                  <c:v>411750</c:v>
                </c:pt>
                <c:pt idx="16">
                  <c:v>439200</c:v>
                </c:pt>
                <c:pt idx="17">
                  <c:v>466650</c:v>
                </c:pt>
                <c:pt idx="18">
                  <c:v>494100</c:v>
                </c:pt>
                <c:pt idx="19">
                  <c:v>521550</c:v>
                </c:pt>
                <c:pt idx="20">
                  <c:v>549000</c:v>
                </c:pt>
                <c:pt idx="21">
                  <c:v>576450</c:v>
                </c:pt>
                <c:pt idx="22">
                  <c:v>603900</c:v>
                </c:pt>
                <c:pt idx="23">
                  <c:v>631350</c:v>
                </c:pt>
                <c:pt idx="24">
                  <c:v>658800</c:v>
                </c:pt>
                <c:pt idx="25">
                  <c:v>686250</c:v>
                </c:pt>
                <c:pt idx="26">
                  <c:v>713700</c:v>
                </c:pt>
                <c:pt idx="27">
                  <c:v>741150</c:v>
                </c:pt>
                <c:pt idx="28">
                  <c:v>768600</c:v>
                </c:pt>
              </c:numCache>
            </c:numRef>
          </c:val>
          <c:smooth val="0"/>
          <c:extLst>
            <c:ext xmlns:c16="http://schemas.microsoft.com/office/drawing/2014/chart" uri="{C3380CC4-5D6E-409C-BE32-E72D297353CC}">
              <c16:uniqueId val="{00000001-0409-4648-88B3-6C09C07BBF3E}"/>
            </c:ext>
          </c:extLst>
        </c:ser>
        <c:ser>
          <c:idx val="2"/>
          <c:order val="2"/>
          <c:tx>
            <c:v>64</c:v>
          </c:tx>
          <c:spPr>
            <a:ln w="28575" cap="rnd">
              <a:solidFill>
                <a:schemeClr val="accent3"/>
              </a:solidFill>
              <a:round/>
            </a:ln>
            <a:effectLst/>
          </c:spPr>
          <c:marker>
            <c:symbol val="none"/>
          </c:marker>
          <c:cat>
            <c:numRef>
              <c:f>Tables!$AB$3:$AB$31</c:f>
              <c:numCache>
                <c:formatCode>General</c:formatCode>
                <c:ptCount val="29"/>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numCache>
            </c:numRef>
          </c:cat>
          <c:val>
            <c:numRef>
              <c:f>Tables!$AE$3:$AE$31</c:f>
              <c:numCache>
                <c:formatCode>_(* #,##0_);_(* \(#,##0\);_(* "-"??_);_(@_)</c:formatCode>
                <c:ptCount val="29"/>
                <c:pt idx="2">
                  <c:v>29280</c:v>
                </c:pt>
                <c:pt idx="3">
                  <c:v>58560</c:v>
                </c:pt>
                <c:pt idx="4">
                  <c:v>87840</c:v>
                </c:pt>
                <c:pt idx="5">
                  <c:v>117120</c:v>
                </c:pt>
                <c:pt idx="6">
                  <c:v>146400</c:v>
                </c:pt>
                <c:pt idx="7">
                  <c:v>175680</c:v>
                </c:pt>
                <c:pt idx="8">
                  <c:v>204960</c:v>
                </c:pt>
                <c:pt idx="9">
                  <c:v>234240</c:v>
                </c:pt>
                <c:pt idx="10">
                  <c:v>263520</c:v>
                </c:pt>
                <c:pt idx="11">
                  <c:v>292800</c:v>
                </c:pt>
                <c:pt idx="12">
                  <c:v>322080</c:v>
                </c:pt>
                <c:pt idx="13">
                  <c:v>351360</c:v>
                </c:pt>
                <c:pt idx="14">
                  <c:v>380640</c:v>
                </c:pt>
                <c:pt idx="15">
                  <c:v>409920</c:v>
                </c:pt>
                <c:pt idx="16">
                  <c:v>439200</c:v>
                </c:pt>
                <c:pt idx="17">
                  <c:v>468480</c:v>
                </c:pt>
                <c:pt idx="18">
                  <c:v>497760</c:v>
                </c:pt>
                <c:pt idx="19">
                  <c:v>527040</c:v>
                </c:pt>
                <c:pt idx="20">
                  <c:v>556320</c:v>
                </c:pt>
                <c:pt idx="21">
                  <c:v>585600</c:v>
                </c:pt>
                <c:pt idx="22">
                  <c:v>614880</c:v>
                </c:pt>
                <c:pt idx="23">
                  <c:v>644160</c:v>
                </c:pt>
                <c:pt idx="24">
                  <c:v>673440</c:v>
                </c:pt>
                <c:pt idx="25">
                  <c:v>702720</c:v>
                </c:pt>
                <c:pt idx="26">
                  <c:v>732000</c:v>
                </c:pt>
                <c:pt idx="27">
                  <c:v>761280</c:v>
                </c:pt>
                <c:pt idx="28">
                  <c:v>790560</c:v>
                </c:pt>
              </c:numCache>
            </c:numRef>
          </c:val>
          <c:smooth val="0"/>
          <c:extLst>
            <c:ext xmlns:c16="http://schemas.microsoft.com/office/drawing/2014/chart" uri="{C3380CC4-5D6E-409C-BE32-E72D297353CC}">
              <c16:uniqueId val="{00000002-0409-4648-88B3-6C09C07BBF3E}"/>
            </c:ext>
          </c:extLst>
        </c:ser>
        <c:ser>
          <c:idx val="3"/>
          <c:order val="3"/>
          <c:tx>
            <c:v>65</c:v>
          </c:tx>
          <c:spPr>
            <a:ln w="28575" cap="rnd">
              <a:solidFill>
                <a:schemeClr val="accent4"/>
              </a:solidFill>
              <a:round/>
            </a:ln>
            <a:effectLst/>
          </c:spPr>
          <c:marker>
            <c:symbol val="none"/>
          </c:marker>
          <c:cat>
            <c:numRef>
              <c:f>Tables!$AB$3:$AB$31</c:f>
              <c:numCache>
                <c:formatCode>General</c:formatCode>
                <c:ptCount val="29"/>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numCache>
            </c:numRef>
          </c:cat>
          <c:val>
            <c:numRef>
              <c:f>Tables!$AF$3:$AF$31</c:f>
              <c:numCache>
                <c:formatCode>_(* #,##0_);_(* \(#,##0\);_(* "-"??_);_(@_)</c:formatCode>
                <c:ptCount val="29"/>
                <c:pt idx="3">
                  <c:v>31732.199999999997</c:v>
                </c:pt>
                <c:pt idx="4">
                  <c:v>63464.399999999994</c:v>
                </c:pt>
                <c:pt idx="5">
                  <c:v>95196.599999999991</c:v>
                </c:pt>
                <c:pt idx="6">
                  <c:v>126928.79999999999</c:v>
                </c:pt>
                <c:pt idx="7">
                  <c:v>158661</c:v>
                </c:pt>
                <c:pt idx="8">
                  <c:v>190393.19999999998</c:v>
                </c:pt>
                <c:pt idx="9">
                  <c:v>222125.39999999997</c:v>
                </c:pt>
                <c:pt idx="10">
                  <c:v>253857.59999999998</c:v>
                </c:pt>
                <c:pt idx="11">
                  <c:v>285589.8</c:v>
                </c:pt>
                <c:pt idx="12">
                  <c:v>317322</c:v>
                </c:pt>
                <c:pt idx="13">
                  <c:v>349054.19999999995</c:v>
                </c:pt>
                <c:pt idx="14">
                  <c:v>380786.39999999997</c:v>
                </c:pt>
                <c:pt idx="15">
                  <c:v>412518.6</c:v>
                </c:pt>
                <c:pt idx="16">
                  <c:v>444250.79999999993</c:v>
                </c:pt>
                <c:pt idx="17">
                  <c:v>475982.99999999994</c:v>
                </c:pt>
                <c:pt idx="18">
                  <c:v>507715.19999999995</c:v>
                </c:pt>
                <c:pt idx="19">
                  <c:v>539447.39999999991</c:v>
                </c:pt>
                <c:pt idx="20">
                  <c:v>571179.6</c:v>
                </c:pt>
                <c:pt idx="21">
                  <c:v>602911.79999999993</c:v>
                </c:pt>
                <c:pt idx="22">
                  <c:v>634644</c:v>
                </c:pt>
                <c:pt idx="23">
                  <c:v>666376.19999999995</c:v>
                </c:pt>
                <c:pt idx="24">
                  <c:v>698108.39999999991</c:v>
                </c:pt>
                <c:pt idx="25">
                  <c:v>729840.6</c:v>
                </c:pt>
                <c:pt idx="26">
                  <c:v>761572.79999999993</c:v>
                </c:pt>
                <c:pt idx="27">
                  <c:v>793304.99999999988</c:v>
                </c:pt>
                <c:pt idx="28">
                  <c:v>825037.2</c:v>
                </c:pt>
              </c:numCache>
            </c:numRef>
          </c:val>
          <c:smooth val="0"/>
          <c:extLst>
            <c:ext xmlns:c16="http://schemas.microsoft.com/office/drawing/2014/chart" uri="{C3380CC4-5D6E-409C-BE32-E72D297353CC}">
              <c16:uniqueId val="{00000003-0409-4648-88B3-6C09C07BBF3E}"/>
            </c:ext>
          </c:extLst>
        </c:ser>
        <c:ser>
          <c:idx val="4"/>
          <c:order val="4"/>
          <c:tx>
            <c:v>66</c:v>
          </c:tx>
          <c:spPr>
            <a:ln w="28575" cap="rnd">
              <a:solidFill>
                <a:schemeClr val="accent5"/>
              </a:solidFill>
              <a:round/>
            </a:ln>
            <a:effectLst/>
          </c:spPr>
          <c:marker>
            <c:symbol val="none"/>
          </c:marker>
          <c:cat>
            <c:numRef>
              <c:f>Tables!$AB$3:$AB$31</c:f>
              <c:numCache>
                <c:formatCode>General</c:formatCode>
                <c:ptCount val="29"/>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numCache>
            </c:numRef>
          </c:cat>
          <c:val>
            <c:numRef>
              <c:f>Tables!$AG$3:$AG$31</c:f>
              <c:numCache>
                <c:formatCode>_(* #,##0_);_(* \(#,##0\);_(* "-"??_);_(@_)</c:formatCode>
                <c:ptCount val="29"/>
                <c:pt idx="4">
                  <c:v>34147.800000000003</c:v>
                </c:pt>
                <c:pt idx="5">
                  <c:v>68295.600000000006</c:v>
                </c:pt>
                <c:pt idx="6">
                  <c:v>102443.40000000001</c:v>
                </c:pt>
                <c:pt idx="7">
                  <c:v>136591.20000000001</c:v>
                </c:pt>
                <c:pt idx="8">
                  <c:v>170739</c:v>
                </c:pt>
                <c:pt idx="9">
                  <c:v>204886.80000000002</c:v>
                </c:pt>
                <c:pt idx="10">
                  <c:v>239034.60000000003</c:v>
                </c:pt>
                <c:pt idx="11">
                  <c:v>273182.40000000002</c:v>
                </c:pt>
                <c:pt idx="12">
                  <c:v>307330.2</c:v>
                </c:pt>
                <c:pt idx="13">
                  <c:v>341478</c:v>
                </c:pt>
                <c:pt idx="14">
                  <c:v>375625.80000000005</c:v>
                </c:pt>
                <c:pt idx="15">
                  <c:v>409773.60000000003</c:v>
                </c:pt>
                <c:pt idx="16">
                  <c:v>443921.4</c:v>
                </c:pt>
                <c:pt idx="17">
                  <c:v>478069.20000000007</c:v>
                </c:pt>
                <c:pt idx="18">
                  <c:v>512217.00000000006</c:v>
                </c:pt>
                <c:pt idx="19">
                  <c:v>546364.80000000005</c:v>
                </c:pt>
                <c:pt idx="20">
                  <c:v>580512.60000000009</c:v>
                </c:pt>
                <c:pt idx="21">
                  <c:v>614660.4</c:v>
                </c:pt>
                <c:pt idx="22">
                  <c:v>648808.20000000007</c:v>
                </c:pt>
                <c:pt idx="23">
                  <c:v>682956</c:v>
                </c:pt>
                <c:pt idx="24">
                  <c:v>717103.8</c:v>
                </c:pt>
                <c:pt idx="25">
                  <c:v>751251.60000000009</c:v>
                </c:pt>
                <c:pt idx="26">
                  <c:v>785399.4</c:v>
                </c:pt>
                <c:pt idx="27">
                  <c:v>819547.20000000007</c:v>
                </c:pt>
                <c:pt idx="28">
                  <c:v>853695.00000000012</c:v>
                </c:pt>
              </c:numCache>
            </c:numRef>
          </c:val>
          <c:smooth val="0"/>
          <c:extLst>
            <c:ext xmlns:c16="http://schemas.microsoft.com/office/drawing/2014/chart" uri="{C3380CC4-5D6E-409C-BE32-E72D297353CC}">
              <c16:uniqueId val="{00000004-0409-4648-88B3-6C09C07BBF3E}"/>
            </c:ext>
          </c:extLst>
        </c:ser>
        <c:ser>
          <c:idx val="5"/>
          <c:order val="5"/>
          <c:tx>
            <c:v>67</c:v>
          </c:tx>
          <c:spPr>
            <a:ln w="28575" cap="rnd">
              <a:solidFill>
                <a:schemeClr val="accent6"/>
              </a:solidFill>
              <a:round/>
            </a:ln>
            <a:effectLst/>
          </c:spPr>
          <c:marker>
            <c:symbol val="none"/>
          </c:marker>
          <c:cat>
            <c:numRef>
              <c:f>Tables!$AB$3:$AB$31</c:f>
              <c:numCache>
                <c:formatCode>General</c:formatCode>
                <c:ptCount val="29"/>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numCache>
            </c:numRef>
          </c:cat>
          <c:val>
            <c:numRef>
              <c:f>Tables!$AH$3:$AH$31</c:f>
              <c:numCache>
                <c:formatCode>_(* #,##0_);_(* \(#,##0\);_(* "-"??_);_(@_)</c:formatCode>
                <c:ptCount val="29"/>
                <c:pt idx="5">
                  <c:v>36600</c:v>
                </c:pt>
                <c:pt idx="6">
                  <c:v>73200</c:v>
                </c:pt>
                <c:pt idx="7">
                  <c:v>109800</c:v>
                </c:pt>
                <c:pt idx="8">
                  <c:v>146400</c:v>
                </c:pt>
                <c:pt idx="9">
                  <c:v>183000</c:v>
                </c:pt>
                <c:pt idx="10">
                  <c:v>219600</c:v>
                </c:pt>
                <c:pt idx="11">
                  <c:v>256200</c:v>
                </c:pt>
                <c:pt idx="12">
                  <c:v>292800</c:v>
                </c:pt>
                <c:pt idx="13">
                  <c:v>329400</c:v>
                </c:pt>
                <c:pt idx="14">
                  <c:v>366000</c:v>
                </c:pt>
                <c:pt idx="15">
                  <c:v>402600</c:v>
                </c:pt>
                <c:pt idx="16">
                  <c:v>439200</c:v>
                </c:pt>
                <c:pt idx="17">
                  <c:v>475800</c:v>
                </c:pt>
                <c:pt idx="18">
                  <c:v>512400</c:v>
                </c:pt>
                <c:pt idx="19">
                  <c:v>549000</c:v>
                </c:pt>
                <c:pt idx="20">
                  <c:v>585600</c:v>
                </c:pt>
                <c:pt idx="21">
                  <c:v>622200</c:v>
                </c:pt>
                <c:pt idx="22">
                  <c:v>658800</c:v>
                </c:pt>
                <c:pt idx="23">
                  <c:v>695400</c:v>
                </c:pt>
                <c:pt idx="24">
                  <c:v>732000</c:v>
                </c:pt>
                <c:pt idx="25">
                  <c:v>768600</c:v>
                </c:pt>
                <c:pt idx="26">
                  <c:v>805200</c:v>
                </c:pt>
                <c:pt idx="27">
                  <c:v>841800</c:v>
                </c:pt>
                <c:pt idx="28">
                  <c:v>878400</c:v>
                </c:pt>
              </c:numCache>
            </c:numRef>
          </c:val>
          <c:smooth val="0"/>
          <c:extLst>
            <c:ext xmlns:c16="http://schemas.microsoft.com/office/drawing/2014/chart" uri="{C3380CC4-5D6E-409C-BE32-E72D297353CC}">
              <c16:uniqueId val="{00000005-0409-4648-88B3-6C09C07BBF3E}"/>
            </c:ext>
          </c:extLst>
        </c:ser>
        <c:ser>
          <c:idx val="6"/>
          <c:order val="6"/>
          <c:tx>
            <c:v>68</c:v>
          </c:tx>
          <c:spPr>
            <a:ln w="28575" cap="rnd">
              <a:solidFill>
                <a:schemeClr val="accent1">
                  <a:lumMod val="60000"/>
                </a:schemeClr>
              </a:solidFill>
              <a:round/>
            </a:ln>
            <a:effectLst/>
          </c:spPr>
          <c:marker>
            <c:symbol val="none"/>
          </c:marker>
          <c:cat>
            <c:numRef>
              <c:f>Tables!$AB$3:$AB$31</c:f>
              <c:numCache>
                <c:formatCode>General</c:formatCode>
                <c:ptCount val="29"/>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numCache>
            </c:numRef>
          </c:cat>
          <c:val>
            <c:numRef>
              <c:f>Tables!$AI$3:$AI$31</c:f>
              <c:numCache>
                <c:formatCode>_(* #,##0_);_(* \(#,##0\);_(* "-"??_);_(@_)</c:formatCode>
                <c:ptCount val="29"/>
                <c:pt idx="6">
                  <c:v>39528</c:v>
                </c:pt>
                <c:pt idx="7">
                  <c:v>79056</c:v>
                </c:pt>
                <c:pt idx="8">
                  <c:v>118584</c:v>
                </c:pt>
                <c:pt idx="9">
                  <c:v>158112</c:v>
                </c:pt>
                <c:pt idx="10">
                  <c:v>197640</c:v>
                </c:pt>
                <c:pt idx="11">
                  <c:v>237168</c:v>
                </c:pt>
                <c:pt idx="12">
                  <c:v>276696</c:v>
                </c:pt>
                <c:pt idx="13">
                  <c:v>316224</c:v>
                </c:pt>
                <c:pt idx="14">
                  <c:v>355752</c:v>
                </c:pt>
                <c:pt idx="15">
                  <c:v>395280</c:v>
                </c:pt>
                <c:pt idx="16">
                  <c:v>434808</c:v>
                </c:pt>
                <c:pt idx="17">
                  <c:v>474336</c:v>
                </c:pt>
                <c:pt idx="18">
                  <c:v>513864</c:v>
                </c:pt>
                <c:pt idx="19">
                  <c:v>553392</c:v>
                </c:pt>
                <c:pt idx="20">
                  <c:v>592920</c:v>
                </c:pt>
                <c:pt idx="21">
                  <c:v>632448</c:v>
                </c:pt>
                <c:pt idx="22">
                  <c:v>671976</c:v>
                </c:pt>
                <c:pt idx="23">
                  <c:v>711504</c:v>
                </c:pt>
                <c:pt idx="24">
                  <c:v>751032</c:v>
                </c:pt>
                <c:pt idx="25">
                  <c:v>790560</c:v>
                </c:pt>
                <c:pt idx="26">
                  <c:v>830088</c:v>
                </c:pt>
                <c:pt idx="27">
                  <c:v>869616</c:v>
                </c:pt>
                <c:pt idx="28">
                  <c:v>909144</c:v>
                </c:pt>
              </c:numCache>
            </c:numRef>
          </c:val>
          <c:smooth val="0"/>
          <c:extLst>
            <c:ext xmlns:c16="http://schemas.microsoft.com/office/drawing/2014/chart" uri="{C3380CC4-5D6E-409C-BE32-E72D297353CC}">
              <c16:uniqueId val="{00000006-0409-4648-88B3-6C09C07BBF3E}"/>
            </c:ext>
          </c:extLst>
        </c:ser>
        <c:ser>
          <c:idx val="7"/>
          <c:order val="7"/>
          <c:tx>
            <c:v>69</c:v>
          </c:tx>
          <c:spPr>
            <a:ln w="28575" cap="rnd">
              <a:solidFill>
                <a:schemeClr val="accent2">
                  <a:lumMod val="60000"/>
                </a:schemeClr>
              </a:solidFill>
              <a:round/>
            </a:ln>
            <a:effectLst/>
          </c:spPr>
          <c:marker>
            <c:symbol val="none"/>
          </c:marker>
          <c:cat>
            <c:numRef>
              <c:f>Tables!$AB$3:$AB$31</c:f>
              <c:numCache>
                <c:formatCode>General</c:formatCode>
                <c:ptCount val="29"/>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numCache>
            </c:numRef>
          </c:cat>
          <c:val>
            <c:numRef>
              <c:f>Tables!$AJ$3:$AJ$31</c:f>
              <c:numCache>
                <c:formatCode>_(* #,##0_);_(* \(#,##0\);_(* "-"??_);_(@_)</c:formatCode>
                <c:ptCount val="29"/>
                <c:pt idx="7">
                  <c:v>42455.999999999993</c:v>
                </c:pt>
                <c:pt idx="8">
                  <c:v>84911.999999999985</c:v>
                </c:pt>
                <c:pt idx="9">
                  <c:v>127367.99999999997</c:v>
                </c:pt>
                <c:pt idx="10">
                  <c:v>169823.99999999997</c:v>
                </c:pt>
                <c:pt idx="11">
                  <c:v>212279.99999999997</c:v>
                </c:pt>
                <c:pt idx="12">
                  <c:v>254735.99999999994</c:v>
                </c:pt>
                <c:pt idx="13">
                  <c:v>297191.99999999994</c:v>
                </c:pt>
                <c:pt idx="14">
                  <c:v>339647.99999999994</c:v>
                </c:pt>
                <c:pt idx="15">
                  <c:v>382103.99999999994</c:v>
                </c:pt>
                <c:pt idx="16">
                  <c:v>424559.99999999994</c:v>
                </c:pt>
                <c:pt idx="17">
                  <c:v>467015.99999999994</c:v>
                </c:pt>
                <c:pt idx="18">
                  <c:v>509471.99999999988</c:v>
                </c:pt>
                <c:pt idx="19">
                  <c:v>551927.99999999988</c:v>
                </c:pt>
                <c:pt idx="20">
                  <c:v>594383.99999999988</c:v>
                </c:pt>
                <c:pt idx="21">
                  <c:v>636839.99999999988</c:v>
                </c:pt>
                <c:pt idx="22">
                  <c:v>679295.99999999988</c:v>
                </c:pt>
                <c:pt idx="23">
                  <c:v>721751.99999999988</c:v>
                </c:pt>
                <c:pt idx="24">
                  <c:v>764207.99999999988</c:v>
                </c:pt>
                <c:pt idx="25">
                  <c:v>806663.99999999988</c:v>
                </c:pt>
                <c:pt idx="26">
                  <c:v>849119.99999999988</c:v>
                </c:pt>
                <c:pt idx="27">
                  <c:v>891575.99999999988</c:v>
                </c:pt>
                <c:pt idx="28">
                  <c:v>934031.99999999988</c:v>
                </c:pt>
              </c:numCache>
            </c:numRef>
          </c:val>
          <c:smooth val="0"/>
          <c:extLst>
            <c:ext xmlns:c16="http://schemas.microsoft.com/office/drawing/2014/chart" uri="{C3380CC4-5D6E-409C-BE32-E72D297353CC}">
              <c16:uniqueId val="{00000007-0409-4648-88B3-6C09C07BBF3E}"/>
            </c:ext>
          </c:extLst>
        </c:ser>
        <c:ser>
          <c:idx val="8"/>
          <c:order val="8"/>
          <c:tx>
            <c:v>70</c:v>
          </c:tx>
          <c:spPr>
            <a:ln w="28575" cap="rnd">
              <a:solidFill>
                <a:schemeClr val="accent3">
                  <a:lumMod val="60000"/>
                </a:schemeClr>
              </a:solidFill>
              <a:round/>
            </a:ln>
            <a:effectLst/>
          </c:spPr>
          <c:marker>
            <c:symbol val="none"/>
          </c:marker>
          <c:cat>
            <c:numRef>
              <c:f>Tables!$AB$3:$AB$31</c:f>
              <c:numCache>
                <c:formatCode>General</c:formatCode>
                <c:ptCount val="29"/>
                <c:pt idx="0">
                  <c:v>62</c:v>
                </c:pt>
                <c:pt idx="1">
                  <c:v>63</c:v>
                </c:pt>
                <c:pt idx="2">
                  <c:v>64</c:v>
                </c:pt>
                <c:pt idx="3">
                  <c:v>65</c:v>
                </c:pt>
                <c:pt idx="4">
                  <c:v>66</c:v>
                </c:pt>
                <c:pt idx="5">
                  <c:v>67</c:v>
                </c:pt>
                <c:pt idx="6">
                  <c:v>68</c:v>
                </c:pt>
                <c:pt idx="7">
                  <c:v>69</c:v>
                </c:pt>
                <c:pt idx="8">
                  <c:v>70</c:v>
                </c:pt>
                <c:pt idx="9">
                  <c:v>71</c:v>
                </c:pt>
                <c:pt idx="10">
                  <c:v>72</c:v>
                </c:pt>
                <c:pt idx="11">
                  <c:v>73</c:v>
                </c:pt>
                <c:pt idx="12">
                  <c:v>74</c:v>
                </c:pt>
                <c:pt idx="13">
                  <c:v>75</c:v>
                </c:pt>
                <c:pt idx="14">
                  <c:v>76</c:v>
                </c:pt>
                <c:pt idx="15">
                  <c:v>77</c:v>
                </c:pt>
                <c:pt idx="16">
                  <c:v>78</c:v>
                </c:pt>
                <c:pt idx="17">
                  <c:v>79</c:v>
                </c:pt>
                <c:pt idx="18">
                  <c:v>80</c:v>
                </c:pt>
                <c:pt idx="19">
                  <c:v>81</c:v>
                </c:pt>
                <c:pt idx="20">
                  <c:v>82</c:v>
                </c:pt>
                <c:pt idx="21">
                  <c:v>83</c:v>
                </c:pt>
                <c:pt idx="22">
                  <c:v>84</c:v>
                </c:pt>
                <c:pt idx="23">
                  <c:v>85</c:v>
                </c:pt>
                <c:pt idx="24">
                  <c:v>86</c:v>
                </c:pt>
                <c:pt idx="25">
                  <c:v>87</c:v>
                </c:pt>
                <c:pt idx="26">
                  <c:v>88</c:v>
                </c:pt>
                <c:pt idx="27">
                  <c:v>89</c:v>
                </c:pt>
                <c:pt idx="28">
                  <c:v>90</c:v>
                </c:pt>
              </c:numCache>
            </c:numRef>
          </c:cat>
          <c:val>
            <c:numRef>
              <c:f>Tables!$AK$3:$AK$31</c:f>
              <c:numCache>
                <c:formatCode>_(* #,##0_);_(* \(#,##0\);_(* "-"??_);_(@_)</c:formatCode>
                <c:ptCount val="29"/>
                <c:pt idx="8">
                  <c:v>45384</c:v>
                </c:pt>
                <c:pt idx="9">
                  <c:v>90768</c:v>
                </c:pt>
                <c:pt idx="10">
                  <c:v>136152</c:v>
                </c:pt>
                <c:pt idx="11">
                  <c:v>181536</c:v>
                </c:pt>
                <c:pt idx="12">
                  <c:v>226920</c:v>
                </c:pt>
                <c:pt idx="13">
                  <c:v>272304</c:v>
                </c:pt>
                <c:pt idx="14">
                  <c:v>317688</c:v>
                </c:pt>
                <c:pt idx="15">
                  <c:v>363072</c:v>
                </c:pt>
                <c:pt idx="16">
                  <c:v>408456</c:v>
                </c:pt>
                <c:pt idx="17">
                  <c:v>453840</c:v>
                </c:pt>
                <c:pt idx="18">
                  <c:v>499224</c:v>
                </c:pt>
                <c:pt idx="19">
                  <c:v>544608</c:v>
                </c:pt>
                <c:pt idx="20">
                  <c:v>589992</c:v>
                </c:pt>
                <c:pt idx="21">
                  <c:v>635376</c:v>
                </c:pt>
                <c:pt idx="22">
                  <c:v>680760</c:v>
                </c:pt>
                <c:pt idx="23">
                  <c:v>726144</c:v>
                </c:pt>
                <c:pt idx="24">
                  <c:v>771528</c:v>
                </c:pt>
                <c:pt idx="25">
                  <c:v>816912</c:v>
                </c:pt>
                <c:pt idx="26">
                  <c:v>862296</c:v>
                </c:pt>
                <c:pt idx="27">
                  <c:v>907680</c:v>
                </c:pt>
                <c:pt idx="28">
                  <c:v>953064</c:v>
                </c:pt>
              </c:numCache>
            </c:numRef>
          </c:val>
          <c:smooth val="0"/>
          <c:extLst>
            <c:ext xmlns:c16="http://schemas.microsoft.com/office/drawing/2014/chart" uri="{C3380CC4-5D6E-409C-BE32-E72D297353CC}">
              <c16:uniqueId val="{00000008-0409-4648-88B3-6C09C07BBF3E}"/>
            </c:ext>
          </c:extLst>
        </c:ser>
        <c:dLbls>
          <c:showLegendKey val="0"/>
          <c:showVal val="0"/>
          <c:showCatName val="0"/>
          <c:showSerName val="0"/>
          <c:showPercent val="0"/>
          <c:showBubbleSize val="0"/>
        </c:dLbls>
        <c:smooth val="0"/>
        <c:axId val="1139910512"/>
        <c:axId val="1139912224"/>
      </c:lineChart>
      <c:catAx>
        <c:axId val="1139910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39912224"/>
        <c:crosses val="autoZero"/>
        <c:auto val="1"/>
        <c:lblAlgn val="ctr"/>
        <c:lblOffset val="100"/>
        <c:noMultiLvlLbl val="0"/>
      </c:catAx>
      <c:valAx>
        <c:axId val="1139912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Accumulated X $1,000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39910512"/>
        <c:crosses val="autoZero"/>
        <c:crossBetween val="between"/>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"Debt / Equity Goal ↓ 1.0"</c:f>
          <c:strCache>
            <c:ptCount val="1"/>
            <c:pt idx="0">
              <c:v>Debt / Equity Goal ↓ 1.0</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2">
                  <a:lumMod val="60000"/>
                  <a:lumOff val="40000"/>
                </a:schemeClr>
              </a:solidFill>
              <a:latin typeface="+mn-lt"/>
              <a:ea typeface="+mn-ea"/>
              <a:cs typeface="+mn-cs"/>
            </a:defRPr>
          </a:pPr>
          <a:endParaRPr lang="en-US"/>
        </a:p>
      </c:txPr>
    </c:title>
    <c:autoTitleDeleted val="0"/>
    <c:plotArea>
      <c:layout>
        <c:manualLayout>
          <c:layoutTarget val="inner"/>
          <c:xMode val="edge"/>
          <c:yMode val="edge"/>
          <c:x val="0.18867279090113739"/>
          <c:y val="0.1532540689903063"/>
          <c:w val="0.62821019247594045"/>
          <c:h val="0.80654660945555845"/>
        </c:manualLayout>
      </c:layout>
      <c:doughnutChart>
        <c:varyColors val="1"/>
        <c:ser>
          <c:idx val="0"/>
          <c:order val="0"/>
          <c:tx>
            <c:v>Stages</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43-364A-B95A-795B6FA53B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43-364A-B95A-795B6FA53B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43-364A-B95A-795B6FA53BB0}"/>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07-2143-364A-B95A-795B6FA53BB0}"/>
              </c:ext>
            </c:extLst>
          </c:dPt>
          <c:dPt>
            <c:idx val="4"/>
            <c:bubble3D val="0"/>
            <c:spPr>
              <a:solidFill>
                <a:srgbClr val="FF0000"/>
              </a:solidFill>
              <a:ln w="19050">
                <a:solidFill>
                  <a:schemeClr val="lt1"/>
                </a:solidFill>
              </a:ln>
              <a:effectLst/>
            </c:spPr>
            <c:extLst>
              <c:ext xmlns:c16="http://schemas.microsoft.com/office/drawing/2014/chart" uri="{C3380CC4-5D6E-409C-BE32-E72D297353CC}">
                <c16:uniqueId val="{00000009-2143-364A-B95A-795B6FA53BB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143-364A-B95A-795B6FA53BB0}"/>
              </c:ext>
            </c:extLst>
          </c:dPt>
          <c:dPt>
            <c:idx val="6"/>
            <c:bubble3D val="0"/>
            <c:spPr>
              <a:noFill/>
              <a:ln w="19050">
                <a:noFill/>
              </a:ln>
              <a:effectLst/>
            </c:spPr>
            <c:extLst>
              <c:ext xmlns:c16="http://schemas.microsoft.com/office/drawing/2014/chart" uri="{C3380CC4-5D6E-409C-BE32-E72D297353CC}">
                <c16:uniqueId val="{0000000D-2143-364A-B95A-795B6FA53BB0}"/>
              </c:ext>
            </c:extLst>
          </c:dPt>
          <c:val>
            <c:numRef>
              <c:f>Tables!$AT$17:$AT$23</c:f>
              <c:numCache>
                <c:formatCode>_(* #,##0.00_);_(* \(#,##0.00\);_(* "-"??_);_(@_)</c:formatCode>
                <c:ptCount val="7"/>
                <c:pt idx="0">
                  <c:v>0</c:v>
                </c:pt>
                <c:pt idx="1">
                  <c:v>0</c:v>
                </c:pt>
                <c:pt idx="2">
                  <c:v>1</c:v>
                </c:pt>
                <c:pt idx="3">
                  <c:v>1.5</c:v>
                </c:pt>
                <c:pt idx="4">
                  <c:v>4.5</c:v>
                </c:pt>
                <c:pt idx="5">
                  <c:v>0</c:v>
                </c:pt>
                <c:pt idx="6">
                  <c:v>7</c:v>
                </c:pt>
              </c:numCache>
            </c:numRef>
          </c:val>
          <c:extLst>
            <c:ext xmlns:c16="http://schemas.microsoft.com/office/drawing/2014/chart" uri="{C3380CC4-5D6E-409C-BE32-E72D297353CC}">
              <c16:uniqueId val="{0000000E-2143-364A-B95A-795B6FA53BB0}"/>
            </c:ext>
          </c:extLst>
        </c:ser>
        <c:dLbls>
          <c:showLegendKey val="0"/>
          <c:showVal val="0"/>
          <c:showCatName val="0"/>
          <c:showSerName val="0"/>
          <c:showPercent val="0"/>
          <c:showBubbleSize val="0"/>
          <c:showLeaderLines val="1"/>
        </c:dLbls>
        <c:firstSliceAng val="270"/>
        <c:holeSize val="75"/>
      </c:doughnutChart>
      <c:pieChart>
        <c:varyColors val="1"/>
        <c:ser>
          <c:idx val="1"/>
          <c:order val="1"/>
          <c:tx>
            <c:v>SpeedO</c:v>
          </c:tx>
          <c:dPt>
            <c:idx val="0"/>
            <c:bubble3D val="0"/>
            <c:spPr>
              <a:noFill/>
              <a:ln w="19050">
                <a:solidFill>
                  <a:schemeClr val="lt1"/>
                </a:solidFill>
              </a:ln>
              <a:effectLst/>
            </c:spPr>
            <c:extLst>
              <c:ext xmlns:c16="http://schemas.microsoft.com/office/drawing/2014/chart" uri="{C3380CC4-5D6E-409C-BE32-E72D297353CC}">
                <c16:uniqueId val="{00000010-2143-364A-B95A-795B6FA53BB0}"/>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12-2143-364A-B95A-795B6FA53BB0}"/>
              </c:ext>
            </c:extLst>
          </c:dPt>
          <c:dPt>
            <c:idx val="2"/>
            <c:bubble3D val="0"/>
            <c:spPr>
              <a:noFill/>
              <a:ln w="19050">
                <a:noFill/>
              </a:ln>
              <a:effectLst/>
            </c:spPr>
            <c:extLst>
              <c:ext xmlns:c16="http://schemas.microsoft.com/office/drawing/2014/chart" uri="{C3380CC4-5D6E-409C-BE32-E72D297353CC}">
                <c16:uniqueId val="{00000014-2143-364A-B95A-795B6FA53BB0}"/>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143-364A-B95A-795B6FA53BB0}"/>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Tables!$AR$17:$AR$19</c:f>
              <c:numCache>
                <c:formatCode>_(* #,##0.00_);_(* \(#,##0.00\);_(* "-"??_);_(@_)</c:formatCode>
                <c:ptCount val="3"/>
                <c:pt idx="0">
                  <c:v>0.66666666666666663</c:v>
                </c:pt>
                <c:pt idx="1">
                  <c:v>0.15</c:v>
                </c:pt>
                <c:pt idx="2">
                  <c:v>13.183333333333334</c:v>
                </c:pt>
              </c:numCache>
            </c:numRef>
          </c:val>
          <c:extLst>
            <c:ext xmlns:c16="http://schemas.microsoft.com/office/drawing/2014/chart" uri="{C3380CC4-5D6E-409C-BE32-E72D297353CC}">
              <c16:uniqueId val="{00000015-2143-364A-B95A-795B6FA53BB0}"/>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onycoadvi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vonycoadvice.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png"/><Relationship Id="rId4" Type="http://schemas.openxmlformats.org/officeDocument/2006/relationships/hyperlink" Target="http://www.vonycoadvice.com/" TargetMode="External"/></Relationships>
</file>

<file path=xl/drawings/_rels/drawing4.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image" Target="../media/image1.png"/><Relationship Id="rId5" Type="http://schemas.openxmlformats.org/officeDocument/2006/relationships/chart" Target="../charts/chart10.xml"/><Relationship Id="rId10" Type="http://schemas.openxmlformats.org/officeDocument/2006/relationships/hyperlink" Target="http://www.vonycoadvice.com/" TargetMode="External"/><Relationship Id="rId4" Type="http://schemas.openxmlformats.org/officeDocument/2006/relationships/chart" Target="../charts/chart9.xml"/><Relationship Id="rId9"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hyperlink" Target="http://www.vonycoadvice.com/" TargetMode="Externa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215900</xdr:colOff>
      <xdr:row>0</xdr:row>
      <xdr:rowOff>0</xdr:rowOff>
    </xdr:from>
    <xdr:to>
      <xdr:col>2</xdr:col>
      <xdr:colOff>215900</xdr:colOff>
      <xdr:row>0</xdr:row>
      <xdr:rowOff>624416</xdr:rowOff>
    </xdr:to>
    <xdr:pic>
      <xdr:nvPicPr>
        <xdr:cNvPr id="2" name="Picture 1" descr="A yellow and purple logo&#10;&#10;Description automatically generated">
          <a:hlinkClick xmlns:r="http://schemas.openxmlformats.org/officeDocument/2006/relationships" r:id="rId1"/>
          <a:extLst>
            <a:ext uri="{FF2B5EF4-FFF2-40B4-BE49-F238E27FC236}">
              <a16:creationId xmlns:a16="http://schemas.microsoft.com/office/drawing/2014/main" id="{5BC402B4-3D8C-E041-86C2-DD31E8A05DE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5900" y="0"/>
          <a:ext cx="2413000" cy="62441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245532</xdr:colOff>
      <xdr:row>23</xdr:row>
      <xdr:rowOff>27515</xdr:rowOff>
    </xdr:from>
    <xdr:to>
      <xdr:col>8</xdr:col>
      <xdr:colOff>114299</xdr:colOff>
      <xdr:row>42</xdr:row>
      <xdr:rowOff>67731</xdr:rowOff>
    </xdr:to>
    <xdr:graphicFrame macro="">
      <xdr:nvGraphicFramePr>
        <xdr:cNvPr id="24" name="Chart 7">
          <a:extLst>
            <a:ext uri="{FF2B5EF4-FFF2-40B4-BE49-F238E27FC236}">
              <a16:creationId xmlns:a16="http://schemas.microsoft.com/office/drawing/2014/main" id="{BDB72316-319F-2B0B-CB95-9DC321E86C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148167</xdr:colOff>
      <xdr:row>33</xdr:row>
      <xdr:rowOff>201081</xdr:rowOff>
    </xdr:from>
    <xdr:ext cx="4271106" cy="280205"/>
    <xdr:sp macro="" textlink="Tables!$AQ$27">
      <xdr:nvSpPr>
        <xdr:cNvPr id="27" name="TextBox 26">
          <a:extLst>
            <a:ext uri="{FF2B5EF4-FFF2-40B4-BE49-F238E27FC236}">
              <a16:creationId xmlns:a16="http://schemas.microsoft.com/office/drawing/2014/main" id="{07FC9678-F1B3-104E-9EA3-81006D1A24E6}"/>
            </a:ext>
          </a:extLst>
        </xdr:cNvPr>
        <xdr:cNvSpPr txBox="1"/>
      </xdr:nvSpPr>
      <xdr:spPr>
        <a:xfrm>
          <a:off x="3831167" y="6984998"/>
          <a:ext cx="427110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A52C8E2C-31A4-6944-BB14-FC8869C02614}" type="TxLink">
            <a:rPr lang="en-US" sz="1200" b="0" i="0" u="none" strike="noStrike">
              <a:solidFill>
                <a:srgbClr val="000000"/>
              </a:solidFill>
              <a:latin typeface="Aptos Narrow"/>
            </a:rPr>
            <a:pPr/>
            <a:t>Factor = Gross Wage / Savings, you want this to be 2.00 for your age</a:t>
          </a:fld>
          <a:endParaRPr lang="en-US" sz="1100"/>
        </a:p>
      </xdr:txBody>
    </xdr:sp>
    <xdr:clientData/>
  </xdr:oneCellAnchor>
  <xdr:oneCellAnchor>
    <xdr:from>
      <xdr:col>5</xdr:col>
      <xdr:colOff>444500</xdr:colOff>
      <xdr:row>35</xdr:row>
      <xdr:rowOff>158748</xdr:rowOff>
    </xdr:from>
    <xdr:ext cx="2881494" cy="280205"/>
    <xdr:sp macro="" textlink="Tables!$AQ$28">
      <xdr:nvSpPr>
        <xdr:cNvPr id="28" name="TextBox 27">
          <a:extLst>
            <a:ext uri="{FF2B5EF4-FFF2-40B4-BE49-F238E27FC236}">
              <a16:creationId xmlns:a16="http://schemas.microsoft.com/office/drawing/2014/main" id="{9DE6B763-553B-7243-97A9-751F01A414D5}"/>
            </a:ext>
          </a:extLst>
        </xdr:cNvPr>
        <xdr:cNvSpPr txBox="1"/>
      </xdr:nvSpPr>
      <xdr:spPr>
        <a:xfrm>
          <a:off x="4572000" y="7344831"/>
          <a:ext cx="288149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C199A50-7C66-9B42-A769-10E4F30C4105}" type="TxLink">
            <a:rPr lang="en-US" sz="1200" b="0" i="0" u="none" strike="noStrike">
              <a:solidFill>
                <a:srgbClr val="000000"/>
              </a:solidFill>
              <a:latin typeface="Aptos Narrow"/>
            </a:rPr>
            <a:pPr/>
            <a:t>Being 35.0 yrs old, you want $355,000 saved</a:t>
          </a:fld>
          <a:endParaRPr lang="en-US" sz="1100"/>
        </a:p>
      </xdr:txBody>
    </xdr:sp>
    <xdr:clientData/>
  </xdr:oneCellAnchor>
  <xdr:twoCellAnchor editAs="oneCell">
    <xdr:from>
      <xdr:col>8</xdr:col>
      <xdr:colOff>167217</xdr:colOff>
      <xdr:row>18</xdr:row>
      <xdr:rowOff>139700</xdr:rowOff>
    </xdr:from>
    <xdr:to>
      <xdr:col>14</xdr:col>
      <xdr:colOff>6350</xdr:colOff>
      <xdr:row>40</xdr:row>
      <xdr:rowOff>14817</xdr:rowOff>
    </xdr:to>
    <xdr:graphicFrame macro="">
      <xdr:nvGraphicFramePr>
        <xdr:cNvPr id="29" name="Chart 10">
          <a:extLst>
            <a:ext uri="{FF2B5EF4-FFF2-40B4-BE49-F238E27FC236}">
              <a16:creationId xmlns:a16="http://schemas.microsoft.com/office/drawing/2014/main" id="{F8D14498-713F-4477-D090-8FFF294B29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920750</xdr:colOff>
      <xdr:row>17</xdr:row>
      <xdr:rowOff>190500</xdr:rowOff>
    </xdr:from>
    <xdr:to>
      <xdr:col>6</xdr:col>
      <xdr:colOff>984250</xdr:colOff>
      <xdr:row>21</xdr:row>
      <xdr:rowOff>10582</xdr:rowOff>
    </xdr:to>
    <xdr:pic>
      <xdr:nvPicPr>
        <xdr:cNvPr id="31" name="Picture 30" descr="A yellow and purple logo&#10;&#10;Description automatically generated">
          <a:hlinkClick xmlns:r="http://schemas.openxmlformats.org/officeDocument/2006/relationships" r:id="rId3"/>
          <a:extLst>
            <a:ext uri="{FF2B5EF4-FFF2-40B4-BE49-F238E27FC236}">
              <a16:creationId xmlns:a16="http://schemas.microsoft.com/office/drawing/2014/main" id="{5DFEABAD-DB2D-B343-A21D-564932E9057C}"/>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48250" y="3757083"/>
          <a:ext cx="2413000" cy="62441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495300</xdr:colOff>
      <xdr:row>9</xdr:row>
      <xdr:rowOff>114300</xdr:rowOff>
    </xdr:from>
    <xdr:to>
      <xdr:col>21</xdr:col>
      <xdr:colOff>622300</xdr:colOff>
      <xdr:row>27</xdr:row>
      <xdr:rowOff>38100</xdr:rowOff>
    </xdr:to>
    <xdr:graphicFrame macro="">
      <xdr:nvGraphicFramePr>
        <xdr:cNvPr id="12" name="PaymentsChart" descr="Chart showing total interest based on minimum and proposed payments." title="Payments chart">
          <a:extLst>
            <a:ext uri="{FF2B5EF4-FFF2-40B4-BE49-F238E27FC236}">
              <a16:creationId xmlns:a16="http://schemas.microsoft.com/office/drawing/2014/main" id="{6DBCA8D4-102E-5940-89F0-E482687005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130175</xdr:colOff>
      <xdr:row>8</xdr:row>
      <xdr:rowOff>88900</xdr:rowOff>
    </xdr:from>
    <xdr:to>
      <xdr:col>16</xdr:col>
      <xdr:colOff>381000</xdr:colOff>
      <xdr:row>28</xdr:row>
      <xdr:rowOff>152400</xdr:rowOff>
    </xdr:to>
    <xdr:graphicFrame macro="">
      <xdr:nvGraphicFramePr>
        <xdr:cNvPr id="13" name="PeriodsChart" descr="Chart showing total number of periods based on minimum and proposed payments." title="Periods chart">
          <a:extLst>
            <a:ext uri="{FF2B5EF4-FFF2-40B4-BE49-F238E27FC236}">
              <a16:creationId xmlns:a16="http://schemas.microsoft.com/office/drawing/2014/main" id="{9993137B-6316-B344-A868-F4B5808AB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0</xdr:colOff>
      <xdr:row>16</xdr:row>
      <xdr:rowOff>0</xdr:rowOff>
    </xdr:from>
    <xdr:to>
      <xdr:col>29</xdr:col>
      <xdr:colOff>50017</xdr:colOff>
      <xdr:row>33</xdr:row>
      <xdr:rowOff>193722</xdr:rowOff>
    </xdr:to>
    <xdr:graphicFrame macro="">
      <xdr:nvGraphicFramePr>
        <xdr:cNvPr id="14" name="Payment Comparison" descr="Stacked bar chart showing Loan Amount and Total Interest for Scenario 1, Scenario 2, and Scenario 3">
          <a:extLst>
            <a:ext uri="{FF2B5EF4-FFF2-40B4-BE49-F238E27FC236}">
              <a16:creationId xmlns:a16="http://schemas.microsoft.com/office/drawing/2014/main" id="{0B4A79E8-6128-A440-B1D4-5AB5D9783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16</xdr:col>
      <xdr:colOff>647700</xdr:colOff>
      <xdr:row>0</xdr:row>
      <xdr:rowOff>190500</xdr:rowOff>
    </xdr:from>
    <xdr:to>
      <xdr:col>20</xdr:col>
      <xdr:colOff>165100</xdr:colOff>
      <xdr:row>4</xdr:row>
      <xdr:rowOff>2116</xdr:rowOff>
    </xdr:to>
    <xdr:pic>
      <xdr:nvPicPr>
        <xdr:cNvPr id="15" name="Picture 14" descr="A yellow and purple logo&#10;&#10;Description automatically generated">
          <a:hlinkClick xmlns:r="http://schemas.openxmlformats.org/officeDocument/2006/relationships" r:id="rId4"/>
          <a:extLst>
            <a:ext uri="{FF2B5EF4-FFF2-40B4-BE49-F238E27FC236}">
              <a16:creationId xmlns:a16="http://schemas.microsoft.com/office/drawing/2014/main" id="{1BDC8F33-B6EE-274F-A465-D935E0A8B2AD}"/>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518900" y="190500"/>
          <a:ext cx="2413000" cy="62441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335280</xdr:colOff>
      <xdr:row>3</xdr:row>
      <xdr:rowOff>20320</xdr:rowOff>
    </xdr:from>
    <xdr:to>
      <xdr:col>10</xdr:col>
      <xdr:colOff>914400</xdr:colOff>
      <xdr:row>19</xdr:row>
      <xdr:rowOff>101600</xdr:rowOff>
    </xdr:to>
    <xdr:graphicFrame macro="">
      <xdr:nvGraphicFramePr>
        <xdr:cNvPr id="4" name="Chart 3">
          <a:extLst>
            <a:ext uri="{FF2B5EF4-FFF2-40B4-BE49-F238E27FC236}">
              <a16:creationId xmlns:a16="http://schemas.microsoft.com/office/drawing/2014/main" id="{6CCF4344-2251-0E43-B975-D10D2C3EC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187960</xdr:rowOff>
    </xdr:from>
    <xdr:to>
      <xdr:col>3</xdr:col>
      <xdr:colOff>408940</xdr:colOff>
      <xdr:row>51</xdr:row>
      <xdr:rowOff>294640</xdr:rowOff>
    </xdr:to>
    <xdr:graphicFrame macro="">
      <xdr:nvGraphicFramePr>
        <xdr:cNvPr id="6" name="Chart 5">
          <a:extLst>
            <a:ext uri="{FF2B5EF4-FFF2-40B4-BE49-F238E27FC236}">
              <a16:creationId xmlns:a16="http://schemas.microsoft.com/office/drawing/2014/main" id="{EA0644AE-FE23-3447-B734-DA153AE7B7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1676400</xdr:colOff>
      <xdr:row>41</xdr:row>
      <xdr:rowOff>193040</xdr:rowOff>
    </xdr:from>
    <xdr:to>
      <xdr:col>6</xdr:col>
      <xdr:colOff>2103120</xdr:colOff>
      <xdr:row>51</xdr:row>
      <xdr:rowOff>299720</xdr:rowOff>
    </xdr:to>
    <xdr:graphicFrame macro="">
      <xdr:nvGraphicFramePr>
        <xdr:cNvPr id="7" name="Chart 6">
          <a:extLst>
            <a:ext uri="{FF2B5EF4-FFF2-40B4-BE49-F238E27FC236}">
              <a16:creationId xmlns:a16="http://schemas.microsoft.com/office/drawing/2014/main" id="{A92B3415-999A-5F45-965B-2017211AC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81280</xdr:rowOff>
    </xdr:from>
    <xdr:to>
      <xdr:col>3</xdr:col>
      <xdr:colOff>426720</xdr:colOff>
      <xdr:row>64</xdr:row>
      <xdr:rowOff>142240</xdr:rowOff>
    </xdr:to>
    <xdr:graphicFrame macro="">
      <xdr:nvGraphicFramePr>
        <xdr:cNvPr id="8" name="Chart 7">
          <a:extLst>
            <a:ext uri="{FF2B5EF4-FFF2-40B4-BE49-F238E27FC236}">
              <a16:creationId xmlns:a16="http://schemas.microsoft.com/office/drawing/2014/main" id="{02FD140E-ED9F-BC4B-8F9A-031F9A669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345440</xdr:colOff>
      <xdr:row>41</xdr:row>
      <xdr:rowOff>254000</xdr:rowOff>
    </xdr:from>
    <xdr:to>
      <xdr:col>13</xdr:col>
      <xdr:colOff>0</xdr:colOff>
      <xdr:row>52</xdr:row>
      <xdr:rowOff>15240</xdr:rowOff>
    </xdr:to>
    <xdr:graphicFrame macro="">
      <xdr:nvGraphicFramePr>
        <xdr:cNvPr id="9" name="Chart 8">
          <a:extLst>
            <a:ext uri="{FF2B5EF4-FFF2-40B4-BE49-F238E27FC236}">
              <a16:creationId xmlns:a16="http://schemas.microsoft.com/office/drawing/2014/main" id="{EAEA863D-1380-D249-9F99-DA02F62C67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1513840</xdr:colOff>
      <xdr:row>53</xdr:row>
      <xdr:rowOff>101600</xdr:rowOff>
    </xdr:from>
    <xdr:to>
      <xdr:col>6</xdr:col>
      <xdr:colOff>1940560</xdr:colOff>
      <xdr:row>63</xdr:row>
      <xdr:rowOff>208280</xdr:rowOff>
    </xdr:to>
    <xdr:graphicFrame macro="">
      <xdr:nvGraphicFramePr>
        <xdr:cNvPr id="10" name="Chart 9">
          <a:extLst>
            <a:ext uri="{FF2B5EF4-FFF2-40B4-BE49-F238E27FC236}">
              <a16:creationId xmlns:a16="http://schemas.microsoft.com/office/drawing/2014/main" id="{25E55A27-4B55-FA4F-B7AC-7AED35400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284480</xdr:colOff>
      <xdr:row>53</xdr:row>
      <xdr:rowOff>81280</xdr:rowOff>
    </xdr:from>
    <xdr:to>
      <xdr:col>12</xdr:col>
      <xdr:colOff>101600</xdr:colOff>
      <xdr:row>64</xdr:row>
      <xdr:rowOff>142240</xdr:rowOff>
    </xdr:to>
    <xdr:graphicFrame macro="">
      <xdr:nvGraphicFramePr>
        <xdr:cNvPr id="11" name="Chart 10">
          <a:extLst>
            <a:ext uri="{FF2B5EF4-FFF2-40B4-BE49-F238E27FC236}">
              <a16:creationId xmlns:a16="http://schemas.microsoft.com/office/drawing/2014/main" id="{B17AD389-4367-E747-9597-5D97A243E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370840</xdr:colOff>
      <xdr:row>63</xdr:row>
      <xdr:rowOff>304800</xdr:rowOff>
    </xdr:from>
    <xdr:to>
      <xdr:col>4</xdr:col>
      <xdr:colOff>924560</xdr:colOff>
      <xdr:row>75</xdr:row>
      <xdr:rowOff>71120</xdr:rowOff>
    </xdr:to>
    <xdr:graphicFrame macro="">
      <xdr:nvGraphicFramePr>
        <xdr:cNvPr id="12" name="Chart 11">
          <a:extLst>
            <a:ext uri="{FF2B5EF4-FFF2-40B4-BE49-F238E27FC236}">
              <a16:creationId xmlns:a16="http://schemas.microsoft.com/office/drawing/2014/main" id="{20A43EAC-78D8-B34F-AEE2-23284E0AC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325120</xdr:colOff>
      <xdr:row>62</xdr:row>
      <xdr:rowOff>116840</xdr:rowOff>
    </xdr:from>
    <xdr:to>
      <xdr:col>9</xdr:col>
      <xdr:colOff>304800</xdr:colOff>
      <xdr:row>77</xdr:row>
      <xdr:rowOff>50800</xdr:rowOff>
    </xdr:to>
    <xdr:graphicFrame macro="">
      <xdr:nvGraphicFramePr>
        <xdr:cNvPr id="14" name="Chart 13">
          <a:extLst>
            <a:ext uri="{FF2B5EF4-FFF2-40B4-BE49-F238E27FC236}">
              <a16:creationId xmlns:a16="http://schemas.microsoft.com/office/drawing/2014/main" id="{5C381F1E-6B1C-9944-B669-232ED9834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9</xdr:col>
      <xdr:colOff>609600</xdr:colOff>
      <xdr:row>0</xdr:row>
      <xdr:rowOff>0</xdr:rowOff>
    </xdr:from>
    <xdr:to>
      <xdr:col>10</xdr:col>
      <xdr:colOff>828040</xdr:colOff>
      <xdr:row>1</xdr:row>
      <xdr:rowOff>207856</xdr:rowOff>
    </xdr:to>
    <xdr:pic>
      <xdr:nvPicPr>
        <xdr:cNvPr id="16" name="Picture 15" descr="A yellow and purple logo&#10;&#10;Description automatically generated">
          <a:hlinkClick xmlns:r="http://schemas.openxmlformats.org/officeDocument/2006/relationships" r:id="rId10"/>
          <a:extLst>
            <a:ext uri="{FF2B5EF4-FFF2-40B4-BE49-F238E27FC236}">
              <a16:creationId xmlns:a16="http://schemas.microsoft.com/office/drawing/2014/main" id="{663A5AE3-CB55-6444-B656-20247CB7B383}"/>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3045440" y="0"/>
          <a:ext cx="2413000" cy="62441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0</xdr:colOff>
      <xdr:row>0</xdr:row>
      <xdr:rowOff>0</xdr:rowOff>
    </xdr:from>
    <xdr:to>
      <xdr:col>23</xdr:col>
      <xdr:colOff>530705</xdr:colOff>
      <xdr:row>75</xdr:row>
      <xdr:rowOff>127000</xdr:rowOff>
    </xdr:to>
    <xdr:graphicFrame macro="">
      <xdr:nvGraphicFramePr>
        <xdr:cNvPr id="2" name="Chart 1">
          <a:extLst>
            <a:ext uri="{FF2B5EF4-FFF2-40B4-BE49-F238E27FC236}">
              <a16:creationId xmlns:a16="http://schemas.microsoft.com/office/drawing/2014/main" id="{3192DFDB-2B7C-6D48-9E70-0A11EE813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15</xdr:col>
      <xdr:colOff>466434</xdr:colOff>
      <xdr:row>37</xdr:row>
      <xdr:rowOff>189731</xdr:rowOff>
    </xdr:from>
    <xdr:to>
      <xdr:col>16</xdr:col>
      <xdr:colOff>555334</xdr:colOff>
      <xdr:row>41</xdr:row>
      <xdr:rowOff>188191</xdr:rowOff>
    </xdr:to>
    <xdr:cxnSp macro="">
      <xdr:nvCxnSpPr>
        <xdr:cNvPr id="3" name="Straight Arrow Connector 2">
          <a:extLst>
            <a:ext uri="{FF2B5EF4-FFF2-40B4-BE49-F238E27FC236}">
              <a16:creationId xmlns:a16="http://schemas.microsoft.com/office/drawing/2014/main" id="{50455C37-A5A2-4249-8057-8464081CBE5B}"/>
            </a:ext>
          </a:extLst>
        </xdr:cNvPr>
        <xdr:cNvCxnSpPr/>
      </xdr:nvCxnSpPr>
      <xdr:spPr>
        <a:xfrm>
          <a:off x="15134934" y="7936731"/>
          <a:ext cx="914400" cy="887460"/>
        </a:xfrm>
        <a:prstGeom prst="straightConnector1">
          <a:avLst/>
        </a:prstGeom>
        <a:ln w="63500">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0</xdr:colOff>
      <xdr:row>40</xdr:row>
      <xdr:rowOff>0</xdr:rowOff>
    </xdr:from>
    <xdr:ext cx="7213600" cy="3441700"/>
    <xdr:sp macro="" textlink="">
      <xdr:nvSpPr>
        <xdr:cNvPr id="4" name="TextBox 3">
          <a:extLst>
            <a:ext uri="{FF2B5EF4-FFF2-40B4-BE49-F238E27FC236}">
              <a16:creationId xmlns:a16="http://schemas.microsoft.com/office/drawing/2014/main" id="{12DE2CD6-6F48-9748-853E-612C4C5A6FA9}"/>
            </a:ext>
          </a:extLst>
        </xdr:cNvPr>
        <xdr:cNvSpPr txBox="1"/>
      </xdr:nvSpPr>
      <xdr:spPr>
        <a:xfrm>
          <a:off x="0" y="8432800"/>
          <a:ext cx="7213600" cy="3441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mn-lt"/>
              <a:ea typeface="+mn-ea"/>
              <a:cs typeface="+mn-cs"/>
            </a:rPr>
            <a:t>It is never straight forward and your entire situation needs to be evaluated.  Review vonyco planning tools and consider these 4 items: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Emergency money availability</a:t>
          </a:r>
          <a:r>
            <a:rPr lang="en-US" sz="1100" baseline="0">
              <a:solidFill>
                <a:schemeClr val="tx1"/>
              </a:solidFill>
              <a:effectLst/>
              <a:latin typeface="+mn-lt"/>
              <a:ea typeface="+mn-ea"/>
              <a:cs typeface="+mn-cs"/>
            </a:rPr>
            <a:t> - Enough for: </a:t>
          </a:r>
          <a:r>
            <a:rPr lang="en-US" sz="1100">
              <a:solidFill>
                <a:schemeClr val="tx1"/>
              </a:solidFill>
              <a:effectLst/>
              <a:latin typeface="+mn-lt"/>
              <a:ea typeface="+mn-ea"/>
              <a:cs typeface="+mn-cs"/>
            </a:rPr>
            <a:t>mortgage payment</a:t>
          </a:r>
          <a:r>
            <a:rPr lang="en-US" sz="1100" baseline="0">
              <a:solidFill>
                <a:schemeClr val="tx1"/>
              </a:solidFill>
              <a:effectLst/>
              <a:latin typeface="+mn-lt"/>
              <a:ea typeface="+mn-ea"/>
              <a:cs typeface="+mn-cs"/>
            </a:rPr>
            <a:t> or </a:t>
          </a:r>
          <a:r>
            <a:rPr lang="en-US" sz="1100">
              <a:solidFill>
                <a:schemeClr val="tx1"/>
              </a:solidFill>
              <a:effectLst/>
              <a:latin typeface="+mn-lt"/>
              <a:ea typeface="+mn-ea"/>
              <a:cs typeface="+mn-cs"/>
            </a:rPr>
            <a:t>rent, 1</a:t>
          </a:r>
          <a:r>
            <a:rPr lang="en-US" sz="1100" baseline="0">
              <a:solidFill>
                <a:schemeClr val="tx1"/>
              </a:solidFill>
              <a:effectLst/>
              <a:latin typeface="+mn-lt"/>
              <a:ea typeface="+mn-ea"/>
              <a:cs typeface="+mn-cs"/>
            </a:rPr>
            <a:t> month</a:t>
          </a:r>
          <a:r>
            <a:rPr lang="en-US" sz="1100">
              <a:solidFill>
                <a:schemeClr val="tx1"/>
              </a:solidFill>
              <a:effectLst/>
              <a:latin typeface="+mn-lt"/>
              <a:ea typeface="+mn-ea"/>
              <a:cs typeface="+mn-cs"/>
            </a:rPr>
            <a:t> expenses. </a:t>
          </a:r>
        </a:p>
        <a:p>
          <a:r>
            <a:rPr lang="en-US" sz="1100">
              <a:solidFill>
                <a:schemeClr val="tx1"/>
              </a:solidFill>
              <a:effectLst/>
              <a:latin typeface="+mn-lt"/>
              <a:ea typeface="+mn-ea"/>
              <a:cs typeface="+mn-cs"/>
            </a:rPr>
            <a:t>Have you grown cash or cash like  to cover 3-6 months expenses?</a:t>
          </a:r>
        </a:p>
        <a:p>
          <a:r>
            <a:rPr lang="en-US" sz="1100">
              <a:solidFill>
                <a:schemeClr val="tx1"/>
              </a:solidFill>
              <a:effectLst/>
              <a:latin typeface="+mn-lt"/>
              <a:ea typeface="+mn-ea"/>
              <a:cs typeface="+mn-cs"/>
            </a:rPr>
            <a:t>Consider adding to these savings</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Debt</a:t>
          </a:r>
          <a:r>
            <a:rPr lang="en-US" sz="1100" baseline="0">
              <a:solidFill>
                <a:schemeClr val="tx1"/>
              </a:solidFill>
              <a:effectLst/>
              <a:latin typeface="+mn-lt"/>
              <a:ea typeface="+mn-ea"/>
              <a:cs typeface="+mn-cs"/>
            </a:rPr>
            <a:t> - What type is it</a:t>
          </a:r>
          <a:r>
            <a:rPr lang="en-US" sz="1100">
              <a:solidFill>
                <a:schemeClr val="tx1"/>
              </a:solidFill>
              <a:effectLst/>
              <a:latin typeface="+mn-lt"/>
              <a:ea typeface="+mn-ea"/>
              <a:cs typeface="+mn-cs"/>
            </a:rPr>
            <a:t>? </a:t>
          </a:r>
          <a:r>
            <a:rPr lang="en-US" sz="1100" baseline="0">
              <a:solidFill>
                <a:schemeClr val="tx1"/>
              </a:solidFill>
              <a:effectLst/>
              <a:latin typeface="+mn-lt"/>
              <a:ea typeface="+mn-ea"/>
              <a:cs typeface="+mn-cs"/>
            </a:rPr>
            <a:t> G</a:t>
          </a:r>
          <a:r>
            <a:rPr lang="en-US" sz="1100">
              <a:solidFill>
                <a:schemeClr val="tx1"/>
              </a:solidFill>
              <a:effectLst/>
              <a:latin typeface="+mn-lt"/>
              <a:ea typeface="+mn-ea"/>
              <a:cs typeface="+mn-cs"/>
            </a:rPr>
            <a:t>ood - Increase</a:t>
          </a:r>
          <a:r>
            <a:rPr lang="en-US" sz="1100" baseline="0">
              <a:solidFill>
                <a:schemeClr val="tx1"/>
              </a:solidFill>
              <a:effectLst/>
              <a:latin typeface="+mn-lt"/>
              <a:ea typeface="+mn-ea"/>
              <a:cs typeface="+mn-cs"/>
            </a:rPr>
            <a:t> your net worth or significantly enhance you life.  B</a:t>
          </a:r>
          <a:r>
            <a:rPr lang="en-US" sz="1100">
              <a:solidFill>
                <a:schemeClr val="tx1"/>
              </a:solidFill>
              <a:effectLst/>
              <a:latin typeface="+mn-lt"/>
              <a:ea typeface="+mn-ea"/>
              <a:cs typeface="+mn-cs"/>
            </a:rPr>
            <a:t>ad - Money</a:t>
          </a:r>
          <a:r>
            <a:rPr lang="en-US" sz="1100" baseline="0">
              <a:solidFill>
                <a:schemeClr val="tx1"/>
              </a:solidFill>
              <a:effectLst/>
              <a:latin typeface="+mn-lt"/>
              <a:ea typeface="+mn-ea"/>
              <a:cs typeface="+mn-cs"/>
            </a:rPr>
            <a:t> borrowed to purchase rapidly depreciating assets or assets for consumption</a:t>
          </a:r>
          <a:r>
            <a:rPr lang="en-US" sz="1100">
              <a:solidFill>
                <a:schemeClr val="tx1"/>
              </a:solidFill>
              <a:effectLst/>
              <a:latin typeface="+mn-lt"/>
              <a:ea typeface="+mn-ea"/>
              <a:cs typeface="+mn-cs"/>
            </a:rPr>
            <a:t>, no value retention.</a:t>
          </a:r>
          <a:r>
            <a:rPr lang="en-US" sz="1100" baseline="0">
              <a:solidFill>
                <a:schemeClr val="tx1"/>
              </a:solidFill>
              <a:effectLst/>
              <a:latin typeface="+mn-lt"/>
              <a:ea typeface="+mn-ea"/>
              <a:cs typeface="+mn-cs"/>
            </a:rPr>
            <a:t>  Is it at a </a:t>
          </a:r>
          <a:r>
            <a:rPr lang="en-US" sz="1100">
              <a:solidFill>
                <a:schemeClr val="tx1"/>
              </a:solidFill>
              <a:effectLst/>
              <a:latin typeface="+mn-lt"/>
              <a:ea typeface="+mn-ea"/>
              <a:cs typeface="+mn-cs"/>
            </a:rPr>
            <a:t>high interest rate?  What is the term of the debt? See Expense articles on vonycoadvice.com</a:t>
          </a:r>
        </a:p>
        <a:p>
          <a:r>
            <a:rPr lang="en-US" sz="1100">
              <a:solidFill>
                <a:schemeClr val="tx1"/>
              </a:solidFill>
              <a:effectLst/>
              <a:latin typeface="+mn-lt"/>
              <a:ea typeface="+mn-ea"/>
              <a:cs typeface="+mn-cs"/>
            </a:rPr>
            <a:t>Consider paying down debt</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Savings</a:t>
          </a:r>
          <a:r>
            <a:rPr lang="en-US" sz="1100" baseline="0">
              <a:solidFill>
                <a:schemeClr val="tx1"/>
              </a:solidFill>
              <a:effectLst/>
              <a:latin typeface="+mn-lt"/>
              <a:ea typeface="+mn-ea"/>
              <a:cs typeface="+mn-cs"/>
            </a:rPr>
            <a:t> - H</a:t>
          </a:r>
          <a:r>
            <a:rPr lang="en-US" sz="1100">
              <a:solidFill>
                <a:schemeClr val="tx1"/>
              </a:solidFill>
              <a:effectLst/>
              <a:latin typeface="+mn-lt"/>
              <a:ea typeface="+mn-ea"/>
              <a:cs typeface="+mn-cs"/>
            </a:rPr>
            <a:t>ow much are you saving? What % of your income? Are you maxing out your employer match? Are you maxing out your retirement savings?  Do you have an Ira, Roth, HSA, brokerage (equity, bond, cd, high rate money market) </a:t>
          </a:r>
          <a:r>
            <a:rPr lang="en-US" sz="1100" baseline="0">
              <a:solidFill>
                <a:schemeClr val="tx1"/>
              </a:solidFill>
              <a:effectLst/>
              <a:latin typeface="+mn-lt"/>
              <a:ea typeface="+mn-ea"/>
              <a:cs typeface="+mn-cs"/>
            </a:rPr>
            <a:t> S</a:t>
          </a:r>
          <a:r>
            <a:rPr lang="en-US" sz="1100">
              <a:solidFill>
                <a:schemeClr val="tx1"/>
              </a:solidFill>
              <a:effectLst/>
              <a:latin typeface="+mn-lt"/>
              <a:ea typeface="+mn-ea"/>
              <a:cs typeface="+mn-cs"/>
            </a:rPr>
            <a:t>ee savings</a:t>
          </a:r>
          <a:r>
            <a:rPr lang="en-US" sz="1100" baseline="0">
              <a:solidFill>
                <a:schemeClr val="tx1"/>
              </a:solidFill>
              <a:effectLst/>
              <a:latin typeface="+mn-lt"/>
              <a:ea typeface="+mn-ea"/>
              <a:cs typeface="+mn-cs"/>
            </a:rPr>
            <a:t> and</a:t>
          </a:r>
          <a:r>
            <a:rPr lang="en-US" sz="1100">
              <a:solidFill>
                <a:schemeClr val="tx1"/>
              </a:solidFill>
              <a:effectLst/>
              <a:latin typeface="+mn-lt"/>
              <a:ea typeface="+mn-ea"/>
              <a:cs typeface="+mn-cs"/>
            </a:rPr>
            <a:t> investing articles on vonycoadvice.com</a:t>
          </a:r>
        </a:p>
        <a:p>
          <a:r>
            <a:rPr lang="en-US" sz="1100">
              <a:solidFill>
                <a:schemeClr val="tx1"/>
              </a:solidFill>
              <a:effectLst/>
              <a:latin typeface="+mn-lt"/>
              <a:ea typeface="+mn-ea"/>
              <a:cs typeface="+mn-cs"/>
            </a:rPr>
            <a:t>Consider saving/investing more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Future spending</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 Do you have any big purchases coming up: car, remodeling, education, future other expenses, etc</a:t>
          </a:r>
        </a:p>
        <a:p>
          <a:r>
            <a:rPr lang="en-US" sz="1100">
              <a:solidFill>
                <a:schemeClr val="tx1"/>
              </a:solidFill>
              <a:effectLst/>
              <a:latin typeface="+mn-lt"/>
              <a:ea typeface="+mn-ea"/>
              <a:cs typeface="+mn-cs"/>
            </a:rPr>
            <a:t>Consider setting it aside</a:t>
          </a:r>
          <a:r>
            <a:rPr lang="en-US" sz="1100" baseline="0">
              <a:solidFill>
                <a:schemeClr val="tx1"/>
              </a:solidFill>
              <a:effectLst/>
              <a:latin typeface="+mn-lt"/>
              <a:ea typeface="+mn-ea"/>
              <a:cs typeface="+mn-cs"/>
            </a:rPr>
            <a:t> for these types of expenses</a:t>
          </a:r>
          <a:endParaRPr lang="en-US" sz="1100">
            <a:solidFill>
              <a:schemeClr val="tx1"/>
            </a:solidFill>
            <a:effectLst/>
            <a:latin typeface="+mn-lt"/>
            <a:ea typeface="+mn-ea"/>
            <a:cs typeface="+mn-cs"/>
          </a:endParaRPr>
        </a:p>
      </xdr:txBody>
    </xdr:sp>
    <xdr:clientData/>
  </xdr:oneCellAnchor>
  <xdr:oneCellAnchor>
    <xdr:from>
      <xdr:col>0</xdr:col>
      <xdr:colOff>0</xdr:colOff>
      <xdr:row>60</xdr:row>
      <xdr:rowOff>0</xdr:rowOff>
    </xdr:from>
    <xdr:ext cx="7226300" cy="3187700"/>
    <xdr:sp macro="" textlink="">
      <xdr:nvSpPr>
        <xdr:cNvPr id="5" name="TextBox 4">
          <a:extLst>
            <a:ext uri="{FF2B5EF4-FFF2-40B4-BE49-F238E27FC236}">
              <a16:creationId xmlns:a16="http://schemas.microsoft.com/office/drawing/2014/main" id="{E0183AB3-9D4F-8744-AA4F-BCE0B45A4E37}"/>
            </a:ext>
          </a:extLst>
        </xdr:cNvPr>
        <xdr:cNvSpPr txBox="1"/>
      </xdr:nvSpPr>
      <xdr:spPr>
        <a:xfrm>
          <a:off x="0" y="12573000"/>
          <a:ext cx="7226300" cy="3187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u="none" strike="noStrike">
              <a:solidFill>
                <a:schemeClr val="tx1"/>
              </a:solidFill>
              <a:effectLst/>
              <a:latin typeface="+mn-lt"/>
              <a:ea typeface="+mn-ea"/>
              <a:cs typeface="+mn-cs"/>
            </a:rPr>
            <a:t>The general recommendation for how many years of living expenses to have in cash and low-risk bonds (such as in your emergency fund or safe investments) can vary depending on your stage in life, risk tolerance, and financial goals. Here are some guidelines:</a:t>
          </a:r>
        </a:p>
        <a:p>
          <a:r>
            <a:rPr lang="en-US" sz="1100" b="1" i="0" u="none" strike="noStrike">
              <a:solidFill>
                <a:schemeClr val="tx1"/>
              </a:solidFill>
              <a:effectLst/>
              <a:latin typeface="+mn-lt"/>
              <a:ea typeface="+mn-ea"/>
              <a:cs typeface="+mn-cs"/>
            </a:rPr>
            <a:t>Emergency Fund</a:t>
          </a:r>
          <a:r>
            <a:rPr lang="en-US" sz="1100" b="0" i="0" u="none" strike="noStrike">
              <a:solidFill>
                <a:schemeClr val="tx1"/>
              </a:solidFill>
              <a:effectLst/>
              <a:latin typeface="+mn-lt"/>
              <a:ea typeface="+mn-ea"/>
              <a:cs typeface="+mn-cs"/>
            </a:rPr>
            <a:t>:</a:t>
          </a:r>
        </a:p>
        <a:p>
          <a:pPr lvl="1"/>
          <a:r>
            <a:rPr lang="en-US" sz="1100" b="1" i="0" u="none" strike="noStrike">
              <a:solidFill>
                <a:schemeClr val="tx1"/>
              </a:solidFill>
              <a:effectLst/>
              <a:latin typeface="+mn-lt"/>
              <a:ea typeface="+mn-ea"/>
              <a:cs typeface="+mn-cs"/>
            </a:rPr>
            <a:t>3 to 6 months</a:t>
          </a:r>
          <a:r>
            <a:rPr lang="en-US" sz="1100" b="0" i="0" u="none" strike="noStrike">
              <a:solidFill>
                <a:schemeClr val="tx1"/>
              </a:solidFill>
              <a:effectLst/>
              <a:latin typeface="+mn-lt"/>
              <a:ea typeface="+mn-ea"/>
              <a:cs typeface="+mn-cs"/>
            </a:rPr>
            <a:t> of living expenses in cash or highly liquid accounts (e.g., savings accounts or money market funds) is often recommended as a minimum. This is to cover unexpected expenses or a sudden loss of income.</a:t>
          </a:r>
        </a:p>
        <a:p>
          <a:pPr lvl="1"/>
          <a:r>
            <a:rPr lang="en-US" sz="1100" b="1" i="0" u="none" strike="noStrike">
              <a:solidFill>
                <a:schemeClr val="tx1"/>
              </a:solidFill>
              <a:effectLst/>
              <a:latin typeface="+mn-lt"/>
              <a:ea typeface="+mn-ea"/>
              <a:cs typeface="+mn-cs"/>
            </a:rPr>
            <a:t>6 to 12 months</a:t>
          </a:r>
          <a:r>
            <a:rPr lang="en-US" sz="1100" b="0" i="0" u="none" strike="noStrike">
              <a:solidFill>
                <a:schemeClr val="tx1"/>
              </a:solidFill>
              <a:effectLst/>
              <a:latin typeface="+mn-lt"/>
              <a:ea typeface="+mn-ea"/>
              <a:cs typeface="+mn-cs"/>
            </a:rPr>
            <a:t> of living expenses might be more appropriate if your income is less stable, you have dependents, or you prefer a higher level of security.</a:t>
          </a:r>
        </a:p>
        <a:p>
          <a:r>
            <a:rPr lang="en-US" sz="1100" b="1" i="0" u="none" strike="noStrike">
              <a:solidFill>
                <a:schemeClr val="tx1"/>
              </a:solidFill>
              <a:effectLst/>
              <a:latin typeface="+mn-lt"/>
              <a:ea typeface="+mn-ea"/>
              <a:cs typeface="+mn-cs"/>
            </a:rPr>
            <a:t>Pre-Retirement</a:t>
          </a:r>
          <a:r>
            <a:rPr lang="en-US" sz="1100" b="0" i="0" u="none" strike="noStrike">
              <a:solidFill>
                <a:schemeClr val="tx1"/>
              </a:solidFill>
              <a:effectLst/>
              <a:latin typeface="+mn-lt"/>
              <a:ea typeface="+mn-ea"/>
              <a:cs typeface="+mn-cs"/>
            </a:rPr>
            <a:t>:</a:t>
          </a:r>
        </a:p>
        <a:p>
          <a:pPr lvl="1"/>
          <a:r>
            <a:rPr lang="en-US" sz="1100" b="1" i="0" u="none" strike="noStrike">
              <a:solidFill>
                <a:schemeClr val="tx1"/>
              </a:solidFill>
              <a:effectLst/>
              <a:latin typeface="+mn-lt"/>
              <a:ea typeface="+mn-ea"/>
              <a:cs typeface="+mn-cs"/>
            </a:rPr>
            <a:t>1 to 3 years</a:t>
          </a:r>
          <a:r>
            <a:rPr lang="en-US" sz="1100" b="0" i="0" u="none" strike="noStrike">
              <a:solidFill>
                <a:schemeClr val="tx1"/>
              </a:solidFill>
              <a:effectLst/>
              <a:latin typeface="+mn-lt"/>
              <a:ea typeface="+mn-ea"/>
              <a:cs typeface="+mn-cs"/>
            </a:rPr>
            <a:t> of living expenses in cash and low-risk bonds can be prudent for those nearing retirement. This buffer helps protect against market downturns and allows you to avoid withdrawing from higher-risk investments during unfavorable market conditions.</a:t>
          </a:r>
        </a:p>
        <a:p>
          <a:r>
            <a:rPr lang="en-US" sz="1100" b="1" i="0" u="none" strike="noStrike">
              <a:solidFill>
                <a:schemeClr val="tx1"/>
              </a:solidFill>
              <a:effectLst/>
              <a:latin typeface="+mn-lt"/>
              <a:ea typeface="+mn-ea"/>
              <a:cs typeface="+mn-cs"/>
            </a:rPr>
            <a:t>Retirement</a:t>
          </a:r>
          <a:r>
            <a:rPr lang="en-US" sz="1100" b="0" i="0" u="none" strike="noStrike">
              <a:solidFill>
                <a:schemeClr val="tx1"/>
              </a:solidFill>
              <a:effectLst/>
              <a:latin typeface="+mn-lt"/>
              <a:ea typeface="+mn-ea"/>
              <a:cs typeface="+mn-cs"/>
            </a:rPr>
            <a:t>:</a:t>
          </a:r>
        </a:p>
        <a:p>
          <a:pPr lvl="1"/>
          <a:r>
            <a:rPr lang="en-US" sz="1100" b="1" i="0" u="none" strike="noStrike">
              <a:solidFill>
                <a:schemeClr val="tx1"/>
              </a:solidFill>
              <a:effectLst/>
              <a:latin typeface="+mn-lt"/>
              <a:ea typeface="+mn-ea"/>
              <a:cs typeface="+mn-cs"/>
            </a:rPr>
            <a:t>2 to 5 years</a:t>
          </a:r>
          <a:r>
            <a:rPr lang="en-US" sz="1100" b="0" i="0" u="none" strike="noStrike">
              <a:solidFill>
                <a:schemeClr val="tx1"/>
              </a:solidFill>
              <a:effectLst/>
              <a:latin typeface="+mn-lt"/>
              <a:ea typeface="+mn-ea"/>
              <a:cs typeface="+mn-cs"/>
            </a:rPr>
            <a:t> of living expenses is a common recommendation for retirees to hold in cash and low-risk bonds. This allows for flexibility and reduces the need to sell investments in a down market, giving your portfolio time to recover.</a:t>
          </a:r>
        </a:p>
        <a:p>
          <a:r>
            <a:rPr lang="en-US" sz="1100" b="0" i="0" u="none" strike="noStrike">
              <a:solidFill>
                <a:schemeClr val="tx1"/>
              </a:solidFill>
              <a:effectLst/>
              <a:latin typeface="+mn-lt"/>
              <a:ea typeface="+mn-ea"/>
              <a:cs typeface="+mn-cs"/>
            </a:rPr>
            <a:t>These are general guidelines, and the exact amount can depend on your specific situation, including your income sources, financial obligations, and overall risk tolerance.</a:t>
          </a:r>
        </a:p>
        <a:p>
          <a:endParaRPr lang="en-US" sz="1100"/>
        </a:p>
      </xdr:txBody>
    </xdr:sp>
    <xdr:clientData/>
  </xdr:oneCellAnchor>
  <xdr:twoCellAnchor>
    <xdr:from>
      <xdr:col>0</xdr:col>
      <xdr:colOff>25401</xdr:colOff>
      <xdr:row>19</xdr:row>
      <xdr:rowOff>165100</xdr:rowOff>
    </xdr:from>
    <xdr:to>
      <xdr:col>2</xdr:col>
      <xdr:colOff>774701</xdr:colOff>
      <xdr:row>36</xdr:row>
      <xdr:rowOff>5079</xdr:rowOff>
    </xdr:to>
    <xdr:graphicFrame macro="">
      <xdr:nvGraphicFramePr>
        <xdr:cNvPr id="12" name="Chart 6">
          <a:extLst>
            <a:ext uri="{FF2B5EF4-FFF2-40B4-BE49-F238E27FC236}">
              <a16:creationId xmlns:a16="http://schemas.microsoft.com/office/drawing/2014/main" id="{1BF29EE0-99A2-E62D-57CB-82771C81CD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139700</xdr:colOff>
      <xdr:row>0</xdr:row>
      <xdr:rowOff>241300</xdr:rowOff>
    </xdr:from>
    <xdr:to>
      <xdr:col>23</xdr:col>
      <xdr:colOff>76200</xdr:colOff>
      <xdr:row>3</xdr:row>
      <xdr:rowOff>179916</xdr:rowOff>
    </xdr:to>
    <xdr:pic>
      <xdr:nvPicPr>
        <xdr:cNvPr id="15" name="Picture 14" descr="A yellow and purple logo&#10;&#10;Description automatically generated">
          <a:hlinkClick xmlns:r="http://schemas.openxmlformats.org/officeDocument/2006/relationships" r:id="rId3"/>
          <a:extLst>
            <a:ext uri="{FF2B5EF4-FFF2-40B4-BE49-F238E27FC236}">
              <a16:creationId xmlns:a16="http://schemas.microsoft.com/office/drawing/2014/main" id="{4E498C10-614D-974E-AC51-A8027E049405}"/>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935700" y="241300"/>
          <a:ext cx="2413000" cy="624416"/>
        </a:xfrm>
        <a:prstGeom prst="rect">
          <a:avLst/>
        </a:prstGeom>
        <a:noFill/>
        <a:ln>
          <a:noFill/>
        </a:ln>
      </xdr:spPr>
    </xdr:pic>
    <xdr:clientData/>
  </xdr:twoCellAnchor>
</xdr:wsDr>
</file>

<file path=xl/drawings/drawing6.xml><?xml version="1.0" encoding="utf-8"?>
<c:userShapes xmlns:c="http://schemas.openxmlformats.org/drawingml/2006/chart">
  <cdr:relSizeAnchor xmlns:cdr="http://schemas.openxmlformats.org/drawingml/2006/chartDrawing">
    <cdr:from>
      <cdr:x>0.23329</cdr:x>
      <cdr:y>0.95883</cdr:y>
    </cdr:from>
    <cdr:to>
      <cdr:x>0.32141</cdr:x>
      <cdr:y>0.99337</cdr:y>
    </cdr:to>
    <cdr:sp macro="" textlink="">
      <cdr:nvSpPr>
        <cdr:cNvPr id="2" name="TextBox 1">
          <a:extLst xmlns:a="http://schemas.openxmlformats.org/drawingml/2006/main">
            <a:ext uri="{FF2B5EF4-FFF2-40B4-BE49-F238E27FC236}">
              <a16:creationId xmlns:a16="http://schemas.microsoft.com/office/drawing/2014/main" id="{7C3B1F65-7FB5-E184-0849-761E271B4E67}"/>
            </a:ext>
          </a:extLst>
        </cdr:cNvPr>
        <cdr:cNvSpPr txBox="1"/>
      </cdr:nvSpPr>
      <cdr:spPr>
        <a:xfrm xmlns:a="http://schemas.openxmlformats.org/drawingml/2006/main">
          <a:off x="3215406" y="8013122"/>
          <a:ext cx="1214582" cy="28863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Start Withdraw At</a:t>
          </a:r>
        </a:p>
      </cdr:txBody>
    </cdr:sp>
  </cdr:relSizeAnchor>
  <cdr:relSizeAnchor xmlns:cdr="http://schemas.openxmlformats.org/drawingml/2006/chartDrawing">
    <cdr:from>
      <cdr:x>0.35942</cdr:x>
      <cdr:y>0.45914</cdr:y>
    </cdr:from>
    <cdr:to>
      <cdr:x>0.57219</cdr:x>
      <cdr:y>0.50749</cdr:y>
    </cdr:to>
    <cdr:sp macro="" textlink="">
      <cdr:nvSpPr>
        <cdr:cNvPr id="3" name="TextBox 2">
          <a:extLst xmlns:a="http://schemas.openxmlformats.org/drawingml/2006/main">
            <a:ext uri="{FF2B5EF4-FFF2-40B4-BE49-F238E27FC236}">
              <a16:creationId xmlns:a16="http://schemas.microsoft.com/office/drawing/2014/main" id="{C2A6DDA0-B7F2-F3E7-25A6-967CCDF8D25F}"/>
            </a:ext>
          </a:extLst>
        </cdr:cNvPr>
        <cdr:cNvSpPr txBox="1"/>
      </cdr:nvSpPr>
      <cdr:spPr>
        <a:xfrm xmlns:a="http://schemas.openxmlformats.org/drawingml/2006/main">
          <a:off x="4938033" y="7230613"/>
          <a:ext cx="2923185" cy="7614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600">
              <a:solidFill>
                <a:srgbClr val="FF0000"/>
              </a:solidFill>
            </a:rPr>
            <a:t>Intersections are break-even ages</a:t>
          </a:r>
        </a:p>
      </cdr:txBody>
    </cdr:sp>
  </cdr:relSizeAnchor>
</c:userShapes>
</file>

<file path=xl/drawings/drawing7.xml><?xml version="1.0" encoding="utf-8"?>
<xdr:wsDr xmlns:xdr="http://schemas.openxmlformats.org/drawingml/2006/spreadsheetDrawing" xmlns:a="http://schemas.openxmlformats.org/drawingml/2006/main">
  <xdr:twoCellAnchor>
    <xdr:from>
      <xdr:col>43</xdr:col>
      <xdr:colOff>673100</xdr:colOff>
      <xdr:row>0</xdr:row>
      <xdr:rowOff>76200</xdr:rowOff>
    </xdr:from>
    <xdr:to>
      <xdr:col>43</xdr:col>
      <xdr:colOff>746252</xdr:colOff>
      <xdr:row>4</xdr:row>
      <xdr:rowOff>177800</xdr:rowOff>
    </xdr:to>
    <xdr:sp macro="" textlink="">
      <xdr:nvSpPr>
        <xdr:cNvPr id="3" name="Left Bracket 2">
          <a:extLst>
            <a:ext uri="{FF2B5EF4-FFF2-40B4-BE49-F238E27FC236}">
              <a16:creationId xmlns:a16="http://schemas.microsoft.com/office/drawing/2014/main" id="{A707CA96-03A6-8A5D-627A-8DA993A2D50D}"/>
            </a:ext>
          </a:extLst>
        </xdr:cNvPr>
        <xdr:cNvSpPr/>
      </xdr:nvSpPr>
      <xdr:spPr>
        <a:xfrm>
          <a:off x="31584900" y="76200"/>
          <a:ext cx="73152" cy="914400"/>
        </a:xfrm>
        <a:prstGeom prst="leftBracket">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46</xdr:col>
      <xdr:colOff>241300</xdr:colOff>
      <xdr:row>0</xdr:row>
      <xdr:rowOff>38100</xdr:rowOff>
    </xdr:from>
    <xdr:to>
      <xdr:col>46</xdr:col>
      <xdr:colOff>314452</xdr:colOff>
      <xdr:row>4</xdr:row>
      <xdr:rowOff>139700</xdr:rowOff>
    </xdr:to>
    <xdr:sp macro="" textlink="">
      <xdr:nvSpPr>
        <xdr:cNvPr id="4" name="Right Bracket 3">
          <a:extLst>
            <a:ext uri="{FF2B5EF4-FFF2-40B4-BE49-F238E27FC236}">
              <a16:creationId xmlns:a16="http://schemas.microsoft.com/office/drawing/2014/main" id="{29ED2AD4-45CC-79A7-557D-CAD74F25E366}"/>
            </a:ext>
          </a:extLst>
        </xdr:cNvPr>
        <xdr:cNvSpPr/>
      </xdr:nvSpPr>
      <xdr:spPr>
        <a:xfrm>
          <a:off x="33870900" y="38100"/>
          <a:ext cx="73152" cy="914400"/>
        </a:xfrm>
        <a:prstGeom prst="rightBracket">
          <a:avLst/>
        </a:prstGeom>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n-US" sz="1100"/>
        </a:p>
      </xdr:txBody>
    </xdr:sp>
    <xdr:clientData/>
  </xdr:twoCellAnchor>
  <xdr:oneCellAnchor>
    <xdr:from>
      <xdr:col>43</xdr:col>
      <xdr:colOff>703385</xdr:colOff>
      <xdr:row>25</xdr:row>
      <xdr:rowOff>68385</xdr:rowOff>
    </xdr:from>
    <xdr:ext cx="218265" cy="311496"/>
    <xdr:sp macro="" textlink="E62">
      <xdr:nvSpPr>
        <xdr:cNvPr id="5" name="TextBox 4">
          <a:extLst>
            <a:ext uri="{FF2B5EF4-FFF2-40B4-BE49-F238E27FC236}">
              <a16:creationId xmlns:a16="http://schemas.microsoft.com/office/drawing/2014/main" id="{2FFF1A51-A644-1D43-B47B-8D93AD1F20DD}"/>
            </a:ext>
          </a:extLst>
        </xdr:cNvPr>
        <xdr:cNvSpPr txBox="1"/>
      </xdr:nvSpPr>
      <xdr:spPr>
        <a:xfrm>
          <a:off x="31615185" y="5148385"/>
          <a:ext cx="21826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E038F95-8BDC-4943-830B-7A448C56F1B5}" type="TxLink">
            <a:rPr lang="en-US" sz="1400" b="0" i="0" u="none" strike="noStrike">
              <a:solidFill>
                <a:schemeClr val="tx1"/>
              </a:solidFill>
              <a:latin typeface="Aptos Narrow"/>
            </a:rPr>
            <a:pPr/>
            <a:t> </a:t>
          </a:fld>
          <a:endParaRPr lang="en-US" sz="1400">
            <a:solidFill>
              <a:schemeClr val="tx1"/>
            </a:solidFill>
          </a:endParaRPr>
        </a:p>
      </xdr:txBody>
    </xdr:sp>
    <xdr:clientData/>
  </xdr:oneCellAnchor>
  <xdr:oneCellAnchor>
    <xdr:from>
      <xdr:col>44</xdr:col>
      <xdr:colOff>166077</xdr:colOff>
      <xdr:row>21</xdr:row>
      <xdr:rowOff>48846</xdr:rowOff>
    </xdr:from>
    <xdr:ext cx="218265" cy="311496"/>
    <xdr:sp macro="" textlink="E67">
      <xdr:nvSpPr>
        <xdr:cNvPr id="6" name="TextBox 5">
          <a:extLst>
            <a:ext uri="{FF2B5EF4-FFF2-40B4-BE49-F238E27FC236}">
              <a16:creationId xmlns:a16="http://schemas.microsoft.com/office/drawing/2014/main" id="{CE7589B9-9C17-7E44-ACCA-9112361CFBB2}"/>
            </a:ext>
          </a:extLst>
        </xdr:cNvPr>
        <xdr:cNvSpPr txBox="1"/>
      </xdr:nvSpPr>
      <xdr:spPr>
        <a:xfrm>
          <a:off x="31903377" y="4316046"/>
          <a:ext cx="21826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B9D77A4-3F25-9C40-8DEA-A3C3EF24E5EC}" type="TxLink">
            <a:rPr lang="en-US" sz="1400" b="0" i="0" u="none" strike="noStrike">
              <a:solidFill>
                <a:srgbClr val="000000"/>
              </a:solidFill>
              <a:latin typeface="Aptos Narrow"/>
            </a:rPr>
            <a:pPr/>
            <a:t> </a:t>
          </a:fld>
          <a:endParaRPr lang="en-US" sz="14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91D003-CF5D-BE4A-8CAC-BAF30124832B}" name="YearlyNetIncome" displayName="YearlyNetIncome" ref="A13:B16" totalsRowShown="0" dataDxfId="83" headerRowCellStyle="Normal 4" dataCellStyle="Normal 4">
  <autoFilter ref="A13:B16" xr:uid="{00000000-0009-0000-0100-000001000000}"/>
  <tableColumns count="2">
    <tableColumn id="1" xr3:uid="{69026316-869D-6F40-BDB8-936C0DDBD595}" name="ITEM" dataDxfId="82" dataCellStyle="Normal 5"/>
    <tableColumn id="2" xr3:uid="{56685281-086A-FA4D-8FD3-41B81426ED72}" name="AMOUNT" dataDxfId="81" dataCellStyle="Normal 5"/>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0FA17A-268F-DC45-A50F-FA9E1840B66F}" name="Savings" displayName="Savings" ref="A25:B29" totalsRowShown="0" headerRowCellStyle="Normal 4" dataCellStyle="Normal 4">
  <autoFilter ref="A25:B29" xr:uid="{00000000-0009-0000-0100-000003000000}"/>
  <tableColumns count="2">
    <tableColumn id="3" xr3:uid="{A1DE883A-9256-BC42-BABA-CE341B1F555C}" name="ITEM" dataDxfId="80" dataCellStyle="Normal 5"/>
    <tableColumn id="2" xr3:uid="{084BFCEF-1653-1F44-AAAA-BD581D4C7D3C}" name="AMOUNT" dataDxfId="79" dataCellStyle="Normal 5"/>
  </tableColumns>
  <tableStyleInfo name="Personal budget table" showFirstColumn="0" showLastColumn="0" showRowStripes="1" showColumnStripes="0"/>
  <extLst>
    <ext xmlns:x14="http://schemas.microsoft.com/office/spreadsheetml/2009/9/main" uri="{504A1905-F514-4f6f-8877-14C23A59335A}">
      <x14:table altText="Savings" altTextSummary="Enter monthly savings and date sav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ACF75F-A4E9-5B42-B083-D53433192787}" name="YearlyGrossIncome" displayName="YearlyGrossIncome" ref="A19:B22" totalsRowShown="0" dataDxfId="78" headerRowCellStyle="Normal 4" dataCellStyle="Normal 4">
  <autoFilter ref="A19:B22" xr:uid="{D99FC926-F740-B643-9D53-61129FE31A69}"/>
  <tableColumns count="2">
    <tableColumn id="1" xr3:uid="{DF4112DB-50B7-9642-8752-5CBBFF68967D}" name="ITEM" dataDxfId="77" dataCellStyle="Normal 5"/>
    <tableColumn id="2" xr3:uid="{4EF2E1F0-26D8-5749-9EA1-7122B113E188}" name="AMOUNT" dataDxfId="76" dataCellStyle="Normal 5"/>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123A48-24EE-1040-8FCC-60E17C62803D}" name="CashToMonthlyExpense" displayName="CashToMonthlyExpense" ref="A32:B37" totalsRowShown="0" dataDxfId="75" headerRowCellStyle="Normal 4">
  <autoFilter ref="A32:B37" xr:uid="{E0A3DFEA-6C79-6B45-9EA2-C3AD10AA1429}"/>
  <tableColumns count="2">
    <tableColumn id="1" xr3:uid="{509300EB-AB03-B748-9D50-A7295B8ADE25}" name="ITEM" dataDxfId="74" dataCellStyle="Normal 5"/>
    <tableColumn id="2" xr3:uid="{83D1C8E6-8018-F444-BFDB-F6217F41C839}" name="AMOUNT" dataDxfId="73" dataCellStyle="Normal 4"/>
  </tableColumns>
  <tableStyleInfo name="Personal budget table" showFirstColumn="0" showLastColumn="0" showRowStripes="1" showColumnStripes="0"/>
  <extLst>
    <ext xmlns:x14="http://schemas.microsoft.com/office/spreadsheetml/2009/9/main" uri="{504A1905-F514-4f6f-8877-14C23A59335A}">
      <x14:table altText="Monthly Income" altTextSummary="Enter monthly income sources and their amount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AD0458-6227-9D40-BAEE-A98A6D91E94F}" name="LoanComparisonInfo" displayName="LoanComparisonInfo" ref="Z8:AC16" totalsRowCount="1" headerRowDxfId="72" dataDxfId="71" totalsRowDxfId="70">
  <autoFilter ref="Z8:AC15" xr:uid="{B4AD0458-6227-9D40-BAEE-A98A6D91E94F}"/>
  <tableColumns count="4">
    <tableColumn id="1" xr3:uid="{98961F56-0BC0-8E4E-9924-21EFF438C483}" name="LOAN DETAILS" totalsRowLabel="TOTAL PAID" dataDxfId="69" totalsRowDxfId="68" dataCellStyle="Heading 3"/>
    <tableColumn id="2" xr3:uid="{C9406DAD-4BF4-E54A-9FC0-80CD02705264}" name="AGGRESSIVE" totalsRowFunction="custom" dataDxfId="67" totalsRowDxfId="66">
      <totalsRowFormula>AA14*AA13</totalsRowFormula>
    </tableColumn>
    <tableColumn id="3" xr3:uid="{940C4349-BC00-BF41-91C3-8B0F2BD8A652}" name="CONSERVATIVE" totalsRowFunction="custom" dataDxfId="65" totalsRowDxfId="64">
      <totalsRowFormula>AB14*AB13</totalsRowFormula>
    </tableColumn>
    <tableColumn id="4" xr3:uid="{B23F88C2-8437-AC47-A5ED-8AC05083ECDE}" name="MODERATE" totalsRowFunction="custom" dataDxfId="63" totalsRowDxfId="62">
      <totalsRowFormula>AC14*AC13</totalsRowFormula>
    </tableColumn>
  </tableColumns>
  <tableStyleInfo name="TableStyleMedium10 2" showFirstColumn="1" showLastColumn="0" showRowStripes="0" showColumnStripes="0"/>
  <extLst>
    <ext xmlns:x14="http://schemas.microsoft.com/office/spreadsheetml/2009/9/main" uri="{504A1905-F514-4f6f-8877-14C23A59335A}">
      <x14:table altTextSummary="Enter loan amount in B4 and the relevant loan information in columns C, D and 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184B02-A86A-4549-AC89-7AD1D6666492}" name="YearlyExpensesWants" displayName="YearlyExpensesWants" ref="J21:K27" totalsRowShown="0" dataDxfId="60" headerRowBorderDxfId="61" tableBorderDxfId="59" totalsRowBorderDxfId="58" headerRowCellStyle="Normal 4">
  <autoFilter ref="J21:K27" xr:uid="{C1900466-0CDE-674B-BFF2-9B9F6CA5131F}"/>
  <sortState xmlns:xlrd2="http://schemas.microsoft.com/office/spreadsheetml/2017/richdata2" ref="J22:K27">
    <sortCondition ref="J21:J27"/>
  </sortState>
  <tableColumns count="2">
    <tableColumn id="1" xr3:uid="{97D6BA18-E709-1547-BCCA-E27DEC584414}" name="ITEM" dataDxfId="57" dataCellStyle="Normal 5"/>
    <tableColumn id="2" xr3:uid="{BAF6B6A3-2EEE-5742-A492-ADCB61798DCD}" name="AMOUNT" dataDxfId="56" dataCellStyle="Normal 5"/>
  </tableColumns>
  <tableStyleInfo name="Personal budget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2F8D45-084A-6745-822D-41AA18893E1B}" name="YearlyExpensesNeeds" displayName="YearlyExpensesNeeds" ref="A21:B39" totalsRowShown="0" dataDxfId="55" headerRowCellStyle="Normal 4">
  <autoFilter ref="A21:B39" xr:uid="{00000000-0009-0000-0100-000002000000}"/>
  <sortState xmlns:xlrd2="http://schemas.microsoft.com/office/spreadsheetml/2017/richdata2" ref="A22:B39">
    <sortCondition ref="A21:A39"/>
  </sortState>
  <tableColumns count="2">
    <tableColumn id="1" xr3:uid="{4CECE91D-6A2A-C148-B430-4C1AFE95DA61}" name="ITEM" dataDxfId="54" dataCellStyle="Normal 5"/>
    <tableColumn id="3" xr3:uid="{527E1832-80A4-3544-8D73-617E8B68098E}" name="AMOUNT" dataDxfId="53" dataCellStyle="Normal 5"/>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02167A6-A616-E74A-953B-2FE978453335}" name="YearlyExpensesNeeds9" displayName="YearlyExpensesNeeds9" ref="D21:E39" totalsRowShown="0" dataDxfId="52" headerRowCellStyle="Normal 4">
  <autoFilter ref="D21:E39" xr:uid="{C02167A6-A616-E74A-953B-2FE978453335}"/>
  <sortState xmlns:xlrd2="http://schemas.microsoft.com/office/spreadsheetml/2017/richdata2" ref="D22:E39">
    <sortCondition ref="D21:D39"/>
  </sortState>
  <tableColumns count="2">
    <tableColumn id="1" xr3:uid="{A0BB18CF-9156-9B4A-A0FB-BF7388BB0219}" name="ITEM" dataDxfId="51" dataCellStyle="Normal 5"/>
    <tableColumn id="3" xr3:uid="{69BCDB83-DB6F-0547-A860-15595A7DD397}" name="AMOUNT" dataDxfId="50" dataCellStyle="Normal 5"/>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DF91F68-240C-7248-A05B-AFCFA743892A}" name="YearlyExpensesNeeds10" displayName="YearlyExpensesNeeds10" ref="G21:H37" totalsRowShown="0" dataDxfId="49" headerRowCellStyle="Normal 4">
  <autoFilter ref="G21:H37" xr:uid="{7DF91F68-240C-7248-A05B-AFCFA743892A}"/>
  <sortState xmlns:xlrd2="http://schemas.microsoft.com/office/spreadsheetml/2017/richdata2" ref="G22:H37">
    <sortCondition ref="G21:G37"/>
  </sortState>
  <tableColumns count="2">
    <tableColumn id="1" xr3:uid="{DC19BA95-8A90-8E45-A6BB-77DC9E274E5D}" name="ITEM" dataDxfId="48" dataCellStyle="Normal 5"/>
    <tableColumn id="3" xr3:uid="{46F4D0F6-89D8-8841-B65A-A3B77483931F}" name="AMOUNT" dataDxfId="47" dataCellStyle="Normal 5"/>
  </tableColumns>
  <tableStyleInfo name="Personal budget table" showFirstColumn="0" showLastColumn="0" showRowStripes="1" showColumnStripes="0"/>
  <extLst>
    <ext xmlns:x14="http://schemas.microsoft.com/office/spreadsheetml/2009/9/main" uri="{504A1905-F514-4f6f-8877-14C23A59335A}">
      <x14:table altText="Monthly Expenses" altTextSummary="Enter monthly expense items, their due date and amounts per month."/>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9E6D567-E9A6-A740-89CA-BAD25D56CC51}" name="LoanLookup" displayName="LoanLookup" ref="BC3:BG7" totalsRowShown="0" headerRowDxfId="46" dataDxfId="45">
  <tableColumns count="5">
    <tableColumn id="1" xr3:uid="{E0F58155-B51E-3142-89E5-4F5524876D40}" name="FREQUENCY" dataDxfId="44"/>
    <tableColumn id="3" xr3:uid="{A0500F22-7A3E-F24C-A24D-0A664364E943}" name="MONTH INTERVAL" dataDxfId="43"/>
    <tableColumn id="4" xr3:uid="{B7F7E837-7DE2-9349-80DA-213AF0CBD288}" name="DAY INTERVAL" dataDxfId="42"/>
    <tableColumn id="5" xr3:uid="{A2F8E26C-161E-A741-8760-E212E691C0FC}" name="YEAR INTERVAL" dataDxfId="41"/>
    <tableColumn id="6" xr3:uid="{C7382434-1AB8-DD44-A77C-B74BA8ED24C8}" name="PAYMENTS PER YEAR" dataDxfId="40"/>
  </tableColumns>
  <tableStyleInfo name="TableStyleMedium10 2" showFirstColumn="0" showLastColumn="0" showRowStripes="0" showColumnStripes="1"/>
  <extLst>
    <ext xmlns:x14="http://schemas.microsoft.com/office/spreadsheetml/2009/9/main" uri="{504A1905-F514-4f6f-8877-14C23A59335A}">
      <x14:table altTextSummary="Enter values for payment frequency, for example, bi-monthly, monthly, quarterly, and annually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4.vml"/><Relationship Id="rId1" Type="http://schemas.openxmlformats.org/officeDocument/2006/relationships/drawing" Target="../drawings/drawing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1.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hyperlink" Target="https://secure.login.gov/"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DBC2B-E10A-3D4E-8209-2DC5250760E6}">
  <sheetPr>
    <tabColor theme="4" tint="0.79998168889431442"/>
  </sheetPr>
  <dimension ref="A1:U37"/>
  <sheetViews>
    <sheetView showGridLines="0" tabSelected="1" workbookViewId="0">
      <selection activeCell="C4" sqref="C4"/>
    </sheetView>
  </sheetViews>
  <sheetFormatPr baseColWidth="10" defaultRowHeight="16"/>
  <cols>
    <col min="1" max="2" width="15.83203125" customWidth="1"/>
    <col min="4" max="4" width="5.83203125" customWidth="1"/>
    <col min="5" max="5" width="10.83203125" customWidth="1"/>
    <col min="6" max="6" width="31.33203125" customWidth="1"/>
    <col min="8" max="10" width="10.83203125" customWidth="1"/>
    <col min="12" max="12" width="10.83203125" customWidth="1"/>
  </cols>
  <sheetData>
    <row r="1" spans="1:18" ht="62" customHeight="1">
      <c r="F1" s="182" t="s">
        <v>87</v>
      </c>
    </row>
    <row r="2" spans="1:18" ht="46" customHeight="1">
      <c r="A2" s="193" t="s">
        <v>62</v>
      </c>
      <c r="B2" s="193"/>
      <c r="C2" s="193"/>
      <c r="D2" s="193"/>
      <c r="E2" s="193"/>
      <c r="F2" s="193"/>
      <c r="G2" s="193"/>
    </row>
    <row r="3" spans="1:18" ht="16" customHeight="1">
      <c r="A3" s="184" t="s">
        <v>244</v>
      </c>
      <c r="B3" s="177"/>
      <c r="C3" s="177"/>
      <c r="D3" s="177"/>
      <c r="E3" s="177"/>
      <c r="F3" s="177"/>
      <c r="G3" s="177"/>
    </row>
    <row r="4" spans="1:18">
      <c r="A4" s="15" t="str">
        <f ca="1">CONCATENATE("Current Age in ",YEAR(TODAY()))</f>
        <v>Current Age in 2024</v>
      </c>
      <c r="B4" s="16"/>
      <c r="C4" s="17">
        <v>35</v>
      </c>
      <c r="E4" s="42" t="str">
        <f>CONCATENATE("After Tax Incm (Net), Effective  Rate: ",TEXT((1-(G4/G5)),"#0.0%"))</f>
        <v>After Tax Incm (Net), Effective  Rate: 25.0%</v>
      </c>
      <c r="F4" s="16"/>
      <c r="G4" s="174">
        <f>SUM(B14:B16)</f>
        <v>133125</v>
      </c>
    </row>
    <row r="5" spans="1:18">
      <c r="A5" s="11" t="str">
        <f ca="1">CONCATENATE("Retirement Age, ",YEAR(TODAY())+(C5-C4),", in ",C5-C4," Yrs")</f>
        <v>Retirement Age, 2056, in 32 Yrs</v>
      </c>
      <c r="C5" s="18">
        <v>67</v>
      </c>
      <c r="E5" s="11" t="s">
        <v>20</v>
      </c>
      <c r="G5" s="175">
        <f>SUM(B20:B22)</f>
        <v>177500</v>
      </c>
    </row>
    <row r="6" spans="1:18">
      <c r="A6" s="12" t="str">
        <f ca="1">CONCATENATE("Death Age, ",YEAR(TODAY())+(C6-C4),", in ",C6-C4," Yrs")</f>
        <v>Death Age, 2079, in 55 Yrs</v>
      </c>
      <c r="B6" s="13"/>
      <c r="C6" s="19">
        <v>90</v>
      </c>
      <c r="E6" s="12" t="str">
        <f>CONCATENATE("Yrly Savings Contribution, ",TEXT(G6/G4,"#0.0%")," of Net Incm")</f>
        <v>Yrly Savings Contribution, 16.9% of Net Incm</v>
      </c>
      <c r="F6" s="13"/>
      <c r="G6" s="176">
        <f>SUM(B26:B29)</f>
        <v>22538</v>
      </c>
    </row>
    <row r="7" spans="1:18" ht="16" customHeight="1">
      <c r="A7" s="185" t="s">
        <v>245</v>
      </c>
      <c r="P7" s="172"/>
      <c r="Q7" s="172"/>
      <c r="R7" s="172"/>
    </row>
    <row r="8" spans="1:18">
      <c r="A8" s="15" t="str">
        <f ca="1">CONCATENATE("Current Age in ",YEAR(TODAY()))</f>
        <v>Current Age in 2024</v>
      </c>
      <c r="B8" s="16"/>
      <c r="C8" s="17">
        <v>32</v>
      </c>
      <c r="E8" s="15" t="str">
        <f>CONCATENATE("Current Savings, ",TEXT(G8/G5,"#0.0"), " X Gross")</f>
        <v>Current Savings, 0.3 X Gross</v>
      </c>
      <c r="F8" s="16"/>
      <c r="G8" s="17">
        <v>46000</v>
      </c>
    </row>
    <row r="9" spans="1:18">
      <c r="A9" s="11" t="str">
        <f ca="1">CONCATENATE("Retirement Age, ",YEAR(TODAY())+(C9-C8),", in ",C9-C8," Yrs")</f>
        <v>Retirement Age, 2059, in 35 Yrs</v>
      </c>
      <c r="C9" s="18">
        <v>67</v>
      </c>
      <c r="E9" s="11" t="s">
        <v>21</v>
      </c>
      <c r="G9" s="20">
        <v>0.03</v>
      </c>
    </row>
    <row r="10" spans="1:18">
      <c r="A10" s="12" t="str">
        <f ca="1">CONCATENATE("Death Age, ",YEAR(TODAY())+(C10-C8),", in ",C10-C8," Yrs")</f>
        <v>Death Age, 2082, in 58 Yrs</v>
      </c>
      <c r="B10" s="13"/>
      <c r="C10" s="19">
        <v>90</v>
      </c>
      <c r="E10" s="12" t="str">
        <f>CONCATENATE("Rate of Return, Effctv RR ",TEXT(G10-G9,"#0.0%"))</f>
        <v>Rate of Return, Effctv RR 5.0%</v>
      </c>
      <c r="F10" s="13"/>
      <c r="G10" s="21">
        <v>0.08</v>
      </c>
    </row>
    <row r="12" spans="1:18">
      <c r="A12" s="149" t="s">
        <v>162</v>
      </c>
      <c r="B12" s="149"/>
    </row>
    <row r="13" spans="1:18">
      <c r="A13" s="149" t="s">
        <v>166</v>
      </c>
      <c r="B13" s="149" t="s">
        <v>167</v>
      </c>
      <c r="E13" s="136" t="s">
        <v>247</v>
      </c>
      <c r="F13" s="136"/>
      <c r="G13" s="186">
        <f>(MIN(C5-C4,C9-C8))</f>
        <v>32</v>
      </c>
    </row>
    <row r="14" spans="1:18">
      <c r="A14" s="183" t="s">
        <v>18</v>
      </c>
      <c r="B14" s="166">
        <v>71250</v>
      </c>
      <c r="E14" s="136" t="s">
        <v>246</v>
      </c>
      <c r="F14" s="136"/>
      <c r="G14" s="186">
        <f>(MAX(C5-C4,C9-C8))</f>
        <v>35</v>
      </c>
    </row>
    <row r="15" spans="1:18">
      <c r="A15" s="183" t="s">
        <v>240</v>
      </c>
      <c r="B15" s="166">
        <v>61875</v>
      </c>
      <c r="E15" s="136" t="s">
        <v>248</v>
      </c>
      <c r="F15" s="136"/>
      <c r="G15" s="186">
        <f>(MIN(C6-C4,C10-C8))</f>
        <v>55</v>
      </c>
    </row>
    <row r="16" spans="1:18">
      <c r="A16" s="154" t="s">
        <v>170</v>
      </c>
      <c r="B16" s="166"/>
      <c r="E16" s="136" t="s">
        <v>249</v>
      </c>
      <c r="F16" s="136"/>
      <c r="G16" s="186">
        <f>(MAX(C6-C4,C10-C8))</f>
        <v>58</v>
      </c>
    </row>
    <row r="18" spans="1:21">
      <c r="A18" s="149" t="s">
        <v>177</v>
      </c>
      <c r="B18" s="149"/>
    </row>
    <row r="19" spans="1:21">
      <c r="A19" s="149" t="s">
        <v>166</v>
      </c>
      <c r="B19" s="149" t="s">
        <v>167</v>
      </c>
    </row>
    <row r="20" spans="1:21">
      <c r="A20" s="183" t="s">
        <v>18</v>
      </c>
      <c r="B20" s="165">
        <v>95000</v>
      </c>
    </row>
    <row r="21" spans="1:21">
      <c r="A21" s="183" t="s">
        <v>240</v>
      </c>
      <c r="B21" s="165">
        <v>82500</v>
      </c>
    </row>
    <row r="22" spans="1:21">
      <c r="A22" s="154" t="s">
        <v>170</v>
      </c>
      <c r="B22" s="165"/>
    </row>
    <row r="23" spans="1:21">
      <c r="P23" s="149"/>
      <c r="S23" s="149"/>
    </row>
    <row r="24" spans="1:21">
      <c r="A24" s="149" t="s">
        <v>163</v>
      </c>
      <c r="B24" s="149"/>
      <c r="P24" s="149"/>
      <c r="S24" s="149"/>
    </row>
    <row r="25" spans="1:21">
      <c r="A25" s="149" t="s">
        <v>166</v>
      </c>
      <c r="B25" s="149" t="s">
        <v>167</v>
      </c>
      <c r="P25" s="149"/>
      <c r="S25" s="149"/>
    </row>
    <row r="26" spans="1:21">
      <c r="A26" s="183" t="s">
        <v>243</v>
      </c>
      <c r="B26" s="165">
        <v>16000</v>
      </c>
      <c r="P26" s="149"/>
      <c r="S26" s="149"/>
    </row>
    <row r="27" spans="1:21">
      <c r="A27" s="183" t="s">
        <v>241</v>
      </c>
      <c r="B27" s="165">
        <v>4438</v>
      </c>
      <c r="P27" s="149"/>
      <c r="S27" s="149"/>
    </row>
    <row r="28" spans="1:21">
      <c r="A28" s="183" t="s">
        <v>242</v>
      </c>
      <c r="B28" s="165"/>
      <c r="P28" s="149"/>
      <c r="Q28" s="149"/>
      <c r="R28" s="149"/>
      <c r="S28" s="149"/>
    </row>
    <row r="29" spans="1:21">
      <c r="A29" s="183" t="s">
        <v>170</v>
      </c>
      <c r="B29" s="165">
        <v>2100</v>
      </c>
      <c r="P29" s="149"/>
      <c r="Q29" s="149"/>
      <c r="R29" s="149"/>
      <c r="S29" s="149"/>
      <c r="T29" s="149"/>
      <c r="U29" s="149"/>
    </row>
    <row r="30" spans="1:21">
      <c r="P30" s="149"/>
      <c r="S30" s="149"/>
    </row>
    <row r="31" spans="1:21">
      <c r="A31" s="149" t="s">
        <v>178</v>
      </c>
      <c r="B31" s="149"/>
      <c r="P31" s="149"/>
      <c r="S31" s="149"/>
    </row>
    <row r="32" spans="1:21">
      <c r="A32" s="149" t="s">
        <v>166</v>
      </c>
      <c r="B32" s="149" t="s">
        <v>167</v>
      </c>
      <c r="P32" s="149"/>
      <c r="S32" s="149"/>
    </row>
    <row r="33" spans="1:19">
      <c r="A33" s="155" t="s">
        <v>181</v>
      </c>
      <c r="B33" s="167">
        <v>16000</v>
      </c>
      <c r="P33" s="149"/>
      <c r="S33" s="149"/>
    </row>
    <row r="34" spans="1:19">
      <c r="A34" s="155" t="s">
        <v>182</v>
      </c>
      <c r="B34" s="167">
        <v>15000</v>
      </c>
      <c r="P34" s="149"/>
      <c r="S34" s="149"/>
    </row>
    <row r="35" spans="1:19">
      <c r="A35" s="155" t="s">
        <v>170</v>
      </c>
      <c r="B35" s="167">
        <v>0</v>
      </c>
      <c r="P35" s="149"/>
      <c r="Q35" s="149"/>
      <c r="R35" s="149"/>
      <c r="S35" s="149"/>
    </row>
    <row r="36" spans="1:19">
      <c r="A36" s="155" t="s">
        <v>185</v>
      </c>
      <c r="B36" s="159">
        <f>TotalYearlyExpenses/12</f>
        <v>9402.5</v>
      </c>
      <c r="P36" s="149"/>
      <c r="Q36" s="149"/>
      <c r="R36" s="149"/>
      <c r="S36" s="149"/>
    </row>
    <row r="37" spans="1:19">
      <c r="A37" s="155" t="s">
        <v>188</v>
      </c>
      <c r="B37" s="162">
        <f>(B33+B34+B35)/B36</f>
        <v>3.2969954799255516</v>
      </c>
    </row>
  </sheetData>
  <sheetProtection algorithmName="SHA-512" hashValue="TDJPqI0+d1x7xQVrUxXcmRDJI+oONjTIe0E82qC3zwpW5SLtvG6JaVFPfAiWsdPr/dEVZi+OMGoA/0eCavpCHg==" saltValue="EQDzvTCaBSMPL93ze7sYNQ==" spinCount="100000" sheet="1" objects="1" scenarios="1" selectLockedCells="1"/>
  <mergeCells count="1">
    <mergeCell ref="A2:G2"/>
  </mergeCells>
  <pageMargins left="0.7" right="0.7" top="0.75" bottom="0.75" header="0.3" footer="0.3"/>
  <drawing r:id="rId1"/>
  <legacy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35095-B68D-BD45-A008-AAB1C9D4C1A1}">
  <sheetPr>
    <tabColor theme="8" tint="0.59999389629810485"/>
    <pageSetUpPr fitToPage="1"/>
  </sheetPr>
  <dimension ref="A1:AA82"/>
  <sheetViews>
    <sheetView showGridLines="0" zoomScale="120" zoomScaleNormal="120" workbookViewId="0">
      <pane ySplit="2" topLeftCell="A3" activePane="bottomLeft" state="frozen"/>
      <selection pane="bottomLeft" activeCell="N3" sqref="N3"/>
    </sheetView>
  </sheetViews>
  <sheetFormatPr baseColWidth="10" defaultColWidth="10.83203125" defaultRowHeight="16"/>
  <cols>
    <col min="2" max="2" width="15.83203125" customWidth="1"/>
    <col min="5" max="5" width="5.83203125" customWidth="1"/>
    <col min="6" max="6" width="30.83203125" customWidth="1"/>
    <col min="7" max="7" width="13" customWidth="1"/>
    <col min="8" max="8" width="5.83203125" customWidth="1"/>
    <col min="9" max="10" width="13.33203125" customWidth="1"/>
    <col min="11" max="11" width="12.83203125" customWidth="1"/>
    <col min="12" max="12" width="5.83203125" customWidth="1"/>
    <col min="13" max="13" width="30.5" customWidth="1"/>
    <col min="14" max="14" width="12.83203125" customWidth="1"/>
    <col min="17" max="17" width="5.83203125" customWidth="1"/>
    <col min="18" max="20" width="10.83203125" customWidth="1"/>
    <col min="22" max="23" width="10.83203125" customWidth="1"/>
    <col min="24" max="24" width="12.83203125" customWidth="1"/>
    <col min="25" max="25" width="10.83203125" customWidth="1"/>
  </cols>
  <sheetData>
    <row r="1" spans="1:27" ht="22">
      <c r="A1" s="198" t="s">
        <v>38</v>
      </c>
      <c r="B1" s="199"/>
      <c r="C1" s="199"/>
      <c r="D1" s="200"/>
      <c r="E1" s="2"/>
      <c r="F1" s="194" t="s">
        <v>235</v>
      </c>
      <c r="G1" s="195"/>
      <c r="H1" s="195"/>
      <c r="I1" s="195"/>
      <c r="J1" s="195"/>
      <c r="K1" s="195"/>
      <c r="M1" s="201" t="s">
        <v>39</v>
      </c>
      <c r="N1" s="202"/>
    </row>
    <row r="2" spans="1:27">
      <c r="A2" s="7" t="s">
        <v>49</v>
      </c>
      <c r="B2" s="8" t="s">
        <v>0</v>
      </c>
      <c r="C2" s="8" t="s">
        <v>1</v>
      </c>
      <c r="D2" s="9" t="s">
        <v>22</v>
      </c>
      <c r="F2" s="196" t="s">
        <v>64</v>
      </c>
      <c r="G2" s="197"/>
      <c r="H2" s="197"/>
      <c r="I2" s="173">
        <f>Input!G6</f>
        <v>22538</v>
      </c>
      <c r="J2" s="32">
        <f>IF(Input!$G$4=0,0,I2/Input!$G$4)</f>
        <v>0.16929953051643193</v>
      </c>
      <c r="K2" s="33" t="s">
        <v>35</v>
      </c>
      <c r="M2" s="11" t="str">
        <f>CONCATENATE("Retire ",Input!C5," withdraw ",TEXT(Tables!C2,"#0.0%")," / yr:")</f>
        <v>Retire 67 withdraw 4.2% / yr:</v>
      </c>
      <c r="N2" s="22">
        <f>Tables!C2*K4</f>
        <v>149722.04203624366</v>
      </c>
    </row>
    <row r="3" spans="1:27">
      <c r="A3" s="44">
        <v>0</v>
      </c>
      <c r="B3" s="40">
        <f ca="1">YEAR(TODAY())</f>
        <v>2024</v>
      </c>
      <c r="C3" s="40">
        <f>Input!C4</f>
        <v>35</v>
      </c>
      <c r="D3" s="10">
        <f>Input!G8</f>
        <v>46000</v>
      </c>
      <c r="F3" s="30"/>
      <c r="I3" s="40"/>
      <c r="K3" s="14"/>
      <c r="M3" s="11" t="s">
        <v>29</v>
      </c>
      <c r="N3" s="19">
        <v>0</v>
      </c>
    </row>
    <row r="4" spans="1:27">
      <c r="A4" s="43">
        <f>IF(C3&gt;=Input!$C$5," ",A3+1)</f>
        <v>1</v>
      </c>
      <c r="B4" s="40">
        <f ca="1">IF(C3&gt;=Input!$C$5," ",B3+1)</f>
        <v>2025</v>
      </c>
      <c r="C4" s="43">
        <f>IF(C3&gt;=Input!$C$5," ",C3+1)</f>
        <v>36</v>
      </c>
      <c r="D4" s="1">
        <f>IF(C3&gt;=Input!$C$5," ",D3*(1+Input!$G$10)+Input!$G$6)</f>
        <v>72218</v>
      </c>
      <c r="F4" s="11" t="str">
        <f ca="1">CONCATENATE("Savings Ending Balance at Retirement in ",YEAR(TODAY())+(Input!C5-Input!C4))</f>
        <v>Savings Ending Balance at Retirement in 2056</v>
      </c>
      <c r="K4" s="26">
        <f>MAX(D3:D68)</f>
        <v>3564810.5246724677</v>
      </c>
      <c r="M4" s="11"/>
      <c r="N4" s="26">
        <f>N2+N3</f>
        <v>149722.04203624366</v>
      </c>
      <c r="AA4" s="105"/>
    </row>
    <row r="5" spans="1:27">
      <c r="A5" s="43">
        <f>IF(C4&gt;=Input!$C$5," ",A4+1)</f>
        <v>2</v>
      </c>
      <c r="B5" s="40">
        <f ca="1">IF(C4&gt;=Input!$C$5," ",B4+1)</f>
        <v>2026</v>
      </c>
      <c r="C5" s="43">
        <f>IF(C4&gt;=Input!$C$5," ",C4+1)</f>
        <v>37</v>
      </c>
      <c r="D5" s="1">
        <f>IF(C4&gt;=Input!$C$5," ",D4*(1+Input!$G$10)+Input!$G$6)</f>
        <v>100533.44</v>
      </c>
      <c r="F5" s="11" t="str">
        <f ca="1">CONCATENATE("Based on Todays Spending, Annual Retirement Start Spending in ",YEAR(TODAY())+(Input!C5-Input!C4))</f>
        <v>Based on Todays Spending, Annual Retirement Start Spending in 2056</v>
      </c>
      <c r="K5" s="22">
        <f>-FV(Input!G9,(Input!C5-Input!C4),0,(TotalYearlyExpenses),0)</f>
        <v>290546.58732395089</v>
      </c>
      <c r="M5" s="11" t="s">
        <v>45</v>
      </c>
      <c r="N5" s="22">
        <f>N4-K5</f>
        <v>-140824.54528770724</v>
      </c>
    </row>
    <row r="6" spans="1:27">
      <c r="A6" s="43">
        <f>IF(C5&gt;=Input!$C$5," ",A5+1)</f>
        <v>3</v>
      </c>
      <c r="B6" s="40">
        <f ca="1">IF(C5&gt;=Input!$C$5," ",B5+1)</f>
        <v>2027</v>
      </c>
      <c r="C6" s="43">
        <f>IF(C5&gt;=Input!$C$5," ",C5+1)</f>
        <v>38</v>
      </c>
      <c r="D6" s="1">
        <f>IF(C5&gt;=Input!$C$5," ",D5*(1+Input!$G$10)+Input!$G$6)</f>
        <v>131114.1152</v>
      </c>
      <c r="F6" s="11" t="str">
        <f ca="1">CONCATENATE("Estimated Total Spend in Retirement (not fully adjusted) till Death, from ",YEAR(TODAY())+(Input!C5-Input!C4)," to ",YEAR(TODAY())+(Input!C6-Input!C4))</f>
        <v>Estimated Total Spend in Retirement (not fully adjusted) till Death, from 2056 to 2079</v>
      </c>
      <c r="K6" s="22">
        <f>SUM(Tables!H3:H68)</f>
        <v>10002493.434678642</v>
      </c>
      <c r="M6" s="11"/>
      <c r="N6" s="14"/>
    </row>
    <row r="7" spans="1:27">
      <c r="A7" s="43">
        <f>IF(C6&gt;=Input!$C$5," ",A6+1)</f>
        <v>4</v>
      </c>
      <c r="B7" s="40">
        <f ca="1">IF(C6&gt;=Input!$C$5," ",B6+1)</f>
        <v>2028</v>
      </c>
      <c r="C7" s="43">
        <f>IF(C6&gt;=Input!$C$5," ",C6+1)</f>
        <v>39</v>
      </c>
      <c r="D7" s="1">
        <f>IF(C6&gt;=Input!$C$5," ",D6*(1+Input!$G$10)+Input!$G$6)</f>
        <v>164141.244416</v>
      </c>
      <c r="F7" s="11"/>
      <c r="K7" s="14"/>
      <c r="M7" s="11" t="s">
        <v>239</v>
      </c>
      <c r="N7" s="41">
        <v>0</v>
      </c>
    </row>
    <row r="8" spans="1:27">
      <c r="A8" s="43">
        <f>IF(C7&gt;=Input!$C$5," ",A7+1)</f>
        <v>5</v>
      </c>
      <c r="B8" s="40">
        <f ca="1">IF(C7&gt;=Input!$C$5," ",B7+1)</f>
        <v>2029</v>
      </c>
      <c r="C8" s="43">
        <f>IF(C7&gt;=Input!$C$5," ",C7+1)</f>
        <v>40</v>
      </c>
      <c r="D8" s="1">
        <f>IF(C7&gt;=Input!$C$5," ",D7*(1+Input!$G$10)+Input!$G$6)</f>
        <v>199810.54396928</v>
      </c>
      <c r="F8" s="11" t="str">
        <f>CONCATENATE("For your Age ", Input!C4, ", Savings Rate X Gross Income: ",Tables!C35)</f>
        <v>For your Age 35, Savings Rate X Gross Income: 2</v>
      </c>
      <c r="I8" s="35">
        <f>Tables!C35*Input!G5</f>
        <v>355000</v>
      </c>
      <c r="K8" s="14"/>
      <c r="M8" s="11"/>
      <c r="N8" s="14"/>
    </row>
    <row r="9" spans="1:27">
      <c r="A9" s="43">
        <f>IF(C8&gt;=Input!$C$5," ",A8+1)</f>
        <v>6</v>
      </c>
      <c r="B9" s="40">
        <f ca="1">IF(C8&gt;=Input!$C$5," ",B8+1)</f>
        <v>2030</v>
      </c>
      <c r="C9" s="43">
        <f>IF(C8&gt;=Input!$C$5," ",C8+1)</f>
        <v>41</v>
      </c>
      <c r="D9" s="1">
        <f>IF(C8&gt;=Input!$C$5," ",D8*(1+Input!$G$10)+Input!$G$6)</f>
        <v>238333.38748682241</v>
      </c>
      <c r="F9" s="11" t="s">
        <v>36</v>
      </c>
      <c r="I9" s="3">
        <f>Input!G8-I8</f>
        <v>-309000</v>
      </c>
      <c r="K9" s="14"/>
      <c r="M9" s="39" t="str">
        <f>CONCATENATE("Withdraw = Need →  ",TEXT((N9/K4),"#0.0%"))</f>
        <v>Withdraw = Need →  8.2%</v>
      </c>
      <c r="N9" s="26">
        <f>K5-N3</f>
        <v>290546.58732395089</v>
      </c>
    </row>
    <row r="10" spans="1:27">
      <c r="A10" s="43">
        <f>IF(C9&gt;=Input!$C$5," ",A9+1)</f>
        <v>7</v>
      </c>
      <c r="B10" s="40">
        <f ca="1">IF(C9&gt;=Input!$C$5," ",B9+1)</f>
        <v>2031</v>
      </c>
      <c r="C10" s="43">
        <f>IF(C9&gt;=Input!$C$5," ",C9+1)</f>
        <v>42</v>
      </c>
      <c r="D10" s="1">
        <f>IF(C9&gt;=Input!$C$5," ",D9*(1+Input!$G$10)+Input!$G$6)</f>
        <v>279938.05848576821</v>
      </c>
      <c r="F10" s="11"/>
      <c r="I10" s="6"/>
      <c r="K10" s="14"/>
      <c r="M10" s="11" t="str">
        <f>CONCATENATE("Total used for ", (Input!C6-Input!C5), " yrs inflated")</f>
        <v>Total used for 23 yrs inflated</v>
      </c>
      <c r="N10" s="26">
        <f>SUM(Tables!H3:H68)</f>
        <v>10002493.434678642</v>
      </c>
    </row>
    <row r="11" spans="1:27" ht="16" customHeight="1">
      <c r="A11" s="43">
        <f>IF(C10&gt;=Input!$C$5," ",A10+1)</f>
        <v>8</v>
      </c>
      <c r="B11" s="40">
        <f ca="1">IF(C10&gt;=Input!$C$5," ",B10+1)</f>
        <v>2032</v>
      </c>
      <c r="C11" s="43">
        <f>IF(C10&gt;=Input!$C$5," ",C10+1)</f>
        <v>43</v>
      </c>
      <c r="D11" s="1">
        <f>IF(C10&gt;=Input!$C$5," ",D10*(1+Input!$G$10)+Input!$G$6)</f>
        <v>324871.10316462966</v>
      </c>
      <c r="F11" s="11" t="s">
        <v>31</v>
      </c>
      <c r="I11" s="36">
        <f>72/(100*Input!G10)</f>
        <v>9</v>
      </c>
      <c r="K11" s="14"/>
      <c r="M11" s="11" t="str">
        <f ca="1">CONCATENATE("End of Life Balance ",,YEAR(TODAY())+(Input!$C$6-Input!$C$4))</f>
        <v>End of Life Balance 2079</v>
      </c>
      <c r="N11" s="26">
        <f>VLOOKUP((Input!C6-Input!C5),Tables!E3:I68,5,FALSE)</f>
        <v>-3348560.9601544929</v>
      </c>
    </row>
    <row r="12" spans="1:27">
      <c r="A12" s="43">
        <f>IF(C11&gt;=Input!$C$5," ",A11+1)</f>
        <v>9</v>
      </c>
      <c r="B12" s="40">
        <f ca="1">IF(C11&gt;=Input!$C$5," ",B11+1)</f>
        <v>2033</v>
      </c>
      <c r="C12" s="43">
        <f>IF(C11&gt;=Input!$C$5," ",C11+1)</f>
        <v>44</v>
      </c>
      <c r="D12" s="1">
        <f>IF(C11&gt;=Input!$C$5," ",D11*(1+Input!$G$10)+Input!$G$6)</f>
        <v>373398.79141780006</v>
      </c>
      <c r="F12" s="11" t="str">
        <f>CONCATENATE("Your current savings can double ",TEXT(((Input!C5-Input!C4)/I11),"#0.00")," times to become")</f>
        <v>Your current savings can double 3.56 times to become</v>
      </c>
      <c r="I12" s="34">
        <f>Input!G8*2^((Input!C5-Input!C4)/I11)</f>
        <v>540862.29315742035</v>
      </c>
      <c r="K12" s="14"/>
      <c r="M12" s="39" t="str">
        <f ca="1">CONCATENATE("Gains from ",YEAR(TODAY())+(Input!$C$5-Input!$C$4)," to ",YEAR(TODAY())+(Input!$C$6-Input!$C$4))</f>
        <v>Gains from 2056 to 2079</v>
      </c>
      <c r="N12" s="26">
        <f>SUM(Tables!J3:J68)</f>
        <v>3100162.8252369766</v>
      </c>
    </row>
    <row r="13" spans="1:27" ht="22" customHeight="1">
      <c r="A13" s="43">
        <f>IF(C12&gt;=Input!$C$5," ",A12+1)</f>
        <v>10</v>
      </c>
      <c r="B13" s="40">
        <f ca="1">IF(C12&gt;=Input!$C$5," ",B12+1)</f>
        <v>2034</v>
      </c>
      <c r="C13" s="43">
        <f>IF(C12&gt;=Input!$C$5," ",C12+1)</f>
        <v>45</v>
      </c>
      <c r="D13" s="1">
        <f>IF(C12&gt;=Input!$C$5," ",D12*(1+Input!$G$10)+Input!$G$6)</f>
        <v>425808.6947312241</v>
      </c>
      <c r="F13" s="11"/>
      <c r="I13" s="34"/>
      <c r="K13" s="14"/>
      <c r="M13" s="11"/>
      <c r="N13" s="14"/>
    </row>
    <row r="14" spans="1:27">
      <c r="A14" s="43">
        <f>IF(C13&gt;=Input!$C$5," ",A13+1)</f>
        <v>11</v>
      </c>
      <c r="B14" s="40">
        <f ca="1">IF(C13&gt;=Input!$C$5," ",B13+1)</f>
        <v>2035</v>
      </c>
      <c r="C14" s="43">
        <f>IF(C13&gt;=Input!$C$5," ",C13+1)</f>
        <v>46</v>
      </c>
      <c r="D14" s="1">
        <f>IF(C13&gt;=Input!$C$5," ",D13*(1+Input!$G$10)+Input!$G$6)</f>
        <v>482411.39030972205</v>
      </c>
      <c r="F14" s="11" t="str">
        <f>CONCATENATE("Investment Contributions from age ",Input!C4," to age ",Input!C5)</f>
        <v>Investment Contributions from age 35 to age 67</v>
      </c>
      <c r="I14" s="34">
        <f>Input!G6*(Input!C5-Input!C4)</f>
        <v>721216</v>
      </c>
      <c r="K14" s="14"/>
      <c r="M14" s="11" t="str">
        <f>CONCATENATE("Withdraw = Want →  ",TEXT((N14/K4),"#0.0%"))</f>
        <v>Withdraw = Want →  3.5%</v>
      </c>
      <c r="N14" s="18">
        <v>125000</v>
      </c>
    </row>
    <row r="15" spans="1:27">
      <c r="A15" s="43">
        <f>IF(C14&gt;=Input!$C$5," ",A14+1)</f>
        <v>12</v>
      </c>
      <c r="B15" s="40">
        <f ca="1">IF(C14&gt;=Input!$C$5," ",B14+1)</f>
        <v>2036</v>
      </c>
      <c r="C15" s="43">
        <f>IF(C14&gt;=Input!$C$5," ",C14+1)</f>
        <v>47</v>
      </c>
      <c r="D15" s="1">
        <f>IF(C14&gt;=Input!$C$5," ",D14*(1+Input!$G$10)+Input!$G$6)</f>
        <v>543542.30153449986</v>
      </c>
      <c r="F15" s="11" t="str">
        <f>CONCATENATE("Investment Gains from age ",Input!C4," to age ",Input!C5)</f>
        <v>Investment Gains from age 35 to age 67</v>
      </c>
      <c r="I15" s="34">
        <f>K4-Input!G8-I14</f>
        <v>2797594.5246724677</v>
      </c>
      <c r="K15" s="14"/>
      <c r="M15" s="11" t="str">
        <f>CONCATENATE("Total used for ", (Input!C6-Input!C5), " yrs inflated")</f>
        <v>Total used for 23 yrs inflated</v>
      </c>
      <c r="N15" s="26">
        <f>SUM(Tables!K3:K68)</f>
        <v>4303308.7769183451</v>
      </c>
    </row>
    <row r="16" spans="1:27">
      <c r="A16" s="43">
        <f>IF(C15&gt;=Input!$C$5," ",A15+1)</f>
        <v>13</v>
      </c>
      <c r="B16" s="40">
        <f ca="1">IF(C15&gt;=Input!$C$5," ",B15+1)</f>
        <v>2037</v>
      </c>
      <c r="C16" s="43">
        <f>IF(C15&gt;=Input!$C$5," ",C15+1)</f>
        <v>48</v>
      </c>
      <c r="D16" s="1">
        <f>IF(C15&gt;=Input!$C$5," ",D15*(1+Input!$G$10)+Input!$G$6)</f>
        <v>609563.68565725989</v>
      </c>
      <c r="F16" s="11"/>
      <c r="I16" s="6"/>
      <c r="K16" s="14"/>
      <c r="M16" s="11" t="str">
        <f ca="1">CONCATENATE("End of Life Balance ",,YEAR(TODAY())+(Input!$C$6-Input!$C$4))</f>
        <v>End of Life Balance 2079</v>
      </c>
      <c r="N16" s="26">
        <f>VLOOKUP((Input!C6-Input!C5),Tables!E3:L68,8,FALSE)</f>
        <v>10972463.927858677</v>
      </c>
    </row>
    <row r="17" spans="1:14">
      <c r="A17" s="43">
        <f>IF(C16&gt;=Input!$C$5," ",A16+1)</f>
        <v>14</v>
      </c>
      <c r="B17" s="40">
        <f ca="1">IF(C16&gt;=Input!$C$5," ",B16+1)</f>
        <v>2038</v>
      </c>
      <c r="C17" s="43">
        <f>IF(C16&gt;=Input!$C$5," ",C16+1)</f>
        <v>49</v>
      </c>
      <c r="D17" s="1">
        <f>IF(C16&gt;=Input!$C$5," ",D16*(1+Input!$G$10)+Input!$G$6)</f>
        <v>680866.7805098407</v>
      </c>
      <c r="F17" s="12" t="s">
        <v>63</v>
      </c>
      <c r="G17" s="13"/>
      <c r="H17" s="13"/>
      <c r="I17" s="171">
        <f>SUM(Input!B33:B35)</f>
        <v>31000</v>
      </c>
      <c r="J17" s="37">
        <f>Input!B37</f>
        <v>3.2969954799255516</v>
      </c>
      <c r="K17" s="38" t="s">
        <v>37</v>
      </c>
      <c r="M17" s="39" t="str">
        <f ca="1">CONCATENATE("Gains from ",YEAR(TODAY())+(Input!$C$5-Input!$C$4)," to ",YEAR(TODAY())+(Input!$C$6-Input!$C$4))</f>
        <v>Gains from 2056 to 2079</v>
      </c>
      <c r="N17" s="26">
        <f>SUM(Tables!M3:M68)</f>
        <v>11710962.180104541</v>
      </c>
    </row>
    <row r="18" spans="1:14">
      <c r="A18" s="43">
        <f>IF(C17&gt;=Input!$C$5," ",A17+1)</f>
        <v>15</v>
      </c>
      <c r="B18" s="40">
        <f ca="1">IF(C17&gt;=Input!$C$5," ",B17+1)</f>
        <v>2039</v>
      </c>
      <c r="C18" s="43">
        <f>IF(C17&gt;=Input!$C$5," ",C17+1)</f>
        <v>50</v>
      </c>
      <c r="D18" s="1">
        <f>IF(C17&gt;=Input!$C$5," ",D17*(1+Input!$G$10)+Input!$G$6)</f>
        <v>757874.12295062805</v>
      </c>
      <c r="M18" s="203" t="s">
        <v>50</v>
      </c>
      <c r="N18" s="204"/>
    </row>
    <row r="19" spans="1:14">
      <c r="A19" s="43">
        <f>IF(C18&gt;=Input!$C$5," ",A18+1)</f>
        <v>16</v>
      </c>
      <c r="B19" s="40">
        <f ca="1">IF(C18&gt;=Input!$C$5," ",B18+1)</f>
        <v>2040</v>
      </c>
      <c r="C19" s="43">
        <f>IF(C18&gt;=Input!$C$5," ",C18+1)</f>
        <v>51</v>
      </c>
      <c r="D19" s="1">
        <f>IF(C18&gt;=Input!$C$5," ",D18*(1+Input!$G$10)+Input!$G$6)</f>
        <v>841042.05278667831</v>
      </c>
      <c r="H19" s="3"/>
    </row>
    <row r="20" spans="1:14">
      <c r="A20" s="43">
        <f>IF(C19&gt;=Input!$C$5," ",A19+1)</f>
        <v>17</v>
      </c>
      <c r="B20" s="40">
        <f ca="1">IF(C19&gt;=Input!$C$5," ",B19+1)</f>
        <v>2041</v>
      </c>
      <c r="C20" s="43">
        <f>IF(C19&gt;=Input!$C$5," ",C19+1)</f>
        <v>52</v>
      </c>
      <c r="D20" s="1">
        <f>IF(C19&gt;=Input!$C$5," ",D19*(1+Input!$G$10)+Input!$G$6)</f>
        <v>930863.41700961266</v>
      </c>
    </row>
    <row r="21" spans="1:14">
      <c r="A21" s="43">
        <f>IF(C20&gt;=Input!$C$5," ",A20+1)</f>
        <v>18</v>
      </c>
      <c r="B21" s="40">
        <f ca="1">IF(C20&gt;=Input!$C$5," ",B20+1)</f>
        <v>2042</v>
      </c>
      <c r="C21" s="43">
        <f>IF(C20&gt;=Input!$C$5," ",C20+1)</f>
        <v>53</v>
      </c>
      <c r="D21" s="1">
        <f>IF(C20&gt;=Input!$C$5," ",D20*(1+Input!$G$10)+Input!$G$6)</f>
        <v>1027870.4903703817</v>
      </c>
    </row>
    <row r="22" spans="1:14">
      <c r="A22" s="43">
        <f>IF(C21&gt;=Input!$C$5," ",A21+1)</f>
        <v>19</v>
      </c>
      <c r="B22" s="40">
        <f ca="1">IF(C21&gt;=Input!$C$5," ",B21+1)</f>
        <v>2043</v>
      </c>
      <c r="C22" s="43">
        <f>IF(C21&gt;=Input!$C$5," ",C21+1)</f>
        <v>54</v>
      </c>
      <c r="D22" s="1">
        <f>IF(C21&gt;=Input!$C$5," ",D21*(1+Input!$G$10)+Input!$G$6)</f>
        <v>1132638.1296000124</v>
      </c>
      <c r="H22" s="3"/>
    </row>
    <row r="23" spans="1:14">
      <c r="A23" s="43">
        <f>IF(C22&gt;=Input!$C$5," ",A22+1)</f>
        <v>20</v>
      </c>
      <c r="B23" s="40">
        <f ca="1">IF(C22&gt;=Input!$C$5," ",B22+1)</f>
        <v>2044</v>
      </c>
      <c r="C23" s="43">
        <f>IF(C22&gt;=Input!$C$5," ",C22+1)</f>
        <v>55</v>
      </c>
      <c r="D23" s="1">
        <f>IF(C22&gt;=Input!$C$5," ",D22*(1+Input!$G$10)+Input!$G$6)</f>
        <v>1245787.1799680134</v>
      </c>
      <c r="H23" s="3"/>
    </row>
    <row r="24" spans="1:14">
      <c r="A24" s="43">
        <f>IF(C23&gt;=Input!$C$5," ",A23+1)</f>
        <v>21</v>
      </c>
      <c r="B24" s="40">
        <f ca="1">IF(C23&gt;=Input!$C$5," ",B23+1)</f>
        <v>2045</v>
      </c>
      <c r="C24" s="43">
        <f>IF(C23&gt;=Input!$C$5," ",C23+1)</f>
        <v>56</v>
      </c>
      <c r="D24" s="1">
        <f>IF(C23&gt;=Input!$C$5," ",D23*(1+Input!$G$10)+Input!$G$6)</f>
        <v>1367988.1543654546</v>
      </c>
    </row>
    <row r="25" spans="1:14">
      <c r="A25" s="43">
        <f>IF(C24&gt;=Input!$C$5," ",A24+1)</f>
        <v>22</v>
      </c>
      <c r="B25" s="40">
        <f ca="1">IF(C24&gt;=Input!$C$5," ",B24+1)</f>
        <v>2046</v>
      </c>
      <c r="C25" s="43">
        <f>IF(C24&gt;=Input!$C$5," ",C24+1)</f>
        <v>57</v>
      </c>
      <c r="D25" s="1">
        <f>IF(C24&gt;=Input!$C$5," ",D24*(1+Input!$G$10)+Input!$G$6)</f>
        <v>1499965.2067146911</v>
      </c>
      <c r="L25" s="5"/>
    </row>
    <row r="26" spans="1:14">
      <c r="A26" s="43">
        <f>IF(C25&gt;=Input!$C$5," ",A25+1)</f>
        <v>23</v>
      </c>
      <c r="B26" s="40">
        <f ca="1">IF(C25&gt;=Input!$C$5," ",B25+1)</f>
        <v>2047</v>
      </c>
      <c r="C26" s="43">
        <f>IF(C25&gt;=Input!$C$5," ",C25+1)</f>
        <v>58</v>
      </c>
      <c r="D26" s="1">
        <f>IF(C25&gt;=Input!$C$5," ",D25*(1+Input!$G$10)+Input!$G$6)</f>
        <v>1642500.4232518666</v>
      </c>
      <c r="L26" s="4"/>
    </row>
    <row r="27" spans="1:14">
      <c r="A27" s="43">
        <f>IF(C26&gt;=Input!$C$5," ",A26+1)</f>
        <v>24</v>
      </c>
      <c r="B27" s="40">
        <f ca="1">IF(C26&gt;=Input!$C$5," ",B26+1)</f>
        <v>2048</v>
      </c>
      <c r="C27" s="43">
        <f>IF(C26&gt;=Input!$C$5," ",C26+1)</f>
        <v>59</v>
      </c>
      <c r="D27" s="1">
        <f>IF(C26&gt;=Input!$C$5," ",D26*(1+Input!$G$10)+Input!$G$6)</f>
        <v>1796438.4571120162</v>
      </c>
      <c r="L27" s="4"/>
    </row>
    <row r="28" spans="1:14">
      <c r="A28" s="43">
        <f>IF(C27&gt;=Input!$C$5," ",A27+1)</f>
        <v>25</v>
      </c>
      <c r="B28" s="40">
        <f ca="1">IF(C27&gt;=Input!$C$5," ",B27+1)</f>
        <v>2049</v>
      </c>
      <c r="C28" s="43">
        <f>IF(C27&gt;=Input!$C$5," ",C27+1)</f>
        <v>60</v>
      </c>
      <c r="D28" s="1">
        <f>IF(C27&gt;=Input!$C$5," ",D27*(1+Input!$G$10)+Input!$G$6)</f>
        <v>1962691.5336809775</v>
      </c>
      <c r="L28" s="4"/>
    </row>
    <row r="29" spans="1:14">
      <c r="A29" s="43">
        <f>IF(C28&gt;=Input!$C$5," ",A28+1)</f>
        <v>26</v>
      </c>
      <c r="B29" s="40">
        <f ca="1">IF(C28&gt;=Input!$C$5," ",B28+1)</f>
        <v>2050</v>
      </c>
      <c r="C29" s="43">
        <f>IF(C28&gt;=Input!$C$5," ",C28+1)</f>
        <v>61</v>
      </c>
      <c r="D29" s="1">
        <f>IF(C28&gt;=Input!$C$5," ",D28*(1+Input!$G$10)+Input!$G$6)</f>
        <v>2142244.8563754559</v>
      </c>
      <c r="L29" s="4"/>
    </row>
    <row r="30" spans="1:14">
      <c r="A30" s="43">
        <f>IF(C29&gt;=Input!$C$5," ",A29+1)</f>
        <v>27</v>
      </c>
      <c r="B30" s="40">
        <f ca="1">IF(C29&gt;=Input!$C$5," ",B29+1)</f>
        <v>2051</v>
      </c>
      <c r="C30" s="43">
        <f>IF(C29&gt;=Input!$C$5," ",C29+1)</f>
        <v>62</v>
      </c>
      <c r="D30" s="1">
        <f>IF(C29&gt;=Input!$C$5," ",D29*(1+Input!$G$10)+Input!$G$6)</f>
        <v>2336162.4448854923</v>
      </c>
      <c r="F30" s="49"/>
      <c r="G30" s="49"/>
      <c r="I30" s="40"/>
      <c r="J30" s="40"/>
      <c r="K30" s="40"/>
      <c r="L30" s="4"/>
    </row>
    <row r="31" spans="1:14">
      <c r="A31" s="43">
        <f>IF(C30&gt;=Input!$C$5," ",A30+1)</f>
        <v>28</v>
      </c>
      <c r="B31" s="40">
        <f ca="1">IF(C30&gt;=Input!$C$5," ",B30+1)</f>
        <v>2052</v>
      </c>
      <c r="C31" s="43">
        <f>IF(C30&gt;=Input!$C$5," ",C30+1)</f>
        <v>63</v>
      </c>
      <c r="D31" s="1">
        <f>IF(C30&gt;=Input!$C$5," ",D30*(1+Input!$G$10)+Input!$G$6)</f>
        <v>2545593.4404763319</v>
      </c>
      <c r="L31" s="4"/>
    </row>
    <row r="32" spans="1:14">
      <c r="A32" s="43">
        <f>IF(C31&gt;=Input!$C$5," ",A31+1)</f>
        <v>29</v>
      </c>
      <c r="B32" s="40">
        <f ca="1">IF(C31&gt;=Input!$C$5," ",B31+1)</f>
        <v>2053</v>
      </c>
      <c r="C32" s="43">
        <f>IF(C31&gt;=Input!$C$5," ",C31+1)</f>
        <v>64</v>
      </c>
      <c r="D32" s="1">
        <f>IF(C31&gt;=Input!$C$5," ",D31*(1+Input!$G$10)+Input!$G$6)</f>
        <v>2771778.9157144385</v>
      </c>
      <c r="L32" s="4"/>
    </row>
    <row r="33" spans="1:17">
      <c r="A33" s="43">
        <f>IF(C32&gt;=Input!$C$5," ",A32+1)</f>
        <v>30</v>
      </c>
      <c r="B33" s="40">
        <f ca="1">IF(C32&gt;=Input!$C$5," ",B32+1)</f>
        <v>2054</v>
      </c>
      <c r="C33" s="43">
        <f>IF(C32&gt;=Input!$C$5," ",C32+1)</f>
        <v>65</v>
      </c>
      <c r="D33" s="1">
        <f>IF(C32&gt;=Input!$C$5," ",D32*(1+Input!$G$10)+Input!$G$6)</f>
        <v>3016059.228971594</v>
      </c>
      <c r="L33" s="4"/>
      <c r="N33" s="36"/>
      <c r="O33" s="36"/>
      <c r="P33" s="63"/>
    </row>
    <row r="34" spans="1:17">
      <c r="A34" s="43">
        <f>IF(C33&gt;=Input!$C$5," ",A33+1)</f>
        <v>31</v>
      </c>
      <c r="B34" s="40">
        <f ca="1">IF(C33&gt;=Input!$C$5," ",B33+1)</f>
        <v>2055</v>
      </c>
      <c r="C34" s="43">
        <f>IF(C33&gt;=Input!$C$5," ",C33+1)</f>
        <v>66</v>
      </c>
      <c r="D34" s="1">
        <f>IF(C33&gt;=Input!$C$5," ",D33*(1+Input!$G$10)+Input!$G$6)</f>
        <v>3279881.9672893216</v>
      </c>
      <c r="I34" s="40"/>
      <c r="J34" s="40"/>
      <c r="K34" s="40"/>
      <c r="L34" s="4"/>
    </row>
    <row r="35" spans="1:17">
      <c r="A35" s="43">
        <f>IF(C34&gt;=Input!$C$5," ",A34+1)</f>
        <v>32</v>
      </c>
      <c r="B35" s="40">
        <f ca="1">IF(C34&gt;=Input!$C$5," ",B34+1)</f>
        <v>2056</v>
      </c>
      <c r="C35" s="43">
        <f>IF(C34&gt;=Input!$C$5," ",C34+1)</f>
        <v>67</v>
      </c>
      <c r="D35" s="1">
        <f>IF(C34&gt;=Input!$C$5," ",D34*(1+Input!$G$10)+Input!$G$6)</f>
        <v>3564810.5246724677</v>
      </c>
      <c r="F35" s="53"/>
      <c r="G35" s="53"/>
      <c r="H35" s="53"/>
      <c r="I35" s="53"/>
      <c r="J35" s="53"/>
      <c r="K35" s="53"/>
      <c r="L35" s="4"/>
      <c r="N35" s="36"/>
      <c r="O35" s="36"/>
      <c r="P35" s="63"/>
    </row>
    <row r="36" spans="1:17" s="53" customFormat="1">
      <c r="A36" s="50" t="str">
        <f>IF(C35&gt;=Input!$C$5," ",A35+1)</f>
        <v xml:space="preserve"> </v>
      </c>
      <c r="B36" s="51" t="str">
        <f>IF(C35&gt;=Input!$C$5," ",B35+1)</f>
        <v xml:space="preserve"> </v>
      </c>
      <c r="C36" s="50" t="str">
        <f>IF(C35&gt;=Input!$C$5," ",C35+1)</f>
        <v xml:space="preserve"> </v>
      </c>
      <c r="D36" s="52" t="str">
        <f>IF(C35&gt;=Input!$C$5," ",D35*(1+Input!$G$10)+Input!$G$6)</f>
        <v xml:space="preserve"> </v>
      </c>
      <c r="E36"/>
      <c r="H36"/>
      <c r="I36" s="40"/>
      <c r="J36" s="40"/>
      <c r="K36" s="40"/>
      <c r="L36" s="4"/>
      <c r="Q36"/>
    </row>
    <row r="37" spans="1:17" s="53" customFormat="1">
      <c r="A37" s="50" t="str">
        <f>IF(C36&gt;=Input!$C$5," ",A36+1)</f>
        <v xml:space="preserve"> </v>
      </c>
      <c r="B37" s="51" t="str">
        <f>IF(C36&gt;=Input!$C$5," ",B36+1)</f>
        <v xml:space="preserve"> </v>
      </c>
      <c r="C37" s="50" t="str">
        <f>IF(C36&gt;=Input!$C$5," ",C36+1)</f>
        <v xml:space="preserve"> </v>
      </c>
      <c r="D37" s="52" t="str">
        <f>IF(C36&gt;=Input!$C$5," ",D36*(1+Input!$G$10)+Input!$G$6)</f>
        <v xml:space="preserve"> </v>
      </c>
      <c r="E37"/>
      <c r="H37" s="54"/>
      <c r="L37" s="4"/>
      <c r="M37"/>
      <c r="N37" s="6"/>
      <c r="O37"/>
      <c r="P37"/>
      <c r="Q37"/>
    </row>
    <row r="38" spans="1:17" s="53" customFormat="1">
      <c r="A38" s="50" t="str">
        <f>IF(C37&gt;=Input!$C$5," ",A37+1)</f>
        <v xml:space="preserve"> </v>
      </c>
      <c r="B38" s="51" t="str">
        <f>IF(C37&gt;=Input!$C$5," ",B37+1)</f>
        <v xml:space="preserve"> </v>
      </c>
      <c r="C38" s="50" t="str">
        <f>IF(C37&gt;=Input!$C$5," ",C37+1)</f>
        <v xml:space="preserve"> </v>
      </c>
      <c r="D38" s="52" t="str">
        <f>IF(C37&gt;=Input!$C$5," ",D37*(1+Input!$G$10)+Input!$G$6)</f>
        <v xml:space="preserve"> </v>
      </c>
      <c r="E38"/>
      <c r="H38" s="54"/>
      <c r="L38" s="4"/>
      <c r="Q38"/>
    </row>
    <row r="39" spans="1:17" s="53" customFormat="1">
      <c r="A39" s="50" t="str">
        <f>IF(C38&gt;=Input!$C$5," ",A38+1)</f>
        <v xml:space="preserve"> </v>
      </c>
      <c r="B39" s="51" t="str">
        <f>IF(C38&gt;=Input!$C$5," ",B38+1)</f>
        <v xml:space="preserve"> </v>
      </c>
      <c r="C39" s="50" t="str">
        <f>IF(C38&gt;=Input!$C$5," ",C38+1)</f>
        <v xml:space="preserve"> </v>
      </c>
      <c r="D39" s="52" t="str">
        <f>IF(C38&gt;=Input!$C$5," ",D38*(1+Input!$G$10)+Input!$G$6)</f>
        <v xml:space="preserve"> </v>
      </c>
      <c r="E39"/>
      <c r="H39" s="54"/>
      <c r="L39" s="4"/>
      <c r="Q39"/>
    </row>
    <row r="40" spans="1:17" s="53" customFormat="1">
      <c r="A40" s="50" t="str">
        <f>IF(C39&gt;=Input!$C$5," ",A39+1)</f>
        <v xml:space="preserve"> </v>
      </c>
      <c r="B40" s="51" t="str">
        <f>IF(C39&gt;=Input!$C$5," ",B39+1)</f>
        <v xml:space="preserve"> </v>
      </c>
      <c r="C40" s="50" t="str">
        <f>IF(C39&gt;=Input!$C$5," ",C39+1)</f>
        <v xml:space="preserve"> </v>
      </c>
      <c r="D40" s="52" t="str">
        <f>IF(C39&gt;=Input!$C$5," ",D39*(1+Input!$G$10)+Input!$G$6)</f>
        <v xml:space="preserve"> </v>
      </c>
      <c r="E40"/>
      <c r="H40" s="54"/>
      <c r="L40" s="4"/>
      <c r="Q40"/>
    </row>
    <row r="41" spans="1:17" s="53" customFormat="1">
      <c r="A41" s="50" t="str">
        <f>IF(C40&gt;=Input!$C$5," ",A40+1)</f>
        <v xml:space="preserve"> </v>
      </c>
      <c r="B41" s="51" t="str">
        <f>IF(C40&gt;=Input!$C$5," ",B40+1)</f>
        <v xml:space="preserve"> </v>
      </c>
      <c r="C41" s="50" t="str">
        <f>IF(C40&gt;=Input!$C$5," ",C40+1)</f>
        <v xml:space="preserve"> </v>
      </c>
      <c r="D41" s="52" t="str">
        <f>IF(C40&gt;=Input!$C$5," ",D40*(1+Input!$G$10)+Input!$G$6)</f>
        <v xml:space="preserve"> </v>
      </c>
      <c r="E41"/>
      <c r="H41" s="54"/>
      <c r="Q41"/>
    </row>
    <row r="42" spans="1:17" s="53" customFormat="1">
      <c r="A42" s="50" t="str">
        <f>IF(C41&gt;=Input!$C$5," ",A41+1)</f>
        <v xml:space="preserve"> </v>
      </c>
      <c r="B42" s="51" t="str">
        <f>IF(C41&gt;=Input!$C$5," ",B41+1)</f>
        <v xml:space="preserve"> </v>
      </c>
      <c r="C42" s="50" t="str">
        <f>IF(C41&gt;=Input!$C$5," ",C41+1)</f>
        <v xml:space="preserve"> </v>
      </c>
      <c r="D42" s="52" t="str">
        <f>IF(C41&gt;=Input!$C$5," ",D41*(1+Input!$G$10)+Input!$G$6)</f>
        <v xml:space="preserve"> </v>
      </c>
      <c r="Q42"/>
    </row>
    <row r="43" spans="1:17" s="53" customFormat="1">
      <c r="A43" s="50" t="str">
        <f>IF(C42&gt;=Input!$C$5," ",A42+1)</f>
        <v xml:space="preserve"> </v>
      </c>
      <c r="B43" s="51" t="str">
        <f>IF(C42&gt;=Input!$C$5," ",B42+1)</f>
        <v xml:space="preserve"> </v>
      </c>
      <c r="C43" s="50" t="str">
        <f>IF(C42&gt;=Input!$C$5," ",C42+1)</f>
        <v xml:space="preserve"> </v>
      </c>
      <c r="D43" s="52" t="str">
        <f>IF(C42&gt;=Input!$C$5," ",D42*(1+Input!$G$10)+Input!$G$6)</f>
        <v xml:space="preserve"> </v>
      </c>
      <c r="Q43"/>
    </row>
    <row r="44" spans="1:17" s="53" customFormat="1">
      <c r="A44" s="50" t="str">
        <f>IF(C43&gt;=Input!$C$5," ",A43+1)</f>
        <v xml:space="preserve"> </v>
      </c>
      <c r="B44" s="51" t="str">
        <f>IF(C43&gt;=Input!$C$5," ",B43+1)</f>
        <v xml:space="preserve"> </v>
      </c>
      <c r="C44" s="50" t="str">
        <f>IF(C43&gt;=Input!$C$5," ",C43+1)</f>
        <v xml:space="preserve"> </v>
      </c>
      <c r="D44" s="52" t="str">
        <f>IF(C43&gt;=Input!$C$5," ",D43*(1+Input!$G$10)+Input!$G$6)</f>
        <v xml:space="preserve"> </v>
      </c>
      <c r="Q44"/>
    </row>
    <row r="45" spans="1:17" s="53" customFormat="1">
      <c r="A45" s="50" t="str">
        <f>IF(C44&gt;=Input!$C$5," ",A44+1)</f>
        <v xml:space="preserve"> </v>
      </c>
      <c r="B45" s="51" t="str">
        <f>IF(C44&gt;=Input!$C$5," ",B44+1)</f>
        <v xml:space="preserve"> </v>
      </c>
      <c r="C45" s="50" t="str">
        <f>IF(C44&gt;=Input!$C$5," ",C44+1)</f>
        <v xml:space="preserve"> </v>
      </c>
      <c r="D45" s="52" t="str">
        <f>IF(C44&gt;=Input!$C$5," ",D44*(1+Input!$G$10)+Input!$G$6)</f>
        <v xml:space="preserve"> </v>
      </c>
      <c r="Q45"/>
    </row>
    <row r="46" spans="1:17" s="53" customFormat="1">
      <c r="A46" s="50" t="str">
        <f>IF(C45&gt;=Input!$C$5," ",A45+1)</f>
        <v xml:space="preserve"> </v>
      </c>
      <c r="B46" s="51" t="str">
        <f>IF(C45&gt;=Input!$C$5," ",B45+1)</f>
        <v xml:space="preserve"> </v>
      </c>
      <c r="C46" s="50" t="str">
        <f>IF(C45&gt;=Input!$C$5," ",C45+1)</f>
        <v xml:space="preserve"> </v>
      </c>
      <c r="D46" s="52" t="str">
        <f>IF(C45&gt;=Input!$C$5," ",D45*(1+Input!$G$10)+Input!$G$6)</f>
        <v xml:space="preserve"> </v>
      </c>
      <c r="Q46"/>
    </row>
    <row r="47" spans="1:17" s="53" customFormat="1">
      <c r="A47" s="50" t="str">
        <f>IF(C46&gt;=Input!$C$5," ",A46+1)</f>
        <v xml:space="preserve"> </v>
      </c>
      <c r="B47" s="51" t="str">
        <f>IF(C46&gt;=Input!$C$5," ",B46+1)</f>
        <v xml:space="preserve"> </v>
      </c>
      <c r="C47" s="50" t="str">
        <f>IF(C46&gt;=Input!$C$5," ",C46+1)</f>
        <v xml:space="preserve"> </v>
      </c>
      <c r="D47" s="52" t="str">
        <f>IF(C46&gt;=Input!$C$5," ",D46*(1+Input!$G$10)+Input!$G$6)</f>
        <v xml:space="preserve"> </v>
      </c>
      <c r="Q47"/>
    </row>
    <row r="48" spans="1:17" s="53" customFormat="1">
      <c r="A48" s="50" t="str">
        <f>IF(C47&gt;=Input!$C$5," ",A47+1)</f>
        <v xml:space="preserve"> </v>
      </c>
      <c r="B48" s="51" t="str">
        <f>IF(C47&gt;=Input!$C$5," ",B47+1)</f>
        <v xml:space="preserve"> </v>
      </c>
      <c r="C48" s="50" t="str">
        <f>IF(C47&gt;=Input!$C$5," ",C47+1)</f>
        <v xml:space="preserve"> </v>
      </c>
      <c r="D48" s="52" t="str">
        <f>IF(C47&gt;=Input!$C$5," ",D47*(1+Input!$G$10)+Input!$G$6)</f>
        <v xml:space="preserve"> </v>
      </c>
      <c r="Q48"/>
    </row>
    <row r="49" spans="1:17" s="53" customFormat="1">
      <c r="A49" s="50" t="str">
        <f>IF(C48&gt;=Input!$C$5," ",A48+1)</f>
        <v xml:space="preserve"> </v>
      </c>
      <c r="B49" s="51" t="str">
        <f>IF(C48&gt;=Input!$C$5," ",B48+1)</f>
        <v xml:space="preserve"> </v>
      </c>
      <c r="C49" s="50" t="str">
        <f>IF(C48&gt;=Input!$C$5," ",C48+1)</f>
        <v xml:space="preserve"> </v>
      </c>
      <c r="D49" s="52" t="str">
        <f>IF(C48&gt;=Input!$C$5," ",D48*(1+Input!$G$10)+Input!$G$6)</f>
        <v xml:space="preserve"> </v>
      </c>
      <c r="Q49"/>
    </row>
    <row r="50" spans="1:17" s="53" customFormat="1">
      <c r="A50" s="50" t="str">
        <f>IF(C49&gt;=Input!$C$5," ",A49+1)</f>
        <v xml:space="preserve"> </v>
      </c>
      <c r="B50" s="51" t="str">
        <f>IF(C49&gt;=Input!$C$5," ",B49+1)</f>
        <v xml:space="preserve"> </v>
      </c>
      <c r="C50" s="50" t="str">
        <f>IF(C49&gt;=Input!$C$5," ",C49+1)</f>
        <v xml:space="preserve"> </v>
      </c>
      <c r="D50" s="52" t="str">
        <f>IF(C49&gt;=Input!$C$5," ",D49*(1+Input!$G$10)+Input!$G$6)</f>
        <v xml:space="preserve"> </v>
      </c>
      <c r="Q50"/>
    </row>
    <row r="51" spans="1:17" s="53" customFormat="1">
      <c r="A51" s="50" t="str">
        <f>IF(C50&gt;=Input!$C$5," ",A50+1)</f>
        <v xml:space="preserve"> </v>
      </c>
      <c r="B51" s="51" t="str">
        <f>IF(C50&gt;=Input!$C$5," ",B50+1)</f>
        <v xml:space="preserve"> </v>
      </c>
      <c r="C51" s="50" t="str">
        <f>IF(C50&gt;=Input!$C$5," ",C50+1)</f>
        <v xml:space="preserve"> </v>
      </c>
      <c r="D51" s="52" t="str">
        <f>IF(C50&gt;=Input!$C$5," ",D50*(1+Input!$G$10)+Input!$G$6)</f>
        <v xml:space="preserve"> </v>
      </c>
      <c r="Q51"/>
    </row>
    <row r="52" spans="1:17" s="53" customFormat="1">
      <c r="A52" s="50" t="str">
        <f>IF(C51&gt;=Input!$C$5," ",A51+1)</f>
        <v xml:space="preserve"> </v>
      </c>
      <c r="B52" s="51" t="str">
        <f>IF(C51&gt;=Input!$C$5," ",B51+1)</f>
        <v xml:space="preserve"> </v>
      </c>
      <c r="C52" s="50" t="str">
        <f>IF(C51&gt;=Input!$C$5," ",C51+1)</f>
        <v xml:space="preserve"> </v>
      </c>
      <c r="D52" s="52" t="str">
        <f>IF(C51&gt;=Input!$C$5," ",D51*(1+Input!$G$10)+Input!$G$6)</f>
        <v xml:space="preserve"> </v>
      </c>
      <c r="Q52"/>
    </row>
    <row r="53" spans="1:17" s="53" customFormat="1">
      <c r="A53" s="50" t="str">
        <f>IF(C52&gt;=Input!$C$5," ",A52+1)</f>
        <v xml:space="preserve"> </v>
      </c>
      <c r="B53" s="51" t="str">
        <f>IF(C52&gt;=Input!$C$5," ",B52+1)</f>
        <v xml:space="preserve"> </v>
      </c>
      <c r="C53" s="50" t="str">
        <f>IF(C52&gt;=Input!$C$5," ",C52+1)</f>
        <v xml:space="preserve"> </v>
      </c>
      <c r="D53" s="52" t="str">
        <f>IF(C52&gt;=Input!$C$5," ",D52*(1+Input!$G$10)+Input!$G$6)</f>
        <v xml:space="preserve"> </v>
      </c>
      <c r="Q53"/>
    </row>
    <row r="54" spans="1:17" s="53" customFormat="1">
      <c r="A54" s="50" t="str">
        <f>IF(C53&gt;=Input!$C$5," ",A53+1)</f>
        <v xml:space="preserve"> </v>
      </c>
      <c r="B54" s="51" t="str">
        <f>IF(C53&gt;=Input!$C$5," ",B53+1)</f>
        <v xml:space="preserve"> </v>
      </c>
      <c r="C54" s="50" t="str">
        <f>IF(C53&gt;=Input!$C$5," ",C53+1)</f>
        <v xml:space="preserve"> </v>
      </c>
      <c r="D54" s="52" t="str">
        <f>IF(C53&gt;=Input!$C$5," ",D53*(1+Input!$G$10)+Input!$G$6)</f>
        <v xml:space="preserve"> </v>
      </c>
      <c r="Q54"/>
    </row>
    <row r="55" spans="1:17" s="53" customFormat="1">
      <c r="A55" s="50" t="str">
        <f>IF(C54&gt;=Input!$C$5," ",A54+1)</f>
        <v xml:space="preserve"> </v>
      </c>
      <c r="B55" s="51" t="str">
        <f>IF(C54&gt;=Input!$C$5," ",B54+1)</f>
        <v xml:space="preserve"> </v>
      </c>
      <c r="C55" s="50" t="str">
        <f>IF(C54&gt;=Input!$C$5," ",C54+1)</f>
        <v xml:space="preserve"> </v>
      </c>
      <c r="D55" s="52" t="str">
        <f>IF(C54&gt;=Input!$C$5," ",D54*(1+Input!$G$10)+Input!$G$6)</f>
        <v xml:space="preserve"> </v>
      </c>
      <c r="Q55"/>
    </row>
    <row r="56" spans="1:17" s="53" customFormat="1">
      <c r="A56" s="50" t="str">
        <f>IF(C55&gt;=Input!$C$5," ",A55+1)</f>
        <v xml:space="preserve"> </v>
      </c>
      <c r="B56" s="51" t="str">
        <f>IF(C55&gt;=Input!$C$5," ",B55+1)</f>
        <v xml:space="preserve"> </v>
      </c>
      <c r="C56" s="50" t="str">
        <f>IF(C55&gt;=Input!$C$5," ",C55+1)</f>
        <v xml:space="preserve"> </v>
      </c>
      <c r="D56" s="52" t="str">
        <f>IF(C55&gt;=Input!$C$5," ",D55*(1+Input!$G$10)+Input!$G$6)</f>
        <v xml:space="preserve"> </v>
      </c>
      <c r="Q56"/>
    </row>
    <row r="57" spans="1:17" s="53" customFormat="1">
      <c r="A57" s="50" t="str">
        <f>IF(C56&gt;=Input!$C$5," ",A56+1)</f>
        <v xml:space="preserve"> </v>
      </c>
      <c r="B57" s="51" t="str">
        <f>IF(C56&gt;=Input!$C$5," ",B56+1)</f>
        <v xml:space="preserve"> </v>
      </c>
      <c r="C57" s="50" t="str">
        <f>IF(C56&gt;=Input!$C$5," ",C56+1)</f>
        <v xml:space="preserve"> </v>
      </c>
      <c r="D57" s="52" t="str">
        <f>IF(C56&gt;=Input!$C$5," ",D56*(1+Input!$G$10)+Input!$G$6)</f>
        <v xml:space="preserve"> </v>
      </c>
      <c r="Q57"/>
    </row>
    <row r="58" spans="1:17" s="53" customFormat="1">
      <c r="A58" s="50" t="str">
        <f>IF(C57&gt;=Input!$C$5," ",A57+1)</f>
        <v xml:space="preserve"> </v>
      </c>
      <c r="B58" s="51" t="str">
        <f>IF(C57&gt;=Input!$C$5," ",B57+1)</f>
        <v xml:space="preserve"> </v>
      </c>
      <c r="C58" s="50" t="str">
        <f>IF(C57&gt;=Input!$C$5," ",C57+1)</f>
        <v xml:space="preserve"> </v>
      </c>
      <c r="D58" s="52" t="str">
        <f>IF(C57&gt;=Input!$C$5," ",D57*(1+Input!$G$10)+Input!$G$6)</f>
        <v xml:space="preserve"> </v>
      </c>
      <c r="Q58"/>
    </row>
    <row r="59" spans="1:17" s="53" customFormat="1">
      <c r="A59" s="50" t="str">
        <f>IF(C58&gt;=Input!$C$5," ",A58+1)</f>
        <v xml:space="preserve"> </v>
      </c>
      <c r="B59" s="51" t="str">
        <f>IF(C58&gt;=Input!$C$5," ",B58+1)</f>
        <v xml:space="preserve"> </v>
      </c>
      <c r="C59" s="50" t="str">
        <f>IF(C58&gt;=Input!$C$5," ",C58+1)</f>
        <v xml:space="preserve"> </v>
      </c>
      <c r="D59" s="52" t="str">
        <f>IF(C58&gt;=Input!$C$5," ",D58*(1+Input!$G$10)+Input!$G$6)</f>
        <v xml:space="preserve"> </v>
      </c>
      <c r="Q59"/>
    </row>
    <row r="60" spans="1:17" s="53" customFormat="1">
      <c r="A60" s="50" t="str">
        <f>IF(C59&gt;=Input!$C$5," ",A59+1)</f>
        <v xml:space="preserve"> </v>
      </c>
      <c r="B60" s="51" t="str">
        <f>IF(C59&gt;=Input!$C$5," ",B59+1)</f>
        <v xml:space="preserve"> </v>
      </c>
      <c r="C60" s="50" t="str">
        <f>IF(C59&gt;=Input!$C$5," ",C59+1)</f>
        <v xml:space="preserve"> </v>
      </c>
      <c r="D60" s="52" t="str">
        <f>IF(C59&gt;=Input!$C$5," ",D59*(1+Input!$G$10)+Input!$G$6)</f>
        <v xml:space="preserve"> </v>
      </c>
      <c r="Q60"/>
    </row>
    <row r="61" spans="1:17" s="53" customFormat="1">
      <c r="A61" s="50" t="str">
        <f>IF(C60&gt;=Input!$C$5," ",A60+1)</f>
        <v xml:space="preserve"> </v>
      </c>
      <c r="B61" s="51" t="str">
        <f>IF(C60&gt;=Input!$C$5," ",B60+1)</f>
        <v xml:space="preserve"> </v>
      </c>
      <c r="C61" s="50" t="str">
        <f>IF(C60&gt;=Input!$C$5," ",C60+1)</f>
        <v xml:space="preserve"> </v>
      </c>
      <c r="D61" s="52" t="str">
        <f>IF(C60&gt;=Input!$C$5," ",D60*(1+Input!$G$10)+Input!$G$6)</f>
        <v xml:space="preserve"> </v>
      </c>
      <c r="Q61"/>
    </row>
    <row r="62" spans="1:17" s="53" customFormat="1">
      <c r="A62" s="50" t="str">
        <f>IF(C61&gt;=Input!$C$5," ",A61+1)</f>
        <v xml:space="preserve"> </v>
      </c>
      <c r="B62" s="51" t="str">
        <f>IF(C61&gt;=Input!$C$5," ",B61+1)</f>
        <v xml:space="preserve"> </v>
      </c>
      <c r="C62" s="50" t="str">
        <f>IF(C61&gt;=Input!$C$5," ",C61+1)</f>
        <v xml:space="preserve"> </v>
      </c>
      <c r="D62" s="52" t="str">
        <f>IF(C61&gt;=Input!$C$5," ",D61*(1+Input!$G$10)+Input!$G$6)</f>
        <v xml:space="preserve"> </v>
      </c>
      <c r="Q62"/>
    </row>
    <row r="63" spans="1:17" s="53" customFormat="1">
      <c r="A63" s="50" t="str">
        <f>IF(C62&gt;=Input!$C$5," ",A62+1)</f>
        <v xml:space="preserve"> </v>
      </c>
      <c r="B63" s="51" t="str">
        <f>IF(C62&gt;=Input!$C$5," ",B62+1)</f>
        <v xml:space="preserve"> </v>
      </c>
      <c r="C63" s="50" t="str">
        <f>IF(C62&gt;=Input!$C$5," ",C62+1)</f>
        <v xml:space="preserve"> </v>
      </c>
      <c r="D63" s="52" t="str">
        <f>IF(C62&gt;=Input!$C$5," ",D62*(1+Input!$G$10)+Input!$G$6)</f>
        <v xml:space="preserve"> </v>
      </c>
      <c r="Q63"/>
    </row>
    <row r="64" spans="1:17" s="53" customFormat="1">
      <c r="A64" s="50" t="str">
        <f>IF(C63&gt;=Input!$C$5," ",A63+1)</f>
        <v xml:space="preserve"> </v>
      </c>
      <c r="B64" s="51" t="str">
        <f>IF(C63&gt;=Input!$C$5," ",B63+1)</f>
        <v xml:space="preserve"> </v>
      </c>
      <c r="C64" s="50" t="str">
        <f>IF(C63&gt;=Input!$C$5," ",C63+1)</f>
        <v xml:space="preserve"> </v>
      </c>
      <c r="D64" s="52" t="str">
        <f>IF(C63&gt;=Input!$C$5," ",D63*(1+Input!$G$10)+Input!$G$6)</f>
        <v xml:space="preserve"> </v>
      </c>
      <c r="Q64"/>
    </row>
    <row r="65" spans="1:17" s="53" customFormat="1">
      <c r="A65" s="50" t="str">
        <f>IF(C64&gt;=Input!$C$5," ",A64+1)</f>
        <v xml:space="preserve"> </v>
      </c>
      <c r="B65" s="51" t="str">
        <f>IF(C64&gt;=Input!$C$5," ",B64+1)</f>
        <v xml:space="preserve"> </v>
      </c>
      <c r="C65" s="50" t="str">
        <f>IF(C64&gt;=Input!$C$5," ",C64+1)</f>
        <v xml:space="preserve"> </v>
      </c>
      <c r="D65" s="52" t="str">
        <f>IF(C64&gt;=Input!$C$5," ",D64*(1+Input!$G$10)+Input!$G$6)</f>
        <v xml:space="preserve"> </v>
      </c>
      <c r="Q65"/>
    </row>
    <row r="66" spans="1:17" s="53" customFormat="1">
      <c r="A66" s="50" t="str">
        <f>IF(C65&gt;=Input!$C$5," ",A65+1)</f>
        <v xml:space="preserve"> </v>
      </c>
      <c r="B66" s="51" t="str">
        <f>IF(C65&gt;=Input!$C$5," ",B65+1)</f>
        <v xml:space="preserve"> </v>
      </c>
      <c r="C66" s="50" t="str">
        <f>IF(C65&gt;=Input!$C$5," ",C65+1)</f>
        <v xml:space="preserve"> </v>
      </c>
      <c r="D66" s="52" t="str">
        <f>IF(C65&gt;=Input!$C$5," ",D65*(1+Input!$G$10)+Input!$G$6)</f>
        <v xml:space="preserve"> </v>
      </c>
      <c r="Q66"/>
    </row>
    <row r="67" spans="1:17" s="53" customFormat="1">
      <c r="A67" s="58" t="str">
        <f>IF(C66&gt;=Input!$C$5," ",A66+1)</f>
        <v xml:space="preserve"> </v>
      </c>
      <c r="B67" s="53" t="str">
        <f>IF(C66&gt;=Input!$C$5," ",B66+1)</f>
        <v xml:space="preserve"> </v>
      </c>
      <c r="C67" s="58" t="str">
        <f>IF(C66&gt;=Input!$C$5," ",C66+1)</f>
        <v xml:space="preserve"> </v>
      </c>
      <c r="D67" s="52" t="str">
        <f>IF(C66&gt;=Input!$C$5," ",D66*(1+Input!$G$10)+Input!$G$6)</f>
        <v xml:space="preserve"> </v>
      </c>
      <c r="Q67"/>
    </row>
    <row r="68" spans="1:17" s="53" customFormat="1">
      <c r="A68" s="52"/>
      <c r="C68" s="52"/>
      <c r="Q68"/>
    </row>
    <row r="69" spans="1:17">
      <c r="A69" s="1"/>
      <c r="C69" s="1"/>
      <c r="E69" s="53"/>
      <c r="F69" s="53"/>
      <c r="G69" s="53"/>
      <c r="H69" s="53"/>
      <c r="I69" s="53"/>
      <c r="J69" s="53"/>
      <c r="K69" s="53"/>
      <c r="L69" s="53"/>
      <c r="M69" s="53"/>
      <c r="N69" s="53"/>
      <c r="O69" s="53"/>
      <c r="P69" s="53"/>
    </row>
    <row r="70" spans="1:17">
      <c r="A70" s="1"/>
      <c r="C70" s="1"/>
      <c r="E70" s="53"/>
      <c r="L70" s="53"/>
      <c r="M70" s="53"/>
      <c r="N70" s="53"/>
      <c r="O70" s="53"/>
      <c r="P70" s="53"/>
    </row>
    <row r="71" spans="1:17">
      <c r="A71" s="1"/>
      <c r="C71" s="1"/>
      <c r="E71" s="53"/>
    </row>
    <row r="72" spans="1:17">
      <c r="A72" s="1"/>
      <c r="C72" s="1"/>
      <c r="E72" s="53"/>
    </row>
    <row r="73" spans="1:17">
      <c r="A73" s="1"/>
      <c r="C73" s="1"/>
      <c r="E73" s="53"/>
    </row>
    <row r="74" spans="1:17">
      <c r="A74" s="1"/>
      <c r="C74" s="1"/>
      <c r="E74" s="53"/>
    </row>
    <row r="75" spans="1:17">
      <c r="A75" s="1"/>
      <c r="C75" s="1"/>
    </row>
    <row r="76" spans="1:17">
      <c r="A76" s="1"/>
    </row>
    <row r="77" spans="1:17">
      <c r="A77" s="1"/>
    </row>
    <row r="78" spans="1:17">
      <c r="A78" s="1"/>
    </row>
    <row r="79" spans="1:17">
      <c r="A79" s="1"/>
    </row>
    <row r="80" spans="1:17">
      <c r="A80" s="1"/>
    </row>
    <row r="81" spans="1:1">
      <c r="A81" s="1"/>
    </row>
    <row r="82" spans="1:1">
      <c r="A82" s="1"/>
    </row>
  </sheetData>
  <sheetProtection algorithmName="SHA-512" hashValue="0cM1pmGqmVJv4Eyhtc2Ea+eHOi2X4frNNp15+7adG/dlCHm1PM3ii1zI+g2lddkcj9MQI5LFzuiQUAT4sInkCg==" saltValue="ZzuDoWfGr1Q/GwIp8lNQhw==" spinCount="100000" sheet="1" objects="1" scenarios="1" selectLockedCells="1"/>
  <mergeCells count="5">
    <mergeCell ref="F1:K1"/>
    <mergeCell ref="F2:H2"/>
    <mergeCell ref="A1:D1"/>
    <mergeCell ref="M1:N1"/>
    <mergeCell ref="M18:N18"/>
  </mergeCells>
  <conditionalFormatting sqref="A4:A67">
    <cfRule type="notContainsText" dxfId="39" priority="41" operator="notContains" text=" ">
      <formula>ISERROR(SEARCH(" ",A4))</formula>
    </cfRule>
  </conditionalFormatting>
  <conditionalFormatting sqref="A4:D67">
    <cfRule type="expression" dxfId="38" priority="35">
      <formula>(AND(A4&lt;&gt;" ",A5=" "))</formula>
    </cfRule>
  </conditionalFormatting>
  <conditionalFormatting sqref="D4:D67">
    <cfRule type="notContainsText" dxfId="36" priority="79" operator="notContains" text=" ">
      <formula>ISERROR(SEARCH(" ",D4))</formula>
    </cfRule>
  </conditionalFormatting>
  <conditionalFormatting sqref="I9">
    <cfRule type="cellIs" dxfId="35" priority="55" operator="greaterThanOrEqual">
      <formula>0</formula>
    </cfRule>
    <cfRule type="cellIs" dxfId="34" priority="56" operator="lessThan">
      <formula>0</formula>
    </cfRule>
  </conditionalFormatting>
  <conditionalFormatting sqref="J2">
    <cfRule type="cellIs" dxfId="33" priority="61" operator="greaterThanOrEqual">
      <formula>0.2</formula>
    </cfRule>
    <cfRule type="cellIs" dxfId="32" priority="62" stopIfTrue="1" operator="between">
      <formula>0.1</formula>
      <formula>0.2</formula>
    </cfRule>
    <cfRule type="cellIs" dxfId="31" priority="63" operator="lessThan">
      <formula>0.1</formula>
    </cfRule>
  </conditionalFormatting>
  <conditionalFormatting sqref="J17 N33:O33 N35:O35">
    <cfRule type="cellIs" dxfId="30" priority="42" operator="greaterThan">
      <formula>5</formula>
    </cfRule>
    <cfRule type="cellIs" dxfId="29" priority="43" operator="between">
      <formula>2</formula>
      <formula>5</formula>
    </cfRule>
    <cfRule type="cellIs" dxfId="28" priority="44" operator="greaterThanOrEqual">
      <formula>2</formula>
    </cfRule>
  </conditionalFormatting>
  <conditionalFormatting sqref="N5">
    <cfRule type="cellIs" dxfId="27" priority="53" operator="greaterThanOrEqual">
      <formula>0</formula>
    </cfRule>
    <cfRule type="cellIs" dxfId="26" priority="54" operator="lessThan">
      <formula>0</formula>
    </cfRule>
  </conditionalFormatting>
  <conditionalFormatting sqref="N11:N12">
    <cfRule type="cellIs" dxfId="25" priority="51" operator="greaterThanOrEqual">
      <formula>0</formula>
    </cfRule>
    <cfRule type="cellIs" dxfId="24" priority="52" operator="lessThan">
      <formula>0</formula>
    </cfRule>
  </conditionalFormatting>
  <conditionalFormatting sqref="N16:N17">
    <cfRule type="cellIs" dxfId="23" priority="32" operator="greaterThanOrEqual">
      <formula>0</formula>
    </cfRule>
    <cfRule type="cellIs" dxfId="22" priority="33" operator="lessThan">
      <formula>0</formula>
    </cfRule>
  </conditionalFormatting>
  <pageMargins left="0.5" right="0.5" top="0.5" bottom="0.25" header="0.25" footer="0.25"/>
  <pageSetup paperSize="3" scale="48" orientation="landscape" horizontalDpi="0" verticalDpi="0"/>
  <headerFooter>
    <oddHeader>&amp;L&amp;"Aptos Narrow,Regular"&amp;K000000&amp;G</oddHeader>
  </headerFooter>
  <drawing r:id="rId1"/>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78" id="{00000000-000E-0000-0000-000022000000}">
            <xm:f>C4=Input!$C$5</xm:f>
            <x14:dxf>
              <fill>
                <patternFill>
                  <bgColor theme="8" tint="0.79998168889431442"/>
                </patternFill>
              </fill>
            </x14:dxf>
          </x14:cfRule>
          <xm:sqref>D4:D67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713A7-51FC-C843-ACAF-4C1C23B7D97B}">
  <sheetPr>
    <tabColor theme="5" tint="0.59999389629810485"/>
    <pageSetUpPr fitToPage="1"/>
  </sheetPr>
  <dimension ref="A1:AE1604"/>
  <sheetViews>
    <sheetView showGridLines="0" workbookViewId="0">
      <pane ySplit="8" topLeftCell="A9" activePane="bottomLeft" state="frozen"/>
      <selection pane="bottomLeft" activeCell="AA11" sqref="AA11"/>
    </sheetView>
  </sheetViews>
  <sheetFormatPr baseColWidth="10" defaultColWidth="9.5" defaultRowHeight="15"/>
  <cols>
    <col min="1" max="8" width="10.83203125" style="73" customWidth="1"/>
    <col min="9" max="11" width="2.83203125" style="73" customWidth="1"/>
    <col min="12" max="22" width="9.5" style="73"/>
    <col min="23" max="25" width="2.6640625" style="73" customWidth="1"/>
    <col min="26" max="26" width="41.83203125" style="111" customWidth="1"/>
    <col min="27" max="29" width="26.83203125" style="111" customWidth="1"/>
    <col min="30" max="30" width="9.5" style="111"/>
    <col min="31" max="206" width="9.5" style="73"/>
    <col min="207" max="207" width="3.5" style="73" customWidth="1"/>
    <col min="208" max="208" width="8.1640625" style="73" customWidth="1"/>
    <col min="209" max="209" width="10.1640625" style="73" customWidth="1"/>
    <col min="210" max="210" width="12.83203125" style="73" customWidth="1"/>
    <col min="211" max="211" width="2" style="73" customWidth="1"/>
    <col min="212" max="212" width="9.5" style="73"/>
    <col min="213" max="213" width="8.6640625" style="73" customWidth="1"/>
    <col min="214" max="214" width="11.1640625" style="73" customWidth="1"/>
    <col min="215" max="215" width="2" style="73" customWidth="1"/>
    <col min="216" max="216" width="10.1640625" style="73" customWidth="1"/>
    <col min="217" max="217" width="9" style="73" bestFit="1" customWidth="1"/>
    <col min="218" max="219" width="9.83203125" style="73" bestFit="1" customWidth="1"/>
    <col min="220" max="462" width="9.5" style="73"/>
    <col min="463" max="463" width="3.5" style="73" customWidth="1"/>
    <col min="464" max="464" width="8.1640625" style="73" customWidth="1"/>
    <col min="465" max="465" width="10.1640625" style="73" customWidth="1"/>
    <col min="466" max="466" width="12.83203125" style="73" customWidth="1"/>
    <col min="467" max="467" width="2" style="73" customWidth="1"/>
    <col min="468" max="468" width="9.5" style="73"/>
    <col min="469" max="469" width="8.6640625" style="73" customWidth="1"/>
    <col min="470" max="470" width="11.1640625" style="73" customWidth="1"/>
    <col min="471" max="471" width="2" style="73" customWidth="1"/>
    <col min="472" max="472" width="10.1640625" style="73" customWidth="1"/>
    <col min="473" max="473" width="9" style="73" bestFit="1" customWidth="1"/>
    <col min="474" max="475" width="9.83203125" style="73" bestFit="1" customWidth="1"/>
    <col min="476" max="718" width="9.5" style="73"/>
    <col min="719" max="719" width="3.5" style="73" customWidth="1"/>
    <col min="720" max="720" width="8.1640625" style="73" customWidth="1"/>
    <col min="721" max="721" width="10.1640625" style="73" customWidth="1"/>
    <col min="722" max="722" width="12.83203125" style="73" customWidth="1"/>
    <col min="723" max="723" width="2" style="73" customWidth="1"/>
    <col min="724" max="724" width="9.5" style="73"/>
    <col min="725" max="725" width="8.6640625" style="73" customWidth="1"/>
    <col min="726" max="726" width="11.1640625" style="73" customWidth="1"/>
    <col min="727" max="727" width="2" style="73" customWidth="1"/>
    <col min="728" max="728" width="10.1640625" style="73" customWidth="1"/>
    <col min="729" max="729" width="9" style="73" bestFit="1" customWidth="1"/>
    <col min="730" max="731" width="9.83203125" style="73" bestFit="1" customWidth="1"/>
    <col min="732" max="974" width="9.5" style="73"/>
    <col min="975" max="975" width="3.5" style="73" customWidth="1"/>
    <col min="976" max="976" width="8.1640625" style="73" customWidth="1"/>
    <col min="977" max="977" width="10.1640625" style="73" customWidth="1"/>
    <col min="978" max="978" width="12.83203125" style="73" customWidth="1"/>
    <col min="979" max="979" width="2" style="73" customWidth="1"/>
    <col min="980" max="980" width="9.5" style="73"/>
    <col min="981" max="981" width="8.6640625" style="73" customWidth="1"/>
    <col min="982" max="982" width="11.1640625" style="73" customWidth="1"/>
    <col min="983" max="983" width="2" style="73" customWidth="1"/>
    <col min="984" max="984" width="10.1640625" style="73" customWidth="1"/>
    <col min="985" max="985" width="9" style="73" bestFit="1" customWidth="1"/>
    <col min="986" max="987" width="9.83203125" style="73" bestFit="1" customWidth="1"/>
    <col min="988" max="1230" width="9.5" style="73"/>
    <col min="1231" max="1231" width="3.5" style="73" customWidth="1"/>
    <col min="1232" max="1232" width="8.1640625" style="73" customWidth="1"/>
    <col min="1233" max="1233" width="10.1640625" style="73" customWidth="1"/>
    <col min="1234" max="1234" width="12.83203125" style="73" customWidth="1"/>
    <col min="1235" max="1235" width="2" style="73" customWidth="1"/>
    <col min="1236" max="1236" width="9.5" style="73"/>
    <col min="1237" max="1237" width="8.6640625" style="73" customWidth="1"/>
    <col min="1238" max="1238" width="11.1640625" style="73" customWidth="1"/>
    <col min="1239" max="1239" width="2" style="73" customWidth="1"/>
    <col min="1240" max="1240" width="10.1640625" style="73" customWidth="1"/>
    <col min="1241" max="1241" width="9" style="73" bestFit="1" customWidth="1"/>
    <col min="1242" max="1243" width="9.83203125" style="73" bestFit="1" customWidth="1"/>
    <col min="1244" max="1486" width="9.5" style="73"/>
    <col min="1487" max="1487" width="3.5" style="73" customWidth="1"/>
    <col min="1488" max="1488" width="8.1640625" style="73" customWidth="1"/>
    <col min="1489" max="1489" width="10.1640625" style="73" customWidth="1"/>
    <col min="1490" max="1490" width="12.83203125" style="73" customWidth="1"/>
    <col min="1491" max="1491" width="2" style="73" customWidth="1"/>
    <col min="1492" max="1492" width="9.5" style="73"/>
    <col min="1493" max="1493" width="8.6640625" style="73" customWidth="1"/>
    <col min="1494" max="1494" width="11.1640625" style="73" customWidth="1"/>
    <col min="1495" max="1495" width="2" style="73" customWidth="1"/>
    <col min="1496" max="1496" width="10.1640625" style="73" customWidth="1"/>
    <col min="1497" max="1497" width="9" style="73" bestFit="1" customWidth="1"/>
    <col min="1498" max="1499" width="9.83203125" style="73" bestFit="1" customWidth="1"/>
    <col min="1500" max="1742" width="9.5" style="73"/>
    <col min="1743" max="1743" width="3.5" style="73" customWidth="1"/>
    <col min="1744" max="1744" width="8.1640625" style="73" customWidth="1"/>
    <col min="1745" max="1745" width="10.1640625" style="73" customWidth="1"/>
    <col min="1746" max="1746" width="12.83203125" style="73" customWidth="1"/>
    <col min="1747" max="1747" width="2" style="73" customWidth="1"/>
    <col min="1748" max="1748" width="9.5" style="73"/>
    <col min="1749" max="1749" width="8.6640625" style="73" customWidth="1"/>
    <col min="1750" max="1750" width="11.1640625" style="73" customWidth="1"/>
    <col min="1751" max="1751" width="2" style="73" customWidth="1"/>
    <col min="1752" max="1752" width="10.1640625" style="73" customWidth="1"/>
    <col min="1753" max="1753" width="9" style="73" bestFit="1" customWidth="1"/>
    <col min="1754" max="1755" width="9.83203125" style="73" bestFit="1" customWidth="1"/>
    <col min="1756" max="1998" width="9.5" style="73"/>
    <col min="1999" max="1999" width="3.5" style="73" customWidth="1"/>
    <col min="2000" max="2000" width="8.1640625" style="73" customWidth="1"/>
    <col min="2001" max="2001" width="10.1640625" style="73" customWidth="1"/>
    <col min="2002" max="2002" width="12.83203125" style="73" customWidth="1"/>
    <col min="2003" max="2003" width="2" style="73" customWidth="1"/>
    <col min="2004" max="2004" width="9.5" style="73"/>
    <col min="2005" max="2005" width="8.6640625" style="73" customWidth="1"/>
    <col min="2006" max="2006" width="11.1640625" style="73" customWidth="1"/>
    <col min="2007" max="2007" width="2" style="73" customWidth="1"/>
    <col min="2008" max="2008" width="10.1640625" style="73" customWidth="1"/>
    <col min="2009" max="2009" width="9" style="73" bestFit="1" customWidth="1"/>
    <col min="2010" max="2011" width="9.83203125" style="73" bestFit="1" customWidth="1"/>
    <col min="2012" max="2254" width="9.5" style="73"/>
    <col min="2255" max="2255" width="3.5" style="73" customWidth="1"/>
    <col min="2256" max="2256" width="8.1640625" style="73" customWidth="1"/>
    <col min="2257" max="2257" width="10.1640625" style="73" customWidth="1"/>
    <col min="2258" max="2258" width="12.83203125" style="73" customWidth="1"/>
    <col min="2259" max="2259" width="2" style="73" customWidth="1"/>
    <col min="2260" max="2260" width="9.5" style="73"/>
    <col min="2261" max="2261" width="8.6640625" style="73" customWidth="1"/>
    <col min="2262" max="2262" width="11.1640625" style="73" customWidth="1"/>
    <col min="2263" max="2263" width="2" style="73" customWidth="1"/>
    <col min="2264" max="2264" width="10.1640625" style="73" customWidth="1"/>
    <col min="2265" max="2265" width="9" style="73" bestFit="1" customWidth="1"/>
    <col min="2266" max="2267" width="9.83203125" style="73" bestFit="1" customWidth="1"/>
    <col min="2268" max="2510" width="9.5" style="73"/>
    <col min="2511" max="2511" width="3.5" style="73" customWidth="1"/>
    <col min="2512" max="2512" width="8.1640625" style="73" customWidth="1"/>
    <col min="2513" max="2513" width="10.1640625" style="73" customWidth="1"/>
    <col min="2514" max="2514" width="12.83203125" style="73" customWidth="1"/>
    <col min="2515" max="2515" width="2" style="73" customWidth="1"/>
    <col min="2516" max="2516" width="9.5" style="73"/>
    <col min="2517" max="2517" width="8.6640625" style="73" customWidth="1"/>
    <col min="2518" max="2518" width="11.1640625" style="73" customWidth="1"/>
    <col min="2519" max="2519" width="2" style="73" customWidth="1"/>
    <col min="2520" max="2520" width="10.1640625" style="73" customWidth="1"/>
    <col min="2521" max="2521" width="9" style="73" bestFit="1" customWidth="1"/>
    <col min="2522" max="2523" width="9.83203125" style="73" bestFit="1" customWidth="1"/>
    <col min="2524" max="2766" width="9.5" style="73"/>
    <col min="2767" max="2767" width="3.5" style="73" customWidth="1"/>
    <col min="2768" max="2768" width="8.1640625" style="73" customWidth="1"/>
    <col min="2769" max="2769" width="10.1640625" style="73" customWidth="1"/>
    <col min="2770" max="2770" width="12.83203125" style="73" customWidth="1"/>
    <col min="2771" max="2771" width="2" style="73" customWidth="1"/>
    <col min="2772" max="2772" width="9.5" style="73"/>
    <col min="2773" max="2773" width="8.6640625" style="73" customWidth="1"/>
    <col min="2774" max="2774" width="11.1640625" style="73" customWidth="1"/>
    <col min="2775" max="2775" width="2" style="73" customWidth="1"/>
    <col min="2776" max="2776" width="10.1640625" style="73" customWidth="1"/>
    <col min="2777" max="2777" width="9" style="73" bestFit="1" customWidth="1"/>
    <col min="2778" max="2779" width="9.83203125" style="73" bestFit="1" customWidth="1"/>
    <col min="2780" max="3022" width="9.5" style="73"/>
    <col min="3023" max="3023" width="3.5" style="73" customWidth="1"/>
    <col min="3024" max="3024" width="8.1640625" style="73" customWidth="1"/>
    <col min="3025" max="3025" width="10.1640625" style="73" customWidth="1"/>
    <col min="3026" max="3026" width="12.83203125" style="73" customWidth="1"/>
    <col min="3027" max="3027" width="2" style="73" customWidth="1"/>
    <col min="3028" max="3028" width="9.5" style="73"/>
    <col min="3029" max="3029" width="8.6640625" style="73" customWidth="1"/>
    <col min="3030" max="3030" width="11.1640625" style="73" customWidth="1"/>
    <col min="3031" max="3031" width="2" style="73" customWidth="1"/>
    <col min="3032" max="3032" width="10.1640625" style="73" customWidth="1"/>
    <col min="3033" max="3033" width="9" style="73" bestFit="1" customWidth="1"/>
    <col min="3034" max="3035" width="9.83203125" style="73" bestFit="1" customWidth="1"/>
    <col min="3036" max="3278" width="9.5" style="73"/>
    <col min="3279" max="3279" width="3.5" style="73" customWidth="1"/>
    <col min="3280" max="3280" width="8.1640625" style="73" customWidth="1"/>
    <col min="3281" max="3281" width="10.1640625" style="73" customWidth="1"/>
    <col min="3282" max="3282" width="12.83203125" style="73" customWidth="1"/>
    <col min="3283" max="3283" width="2" style="73" customWidth="1"/>
    <col min="3284" max="3284" width="9.5" style="73"/>
    <col min="3285" max="3285" width="8.6640625" style="73" customWidth="1"/>
    <col min="3286" max="3286" width="11.1640625" style="73" customWidth="1"/>
    <col min="3287" max="3287" width="2" style="73" customWidth="1"/>
    <col min="3288" max="3288" width="10.1640625" style="73" customWidth="1"/>
    <col min="3289" max="3289" width="9" style="73" bestFit="1" customWidth="1"/>
    <col min="3290" max="3291" width="9.83203125" style="73" bestFit="1" customWidth="1"/>
    <col min="3292" max="3534" width="9.5" style="73"/>
    <col min="3535" max="3535" width="3.5" style="73" customWidth="1"/>
    <col min="3536" max="3536" width="8.1640625" style="73" customWidth="1"/>
    <col min="3537" max="3537" width="10.1640625" style="73" customWidth="1"/>
    <col min="3538" max="3538" width="12.83203125" style="73" customWidth="1"/>
    <col min="3539" max="3539" width="2" style="73" customWidth="1"/>
    <col min="3540" max="3540" width="9.5" style="73"/>
    <col min="3541" max="3541" width="8.6640625" style="73" customWidth="1"/>
    <col min="3542" max="3542" width="11.1640625" style="73" customWidth="1"/>
    <col min="3543" max="3543" width="2" style="73" customWidth="1"/>
    <col min="3544" max="3544" width="10.1640625" style="73" customWidth="1"/>
    <col min="3545" max="3545" width="9" style="73" bestFit="1" customWidth="1"/>
    <col min="3546" max="3547" width="9.83203125" style="73" bestFit="1" customWidth="1"/>
    <col min="3548" max="3790" width="9.5" style="73"/>
    <col min="3791" max="3791" width="3.5" style="73" customWidth="1"/>
    <col min="3792" max="3792" width="8.1640625" style="73" customWidth="1"/>
    <col min="3793" max="3793" width="10.1640625" style="73" customWidth="1"/>
    <col min="3794" max="3794" width="12.83203125" style="73" customWidth="1"/>
    <col min="3795" max="3795" width="2" style="73" customWidth="1"/>
    <col min="3796" max="3796" width="9.5" style="73"/>
    <col min="3797" max="3797" width="8.6640625" style="73" customWidth="1"/>
    <col min="3798" max="3798" width="11.1640625" style="73" customWidth="1"/>
    <col min="3799" max="3799" width="2" style="73" customWidth="1"/>
    <col min="3800" max="3800" width="10.1640625" style="73" customWidth="1"/>
    <col min="3801" max="3801" width="9" style="73" bestFit="1" customWidth="1"/>
    <col min="3802" max="3803" width="9.83203125" style="73" bestFit="1" customWidth="1"/>
    <col min="3804" max="4046" width="9.5" style="73"/>
    <col min="4047" max="4047" width="3.5" style="73" customWidth="1"/>
    <col min="4048" max="4048" width="8.1640625" style="73" customWidth="1"/>
    <col min="4049" max="4049" width="10.1640625" style="73" customWidth="1"/>
    <col min="4050" max="4050" width="12.83203125" style="73" customWidth="1"/>
    <col min="4051" max="4051" width="2" style="73" customWidth="1"/>
    <col min="4052" max="4052" width="9.5" style="73"/>
    <col min="4053" max="4053" width="8.6640625" style="73" customWidth="1"/>
    <col min="4054" max="4054" width="11.1640625" style="73" customWidth="1"/>
    <col min="4055" max="4055" width="2" style="73" customWidth="1"/>
    <col min="4056" max="4056" width="10.1640625" style="73" customWidth="1"/>
    <col min="4057" max="4057" width="9" style="73" bestFit="1" customWidth="1"/>
    <col min="4058" max="4059" width="9.83203125" style="73" bestFit="1" customWidth="1"/>
    <col min="4060" max="4302" width="9.5" style="73"/>
    <col min="4303" max="4303" width="3.5" style="73" customWidth="1"/>
    <col min="4304" max="4304" width="8.1640625" style="73" customWidth="1"/>
    <col min="4305" max="4305" width="10.1640625" style="73" customWidth="1"/>
    <col min="4306" max="4306" width="12.83203125" style="73" customWidth="1"/>
    <col min="4307" max="4307" width="2" style="73" customWidth="1"/>
    <col min="4308" max="4308" width="9.5" style="73"/>
    <col min="4309" max="4309" width="8.6640625" style="73" customWidth="1"/>
    <col min="4310" max="4310" width="11.1640625" style="73" customWidth="1"/>
    <col min="4311" max="4311" width="2" style="73" customWidth="1"/>
    <col min="4312" max="4312" width="10.1640625" style="73" customWidth="1"/>
    <col min="4313" max="4313" width="9" style="73" bestFit="1" customWidth="1"/>
    <col min="4314" max="4315" width="9.83203125" style="73" bestFit="1" customWidth="1"/>
    <col min="4316" max="4558" width="9.5" style="73"/>
    <col min="4559" max="4559" width="3.5" style="73" customWidth="1"/>
    <col min="4560" max="4560" width="8.1640625" style="73" customWidth="1"/>
    <col min="4561" max="4561" width="10.1640625" style="73" customWidth="1"/>
    <col min="4562" max="4562" width="12.83203125" style="73" customWidth="1"/>
    <col min="4563" max="4563" width="2" style="73" customWidth="1"/>
    <col min="4564" max="4564" width="9.5" style="73"/>
    <col min="4565" max="4565" width="8.6640625" style="73" customWidth="1"/>
    <col min="4566" max="4566" width="11.1640625" style="73" customWidth="1"/>
    <col min="4567" max="4567" width="2" style="73" customWidth="1"/>
    <col min="4568" max="4568" width="10.1640625" style="73" customWidth="1"/>
    <col min="4569" max="4569" width="9" style="73" bestFit="1" customWidth="1"/>
    <col min="4570" max="4571" width="9.83203125" style="73" bestFit="1" customWidth="1"/>
    <col min="4572" max="4814" width="9.5" style="73"/>
    <col min="4815" max="4815" width="3.5" style="73" customWidth="1"/>
    <col min="4816" max="4816" width="8.1640625" style="73" customWidth="1"/>
    <col min="4817" max="4817" width="10.1640625" style="73" customWidth="1"/>
    <col min="4818" max="4818" width="12.83203125" style="73" customWidth="1"/>
    <col min="4819" max="4819" width="2" style="73" customWidth="1"/>
    <col min="4820" max="4820" width="9.5" style="73"/>
    <col min="4821" max="4821" width="8.6640625" style="73" customWidth="1"/>
    <col min="4822" max="4822" width="11.1640625" style="73" customWidth="1"/>
    <col min="4823" max="4823" width="2" style="73" customWidth="1"/>
    <col min="4824" max="4824" width="10.1640625" style="73" customWidth="1"/>
    <col min="4825" max="4825" width="9" style="73" bestFit="1" customWidth="1"/>
    <col min="4826" max="4827" width="9.83203125" style="73" bestFit="1" customWidth="1"/>
    <col min="4828" max="5070" width="9.5" style="73"/>
    <col min="5071" max="5071" width="3.5" style="73" customWidth="1"/>
    <col min="5072" max="5072" width="8.1640625" style="73" customWidth="1"/>
    <col min="5073" max="5073" width="10.1640625" style="73" customWidth="1"/>
    <col min="5074" max="5074" width="12.83203125" style="73" customWidth="1"/>
    <col min="5075" max="5075" width="2" style="73" customWidth="1"/>
    <col min="5076" max="5076" width="9.5" style="73"/>
    <col min="5077" max="5077" width="8.6640625" style="73" customWidth="1"/>
    <col min="5078" max="5078" width="11.1640625" style="73" customWidth="1"/>
    <col min="5079" max="5079" width="2" style="73" customWidth="1"/>
    <col min="5080" max="5080" width="10.1640625" style="73" customWidth="1"/>
    <col min="5081" max="5081" width="9" style="73" bestFit="1" customWidth="1"/>
    <col min="5082" max="5083" width="9.83203125" style="73" bestFit="1" customWidth="1"/>
    <col min="5084" max="5326" width="9.5" style="73"/>
    <col min="5327" max="5327" width="3.5" style="73" customWidth="1"/>
    <col min="5328" max="5328" width="8.1640625" style="73" customWidth="1"/>
    <col min="5329" max="5329" width="10.1640625" style="73" customWidth="1"/>
    <col min="5330" max="5330" width="12.83203125" style="73" customWidth="1"/>
    <col min="5331" max="5331" width="2" style="73" customWidth="1"/>
    <col min="5332" max="5332" width="9.5" style="73"/>
    <col min="5333" max="5333" width="8.6640625" style="73" customWidth="1"/>
    <col min="5334" max="5334" width="11.1640625" style="73" customWidth="1"/>
    <col min="5335" max="5335" width="2" style="73" customWidth="1"/>
    <col min="5336" max="5336" width="10.1640625" style="73" customWidth="1"/>
    <col min="5337" max="5337" width="9" style="73" bestFit="1" customWidth="1"/>
    <col min="5338" max="5339" width="9.83203125" style="73" bestFit="1" customWidth="1"/>
    <col min="5340" max="5582" width="9.5" style="73"/>
    <col min="5583" max="5583" width="3.5" style="73" customWidth="1"/>
    <col min="5584" max="5584" width="8.1640625" style="73" customWidth="1"/>
    <col min="5585" max="5585" width="10.1640625" style="73" customWidth="1"/>
    <col min="5586" max="5586" width="12.83203125" style="73" customWidth="1"/>
    <col min="5587" max="5587" width="2" style="73" customWidth="1"/>
    <col min="5588" max="5588" width="9.5" style="73"/>
    <col min="5589" max="5589" width="8.6640625" style="73" customWidth="1"/>
    <col min="5590" max="5590" width="11.1640625" style="73" customWidth="1"/>
    <col min="5591" max="5591" width="2" style="73" customWidth="1"/>
    <col min="5592" max="5592" width="10.1640625" style="73" customWidth="1"/>
    <col min="5593" max="5593" width="9" style="73" bestFit="1" customWidth="1"/>
    <col min="5594" max="5595" width="9.83203125" style="73" bestFit="1" customWidth="1"/>
    <col min="5596" max="5838" width="9.5" style="73"/>
    <col min="5839" max="5839" width="3.5" style="73" customWidth="1"/>
    <col min="5840" max="5840" width="8.1640625" style="73" customWidth="1"/>
    <col min="5841" max="5841" width="10.1640625" style="73" customWidth="1"/>
    <col min="5842" max="5842" width="12.83203125" style="73" customWidth="1"/>
    <col min="5843" max="5843" width="2" style="73" customWidth="1"/>
    <col min="5844" max="5844" width="9.5" style="73"/>
    <col min="5845" max="5845" width="8.6640625" style="73" customWidth="1"/>
    <col min="5846" max="5846" width="11.1640625" style="73" customWidth="1"/>
    <col min="5847" max="5847" width="2" style="73" customWidth="1"/>
    <col min="5848" max="5848" width="10.1640625" style="73" customWidth="1"/>
    <col min="5849" max="5849" width="9" style="73" bestFit="1" customWidth="1"/>
    <col min="5850" max="5851" width="9.83203125" style="73" bestFit="1" customWidth="1"/>
    <col min="5852" max="6094" width="9.5" style="73"/>
    <col min="6095" max="6095" width="3.5" style="73" customWidth="1"/>
    <col min="6096" max="6096" width="8.1640625" style="73" customWidth="1"/>
    <col min="6097" max="6097" width="10.1640625" style="73" customWidth="1"/>
    <col min="6098" max="6098" width="12.83203125" style="73" customWidth="1"/>
    <col min="6099" max="6099" width="2" style="73" customWidth="1"/>
    <col min="6100" max="6100" width="9.5" style="73"/>
    <col min="6101" max="6101" width="8.6640625" style="73" customWidth="1"/>
    <col min="6102" max="6102" width="11.1640625" style="73" customWidth="1"/>
    <col min="6103" max="6103" width="2" style="73" customWidth="1"/>
    <col min="6104" max="6104" width="10.1640625" style="73" customWidth="1"/>
    <col min="6105" max="6105" width="9" style="73" bestFit="1" customWidth="1"/>
    <col min="6106" max="6107" width="9.83203125" style="73" bestFit="1" customWidth="1"/>
    <col min="6108" max="6350" width="9.5" style="73"/>
    <col min="6351" max="6351" width="3.5" style="73" customWidth="1"/>
    <col min="6352" max="6352" width="8.1640625" style="73" customWidth="1"/>
    <col min="6353" max="6353" width="10.1640625" style="73" customWidth="1"/>
    <col min="6354" max="6354" width="12.83203125" style="73" customWidth="1"/>
    <col min="6355" max="6355" width="2" style="73" customWidth="1"/>
    <col min="6356" max="6356" width="9.5" style="73"/>
    <col min="6357" max="6357" width="8.6640625" style="73" customWidth="1"/>
    <col min="6358" max="6358" width="11.1640625" style="73" customWidth="1"/>
    <col min="6359" max="6359" width="2" style="73" customWidth="1"/>
    <col min="6360" max="6360" width="10.1640625" style="73" customWidth="1"/>
    <col min="6361" max="6361" width="9" style="73" bestFit="1" customWidth="1"/>
    <col min="6362" max="6363" width="9.83203125" style="73" bestFit="1" customWidth="1"/>
    <col min="6364" max="6606" width="9.5" style="73"/>
    <col min="6607" max="6607" width="3.5" style="73" customWidth="1"/>
    <col min="6608" max="6608" width="8.1640625" style="73" customWidth="1"/>
    <col min="6609" max="6609" width="10.1640625" style="73" customWidth="1"/>
    <col min="6610" max="6610" width="12.83203125" style="73" customWidth="1"/>
    <col min="6611" max="6611" width="2" style="73" customWidth="1"/>
    <col min="6612" max="6612" width="9.5" style="73"/>
    <col min="6613" max="6613" width="8.6640625" style="73" customWidth="1"/>
    <col min="6614" max="6614" width="11.1640625" style="73" customWidth="1"/>
    <col min="6615" max="6615" width="2" style="73" customWidth="1"/>
    <col min="6616" max="6616" width="10.1640625" style="73" customWidth="1"/>
    <col min="6617" max="6617" width="9" style="73" bestFit="1" customWidth="1"/>
    <col min="6618" max="6619" width="9.83203125" style="73" bestFit="1" customWidth="1"/>
    <col min="6620" max="6862" width="9.5" style="73"/>
    <col min="6863" max="6863" width="3.5" style="73" customWidth="1"/>
    <col min="6864" max="6864" width="8.1640625" style="73" customWidth="1"/>
    <col min="6865" max="6865" width="10.1640625" style="73" customWidth="1"/>
    <col min="6866" max="6866" width="12.83203125" style="73" customWidth="1"/>
    <col min="6867" max="6867" width="2" style="73" customWidth="1"/>
    <col min="6868" max="6868" width="9.5" style="73"/>
    <col min="6869" max="6869" width="8.6640625" style="73" customWidth="1"/>
    <col min="6870" max="6870" width="11.1640625" style="73" customWidth="1"/>
    <col min="6871" max="6871" width="2" style="73" customWidth="1"/>
    <col min="6872" max="6872" width="10.1640625" style="73" customWidth="1"/>
    <col min="6873" max="6873" width="9" style="73" bestFit="1" customWidth="1"/>
    <col min="6874" max="6875" width="9.83203125" style="73" bestFit="1" customWidth="1"/>
    <col min="6876" max="7118" width="9.5" style="73"/>
    <col min="7119" max="7119" width="3.5" style="73" customWidth="1"/>
    <col min="7120" max="7120" width="8.1640625" style="73" customWidth="1"/>
    <col min="7121" max="7121" width="10.1640625" style="73" customWidth="1"/>
    <col min="7122" max="7122" width="12.83203125" style="73" customWidth="1"/>
    <col min="7123" max="7123" width="2" style="73" customWidth="1"/>
    <col min="7124" max="7124" width="9.5" style="73"/>
    <col min="7125" max="7125" width="8.6640625" style="73" customWidth="1"/>
    <col min="7126" max="7126" width="11.1640625" style="73" customWidth="1"/>
    <col min="7127" max="7127" width="2" style="73" customWidth="1"/>
    <col min="7128" max="7128" width="10.1640625" style="73" customWidth="1"/>
    <col min="7129" max="7129" width="9" style="73" bestFit="1" customWidth="1"/>
    <col min="7130" max="7131" width="9.83203125" style="73" bestFit="1" customWidth="1"/>
    <col min="7132" max="7374" width="9.5" style="73"/>
    <col min="7375" max="7375" width="3.5" style="73" customWidth="1"/>
    <col min="7376" max="7376" width="8.1640625" style="73" customWidth="1"/>
    <col min="7377" max="7377" width="10.1640625" style="73" customWidth="1"/>
    <col min="7378" max="7378" width="12.83203125" style="73" customWidth="1"/>
    <col min="7379" max="7379" width="2" style="73" customWidth="1"/>
    <col min="7380" max="7380" width="9.5" style="73"/>
    <col min="7381" max="7381" width="8.6640625" style="73" customWidth="1"/>
    <col min="7382" max="7382" width="11.1640625" style="73" customWidth="1"/>
    <col min="7383" max="7383" width="2" style="73" customWidth="1"/>
    <col min="7384" max="7384" width="10.1640625" style="73" customWidth="1"/>
    <col min="7385" max="7385" width="9" style="73" bestFit="1" customWidth="1"/>
    <col min="7386" max="7387" width="9.83203125" style="73" bestFit="1" customWidth="1"/>
    <col min="7388" max="7630" width="9.5" style="73"/>
    <col min="7631" max="7631" width="3.5" style="73" customWidth="1"/>
    <col min="7632" max="7632" width="8.1640625" style="73" customWidth="1"/>
    <col min="7633" max="7633" width="10.1640625" style="73" customWidth="1"/>
    <col min="7634" max="7634" width="12.83203125" style="73" customWidth="1"/>
    <col min="7635" max="7635" width="2" style="73" customWidth="1"/>
    <col min="7636" max="7636" width="9.5" style="73"/>
    <col min="7637" max="7637" width="8.6640625" style="73" customWidth="1"/>
    <col min="7638" max="7638" width="11.1640625" style="73" customWidth="1"/>
    <col min="7639" max="7639" width="2" style="73" customWidth="1"/>
    <col min="7640" max="7640" width="10.1640625" style="73" customWidth="1"/>
    <col min="7641" max="7641" width="9" style="73" bestFit="1" customWidth="1"/>
    <col min="7642" max="7643" width="9.83203125" style="73" bestFit="1" customWidth="1"/>
    <col min="7644" max="7886" width="9.5" style="73"/>
    <col min="7887" max="7887" width="3.5" style="73" customWidth="1"/>
    <col min="7888" max="7888" width="8.1640625" style="73" customWidth="1"/>
    <col min="7889" max="7889" width="10.1640625" style="73" customWidth="1"/>
    <col min="7890" max="7890" width="12.83203125" style="73" customWidth="1"/>
    <col min="7891" max="7891" width="2" style="73" customWidth="1"/>
    <col min="7892" max="7892" width="9.5" style="73"/>
    <col min="7893" max="7893" width="8.6640625" style="73" customWidth="1"/>
    <col min="7894" max="7894" width="11.1640625" style="73" customWidth="1"/>
    <col min="7895" max="7895" width="2" style="73" customWidth="1"/>
    <col min="7896" max="7896" width="10.1640625" style="73" customWidth="1"/>
    <col min="7897" max="7897" width="9" style="73" bestFit="1" customWidth="1"/>
    <col min="7898" max="7899" width="9.83203125" style="73" bestFit="1" customWidth="1"/>
    <col min="7900" max="8142" width="9.5" style="73"/>
    <col min="8143" max="8143" width="3.5" style="73" customWidth="1"/>
    <col min="8144" max="8144" width="8.1640625" style="73" customWidth="1"/>
    <col min="8145" max="8145" width="10.1640625" style="73" customWidth="1"/>
    <col min="8146" max="8146" width="12.83203125" style="73" customWidth="1"/>
    <col min="8147" max="8147" width="2" style="73" customWidth="1"/>
    <col min="8148" max="8148" width="9.5" style="73"/>
    <col min="8149" max="8149" width="8.6640625" style="73" customWidth="1"/>
    <col min="8150" max="8150" width="11.1640625" style="73" customWidth="1"/>
    <col min="8151" max="8151" width="2" style="73" customWidth="1"/>
    <col min="8152" max="8152" width="10.1640625" style="73" customWidth="1"/>
    <col min="8153" max="8153" width="9" style="73" bestFit="1" customWidth="1"/>
    <col min="8154" max="8155" width="9.83203125" style="73" bestFit="1" customWidth="1"/>
    <col min="8156" max="8398" width="9.5" style="73"/>
    <col min="8399" max="8399" width="3.5" style="73" customWidth="1"/>
    <col min="8400" max="8400" width="8.1640625" style="73" customWidth="1"/>
    <col min="8401" max="8401" width="10.1640625" style="73" customWidth="1"/>
    <col min="8402" max="8402" width="12.83203125" style="73" customWidth="1"/>
    <col min="8403" max="8403" width="2" style="73" customWidth="1"/>
    <col min="8404" max="8404" width="9.5" style="73"/>
    <col min="8405" max="8405" width="8.6640625" style="73" customWidth="1"/>
    <col min="8406" max="8406" width="11.1640625" style="73" customWidth="1"/>
    <col min="8407" max="8407" width="2" style="73" customWidth="1"/>
    <col min="8408" max="8408" width="10.1640625" style="73" customWidth="1"/>
    <col min="8409" max="8409" width="9" style="73" bestFit="1" customWidth="1"/>
    <col min="8410" max="8411" width="9.83203125" style="73" bestFit="1" customWidth="1"/>
    <col min="8412" max="8654" width="9.5" style="73"/>
    <col min="8655" max="8655" width="3.5" style="73" customWidth="1"/>
    <col min="8656" max="8656" width="8.1640625" style="73" customWidth="1"/>
    <col min="8657" max="8657" width="10.1640625" style="73" customWidth="1"/>
    <col min="8658" max="8658" width="12.83203125" style="73" customWidth="1"/>
    <col min="8659" max="8659" width="2" style="73" customWidth="1"/>
    <col min="8660" max="8660" width="9.5" style="73"/>
    <col min="8661" max="8661" width="8.6640625" style="73" customWidth="1"/>
    <col min="8662" max="8662" width="11.1640625" style="73" customWidth="1"/>
    <col min="8663" max="8663" width="2" style="73" customWidth="1"/>
    <col min="8664" max="8664" width="10.1640625" style="73" customWidth="1"/>
    <col min="8665" max="8665" width="9" style="73" bestFit="1" customWidth="1"/>
    <col min="8666" max="8667" width="9.83203125" style="73" bestFit="1" customWidth="1"/>
    <col min="8668" max="8910" width="9.5" style="73"/>
    <col min="8911" max="8911" width="3.5" style="73" customWidth="1"/>
    <col min="8912" max="8912" width="8.1640625" style="73" customWidth="1"/>
    <col min="8913" max="8913" width="10.1640625" style="73" customWidth="1"/>
    <col min="8914" max="8914" width="12.83203125" style="73" customWidth="1"/>
    <col min="8915" max="8915" width="2" style="73" customWidth="1"/>
    <col min="8916" max="8916" width="9.5" style="73"/>
    <col min="8917" max="8917" width="8.6640625" style="73" customWidth="1"/>
    <col min="8918" max="8918" width="11.1640625" style="73" customWidth="1"/>
    <col min="8919" max="8919" width="2" style="73" customWidth="1"/>
    <col min="8920" max="8920" width="10.1640625" style="73" customWidth="1"/>
    <col min="8921" max="8921" width="9" style="73" bestFit="1" customWidth="1"/>
    <col min="8922" max="8923" width="9.83203125" style="73" bestFit="1" customWidth="1"/>
    <col min="8924" max="9166" width="9.5" style="73"/>
    <col min="9167" max="9167" width="3.5" style="73" customWidth="1"/>
    <col min="9168" max="9168" width="8.1640625" style="73" customWidth="1"/>
    <col min="9169" max="9169" width="10.1640625" style="73" customWidth="1"/>
    <col min="9170" max="9170" width="12.83203125" style="73" customWidth="1"/>
    <col min="9171" max="9171" width="2" style="73" customWidth="1"/>
    <col min="9172" max="9172" width="9.5" style="73"/>
    <col min="9173" max="9173" width="8.6640625" style="73" customWidth="1"/>
    <col min="9174" max="9174" width="11.1640625" style="73" customWidth="1"/>
    <col min="9175" max="9175" width="2" style="73" customWidth="1"/>
    <col min="9176" max="9176" width="10.1640625" style="73" customWidth="1"/>
    <col min="9177" max="9177" width="9" style="73" bestFit="1" customWidth="1"/>
    <col min="9178" max="9179" width="9.83203125" style="73" bestFit="1" customWidth="1"/>
    <col min="9180" max="9422" width="9.5" style="73"/>
    <col min="9423" max="9423" width="3.5" style="73" customWidth="1"/>
    <col min="9424" max="9424" width="8.1640625" style="73" customWidth="1"/>
    <col min="9425" max="9425" width="10.1640625" style="73" customWidth="1"/>
    <col min="9426" max="9426" width="12.83203125" style="73" customWidth="1"/>
    <col min="9427" max="9427" width="2" style="73" customWidth="1"/>
    <col min="9428" max="9428" width="9.5" style="73"/>
    <col min="9429" max="9429" width="8.6640625" style="73" customWidth="1"/>
    <col min="9430" max="9430" width="11.1640625" style="73" customWidth="1"/>
    <col min="9431" max="9431" width="2" style="73" customWidth="1"/>
    <col min="9432" max="9432" width="10.1640625" style="73" customWidth="1"/>
    <col min="9433" max="9433" width="9" style="73" bestFit="1" customWidth="1"/>
    <col min="9434" max="9435" width="9.83203125" style="73" bestFit="1" customWidth="1"/>
    <col min="9436" max="9678" width="9.5" style="73"/>
    <col min="9679" max="9679" width="3.5" style="73" customWidth="1"/>
    <col min="9680" max="9680" width="8.1640625" style="73" customWidth="1"/>
    <col min="9681" max="9681" width="10.1640625" style="73" customWidth="1"/>
    <col min="9682" max="9682" width="12.83203125" style="73" customWidth="1"/>
    <col min="9683" max="9683" width="2" style="73" customWidth="1"/>
    <col min="9684" max="9684" width="9.5" style="73"/>
    <col min="9685" max="9685" width="8.6640625" style="73" customWidth="1"/>
    <col min="9686" max="9686" width="11.1640625" style="73" customWidth="1"/>
    <col min="9687" max="9687" width="2" style="73" customWidth="1"/>
    <col min="9688" max="9688" width="10.1640625" style="73" customWidth="1"/>
    <col min="9689" max="9689" width="9" style="73" bestFit="1" customWidth="1"/>
    <col min="9690" max="9691" width="9.83203125" style="73" bestFit="1" customWidth="1"/>
    <col min="9692" max="9934" width="9.5" style="73"/>
    <col min="9935" max="9935" width="3.5" style="73" customWidth="1"/>
    <col min="9936" max="9936" width="8.1640625" style="73" customWidth="1"/>
    <col min="9937" max="9937" width="10.1640625" style="73" customWidth="1"/>
    <col min="9938" max="9938" width="12.83203125" style="73" customWidth="1"/>
    <col min="9939" max="9939" width="2" style="73" customWidth="1"/>
    <col min="9940" max="9940" width="9.5" style="73"/>
    <col min="9941" max="9941" width="8.6640625" style="73" customWidth="1"/>
    <col min="9942" max="9942" width="11.1640625" style="73" customWidth="1"/>
    <col min="9943" max="9943" width="2" style="73" customWidth="1"/>
    <col min="9944" max="9944" width="10.1640625" style="73" customWidth="1"/>
    <col min="9945" max="9945" width="9" style="73" bestFit="1" customWidth="1"/>
    <col min="9946" max="9947" width="9.83203125" style="73" bestFit="1" customWidth="1"/>
    <col min="9948" max="10190" width="9.5" style="73"/>
    <col min="10191" max="10191" width="3.5" style="73" customWidth="1"/>
    <col min="10192" max="10192" width="8.1640625" style="73" customWidth="1"/>
    <col min="10193" max="10193" width="10.1640625" style="73" customWidth="1"/>
    <col min="10194" max="10194" width="12.83203125" style="73" customWidth="1"/>
    <col min="10195" max="10195" width="2" style="73" customWidth="1"/>
    <col min="10196" max="10196" width="9.5" style="73"/>
    <col min="10197" max="10197" width="8.6640625" style="73" customWidth="1"/>
    <col min="10198" max="10198" width="11.1640625" style="73" customWidth="1"/>
    <col min="10199" max="10199" width="2" style="73" customWidth="1"/>
    <col min="10200" max="10200" width="10.1640625" style="73" customWidth="1"/>
    <col min="10201" max="10201" width="9" style="73" bestFit="1" customWidth="1"/>
    <col min="10202" max="10203" width="9.83203125" style="73" bestFit="1" customWidth="1"/>
    <col min="10204" max="10446" width="9.5" style="73"/>
    <col min="10447" max="10447" width="3.5" style="73" customWidth="1"/>
    <col min="10448" max="10448" width="8.1640625" style="73" customWidth="1"/>
    <col min="10449" max="10449" width="10.1640625" style="73" customWidth="1"/>
    <col min="10450" max="10450" width="12.83203125" style="73" customWidth="1"/>
    <col min="10451" max="10451" width="2" style="73" customWidth="1"/>
    <col min="10452" max="10452" width="9.5" style="73"/>
    <col min="10453" max="10453" width="8.6640625" style="73" customWidth="1"/>
    <col min="10454" max="10454" width="11.1640625" style="73" customWidth="1"/>
    <col min="10455" max="10455" width="2" style="73" customWidth="1"/>
    <col min="10456" max="10456" width="10.1640625" style="73" customWidth="1"/>
    <col min="10457" max="10457" width="9" style="73" bestFit="1" customWidth="1"/>
    <col min="10458" max="10459" width="9.83203125" style="73" bestFit="1" customWidth="1"/>
    <col min="10460" max="10702" width="9.5" style="73"/>
    <col min="10703" max="10703" width="3.5" style="73" customWidth="1"/>
    <col min="10704" max="10704" width="8.1640625" style="73" customWidth="1"/>
    <col min="10705" max="10705" width="10.1640625" style="73" customWidth="1"/>
    <col min="10706" max="10706" width="12.83203125" style="73" customWidth="1"/>
    <col min="10707" max="10707" width="2" style="73" customWidth="1"/>
    <col min="10708" max="10708" width="9.5" style="73"/>
    <col min="10709" max="10709" width="8.6640625" style="73" customWidth="1"/>
    <col min="10710" max="10710" width="11.1640625" style="73" customWidth="1"/>
    <col min="10711" max="10711" width="2" style="73" customWidth="1"/>
    <col min="10712" max="10712" width="10.1640625" style="73" customWidth="1"/>
    <col min="10713" max="10713" width="9" style="73" bestFit="1" customWidth="1"/>
    <col min="10714" max="10715" width="9.83203125" style="73" bestFit="1" customWidth="1"/>
    <col min="10716" max="10958" width="9.5" style="73"/>
    <col min="10959" max="10959" width="3.5" style="73" customWidth="1"/>
    <col min="10960" max="10960" width="8.1640625" style="73" customWidth="1"/>
    <col min="10961" max="10961" width="10.1640625" style="73" customWidth="1"/>
    <col min="10962" max="10962" width="12.83203125" style="73" customWidth="1"/>
    <col min="10963" max="10963" width="2" style="73" customWidth="1"/>
    <col min="10964" max="10964" width="9.5" style="73"/>
    <col min="10965" max="10965" width="8.6640625" style="73" customWidth="1"/>
    <col min="10966" max="10966" width="11.1640625" style="73" customWidth="1"/>
    <col min="10967" max="10967" width="2" style="73" customWidth="1"/>
    <col min="10968" max="10968" width="10.1640625" style="73" customWidth="1"/>
    <col min="10969" max="10969" width="9" style="73" bestFit="1" customWidth="1"/>
    <col min="10970" max="10971" width="9.83203125" style="73" bestFit="1" customWidth="1"/>
    <col min="10972" max="11214" width="9.5" style="73"/>
    <col min="11215" max="11215" width="3.5" style="73" customWidth="1"/>
    <col min="11216" max="11216" width="8.1640625" style="73" customWidth="1"/>
    <col min="11217" max="11217" width="10.1640625" style="73" customWidth="1"/>
    <col min="11218" max="11218" width="12.83203125" style="73" customWidth="1"/>
    <col min="11219" max="11219" width="2" style="73" customWidth="1"/>
    <col min="11220" max="11220" width="9.5" style="73"/>
    <col min="11221" max="11221" width="8.6640625" style="73" customWidth="1"/>
    <col min="11222" max="11222" width="11.1640625" style="73" customWidth="1"/>
    <col min="11223" max="11223" width="2" style="73" customWidth="1"/>
    <col min="11224" max="11224" width="10.1640625" style="73" customWidth="1"/>
    <col min="11225" max="11225" width="9" style="73" bestFit="1" customWidth="1"/>
    <col min="11226" max="11227" width="9.83203125" style="73" bestFit="1" customWidth="1"/>
    <col min="11228" max="11470" width="9.5" style="73"/>
    <col min="11471" max="11471" width="3.5" style="73" customWidth="1"/>
    <col min="11472" max="11472" width="8.1640625" style="73" customWidth="1"/>
    <col min="11473" max="11473" width="10.1640625" style="73" customWidth="1"/>
    <col min="11474" max="11474" width="12.83203125" style="73" customWidth="1"/>
    <col min="11475" max="11475" width="2" style="73" customWidth="1"/>
    <col min="11476" max="11476" width="9.5" style="73"/>
    <col min="11477" max="11477" width="8.6640625" style="73" customWidth="1"/>
    <col min="11478" max="11478" width="11.1640625" style="73" customWidth="1"/>
    <col min="11479" max="11479" width="2" style="73" customWidth="1"/>
    <col min="11480" max="11480" width="10.1640625" style="73" customWidth="1"/>
    <col min="11481" max="11481" width="9" style="73" bestFit="1" customWidth="1"/>
    <col min="11482" max="11483" width="9.83203125" style="73" bestFit="1" customWidth="1"/>
    <col min="11484" max="11726" width="9.5" style="73"/>
    <col min="11727" max="11727" width="3.5" style="73" customWidth="1"/>
    <col min="11728" max="11728" width="8.1640625" style="73" customWidth="1"/>
    <col min="11729" max="11729" width="10.1640625" style="73" customWidth="1"/>
    <col min="11730" max="11730" width="12.83203125" style="73" customWidth="1"/>
    <col min="11731" max="11731" width="2" style="73" customWidth="1"/>
    <col min="11732" max="11732" width="9.5" style="73"/>
    <col min="11733" max="11733" width="8.6640625" style="73" customWidth="1"/>
    <col min="11734" max="11734" width="11.1640625" style="73" customWidth="1"/>
    <col min="11735" max="11735" width="2" style="73" customWidth="1"/>
    <col min="11736" max="11736" width="10.1640625" style="73" customWidth="1"/>
    <col min="11737" max="11737" width="9" style="73" bestFit="1" customWidth="1"/>
    <col min="11738" max="11739" width="9.83203125" style="73" bestFit="1" customWidth="1"/>
    <col min="11740" max="11982" width="9.5" style="73"/>
    <col min="11983" max="11983" width="3.5" style="73" customWidth="1"/>
    <col min="11984" max="11984" width="8.1640625" style="73" customWidth="1"/>
    <col min="11985" max="11985" width="10.1640625" style="73" customWidth="1"/>
    <col min="11986" max="11986" width="12.83203125" style="73" customWidth="1"/>
    <col min="11987" max="11987" width="2" style="73" customWidth="1"/>
    <col min="11988" max="11988" width="9.5" style="73"/>
    <col min="11989" max="11989" width="8.6640625" style="73" customWidth="1"/>
    <col min="11990" max="11990" width="11.1640625" style="73" customWidth="1"/>
    <col min="11991" max="11991" width="2" style="73" customWidth="1"/>
    <col min="11992" max="11992" width="10.1640625" style="73" customWidth="1"/>
    <col min="11993" max="11993" width="9" style="73" bestFit="1" customWidth="1"/>
    <col min="11994" max="11995" width="9.83203125" style="73" bestFit="1" customWidth="1"/>
    <col min="11996" max="12238" width="9.5" style="73"/>
    <col min="12239" max="12239" width="3.5" style="73" customWidth="1"/>
    <col min="12240" max="12240" width="8.1640625" style="73" customWidth="1"/>
    <col min="12241" max="12241" width="10.1640625" style="73" customWidth="1"/>
    <col min="12242" max="12242" width="12.83203125" style="73" customWidth="1"/>
    <col min="12243" max="12243" width="2" style="73" customWidth="1"/>
    <col min="12244" max="12244" width="9.5" style="73"/>
    <col min="12245" max="12245" width="8.6640625" style="73" customWidth="1"/>
    <col min="12246" max="12246" width="11.1640625" style="73" customWidth="1"/>
    <col min="12247" max="12247" width="2" style="73" customWidth="1"/>
    <col min="12248" max="12248" width="10.1640625" style="73" customWidth="1"/>
    <col min="12249" max="12249" width="9" style="73" bestFit="1" customWidth="1"/>
    <col min="12250" max="12251" width="9.83203125" style="73" bestFit="1" customWidth="1"/>
    <col min="12252" max="12494" width="9.5" style="73"/>
    <col min="12495" max="12495" width="3.5" style="73" customWidth="1"/>
    <col min="12496" max="12496" width="8.1640625" style="73" customWidth="1"/>
    <col min="12497" max="12497" width="10.1640625" style="73" customWidth="1"/>
    <col min="12498" max="12498" width="12.83203125" style="73" customWidth="1"/>
    <col min="12499" max="12499" width="2" style="73" customWidth="1"/>
    <col min="12500" max="12500" width="9.5" style="73"/>
    <col min="12501" max="12501" width="8.6640625" style="73" customWidth="1"/>
    <col min="12502" max="12502" width="11.1640625" style="73" customWidth="1"/>
    <col min="12503" max="12503" width="2" style="73" customWidth="1"/>
    <col min="12504" max="12504" width="10.1640625" style="73" customWidth="1"/>
    <col min="12505" max="12505" width="9" style="73" bestFit="1" customWidth="1"/>
    <col min="12506" max="12507" width="9.83203125" style="73" bestFit="1" customWidth="1"/>
    <col min="12508" max="12750" width="9.5" style="73"/>
    <col min="12751" max="12751" width="3.5" style="73" customWidth="1"/>
    <col min="12752" max="12752" width="8.1640625" style="73" customWidth="1"/>
    <col min="12753" max="12753" width="10.1640625" style="73" customWidth="1"/>
    <col min="12754" max="12754" width="12.83203125" style="73" customWidth="1"/>
    <col min="12755" max="12755" width="2" style="73" customWidth="1"/>
    <col min="12756" max="12756" width="9.5" style="73"/>
    <col min="12757" max="12757" width="8.6640625" style="73" customWidth="1"/>
    <col min="12758" max="12758" width="11.1640625" style="73" customWidth="1"/>
    <col min="12759" max="12759" width="2" style="73" customWidth="1"/>
    <col min="12760" max="12760" width="10.1640625" style="73" customWidth="1"/>
    <col min="12761" max="12761" width="9" style="73" bestFit="1" customWidth="1"/>
    <col min="12762" max="12763" width="9.83203125" style="73" bestFit="1" customWidth="1"/>
    <col min="12764" max="13006" width="9.5" style="73"/>
    <col min="13007" max="13007" width="3.5" style="73" customWidth="1"/>
    <col min="13008" max="13008" width="8.1640625" style="73" customWidth="1"/>
    <col min="13009" max="13009" width="10.1640625" style="73" customWidth="1"/>
    <col min="13010" max="13010" width="12.83203125" style="73" customWidth="1"/>
    <col min="13011" max="13011" width="2" style="73" customWidth="1"/>
    <col min="13012" max="13012" width="9.5" style="73"/>
    <col min="13013" max="13013" width="8.6640625" style="73" customWidth="1"/>
    <col min="13014" max="13014" width="11.1640625" style="73" customWidth="1"/>
    <col min="13015" max="13015" width="2" style="73" customWidth="1"/>
    <col min="13016" max="13016" width="10.1640625" style="73" customWidth="1"/>
    <col min="13017" max="13017" width="9" style="73" bestFit="1" customWidth="1"/>
    <col min="13018" max="13019" width="9.83203125" style="73" bestFit="1" customWidth="1"/>
    <col min="13020" max="13262" width="9.5" style="73"/>
    <col min="13263" max="13263" width="3.5" style="73" customWidth="1"/>
    <col min="13264" max="13264" width="8.1640625" style="73" customWidth="1"/>
    <col min="13265" max="13265" width="10.1640625" style="73" customWidth="1"/>
    <col min="13266" max="13266" width="12.83203125" style="73" customWidth="1"/>
    <col min="13267" max="13267" width="2" style="73" customWidth="1"/>
    <col min="13268" max="13268" width="9.5" style="73"/>
    <col min="13269" max="13269" width="8.6640625" style="73" customWidth="1"/>
    <col min="13270" max="13270" width="11.1640625" style="73" customWidth="1"/>
    <col min="13271" max="13271" width="2" style="73" customWidth="1"/>
    <col min="13272" max="13272" width="10.1640625" style="73" customWidth="1"/>
    <col min="13273" max="13273" width="9" style="73" bestFit="1" customWidth="1"/>
    <col min="13274" max="13275" width="9.83203125" style="73" bestFit="1" customWidth="1"/>
    <col min="13276" max="13518" width="9.5" style="73"/>
    <col min="13519" max="13519" width="3.5" style="73" customWidth="1"/>
    <col min="13520" max="13520" width="8.1640625" style="73" customWidth="1"/>
    <col min="13521" max="13521" width="10.1640625" style="73" customWidth="1"/>
    <col min="13522" max="13522" width="12.83203125" style="73" customWidth="1"/>
    <col min="13523" max="13523" width="2" style="73" customWidth="1"/>
    <col min="13524" max="13524" width="9.5" style="73"/>
    <col min="13525" max="13525" width="8.6640625" style="73" customWidth="1"/>
    <col min="13526" max="13526" width="11.1640625" style="73" customWidth="1"/>
    <col min="13527" max="13527" width="2" style="73" customWidth="1"/>
    <col min="13528" max="13528" width="10.1640625" style="73" customWidth="1"/>
    <col min="13529" max="13529" width="9" style="73" bestFit="1" customWidth="1"/>
    <col min="13530" max="13531" width="9.83203125" style="73" bestFit="1" customWidth="1"/>
    <col min="13532" max="13774" width="9.5" style="73"/>
    <col min="13775" max="13775" width="3.5" style="73" customWidth="1"/>
    <col min="13776" max="13776" width="8.1640625" style="73" customWidth="1"/>
    <col min="13777" max="13777" width="10.1640625" style="73" customWidth="1"/>
    <col min="13778" max="13778" width="12.83203125" style="73" customWidth="1"/>
    <col min="13779" max="13779" width="2" style="73" customWidth="1"/>
    <col min="13780" max="13780" width="9.5" style="73"/>
    <col min="13781" max="13781" width="8.6640625" style="73" customWidth="1"/>
    <col min="13782" max="13782" width="11.1640625" style="73" customWidth="1"/>
    <col min="13783" max="13783" width="2" style="73" customWidth="1"/>
    <col min="13784" max="13784" width="10.1640625" style="73" customWidth="1"/>
    <col min="13785" max="13785" width="9" style="73" bestFit="1" customWidth="1"/>
    <col min="13786" max="13787" width="9.83203125" style="73" bestFit="1" customWidth="1"/>
    <col min="13788" max="14030" width="9.5" style="73"/>
    <col min="14031" max="14031" width="3.5" style="73" customWidth="1"/>
    <col min="14032" max="14032" width="8.1640625" style="73" customWidth="1"/>
    <col min="14033" max="14033" width="10.1640625" style="73" customWidth="1"/>
    <col min="14034" max="14034" width="12.83203125" style="73" customWidth="1"/>
    <col min="14035" max="14035" width="2" style="73" customWidth="1"/>
    <col min="14036" max="14036" width="9.5" style="73"/>
    <col min="14037" max="14037" width="8.6640625" style="73" customWidth="1"/>
    <col min="14038" max="14038" width="11.1640625" style="73" customWidth="1"/>
    <col min="14039" max="14039" width="2" style="73" customWidth="1"/>
    <col min="14040" max="14040" width="10.1640625" style="73" customWidth="1"/>
    <col min="14041" max="14041" width="9" style="73" bestFit="1" customWidth="1"/>
    <col min="14042" max="14043" width="9.83203125" style="73" bestFit="1" customWidth="1"/>
    <col min="14044" max="14286" width="9.5" style="73"/>
    <col min="14287" max="14287" width="3.5" style="73" customWidth="1"/>
    <col min="14288" max="14288" width="8.1640625" style="73" customWidth="1"/>
    <col min="14289" max="14289" width="10.1640625" style="73" customWidth="1"/>
    <col min="14290" max="14290" width="12.83203125" style="73" customWidth="1"/>
    <col min="14291" max="14291" width="2" style="73" customWidth="1"/>
    <col min="14292" max="14292" width="9.5" style="73"/>
    <col min="14293" max="14293" width="8.6640625" style="73" customWidth="1"/>
    <col min="14294" max="14294" width="11.1640625" style="73" customWidth="1"/>
    <col min="14295" max="14295" width="2" style="73" customWidth="1"/>
    <col min="14296" max="14296" width="10.1640625" style="73" customWidth="1"/>
    <col min="14297" max="14297" width="9" style="73" bestFit="1" customWidth="1"/>
    <col min="14298" max="14299" width="9.83203125" style="73" bestFit="1" customWidth="1"/>
    <col min="14300" max="14542" width="9.5" style="73"/>
    <col min="14543" max="14543" width="3.5" style="73" customWidth="1"/>
    <col min="14544" max="14544" width="8.1640625" style="73" customWidth="1"/>
    <col min="14545" max="14545" width="10.1640625" style="73" customWidth="1"/>
    <col min="14546" max="14546" width="12.83203125" style="73" customWidth="1"/>
    <col min="14547" max="14547" width="2" style="73" customWidth="1"/>
    <col min="14548" max="14548" width="9.5" style="73"/>
    <col min="14549" max="14549" width="8.6640625" style="73" customWidth="1"/>
    <col min="14550" max="14550" width="11.1640625" style="73" customWidth="1"/>
    <col min="14551" max="14551" width="2" style="73" customWidth="1"/>
    <col min="14552" max="14552" width="10.1640625" style="73" customWidth="1"/>
    <col min="14553" max="14553" width="9" style="73" bestFit="1" customWidth="1"/>
    <col min="14554" max="14555" width="9.83203125" style="73" bestFit="1" customWidth="1"/>
    <col min="14556" max="14798" width="9.5" style="73"/>
    <col min="14799" max="14799" width="3.5" style="73" customWidth="1"/>
    <col min="14800" max="14800" width="8.1640625" style="73" customWidth="1"/>
    <col min="14801" max="14801" width="10.1640625" style="73" customWidth="1"/>
    <col min="14802" max="14802" width="12.83203125" style="73" customWidth="1"/>
    <col min="14803" max="14803" width="2" style="73" customWidth="1"/>
    <col min="14804" max="14804" width="9.5" style="73"/>
    <col min="14805" max="14805" width="8.6640625" style="73" customWidth="1"/>
    <col min="14806" max="14806" width="11.1640625" style="73" customWidth="1"/>
    <col min="14807" max="14807" width="2" style="73" customWidth="1"/>
    <col min="14808" max="14808" width="10.1640625" style="73" customWidth="1"/>
    <col min="14809" max="14809" width="9" style="73" bestFit="1" customWidth="1"/>
    <col min="14810" max="14811" width="9.83203125" style="73" bestFit="1" customWidth="1"/>
    <col min="14812" max="15054" width="9.5" style="73"/>
    <col min="15055" max="15055" width="3.5" style="73" customWidth="1"/>
    <col min="15056" max="15056" width="8.1640625" style="73" customWidth="1"/>
    <col min="15057" max="15057" width="10.1640625" style="73" customWidth="1"/>
    <col min="15058" max="15058" width="12.83203125" style="73" customWidth="1"/>
    <col min="15059" max="15059" width="2" style="73" customWidth="1"/>
    <col min="15060" max="15060" width="9.5" style="73"/>
    <col min="15061" max="15061" width="8.6640625" style="73" customWidth="1"/>
    <col min="15062" max="15062" width="11.1640625" style="73" customWidth="1"/>
    <col min="15063" max="15063" width="2" style="73" customWidth="1"/>
    <col min="15064" max="15064" width="10.1640625" style="73" customWidth="1"/>
    <col min="15065" max="15065" width="9" style="73" bestFit="1" customWidth="1"/>
    <col min="15066" max="15067" width="9.83203125" style="73" bestFit="1" customWidth="1"/>
    <col min="15068" max="15310" width="9.5" style="73"/>
    <col min="15311" max="15311" width="3.5" style="73" customWidth="1"/>
    <col min="15312" max="15312" width="8.1640625" style="73" customWidth="1"/>
    <col min="15313" max="15313" width="10.1640625" style="73" customWidth="1"/>
    <col min="15314" max="15314" width="12.83203125" style="73" customWidth="1"/>
    <col min="15315" max="15315" width="2" style="73" customWidth="1"/>
    <col min="15316" max="15316" width="9.5" style="73"/>
    <col min="15317" max="15317" width="8.6640625" style="73" customWidth="1"/>
    <col min="15318" max="15318" width="11.1640625" style="73" customWidth="1"/>
    <col min="15319" max="15319" width="2" style="73" customWidth="1"/>
    <col min="15320" max="15320" width="10.1640625" style="73" customWidth="1"/>
    <col min="15321" max="15321" width="9" style="73" bestFit="1" customWidth="1"/>
    <col min="15322" max="15323" width="9.83203125" style="73" bestFit="1" customWidth="1"/>
    <col min="15324" max="15566" width="9.5" style="73"/>
    <col min="15567" max="15567" width="3.5" style="73" customWidth="1"/>
    <col min="15568" max="15568" width="8.1640625" style="73" customWidth="1"/>
    <col min="15569" max="15569" width="10.1640625" style="73" customWidth="1"/>
    <col min="15570" max="15570" width="12.83203125" style="73" customWidth="1"/>
    <col min="15571" max="15571" width="2" style="73" customWidth="1"/>
    <col min="15572" max="15572" width="9.5" style="73"/>
    <col min="15573" max="15573" width="8.6640625" style="73" customWidth="1"/>
    <col min="15574" max="15574" width="11.1640625" style="73" customWidth="1"/>
    <col min="15575" max="15575" width="2" style="73" customWidth="1"/>
    <col min="15576" max="15576" width="10.1640625" style="73" customWidth="1"/>
    <col min="15577" max="15577" width="9" style="73" bestFit="1" customWidth="1"/>
    <col min="15578" max="15579" width="9.83203125" style="73" bestFit="1" customWidth="1"/>
    <col min="15580" max="15822" width="9.5" style="73"/>
    <col min="15823" max="15823" width="3.5" style="73" customWidth="1"/>
    <col min="15824" max="15824" width="8.1640625" style="73" customWidth="1"/>
    <col min="15825" max="15825" width="10.1640625" style="73" customWidth="1"/>
    <col min="15826" max="15826" width="12.83203125" style="73" customWidth="1"/>
    <col min="15827" max="15827" width="2" style="73" customWidth="1"/>
    <col min="15828" max="15828" width="9.5" style="73"/>
    <col min="15829" max="15829" width="8.6640625" style="73" customWidth="1"/>
    <col min="15830" max="15830" width="11.1640625" style="73" customWidth="1"/>
    <col min="15831" max="15831" width="2" style="73" customWidth="1"/>
    <col min="15832" max="15832" width="10.1640625" style="73" customWidth="1"/>
    <col min="15833" max="15833" width="9" style="73" bestFit="1" customWidth="1"/>
    <col min="15834" max="15835" width="9.83203125" style="73" bestFit="1" customWidth="1"/>
    <col min="15836" max="16078" width="9.5" style="73"/>
    <col min="16079" max="16079" width="3.5" style="73" customWidth="1"/>
    <col min="16080" max="16080" width="8.1640625" style="73" customWidth="1"/>
    <col min="16081" max="16081" width="10.1640625" style="73" customWidth="1"/>
    <col min="16082" max="16082" width="12.83203125" style="73" customWidth="1"/>
    <col min="16083" max="16083" width="2" style="73" customWidth="1"/>
    <col min="16084" max="16084" width="9.5" style="73"/>
    <col min="16085" max="16085" width="8.6640625" style="73" customWidth="1"/>
    <col min="16086" max="16086" width="11.1640625" style="73" customWidth="1"/>
    <col min="16087" max="16087" width="2" style="73" customWidth="1"/>
    <col min="16088" max="16088" width="10.1640625" style="73" customWidth="1"/>
    <col min="16089" max="16089" width="9" style="73" bestFit="1" customWidth="1"/>
    <col min="16090" max="16091" width="9.83203125" style="73" bestFit="1" customWidth="1"/>
    <col min="16092" max="16384" width="9.5" style="73"/>
  </cols>
  <sheetData>
    <row r="1" spans="1:31" s="74" customFormat="1" ht="16" customHeight="1">
      <c r="B1" s="79" t="s">
        <v>89</v>
      </c>
      <c r="C1" s="100">
        <v>20000</v>
      </c>
      <c r="D1" s="77"/>
      <c r="E1" s="77"/>
      <c r="F1" s="77"/>
      <c r="G1" s="79" t="s">
        <v>102</v>
      </c>
      <c r="H1" s="80">
        <f>SUM(Debt!E10:E1601)+SUM(Debt!F10:F1601)</f>
        <v>21058.27</v>
      </c>
      <c r="I1"/>
      <c r="K1"/>
      <c r="L1"/>
      <c r="M1"/>
      <c r="N1"/>
      <c r="O1"/>
      <c r="P1"/>
      <c r="Z1" s="111"/>
      <c r="AA1" s="111"/>
      <c r="AB1" s="111"/>
      <c r="AC1" s="111"/>
      <c r="AD1" s="110"/>
    </row>
    <row r="2" spans="1:31" ht="16" customHeight="1">
      <c r="B2" s="79" t="s">
        <v>112</v>
      </c>
      <c r="C2" s="101">
        <v>0.05</v>
      </c>
      <c r="F2" s="77"/>
      <c r="G2" s="79" t="s">
        <v>101</v>
      </c>
      <c r="H2" s="80">
        <f>SUM(Debt!E9:E1601)</f>
        <v>1058.2700000000002</v>
      </c>
      <c r="I2"/>
      <c r="K2"/>
      <c r="M2" s="40"/>
      <c r="N2"/>
      <c r="O2"/>
      <c r="P2"/>
      <c r="Y2"/>
      <c r="AA2" s="170">
        <f>IF(AA$11="Bi-monthly",24,IF(AA$11="Monthly",12,IF(AA$11="Quarterly",4,IF(AA$11="Annually",1,0))))</f>
        <v>4</v>
      </c>
      <c r="AB2" s="170">
        <f t="shared" ref="AB2:AC2" si="0">IF(AB$11="Bi-monthly",24,IF(AB$11="Monthly",12,IF(AB$11="Quarterly",4,IF(AB$11="Annually",1,0))))</f>
        <v>24</v>
      </c>
      <c r="AC2" s="170">
        <f t="shared" si="0"/>
        <v>12</v>
      </c>
      <c r="AD2" s="53"/>
      <c r="AE2" s="109"/>
    </row>
    <row r="3" spans="1:31" ht="16" customHeight="1">
      <c r="B3" s="79" t="s">
        <v>113</v>
      </c>
      <c r="C3" s="102">
        <v>2</v>
      </c>
      <c r="E3" s="108" t="s">
        <v>104</v>
      </c>
      <c r="F3" s="77"/>
      <c r="G3" s="106" t="s">
        <v>100</v>
      </c>
      <c r="H3" s="107">
        <f>(nper*(-PMT(rate,nper,loan_amount))-loan_amount)-Debt!H2</f>
        <v>-2.9276471466346266E-3</v>
      </c>
      <c r="I3"/>
      <c r="K3"/>
      <c r="L3"/>
      <c r="M3" s="40"/>
      <c r="N3"/>
      <c r="P3"/>
      <c r="Y3"/>
      <c r="AD3" s="53"/>
      <c r="AE3" s="109"/>
    </row>
    <row r="4" spans="1:31" ht="16" customHeight="1">
      <c r="B4" s="79" t="s">
        <v>114</v>
      </c>
      <c r="C4" s="103">
        <v>45200</v>
      </c>
      <c r="E4" s="78">
        <f>ROUND(-PMT(rate,nper,loan_amount),2)</f>
        <v>877.43</v>
      </c>
      <c r="F4" s="77"/>
      <c r="G4" s="79" t="s">
        <v>106</v>
      </c>
      <c r="H4" s="82">
        <f>COUNTIF(Debt!F10:F1601,"&gt;0")</f>
        <v>24</v>
      </c>
      <c r="I4"/>
      <c r="K4"/>
      <c r="L4"/>
      <c r="M4" s="40"/>
      <c r="N4"/>
      <c r="O4"/>
      <c r="P4"/>
      <c r="Y4"/>
      <c r="AD4" s="53"/>
      <c r="AE4" s="109"/>
    </row>
    <row r="5" spans="1:31" ht="16" customHeight="1">
      <c r="B5" s="79" t="s">
        <v>99</v>
      </c>
      <c r="C5" s="103" t="s">
        <v>94</v>
      </c>
      <c r="D5" s="81"/>
      <c r="E5" s="81"/>
      <c r="F5" s="77"/>
      <c r="G5" s="79" t="s">
        <v>103</v>
      </c>
      <c r="H5" s="75">
        <f>Debt!C2/periods_per_year</f>
        <v>4.1666666666666666E-3</v>
      </c>
      <c r="I5"/>
      <c r="K5"/>
      <c r="L5"/>
      <c r="M5" s="40"/>
      <c r="N5"/>
      <c r="O5"/>
      <c r="P5"/>
      <c r="Y5"/>
      <c r="Z5" s="110"/>
      <c r="AA5" s="110"/>
      <c r="AB5" s="110"/>
      <c r="AC5" s="110"/>
      <c r="AD5" s="53"/>
      <c r="AE5" s="109"/>
    </row>
    <row r="6" spans="1:31" ht="16" customHeight="1">
      <c r="A6" s="77"/>
      <c r="B6" s="77"/>
      <c r="C6" s="77"/>
      <c r="D6" s="77"/>
      <c r="E6" s="77"/>
      <c r="F6" s="77"/>
      <c r="G6" s="77"/>
      <c r="H6" s="77"/>
      <c r="I6"/>
      <c r="K6"/>
      <c r="L6"/>
      <c r="M6" s="40"/>
      <c r="N6" s="71"/>
      <c r="O6"/>
      <c r="P6"/>
      <c r="Y6"/>
      <c r="Z6" s="120"/>
      <c r="AA6" s="120"/>
      <c r="AB6" s="120"/>
      <c r="AC6" s="120"/>
      <c r="AD6" s="53"/>
      <c r="AE6" s="109"/>
    </row>
    <row r="7" spans="1:31" ht="23" customHeight="1" thickBot="1">
      <c r="A7" s="205" t="s">
        <v>105</v>
      </c>
      <c r="B7" s="206"/>
      <c r="C7" s="206"/>
      <c r="D7" s="206"/>
      <c r="E7" s="206"/>
      <c r="F7" s="206"/>
      <c r="G7" s="206"/>
      <c r="H7" s="207"/>
      <c r="I7"/>
      <c r="K7"/>
      <c r="L7" s="209" t="s">
        <v>115</v>
      </c>
      <c r="M7" s="210"/>
      <c r="N7" s="210"/>
      <c r="O7" s="210"/>
      <c r="P7" s="210"/>
      <c r="Q7" s="210"/>
      <c r="R7" s="210"/>
      <c r="S7" s="210"/>
      <c r="T7" s="210"/>
      <c r="U7" s="210"/>
      <c r="V7" s="211"/>
      <c r="Y7"/>
      <c r="Z7" s="208" t="s">
        <v>137</v>
      </c>
      <c r="AA7" s="208"/>
      <c r="AB7" s="208"/>
      <c r="AC7" s="208"/>
      <c r="AD7" s="53"/>
      <c r="AE7" s="109"/>
    </row>
    <row r="8" spans="1:31" ht="16" customHeight="1" thickTop="1">
      <c r="A8" s="84" t="s">
        <v>69</v>
      </c>
      <c r="B8" s="85" t="s">
        <v>107</v>
      </c>
      <c r="C8" s="85" t="s">
        <v>108</v>
      </c>
      <c r="D8" s="85" t="s">
        <v>109</v>
      </c>
      <c r="E8" s="85" t="s">
        <v>110</v>
      </c>
      <c r="F8" s="85" t="s">
        <v>111</v>
      </c>
      <c r="G8" s="86" t="s">
        <v>22</v>
      </c>
      <c r="H8" s="87"/>
      <c r="I8"/>
      <c r="K8"/>
      <c r="L8" s="11"/>
      <c r="M8" s="40"/>
      <c r="N8"/>
      <c r="O8"/>
      <c r="P8"/>
      <c r="V8" s="121"/>
      <c r="Y8"/>
      <c r="Z8" s="131" t="s">
        <v>123</v>
      </c>
      <c r="AA8" s="132" t="s">
        <v>124</v>
      </c>
      <c r="AB8" s="132" t="s">
        <v>125</v>
      </c>
      <c r="AC8" s="132" t="s">
        <v>126</v>
      </c>
      <c r="AD8" s="53"/>
      <c r="AE8" s="109"/>
    </row>
    <row r="9" spans="1:31" ht="16" customHeight="1">
      <c r="A9" s="89"/>
      <c r="B9" s="90"/>
      <c r="C9" s="91"/>
      <c r="D9" s="91"/>
      <c r="E9" s="91"/>
      <c r="F9" s="91"/>
      <c r="G9" s="92">
        <f>loan_amount</f>
        <v>20000</v>
      </c>
      <c r="H9" s="97"/>
      <c r="I9"/>
      <c r="K9"/>
      <c r="L9" s="122"/>
      <c r="N9"/>
      <c r="O9"/>
      <c r="P9"/>
      <c r="V9" s="121"/>
      <c r="Y9"/>
      <c r="Z9" s="115">
        <v>200000</v>
      </c>
      <c r="AA9" s="114" t="s">
        <v>127</v>
      </c>
      <c r="AB9" s="114" t="s">
        <v>128</v>
      </c>
      <c r="AC9" s="114" t="s">
        <v>129</v>
      </c>
      <c r="AD9" s="53"/>
      <c r="AE9" s="109"/>
    </row>
    <row r="10" spans="1:31" ht="16" customHeight="1" thickBot="1">
      <c r="A10" s="88">
        <f t="shared" ref="A10:A73" si="1">IF(A9&gt;=nper," ",A9+1)</f>
        <v>1</v>
      </c>
      <c r="B10" s="83">
        <f>IF(A10=" "," ",IF(periods_per_year=26,IF(A10=1,fpdate,B9+14),IF(periods_per_year=52,IF(A10=1,fpdate,B9+7),DATE(YEAR(fpdate),MONTH(fpdate)+(A10-1)*months_per_period,IF(periods_per_year=24,IF((1-MOD(A10,2))=1,DAY(fpdate)+14,DAY(fpdate)),DAY(fpdate))))))</f>
        <v>45200</v>
      </c>
      <c r="C10" s="96">
        <f t="shared" ref="C10:C73" si="2">IF(A10=" "," ",IF(OR(A10=nper,payment&gt;ROUND((1+rate)*G9,2)),ROUND((1+rate)*G9,2),payment))</f>
        <v>877.43</v>
      </c>
      <c r="D10" s="95"/>
      <c r="E10" s="96">
        <f t="shared" ref="E10:E73" si="3">IF(A10=" "," ",ROUND(rate*G9,2))</f>
        <v>83.33</v>
      </c>
      <c r="F10" s="96">
        <f t="shared" ref="F10:F73" si="4">IF(A10=" "," ",C10-E10+D10)</f>
        <v>794.09999999999991</v>
      </c>
      <c r="G10" s="96">
        <f t="shared" ref="G10:G41" si="5">IF(A10=" "," ",ROUND(G9-F10,2))</f>
        <v>19205.900000000001</v>
      </c>
      <c r="H10" s="10" t="str">
        <f>IF(G10=" "," ","")</f>
        <v/>
      </c>
      <c r="I10"/>
      <c r="K10"/>
      <c r="L10" s="122"/>
      <c r="N10"/>
      <c r="O10"/>
      <c r="P10"/>
      <c r="V10" s="121"/>
      <c r="Y10"/>
      <c r="Z10" s="119" t="s">
        <v>130</v>
      </c>
      <c r="AA10" s="116">
        <v>20</v>
      </c>
      <c r="AB10" s="116">
        <v>30</v>
      </c>
      <c r="AC10" s="116">
        <v>20</v>
      </c>
      <c r="AD10" s="53"/>
      <c r="AE10" s="109"/>
    </row>
    <row r="11" spans="1:31" ht="16" customHeight="1" thickBot="1">
      <c r="A11" s="43">
        <f t="shared" si="1"/>
        <v>2</v>
      </c>
      <c r="B11" s="93">
        <f>IF(A11=" "," ",IF(periods_per_year=26,IF(A11=1,fpdate,B10+14),IF(periods_per_year=52,IF(A11=1,fpdate,B10+7),DATE(YEAR(fpdate),MONTH(fpdate)+(A11-1)*months_per_period,IF(periods_per_year=24,IF((1-MOD(A11,2))=1,DAY(fpdate)+14,DAY(fpdate)),DAY(fpdate))))))</f>
        <v>45231</v>
      </c>
      <c r="C11" s="94">
        <f t="shared" si="2"/>
        <v>877.43</v>
      </c>
      <c r="D11" s="99"/>
      <c r="E11" s="94">
        <f t="shared" si="3"/>
        <v>80.02</v>
      </c>
      <c r="F11" s="94">
        <f t="shared" si="4"/>
        <v>797.41</v>
      </c>
      <c r="G11" s="94">
        <f t="shared" si="5"/>
        <v>18408.490000000002</v>
      </c>
      <c r="H11" s="98">
        <f t="shared" ref="H11:H74" si="6">IF(AND(G11&lt;&gt;" ",G12=" "),1,2)</f>
        <v>2</v>
      </c>
      <c r="I11"/>
      <c r="K11"/>
      <c r="L11" s="122"/>
      <c r="N11"/>
      <c r="O11"/>
      <c r="P11"/>
      <c r="V11" s="121"/>
      <c r="Y11"/>
      <c r="Z11" s="119" t="s">
        <v>131</v>
      </c>
      <c r="AA11" s="117" t="s">
        <v>92</v>
      </c>
      <c r="AB11" s="117" t="s">
        <v>132</v>
      </c>
      <c r="AC11" s="117" t="s">
        <v>94</v>
      </c>
      <c r="AD11" s="53"/>
      <c r="AE11" s="109"/>
    </row>
    <row r="12" spans="1:31" ht="16" customHeight="1" thickBot="1">
      <c r="A12" s="43">
        <f t="shared" si="1"/>
        <v>3</v>
      </c>
      <c r="B12" s="93">
        <f>IF(A12=" "," ",IF(periods_per_year=26,IF(A12=1,fpdate,B11+14),IF(periods_per_year=52,IF(A12=1,fpdate,B11+7),DATE(YEAR(fpdate),MONTH(fpdate)+(A12-1)*months_per_period,IF(periods_per_year=24,IF((1-MOD(A12,2))=1,DAY(fpdate)+14,DAY(fpdate)),DAY(fpdate))))))</f>
        <v>45261</v>
      </c>
      <c r="C12" s="94">
        <f t="shared" si="2"/>
        <v>877.43</v>
      </c>
      <c r="D12" s="99"/>
      <c r="E12" s="94">
        <f t="shared" si="3"/>
        <v>76.7</v>
      </c>
      <c r="F12" s="94">
        <f t="shared" si="4"/>
        <v>800.7299999999999</v>
      </c>
      <c r="G12" s="94">
        <f t="shared" si="5"/>
        <v>17607.759999999998</v>
      </c>
      <c r="H12" s="98">
        <f t="shared" si="6"/>
        <v>2</v>
      </c>
      <c r="I12"/>
      <c r="K12"/>
      <c r="L12" s="122"/>
      <c r="N12"/>
      <c r="O12"/>
      <c r="P12"/>
      <c r="V12" s="121"/>
      <c r="Y12"/>
      <c r="Z12" s="119" t="s">
        <v>133</v>
      </c>
      <c r="AA12" s="118">
        <v>0.05</v>
      </c>
      <c r="AB12" s="118">
        <v>0.05</v>
      </c>
      <c r="AC12" s="118">
        <v>0.04</v>
      </c>
      <c r="AD12" s="53"/>
      <c r="AE12" s="109"/>
    </row>
    <row r="13" spans="1:31" ht="16" customHeight="1" thickBot="1">
      <c r="A13" s="43">
        <f t="shared" si="1"/>
        <v>4</v>
      </c>
      <c r="B13" s="93">
        <f>IF(A13=" "," ",IF(periods_per_year=26,IF(A13=1,fpdate,B12+14),IF(periods_per_year=52,IF(A13=1,fpdate,B12+7),DATE(YEAR(fpdate),MONTH(fpdate)+(A13-1)*months_per_period,IF(periods_per_year=24,IF((1-MOD(A13,2))=1,DAY(fpdate)+14,DAY(fpdate)),DAY(fpdate))))))</f>
        <v>45292</v>
      </c>
      <c r="C13" s="94">
        <f t="shared" si="2"/>
        <v>877.43</v>
      </c>
      <c r="D13" s="99"/>
      <c r="E13" s="94">
        <f t="shared" si="3"/>
        <v>73.37</v>
      </c>
      <c r="F13" s="94">
        <f t="shared" si="4"/>
        <v>804.06</v>
      </c>
      <c r="G13" s="94">
        <f t="shared" si="5"/>
        <v>16803.7</v>
      </c>
      <c r="H13" s="98">
        <f t="shared" si="6"/>
        <v>2</v>
      </c>
      <c r="I13"/>
      <c r="K13"/>
      <c r="L13" s="122"/>
      <c r="N13"/>
      <c r="O13"/>
      <c r="P13"/>
      <c r="V13" s="121"/>
      <c r="Y13"/>
      <c r="Z13" s="119" t="s">
        <v>134</v>
      </c>
      <c r="AA13" s="133">
        <f>ROUND(-PMT(AA$12/AA$2,AA$10*AA$2,$Z$9),2)</f>
        <v>3969.3</v>
      </c>
      <c r="AB13" s="133">
        <f>ROUND(-PMT(AB$12/AB$2,AB$10*AB$2,$Z$9),2)</f>
        <v>536.58000000000004</v>
      </c>
      <c r="AC13" s="133">
        <f>ROUND(-PMT(AC$12/AC$2,AC$10*AC$2,$Z$9),2)</f>
        <v>1211.96</v>
      </c>
      <c r="AD13" s="53"/>
      <c r="AE13" s="109"/>
    </row>
    <row r="14" spans="1:31" ht="16" customHeight="1" thickBot="1">
      <c r="A14" s="43">
        <f t="shared" si="1"/>
        <v>5</v>
      </c>
      <c r="B14" s="93">
        <f>IF(A14=" "," ",IF(periods_per_year=26,IF(A14=1,fpdate,B13+14),IF(periods_per_year=52,IF(A14=1,fpdate,B13+7),DATE(YEAR(fpdate),MONTH(fpdate)+(A14-1)*months_per_period,IF(periods_per_year=24,IF((1-MOD(A14,2))=1,DAY(fpdate)+14,DAY(fpdate)),DAY(fpdate))))))</f>
        <v>45323</v>
      </c>
      <c r="C14" s="94">
        <f t="shared" si="2"/>
        <v>877.43</v>
      </c>
      <c r="D14" s="99"/>
      <c r="E14" s="94">
        <f t="shared" si="3"/>
        <v>70.02</v>
      </c>
      <c r="F14" s="94">
        <f t="shared" si="4"/>
        <v>807.41</v>
      </c>
      <c r="G14" s="94">
        <f t="shared" si="5"/>
        <v>15996.29</v>
      </c>
      <c r="H14" s="98">
        <f t="shared" si="6"/>
        <v>2</v>
      </c>
      <c r="I14"/>
      <c r="K14"/>
      <c r="L14" s="122"/>
      <c r="N14" s="123" t="s">
        <v>121</v>
      </c>
      <c r="O14"/>
      <c r="P14"/>
      <c r="V14" s="121"/>
      <c r="Y14"/>
      <c r="Z14" s="119" t="s">
        <v>135</v>
      </c>
      <c r="AA14" s="113">
        <f>AA$10*AA$2</f>
        <v>80</v>
      </c>
      <c r="AB14" s="113">
        <f>AB$10*AB$2</f>
        <v>720</v>
      </c>
      <c r="AC14" s="113">
        <f>AC$10*AC$2</f>
        <v>240</v>
      </c>
      <c r="AD14" s="53"/>
      <c r="AE14" s="109"/>
    </row>
    <row r="15" spans="1:31" ht="16" customHeight="1" thickBot="1">
      <c r="A15" s="43">
        <f t="shared" si="1"/>
        <v>6</v>
      </c>
      <c r="B15" s="93">
        <f>IF(A15=" "," ",IF(periods_per_year=26,IF(A15=1,fpdate,B14+14),IF(periods_per_year=52,IF(A15=1,fpdate,B14+7),DATE(YEAR(fpdate),MONTH(fpdate)+(A15-1)*months_per_period,IF(periods_per_year=24,IF((1-MOD(A15,2))=1,DAY(fpdate)+14,DAY(fpdate)),DAY(fpdate))))))</f>
        <v>45352</v>
      </c>
      <c r="C15" s="94">
        <f t="shared" si="2"/>
        <v>877.43</v>
      </c>
      <c r="D15" s="99"/>
      <c r="E15" s="94">
        <f t="shared" si="3"/>
        <v>66.650000000000006</v>
      </c>
      <c r="F15" s="94">
        <f t="shared" si="4"/>
        <v>810.78</v>
      </c>
      <c r="G15" s="94">
        <f t="shared" si="5"/>
        <v>15185.51</v>
      </c>
      <c r="H15" s="98">
        <f t="shared" si="6"/>
        <v>2</v>
      </c>
      <c r="I15"/>
      <c r="K15"/>
      <c r="L15" s="122"/>
      <c r="N15" s="123" t="s">
        <v>121</v>
      </c>
      <c r="O15"/>
      <c r="P15"/>
      <c r="V15" s="121"/>
      <c r="Y15"/>
      <c r="Z15" s="119" t="s">
        <v>136</v>
      </c>
      <c r="AA15" s="112">
        <f>(AA$14*AA$13)-$Z$9</f>
        <v>117544</v>
      </c>
      <c r="AB15" s="112">
        <f>(AB$14*AB$13)-$Z$9</f>
        <v>186337.60000000003</v>
      </c>
      <c r="AC15" s="112">
        <f>(AC$14*AC$13)-$Z$9</f>
        <v>90870.400000000023</v>
      </c>
      <c r="AD15" s="53"/>
      <c r="AE15" s="109"/>
    </row>
    <row r="16" spans="1:31" ht="16" customHeight="1" thickBot="1">
      <c r="A16" s="43">
        <f t="shared" si="1"/>
        <v>7</v>
      </c>
      <c r="B16" s="93">
        <f>IF(A16=" "," ",IF(periods_per_year=26,IF(A16=1,fpdate,B15+14),IF(periods_per_year=52,IF(A16=1,fpdate,B15+7),DATE(YEAR(fpdate),MONTH(fpdate)+(A16-1)*months_per_period,IF(periods_per_year=24,IF((1-MOD(A16,2))=1,DAY(fpdate)+14,DAY(fpdate)),DAY(fpdate))))))</f>
        <v>45383</v>
      </c>
      <c r="C16" s="94">
        <f t="shared" si="2"/>
        <v>877.43</v>
      </c>
      <c r="D16" s="99"/>
      <c r="E16" s="94">
        <f t="shared" si="3"/>
        <v>63.27</v>
      </c>
      <c r="F16" s="94">
        <f t="shared" si="4"/>
        <v>814.16</v>
      </c>
      <c r="G16" s="94">
        <f t="shared" si="5"/>
        <v>14371.35</v>
      </c>
      <c r="H16" s="98">
        <f t="shared" si="6"/>
        <v>2</v>
      </c>
      <c r="I16"/>
      <c r="K16"/>
      <c r="L16" s="11"/>
      <c r="M16" s="40"/>
      <c r="N16"/>
      <c r="O16"/>
      <c r="P16"/>
      <c r="V16" s="121"/>
      <c r="Y16"/>
      <c r="Z16" s="134" t="s">
        <v>138</v>
      </c>
      <c r="AA16" s="135">
        <f>AA14*AA13</f>
        <v>317544</v>
      </c>
      <c r="AB16" s="135">
        <f>AB14*AB13</f>
        <v>386337.60000000003</v>
      </c>
      <c r="AC16" s="135">
        <f>AC14*AC13</f>
        <v>290870.40000000002</v>
      </c>
      <c r="AD16" s="53"/>
      <c r="AE16" s="109"/>
    </row>
    <row r="17" spans="1:31" ht="16" customHeight="1">
      <c r="A17" s="43">
        <f t="shared" si="1"/>
        <v>8</v>
      </c>
      <c r="B17" s="93">
        <f>IF(A17=" "," ",IF(periods_per_year=26,IF(A17=1,fpdate,B16+14),IF(periods_per_year=52,IF(A17=1,fpdate,B16+7),DATE(YEAR(fpdate),MONTH(fpdate)+(A17-1)*months_per_period,IF(periods_per_year=24,IF((1-MOD(A17,2))=1,DAY(fpdate)+14,DAY(fpdate)),DAY(fpdate))))))</f>
        <v>45413</v>
      </c>
      <c r="C17" s="94">
        <f t="shared" si="2"/>
        <v>877.43</v>
      </c>
      <c r="D17" s="99"/>
      <c r="E17" s="94">
        <f t="shared" si="3"/>
        <v>59.88</v>
      </c>
      <c r="F17" s="94">
        <f t="shared" si="4"/>
        <v>817.55</v>
      </c>
      <c r="G17" s="94">
        <f t="shared" si="5"/>
        <v>13553.8</v>
      </c>
      <c r="H17" s="98">
        <f t="shared" si="6"/>
        <v>2</v>
      </c>
      <c r="I17"/>
      <c r="K17"/>
      <c r="L17" s="11"/>
      <c r="M17" s="40"/>
      <c r="N17"/>
      <c r="O17"/>
      <c r="P17"/>
      <c r="V17" s="121"/>
      <c r="Y17"/>
      <c r="Z17" s="53"/>
      <c r="AA17" s="53"/>
      <c r="AB17" s="53"/>
      <c r="AC17" s="53"/>
      <c r="AD17" s="53"/>
      <c r="AE17" s="109"/>
    </row>
    <row r="18" spans="1:31" ht="16" customHeight="1">
      <c r="A18" s="43">
        <f t="shared" si="1"/>
        <v>9</v>
      </c>
      <c r="B18" s="93">
        <f>IF(A18=" "," ",IF(periods_per_year=26,IF(A18=1,fpdate,B17+14),IF(periods_per_year=52,IF(A18=1,fpdate,B17+7),DATE(YEAR(fpdate),MONTH(fpdate)+(A18-1)*months_per_period,IF(periods_per_year=24,IF((1-MOD(A18,2))=1,DAY(fpdate)+14,DAY(fpdate)),DAY(fpdate))))))</f>
        <v>45444</v>
      </c>
      <c r="C18" s="94">
        <f t="shared" si="2"/>
        <v>877.43</v>
      </c>
      <c r="D18" s="99"/>
      <c r="E18" s="94">
        <f t="shared" si="3"/>
        <v>56.47</v>
      </c>
      <c r="F18" s="94">
        <f t="shared" si="4"/>
        <v>820.95999999999992</v>
      </c>
      <c r="G18" s="94">
        <f t="shared" si="5"/>
        <v>12732.84</v>
      </c>
      <c r="H18" s="98">
        <f t="shared" si="6"/>
        <v>2</v>
      </c>
      <c r="I18"/>
      <c r="K18"/>
      <c r="L18" s="11"/>
      <c r="M18" s="40"/>
      <c r="N18"/>
      <c r="O18"/>
      <c r="P18"/>
      <c r="V18" s="121"/>
      <c r="Y18"/>
      <c r="Z18" s="53"/>
      <c r="AA18" s="53"/>
      <c r="AB18" s="53"/>
      <c r="AC18" s="53"/>
      <c r="AD18" s="53"/>
      <c r="AE18" s="109"/>
    </row>
    <row r="19" spans="1:31" ht="16" customHeight="1">
      <c r="A19" s="43">
        <f t="shared" si="1"/>
        <v>10</v>
      </c>
      <c r="B19" s="93">
        <f>IF(A19=" "," ",IF(periods_per_year=26,IF(A19=1,fpdate,B18+14),IF(periods_per_year=52,IF(A19=1,fpdate,B18+7),DATE(YEAR(fpdate),MONTH(fpdate)+(A19-1)*months_per_period,IF(periods_per_year=24,IF((1-MOD(A19,2))=1,DAY(fpdate)+14,DAY(fpdate)),DAY(fpdate))))))</f>
        <v>45474</v>
      </c>
      <c r="C19" s="94">
        <f t="shared" si="2"/>
        <v>877.43</v>
      </c>
      <c r="D19" s="99"/>
      <c r="E19" s="94">
        <f t="shared" si="3"/>
        <v>53.05</v>
      </c>
      <c r="F19" s="94">
        <f t="shared" si="4"/>
        <v>824.38</v>
      </c>
      <c r="G19" s="94">
        <f t="shared" si="5"/>
        <v>11908.46</v>
      </c>
      <c r="H19" s="98">
        <f t="shared" si="6"/>
        <v>2</v>
      </c>
      <c r="I19"/>
      <c r="K19"/>
      <c r="L19" s="11"/>
      <c r="M19" s="40"/>
      <c r="N19"/>
      <c r="O19"/>
      <c r="P19"/>
      <c r="V19" s="121"/>
      <c r="Y19"/>
      <c r="Z19" s="53"/>
      <c r="AA19" s="53"/>
      <c r="AB19" s="53"/>
      <c r="AC19" s="53"/>
      <c r="AD19" s="53"/>
      <c r="AE19" s="109"/>
    </row>
    <row r="20" spans="1:31" ht="16" customHeight="1">
      <c r="A20" s="43">
        <f t="shared" si="1"/>
        <v>11</v>
      </c>
      <c r="B20" s="93">
        <f>IF(A20=" "," ",IF(periods_per_year=26,IF(A20=1,fpdate,B19+14),IF(periods_per_year=52,IF(A20=1,fpdate,B19+7),DATE(YEAR(fpdate),MONTH(fpdate)+(A20-1)*months_per_period,IF(periods_per_year=24,IF((1-MOD(A20,2))=1,DAY(fpdate)+14,DAY(fpdate)),DAY(fpdate))))))</f>
        <v>45505</v>
      </c>
      <c r="C20" s="94">
        <f t="shared" si="2"/>
        <v>877.43</v>
      </c>
      <c r="D20" s="99"/>
      <c r="E20" s="94">
        <f t="shared" si="3"/>
        <v>49.62</v>
      </c>
      <c r="F20" s="94">
        <f t="shared" si="4"/>
        <v>827.81</v>
      </c>
      <c r="G20" s="94">
        <f t="shared" si="5"/>
        <v>11080.65</v>
      </c>
      <c r="H20" s="98">
        <f t="shared" si="6"/>
        <v>2</v>
      </c>
      <c r="I20"/>
      <c r="K20"/>
      <c r="L20" s="11"/>
      <c r="M20" s="40"/>
      <c r="N20"/>
      <c r="O20"/>
      <c r="P20"/>
      <c r="V20" s="121"/>
      <c r="Y20"/>
      <c r="Z20" s="53"/>
      <c r="AA20" s="53"/>
      <c r="AB20" s="53"/>
      <c r="AC20" s="53"/>
      <c r="AD20" s="53"/>
      <c r="AE20" s="109"/>
    </row>
    <row r="21" spans="1:31" ht="16">
      <c r="A21" s="43">
        <f t="shared" si="1"/>
        <v>12</v>
      </c>
      <c r="B21" s="93">
        <f>IF(A21=" "," ",IF(periods_per_year=26,IF(A21=1,fpdate,B20+14),IF(periods_per_year=52,IF(A21=1,fpdate,B20+7),DATE(YEAR(fpdate),MONTH(fpdate)+(A21-1)*months_per_period,IF(periods_per_year=24,IF((1-MOD(A21,2))=1,DAY(fpdate)+14,DAY(fpdate)),DAY(fpdate))))))</f>
        <v>45536</v>
      </c>
      <c r="C21" s="94">
        <f t="shared" si="2"/>
        <v>877.43</v>
      </c>
      <c r="D21" s="99"/>
      <c r="E21" s="94">
        <f t="shared" si="3"/>
        <v>46.17</v>
      </c>
      <c r="F21" s="94">
        <f t="shared" si="4"/>
        <v>831.26</v>
      </c>
      <c r="G21" s="94">
        <f t="shared" si="5"/>
        <v>10249.39</v>
      </c>
      <c r="H21" s="98">
        <f t="shared" si="6"/>
        <v>2</v>
      </c>
      <c r="I21"/>
      <c r="K21"/>
      <c r="L21" s="11"/>
      <c r="M21" s="40"/>
      <c r="N21"/>
      <c r="O21"/>
      <c r="P21"/>
      <c r="V21" s="121"/>
      <c r="Y21"/>
      <c r="Z21" s="53"/>
      <c r="AA21" s="53"/>
      <c r="AB21" s="53"/>
      <c r="AC21" s="53"/>
      <c r="AD21" s="53"/>
      <c r="AE21" s="109"/>
    </row>
    <row r="22" spans="1:31" ht="16">
      <c r="A22" s="43">
        <f t="shared" si="1"/>
        <v>13</v>
      </c>
      <c r="B22" s="93">
        <f>IF(A22=" "," ",IF(periods_per_year=26,IF(A22=1,fpdate,B21+14),IF(periods_per_year=52,IF(A22=1,fpdate,B21+7),DATE(YEAR(fpdate),MONTH(fpdate)+(A22-1)*months_per_period,IF(periods_per_year=24,IF((1-MOD(A22,2))=1,DAY(fpdate)+14,DAY(fpdate)),DAY(fpdate))))))</f>
        <v>45566</v>
      </c>
      <c r="C22" s="94">
        <f t="shared" si="2"/>
        <v>877.43</v>
      </c>
      <c r="D22" s="99"/>
      <c r="E22" s="94">
        <f t="shared" si="3"/>
        <v>42.71</v>
      </c>
      <c r="F22" s="94">
        <f t="shared" si="4"/>
        <v>834.71999999999991</v>
      </c>
      <c r="G22" s="94">
        <f t="shared" si="5"/>
        <v>9414.67</v>
      </c>
      <c r="H22" s="98">
        <f t="shared" si="6"/>
        <v>2</v>
      </c>
      <c r="I22"/>
      <c r="K22"/>
      <c r="L22" s="11"/>
      <c r="M22" s="40"/>
      <c r="N22"/>
      <c r="O22"/>
      <c r="P22"/>
      <c r="V22" s="121"/>
      <c r="Y22"/>
      <c r="Z22" s="53"/>
      <c r="AA22" s="53"/>
      <c r="AB22" s="53"/>
      <c r="AC22" s="53"/>
      <c r="AD22" s="53"/>
      <c r="AE22" s="109"/>
    </row>
    <row r="23" spans="1:31" ht="16">
      <c r="A23" s="43">
        <f t="shared" si="1"/>
        <v>14</v>
      </c>
      <c r="B23" s="93">
        <f>IF(A23=" "," ",IF(periods_per_year=26,IF(A23=1,fpdate,B22+14),IF(periods_per_year=52,IF(A23=1,fpdate,B22+7),DATE(YEAR(fpdate),MONTH(fpdate)+(A23-1)*months_per_period,IF(periods_per_year=24,IF((1-MOD(A23,2))=1,DAY(fpdate)+14,DAY(fpdate)),DAY(fpdate))))))</f>
        <v>45597</v>
      </c>
      <c r="C23" s="94">
        <f t="shared" si="2"/>
        <v>877.43</v>
      </c>
      <c r="D23" s="99"/>
      <c r="E23" s="94">
        <f t="shared" si="3"/>
        <v>39.229999999999997</v>
      </c>
      <c r="F23" s="94">
        <f t="shared" si="4"/>
        <v>838.19999999999993</v>
      </c>
      <c r="G23" s="94">
        <f t="shared" si="5"/>
        <v>8576.4699999999993</v>
      </c>
      <c r="H23" s="98">
        <f t="shared" si="6"/>
        <v>2</v>
      </c>
      <c r="I23"/>
      <c r="K23"/>
      <c r="L23" s="11"/>
      <c r="M23" s="40"/>
      <c r="N23"/>
      <c r="O23"/>
      <c r="P23"/>
      <c r="V23" s="121"/>
      <c r="Y23"/>
      <c r="Z23" s="53"/>
      <c r="AA23" s="53"/>
      <c r="AB23" s="53"/>
      <c r="AC23" s="53"/>
      <c r="AD23" s="53"/>
      <c r="AE23" s="109"/>
    </row>
    <row r="24" spans="1:31" ht="16">
      <c r="A24" s="43">
        <f t="shared" si="1"/>
        <v>15</v>
      </c>
      <c r="B24" s="93">
        <f>IF(A24=" "," ",IF(periods_per_year=26,IF(A24=1,fpdate,B23+14),IF(periods_per_year=52,IF(A24=1,fpdate,B23+7),DATE(YEAR(fpdate),MONTH(fpdate)+(A24-1)*months_per_period,IF(periods_per_year=24,IF((1-MOD(A24,2))=1,DAY(fpdate)+14,DAY(fpdate)),DAY(fpdate))))))</f>
        <v>45627</v>
      </c>
      <c r="C24" s="94">
        <f t="shared" si="2"/>
        <v>877.43</v>
      </c>
      <c r="D24" s="99"/>
      <c r="E24" s="94">
        <f t="shared" si="3"/>
        <v>35.74</v>
      </c>
      <c r="F24" s="94">
        <f t="shared" si="4"/>
        <v>841.68999999999994</v>
      </c>
      <c r="G24" s="94">
        <f t="shared" si="5"/>
        <v>7734.78</v>
      </c>
      <c r="H24" s="98">
        <f t="shared" si="6"/>
        <v>2</v>
      </c>
      <c r="I24"/>
      <c r="K24"/>
      <c r="L24" s="11"/>
      <c r="M24" s="40"/>
      <c r="N24"/>
      <c r="O24"/>
      <c r="P24"/>
      <c r="V24" s="121"/>
      <c r="Y24"/>
      <c r="Z24" s="53"/>
      <c r="AA24" s="53"/>
      <c r="AB24" s="53"/>
      <c r="AC24" s="53"/>
      <c r="AD24" s="53"/>
      <c r="AE24" s="109"/>
    </row>
    <row r="25" spans="1:31" ht="16">
      <c r="A25" s="43">
        <f t="shared" si="1"/>
        <v>16</v>
      </c>
      <c r="B25" s="93">
        <f>IF(A25=" "," ",IF(periods_per_year=26,IF(A25=1,fpdate,B24+14),IF(periods_per_year=52,IF(A25=1,fpdate,B24+7),DATE(YEAR(fpdate),MONTH(fpdate)+(A25-1)*months_per_period,IF(periods_per_year=24,IF((1-MOD(A25,2))=1,DAY(fpdate)+14,DAY(fpdate)),DAY(fpdate))))))</f>
        <v>45658</v>
      </c>
      <c r="C25" s="94">
        <f t="shared" si="2"/>
        <v>877.43</v>
      </c>
      <c r="D25" s="99"/>
      <c r="E25" s="94">
        <f t="shared" si="3"/>
        <v>32.229999999999997</v>
      </c>
      <c r="F25" s="94">
        <f t="shared" si="4"/>
        <v>845.19999999999993</v>
      </c>
      <c r="G25" s="94">
        <f t="shared" si="5"/>
        <v>6889.58</v>
      </c>
      <c r="H25" s="98">
        <f t="shared" si="6"/>
        <v>2</v>
      </c>
      <c r="I25"/>
      <c r="K25"/>
      <c r="L25" s="11"/>
      <c r="M25" s="40"/>
      <c r="N25"/>
      <c r="O25"/>
      <c r="P25"/>
      <c r="V25" s="121"/>
      <c r="Y25"/>
      <c r="Z25" s="53"/>
      <c r="AA25" s="53"/>
      <c r="AB25" s="53"/>
      <c r="AC25" s="53"/>
      <c r="AD25" s="53"/>
      <c r="AE25" s="109"/>
    </row>
    <row r="26" spans="1:31" ht="16">
      <c r="A26" s="43">
        <f t="shared" si="1"/>
        <v>17</v>
      </c>
      <c r="B26" s="93">
        <f>IF(A26=" "," ",IF(periods_per_year=26,IF(A26=1,fpdate,B25+14),IF(periods_per_year=52,IF(A26=1,fpdate,B25+7),DATE(YEAR(fpdate),MONTH(fpdate)+(A26-1)*months_per_period,IF(periods_per_year=24,IF((1-MOD(A26,2))=1,DAY(fpdate)+14,DAY(fpdate)),DAY(fpdate))))))</f>
        <v>45689</v>
      </c>
      <c r="C26" s="94">
        <f t="shared" si="2"/>
        <v>877.43</v>
      </c>
      <c r="D26" s="99"/>
      <c r="E26" s="94">
        <f t="shared" si="3"/>
        <v>28.71</v>
      </c>
      <c r="F26" s="94">
        <f t="shared" si="4"/>
        <v>848.71999999999991</v>
      </c>
      <c r="G26" s="94">
        <f t="shared" si="5"/>
        <v>6040.86</v>
      </c>
      <c r="H26" s="98">
        <f t="shared" si="6"/>
        <v>2</v>
      </c>
      <c r="I26"/>
      <c r="K26"/>
      <c r="L26" s="11"/>
      <c r="M26" s="40"/>
      <c r="N26"/>
      <c r="O26"/>
      <c r="P26"/>
      <c r="V26" s="121"/>
      <c r="Y26"/>
      <c r="Z26" s="53"/>
      <c r="AA26" s="53"/>
      <c r="AB26" s="53"/>
      <c r="AC26" s="53"/>
      <c r="AD26" s="53"/>
      <c r="AE26" s="109"/>
    </row>
    <row r="27" spans="1:31" ht="16">
      <c r="A27" s="43">
        <f t="shared" si="1"/>
        <v>18</v>
      </c>
      <c r="B27" s="93">
        <f>IF(A27=" "," ",IF(periods_per_year=26,IF(A27=1,fpdate,B26+14),IF(periods_per_year=52,IF(A27=1,fpdate,B26+7),DATE(YEAR(fpdate),MONTH(fpdate)+(A27-1)*months_per_period,IF(periods_per_year=24,IF((1-MOD(A27,2))=1,DAY(fpdate)+14,DAY(fpdate)),DAY(fpdate))))))</f>
        <v>45717</v>
      </c>
      <c r="C27" s="94">
        <f t="shared" si="2"/>
        <v>877.43</v>
      </c>
      <c r="D27" s="99"/>
      <c r="E27" s="94">
        <f t="shared" si="3"/>
        <v>25.17</v>
      </c>
      <c r="F27" s="94">
        <f t="shared" si="4"/>
        <v>852.26</v>
      </c>
      <c r="G27" s="94">
        <f t="shared" si="5"/>
        <v>5188.6000000000004</v>
      </c>
      <c r="H27" s="98">
        <f t="shared" si="6"/>
        <v>2</v>
      </c>
      <c r="I27"/>
      <c r="K27"/>
      <c r="L27" s="11"/>
      <c r="M27" s="40"/>
      <c r="N27"/>
      <c r="O27"/>
      <c r="P27"/>
      <c r="V27" s="121"/>
      <c r="Y27"/>
      <c r="Z27" s="53"/>
      <c r="AA27" s="53"/>
      <c r="AB27" s="53"/>
      <c r="AC27" s="53"/>
      <c r="AD27" s="53"/>
      <c r="AE27" s="109"/>
    </row>
    <row r="28" spans="1:31" ht="16">
      <c r="A28" s="43">
        <f t="shared" si="1"/>
        <v>19</v>
      </c>
      <c r="B28" s="93">
        <f>IF(A28=" "," ",IF(periods_per_year=26,IF(A28=1,fpdate,B27+14),IF(periods_per_year=52,IF(A28=1,fpdate,B27+7),DATE(YEAR(fpdate),MONTH(fpdate)+(A28-1)*months_per_period,IF(periods_per_year=24,IF((1-MOD(A28,2))=1,DAY(fpdate)+14,DAY(fpdate)),DAY(fpdate))))))</f>
        <v>45748</v>
      </c>
      <c r="C28" s="94">
        <f t="shared" si="2"/>
        <v>877.43</v>
      </c>
      <c r="D28" s="99"/>
      <c r="E28" s="94">
        <f t="shared" si="3"/>
        <v>21.62</v>
      </c>
      <c r="F28" s="94">
        <f t="shared" si="4"/>
        <v>855.81</v>
      </c>
      <c r="G28" s="94">
        <f t="shared" si="5"/>
        <v>4332.79</v>
      </c>
      <c r="H28" s="98">
        <f t="shared" si="6"/>
        <v>2</v>
      </c>
      <c r="I28"/>
      <c r="K28"/>
      <c r="L28" s="11"/>
      <c r="M28" s="40"/>
      <c r="N28"/>
      <c r="O28"/>
      <c r="P28"/>
      <c r="V28" s="121"/>
      <c r="Y28"/>
      <c r="Z28" s="53"/>
      <c r="AA28" s="53"/>
      <c r="AB28" s="53"/>
      <c r="AC28" s="53"/>
      <c r="AD28" s="53"/>
      <c r="AE28" s="109"/>
    </row>
    <row r="29" spans="1:31" ht="16">
      <c r="A29" s="43">
        <f t="shared" si="1"/>
        <v>20</v>
      </c>
      <c r="B29" s="93">
        <f>IF(A29=" "," ",IF(periods_per_year=26,IF(A29=1,fpdate,B28+14),IF(periods_per_year=52,IF(A29=1,fpdate,B28+7),DATE(YEAR(fpdate),MONTH(fpdate)+(A29-1)*months_per_period,IF(periods_per_year=24,IF((1-MOD(A29,2))=1,DAY(fpdate)+14,DAY(fpdate)),DAY(fpdate))))))</f>
        <v>45778</v>
      </c>
      <c r="C29" s="94">
        <f t="shared" si="2"/>
        <v>877.43</v>
      </c>
      <c r="D29" s="99"/>
      <c r="E29" s="94">
        <f t="shared" si="3"/>
        <v>18.05</v>
      </c>
      <c r="F29" s="94">
        <f t="shared" si="4"/>
        <v>859.38</v>
      </c>
      <c r="G29" s="94">
        <f t="shared" si="5"/>
        <v>3473.41</v>
      </c>
      <c r="H29" s="98">
        <f t="shared" si="6"/>
        <v>2</v>
      </c>
      <c r="I29"/>
      <c r="K29"/>
      <c r="L29" s="11"/>
      <c r="M29" s="40"/>
      <c r="N29"/>
      <c r="O29"/>
      <c r="P29"/>
      <c r="V29" s="121"/>
      <c r="Y29"/>
      <c r="Z29" s="53"/>
      <c r="AA29" s="53"/>
      <c r="AB29" s="53"/>
      <c r="AC29" s="53"/>
      <c r="AD29" s="53"/>
      <c r="AE29" s="109"/>
    </row>
    <row r="30" spans="1:31" ht="19" thickBot="1">
      <c r="A30" s="43">
        <f t="shared" si="1"/>
        <v>21</v>
      </c>
      <c r="B30" s="93">
        <f>IF(A30=" "," ",IF(periods_per_year=26,IF(A30=1,fpdate,B29+14),IF(periods_per_year=52,IF(A30=1,fpdate,B29+7),DATE(YEAR(fpdate),MONTH(fpdate)+(A30-1)*months_per_period,IF(periods_per_year=24,IF((1-MOD(A30,2))=1,DAY(fpdate)+14,DAY(fpdate)),DAY(fpdate))))))</f>
        <v>45809</v>
      </c>
      <c r="C30" s="94">
        <f t="shared" si="2"/>
        <v>877.43</v>
      </c>
      <c r="D30" s="99"/>
      <c r="E30" s="94">
        <f t="shared" si="3"/>
        <v>14.47</v>
      </c>
      <c r="F30" s="94">
        <f t="shared" si="4"/>
        <v>862.95999999999992</v>
      </c>
      <c r="G30" s="94">
        <f t="shared" si="5"/>
        <v>2610.4499999999998</v>
      </c>
      <c r="H30" s="98">
        <f t="shared" si="6"/>
        <v>2</v>
      </c>
      <c r="I30"/>
      <c r="K30"/>
      <c r="L30" s="122"/>
      <c r="N30"/>
      <c r="O30" s="124" t="s">
        <v>116</v>
      </c>
      <c r="P30" s="124"/>
      <c r="Q30" s="124"/>
      <c r="R30" s="125" t="s">
        <v>117</v>
      </c>
      <c r="V30" s="121"/>
      <c r="Y30"/>
      <c r="Z30" s="53"/>
      <c r="AA30" s="53"/>
      <c r="AB30" s="53"/>
      <c r="AC30" s="53"/>
      <c r="AD30" s="53"/>
      <c r="AE30" s="109"/>
    </row>
    <row r="31" spans="1:31" ht="17" thickTop="1">
      <c r="A31" s="43">
        <f t="shared" si="1"/>
        <v>22</v>
      </c>
      <c r="B31" s="93">
        <f>IF(A31=" "," ",IF(periods_per_year=26,IF(A31=1,fpdate,B30+14),IF(periods_per_year=52,IF(A31=1,fpdate,B30+7),DATE(YEAR(fpdate),MONTH(fpdate)+(A31-1)*months_per_period,IF(periods_per_year=24,IF((1-MOD(A31,2))=1,DAY(fpdate)+14,DAY(fpdate)),DAY(fpdate))))))</f>
        <v>45839</v>
      </c>
      <c r="C31" s="94">
        <f t="shared" si="2"/>
        <v>877.43</v>
      </c>
      <c r="D31" s="99"/>
      <c r="E31" s="94">
        <f t="shared" si="3"/>
        <v>10.88</v>
      </c>
      <c r="F31" s="94">
        <f t="shared" si="4"/>
        <v>866.55</v>
      </c>
      <c r="G31" s="94">
        <f t="shared" si="5"/>
        <v>1743.9</v>
      </c>
      <c r="H31" s="98">
        <f t="shared" si="6"/>
        <v>2</v>
      </c>
      <c r="I31"/>
      <c r="K31"/>
      <c r="L31" s="122"/>
      <c r="N31"/>
      <c r="O31" s="66" t="s">
        <v>118</v>
      </c>
      <c r="P31"/>
      <c r="R31" s="126">
        <v>15000</v>
      </c>
      <c r="V31" s="121"/>
      <c r="Y31"/>
      <c r="Z31" s="53"/>
      <c r="AA31" s="53"/>
      <c r="AB31" s="53"/>
      <c r="AC31" s="53"/>
      <c r="AD31" s="53"/>
      <c r="AE31" s="109"/>
    </row>
    <row r="32" spans="1:31" ht="16">
      <c r="A32" s="43">
        <f t="shared" si="1"/>
        <v>23</v>
      </c>
      <c r="B32" s="93">
        <f>IF(A32=" "," ",IF(periods_per_year=26,IF(A32=1,fpdate,B31+14),IF(periods_per_year=52,IF(A32=1,fpdate,B31+7),DATE(YEAR(fpdate),MONTH(fpdate)+(A32-1)*months_per_period,IF(periods_per_year=24,IF((1-MOD(A32,2))=1,DAY(fpdate)+14,DAY(fpdate)),DAY(fpdate))))))</f>
        <v>45870</v>
      </c>
      <c r="C32" s="94">
        <f t="shared" si="2"/>
        <v>877.43</v>
      </c>
      <c r="D32" s="99"/>
      <c r="E32" s="94">
        <f t="shared" si="3"/>
        <v>7.27</v>
      </c>
      <c r="F32" s="94">
        <f t="shared" si="4"/>
        <v>870.16</v>
      </c>
      <c r="G32" s="94">
        <f t="shared" si="5"/>
        <v>873.74</v>
      </c>
      <c r="H32" s="98">
        <f t="shared" si="6"/>
        <v>2</v>
      </c>
      <c r="I32"/>
      <c r="K32"/>
      <c r="L32" s="122"/>
      <c r="N32"/>
      <c r="O32" s="66" t="s">
        <v>119</v>
      </c>
      <c r="P32"/>
      <c r="R32" s="127">
        <v>0.1</v>
      </c>
      <c r="V32" s="121"/>
      <c r="Y32"/>
      <c r="Z32" s="53"/>
      <c r="AA32" s="53"/>
      <c r="AB32" s="53"/>
      <c r="AC32" s="53"/>
      <c r="AD32" s="53"/>
      <c r="AE32" s="109"/>
    </row>
    <row r="33" spans="1:31" ht="16">
      <c r="A33" s="43">
        <f t="shared" si="1"/>
        <v>24</v>
      </c>
      <c r="B33" s="93">
        <f>IF(A33=" "," ",IF(periods_per_year=26,IF(A33=1,fpdate,B32+14),IF(periods_per_year=52,IF(A33=1,fpdate,B32+7),DATE(YEAR(fpdate),MONTH(fpdate)+(A33-1)*months_per_period,IF(periods_per_year=24,IF((1-MOD(A33,2))=1,DAY(fpdate)+14,DAY(fpdate)),DAY(fpdate))))))</f>
        <v>45901</v>
      </c>
      <c r="C33" s="94">
        <f t="shared" si="2"/>
        <v>877.38</v>
      </c>
      <c r="D33" s="99"/>
      <c r="E33" s="94">
        <f t="shared" si="3"/>
        <v>3.64</v>
      </c>
      <c r="F33" s="94">
        <f t="shared" si="4"/>
        <v>873.74</v>
      </c>
      <c r="G33" s="94">
        <f t="shared" si="5"/>
        <v>0</v>
      </c>
      <c r="H33" s="98">
        <f t="shared" si="6"/>
        <v>1</v>
      </c>
      <c r="I33"/>
      <c r="L33" s="122"/>
      <c r="O33" s="66" t="s">
        <v>120</v>
      </c>
      <c r="R33" s="126">
        <v>300</v>
      </c>
      <c r="V33" s="121"/>
      <c r="Y33"/>
      <c r="Z33" s="53"/>
      <c r="AA33" s="53"/>
      <c r="AB33" s="53"/>
      <c r="AC33" s="53"/>
      <c r="AD33" s="53"/>
      <c r="AE33" s="109"/>
    </row>
    <row r="34" spans="1:31" ht="16">
      <c r="A34" s="43" t="str">
        <f t="shared" si="1"/>
        <v xml:space="preserve"> </v>
      </c>
      <c r="B34" s="93" t="str">
        <f>IF(A34=" "," ",IF(periods_per_year=26,IF(A34=1,fpdate,B33+14),IF(periods_per_year=52,IF(A34=1,fpdate,B33+7),DATE(YEAR(fpdate),MONTH(fpdate)+(A34-1)*months_per_period,IF(periods_per_year=24,IF((1-MOD(A34,2))=1,DAY(fpdate)+14,DAY(fpdate)),DAY(fpdate))))))</f>
        <v xml:space="preserve"> </v>
      </c>
      <c r="C34" s="94" t="str">
        <f t="shared" si="2"/>
        <v xml:space="preserve"> </v>
      </c>
      <c r="D34" s="99"/>
      <c r="E34" s="94" t="str">
        <f t="shared" si="3"/>
        <v xml:space="preserve"> </v>
      </c>
      <c r="F34" s="94" t="str">
        <f t="shared" si="4"/>
        <v xml:space="preserve"> </v>
      </c>
      <c r="G34" s="94" t="str">
        <f t="shared" si="5"/>
        <v xml:space="preserve"> </v>
      </c>
      <c r="H34" s="98">
        <f t="shared" si="6"/>
        <v>2</v>
      </c>
      <c r="I34"/>
      <c r="L34" s="122"/>
      <c r="O34" s="66" t="s">
        <v>122</v>
      </c>
      <c r="R34" s="126">
        <v>500</v>
      </c>
      <c r="V34" s="121"/>
      <c r="Y34"/>
      <c r="Z34" s="53"/>
      <c r="AA34" s="53"/>
      <c r="AB34" s="53"/>
      <c r="AC34" s="53"/>
      <c r="AD34" s="53"/>
      <c r="AE34" s="109"/>
    </row>
    <row r="35" spans="1:31" ht="16">
      <c r="A35" s="43" t="str">
        <f t="shared" si="1"/>
        <v xml:space="preserve"> </v>
      </c>
      <c r="B35" s="93" t="str">
        <f>IF(A35=" "," ",IF(periods_per_year=26,IF(A35=1,fpdate,B34+14),IF(periods_per_year=52,IF(A35=1,fpdate,B34+7),DATE(YEAR(fpdate),MONTH(fpdate)+(A35-1)*months_per_period,IF(periods_per_year=24,IF((1-MOD(A35,2))=1,DAY(fpdate)+14,DAY(fpdate)),DAY(fpdate))))))</f>
        <v xml:space="preserve"> </v>
      </c>
      <c r="C35" s="94" t="str">
        <f t="shared" si="2"/>
        <v xml:space="preserve"> </v>
      </c>
      <c r="D35" s="99"/>
      <c r="E35" s="94" t="str">
        <f t="shared" si="3"/>
        <v xml:space="preserve"> </v>
      </c>
      <c r="F35" s="94" t="str">
        <f t="shared" si="4"/>
        <v xml:space="preserve"> </v>
      </c>
      <c r="G35" s="94" t="str">
        <f t="shared" si="5"/>
        <v xml:space="preserve"> </v>
      </c>
      <c r="H35" s="98">
        <f t="shared" si="6"/>
        <v>2</v>
      </c>
      <c r="I35"/>
      <c r="L35" s="128"/>
      <c r="M35" s="129"/>
      <c r="N35" s="129"/>
      <c r="O35" s="129"/>
      <c r="P35" s="129"/>
      <c r="Q35" s="129"/>
      <c r="R35" s="129"/>
      <c r="S35" s="129"/>
      <c r="T35" s="129"/>
      <c r="U35" s="129"/>
      <c r="V35" s="130"/>
      <c r="Y35"/>
      <c r="Z35" s="53"/>
      <c r="AA35" s="53"/>
      <c r="AB35" s="53"/>
      <c r="AC35" s="53"/>
      <c r="AD35" s="53"/>
      <c r="AE35" s="109"/>
    </row>
    <row r="36" spans="1:31" ht="16">
      <c r="A36" s="43" t="str">
        <f t="shared" si="1"/>
        <v xml:space="preserve"> </v>
      </c>
      <c r="B36" s="93" t="str">
        <f>IF(A36=" "," ",IF(periods_per_year=26,IF(A36=1,fpdate,B35+14),IF(periods_per_year=52,IF(A36=1,fpdate,B35+7),DATE(YEAR(fpdate),MONTH(fpdate)+(A36-1)*months_per_period,IF(periods_per_year=24,IF((1-MOD(A36,2))=1,DAY(fpdate)+14,DAY(fpdate)),DAY(fpdate))))))</f>
        <v xml:space="preserve"> </v>
      </c>
      <c r="C36" s="94" t="str">
        <f t="shared" si="2"/>
        <v xml:space="preserve"> </v>
      </c>
      <c r="D36" s="99"/>
      <c r="E36" s="94" t="str">
        <f t="shared" si="3"/>
        <v xml:space="preserve"> </v>
      </c>
      <c r="F36" s="94" t="str">
        <f t="shared" si="4"/>
        <v xml:space="preserve"> </v>
      </c>
      <c r="G36" s="94" t="str">
        <f t="shared" si="5"/>
        <v xml:space="preserve"> </v>
      </c>
      <c r="H36" s="98">
        <f t="shared" si="6"/>
        <v>2</v>
      </c>
      <c r="I36"/>
      <c r="Y36"/>
      <c r="Z36" s="53"/>
      <c r="AA36" s="53"/>
      <c r="AB36" s="53"/>
      <c r="AC36" s="53"/>
      <c r="AD36" s="53"/>
      <c r="AE36" s="109"/>
    </row>
    <row r="37" spans="1:31" ht="16">
      <c r="A37" s="43" t="str">
        <f t="shared" si="1"/>
        <v xml:space="preserve"> </v>
      </c>
      <c r="B37" s="93" t="str">
        <f>IF(A37=" "," ",IF(periods_per_year=26,IF(A37=1,fpdate,B36+14),IF(periods_per_year=52,IF(A37=1,fpdate,B36+7),DATE(YEAR(fpdate),MONTH(fpdate)+(A37-1)*months_per_period,IF(periods_per_year=24,IF((1-MOD(A37,2))=1,DAY(fpdate)+14,DAY(fpdate)),DAY(fpdate))))))</f>
        <v xml:space="preserve"> </v>
      </c>
      <c r="C37" s="94" t="str">
        <f t="shared" si="2"/>
        <v xml:space="preserve"> </v>
      </c>
      <c r="D37" s="99"/>
      <c r="E37" s="94" t="str">
        <f t="shared" si="3"/>
        <v xml:space="preserve"> </v>
      </c>
      <c r="F37" s="94" t="str">
        <f t="shared" si="4"/>
        <v xml:space="preserve"> </v>
      </c>
      <c r="G37" s="94" t="str">
        <f t="shared" si="5"/>
        <v xml:space="preserve"> </v>
      </c>
      <c r="H37" s="98">
        <f t="shared" si="6"/>
        <v>2</v>
      </c>
      <c r="I37"/>
      <c r="Y37"/>
      <c r="Z37" s="53"/>
      <c r="AA37" s="53"/>
      <c r="AB37" s="53"/>
      <c r="AC37" s="53"/>
      <c r="AD37" s="53"/>
      <c r="AE37" s="109"/>
    </row>
    <row r="38" spans="1:31" ht="16">
      <c r="A38" s="43" t="str">
        <f t="shared" si="1"/>
        <v xml:space="preserve"> </v>
      </c>
      <c r="B38" s="93" t="str">
        <f>IF(A38=" "," ",IF(periods_per_year=26,IF(A38=1,fpdate,B37+14),IF(periods_per_year=52,IF(A38=1,fpdate,B37+7),DATE(YEAR(fpdate),MONTH(fpdate)+(A38-1)*months_per_period,IF(periods_per_year=24,IF((1-MOD(A38,2))=1,DAY(fpdate)+14,DAY(fpdate)),DAY(fpdate))))))</f>
        <v xml:space="preserve"> </v>
      </c>
      <c r="C38" s="94" t="str">
        <f t="shared" si="2"/>
        <v xml:space="preserve"> </v>
      </c>
      <c r="D38" s="99"/>
      <c r="E38" s="94" t="str">
        <f t="shared" si="3"/>
        <v xml:space="preserve"> </v>
      </c>
      <c r="F38" s="94" t="str">
        <f t="shared" si="4"/>
        <v xml:space="preserve"> </v>
      </c>
      <c r="G38" s="94" t="str">
        <f t="shared" si="5"/>
        <v xml:space="preserve"> </v>
      </c>
      <c r="H38" s="98">
        <f t="shared" si="6"/>
        <v>2</v>
      </c>
      <c r="I38"/>
      <c r="Y38"/>
      <c r="Z38" s="53"/>
      <c r="AA38" s="53"/>
      <c r="AB38" s="53"/>
      <c r="AC38" s="53"/>
      <c r="AD38" s="53"/>
      <c r="AE38" s="109"/>
    </row>
    <row r="39" spans="1:31" ht="16">
      <c r="A39" s="43" t="str">
        <f t="shared" si="1"/>
        <v xml:space="preserve"> </v>
      </c>
      <c r="B39" s="93" t="str">
        <f>IF(A39=" "," ",IF(periods_per_year=26,IF(A39=1,fpdate,B38+14),IF(periods_per_year=52,IF(A39=1,fpdate,B38+7),DATE(YEAR(fpdate),MONTH(fpdate)+(A39-1)*months_per_period,IF(periods_per_year=24,IF((1-MOD(A39,2))=1,DAY(fpdate)+14,DAY(fpdate)),DAY(fpdate))))))</f>
        <v xml:space="preserve"> </v>
      </c>
      <c r="C39" s="94" t="str">
        <f t="shared" si="2"/>
        <v xml:space="preserve"> </v>
      </c>
      <c r="D39" s="99"/>
      <c r="E39" s="94" t="str">
        <f t="shared" si="3"/>
        <v xml:space="preserve"> </v>
      </c>
      <c r="F39" s="94" t="str">
        <f t="shared" si="4"/>
        <v xml:space="preserve"> </v>
      </c>
      <c r="G39" s="94" t="str">
        <f t="shared" si="5"/>
        <v xml:space="preserve"> </v>
      </c>
      <c r="H39" s="98">
        <f t="shared" si="6"/>
        <v>2</v>
      </c>
      <c r="I39"/>
      <c r="Y39"/>
      <c r="Z39" s="53"/>
      <c r="AA39" s="53"/>
      <c r="AB39" s="53"/>
      <c r="AC39" s="53"/>
      <c r="AD39" s="53"/>
      <c r="AE39" s="109"/>
    </row>
    <row r="40" spans="1:31" ht="16">
      <c r="A40" s="43" t="str">
        <f t="shared" si="1"/>
        <v xml:space="preserve"> </v>
      </c>
      <c r="B40" s="93" t="str">
        <f>IF(A40=" "," ",IF(periods_per_year=26,IF(A40=1,fpdate,B39+14),IF(periods_per_year=52,IF(A40=1,fpdate,B39+7),DATE(YEAR(fpdate),MONTH(fpdate)+(A40-1)*months_per_period,IF(periods_per_year=24,IF((1-MOD(A40,2))=1,DAY(fpdate)+14,DAY(fpdate)),DAY(fpdate))))))</f>
        <v xml:space="preserve"> </v>
      </c>
      <c r="C40" s="94" t="str">
        <f t="shared" si="2"/>
        <v xml:space="preserve"> </v>
      </c>
      <c r="D40" s="99"/>
      <c r="E40" s="94" t="str">
        <f t="shared" si="3"/>
        <v xml:space="preserve"> </v>
      </c>
      <c r="F40" s="94" t="str">
        <f t="shared" si="4"/>
        <v xml:space="preserve"> </v>
      </c>
      <c r="G40" s="94" t="str">
        <f t="shared" si="5"/>
        <v xml:space="preserve"> </v>
      </c>
      <c r="H40" s="98">
        <f t="shared" si="6"/>
        <v>2</v>
      </c>
      <c r="I40"/>
      <c r="Y40"/>
      <c r="Z40" s="53"/>
      <c r="AA40" s="53"/>
      <c r="AB40" s="53"/>
      <c r="AC40" s="53"/>
      <c r="AD40" s="53"/>
      <c r="AE40" s="109"/>
    </row>
    <row r="41" spans="1:31" ht="16">
      <c r="A41" s="43" t="str">
        <f t="shared" si="1"/>
        <v xml:space="preserve"> </v>
      </c>
      <c r="B41" s="93" t="str">
        <f>IF(A41=" "," ",IF(periods_per_year=26,IF(A41=1,fpdate,B40+14),IF(periods_per_year=52,IF(A41=1,fpdate,B40+7),DATE(YEAR(fpdate),MONTH(fpdate)+(A41-1)*months_per_period,IF(periods_per_year=24,IF((1-MOD(A41,2))=1,DAY(fpdate)+14,DAY(fpdate)),DAY(fpdate))))))</f>
        <v xml:space="preserve"> </v>
      </c>
      <c r="C41" s="94" t="str">
        <f t="shared" si="2"/>
        <v xml:space="preserve"> </v>
      </c>
      <c r="D41" s="99"/>
      <c r="E41" s="94" t="str">
        <f t="shared" si="3"/>
        <v xml:space="preserve"> </v>
      </c>
      <c r="F41" s="94" t="str">
        <f t="shared" si="4"/>
        <v xml:space="preserve"> </v>
      </c>
      <c r="G41" s="94" t="str">
        <f t="shared" si="5"/>
        <v xml:space="preserve"> </v>
      </c>
      <c r="H41" s="98">
        <f t="shared" si="6"/>
        <v>2</v>
      </c>
      <c r="I41"/>
      <c r="L41" s="136" t="s">
        <v>139</v>
      </c>
      <c r="M41" s="137"/>
      <c r="N41" s="137"/>
      <c r="O41" s="137"/>
      <c r="P41" s="6">
        <f>IFERROR((ROUNDUP(NPER(R32/12,-R33,R31,0),0)),"N/A")</f>
        <v>65</v>
      </c>
      <c r="Y41"/>
      <c r="Z41" s="53"/>
      <c r="AA41" s="53"/>
      <c r="AB41" s="53"/>
      <c r="AC41" s="53"/>
      <c r="AD41" s="53"/>
      <c r="AE41" s="109"/>
    </row>
    <row r="42" spans="1:31" ht="16">
      <c r="A42" s="43" t="str">
        <f t="shared" si="1"/>
        <v xml:space="preserve"> </v>
      </c>
      <c r="B42" s="93" t="str">
        <f>IF(A42=" "," ",IF(periods_per_year=26,IF(A42=1,fpdate,B41+14),IF(periods_per_year=52,IF(A42=1,fpdate,B41+7),DATE(YEAR(fpdate),MONTH(fpdate)+(A42-1)*months_per_period,IF(periods_per_year=24,IF((1-MOD(A42,2))=1,DAY(fpdate)+14,DAY(fpdate)),DAY(fpdate))))))</f>
        <v xml:space="preserve"> </v>
      </c>
      <c r="C42" s="94" t="str">
        <f t="shared" si="2"/>
        <v xml:space="preserve"> </v>
      </c>
      <c r="D42" s="99"/>
      <c r="E42" s="94" t="str">
        <f t="shared" si="3"/>
        <v xml:space="preserve"> </v>
      </c>
      <c r="F42" s="94" t="str">
        <f t="shared" si="4"/>
        <v xml:space="preserve"> </v>
      </c>
      <c r="G42" s="94" t="str">
        <f t="shared" ref="G42:G73" si="7">IF(A42=" "," ",ROUND(G41-F42,2))</f>
        <v xml:space="preserve"> </v>
      </c>
      <c r="H42" s="98">
        <f t="shared" si="6"/>
        <v>2</v>
      </c>
      <c r="I42" s="53"/>
      <c r="L42" s="136" t="s">
        <v>140</v>
      </c>
      <c r="M42" s="137"/>
      <c r="N42" s="137"/>
      <c r="O42" s="137"/>
      <c r="P42" s="138">
        <f>IFERROR(ROUNDUP(NPER(R32/12,-R34,R31,0),0),"N/A")</f>
        <v>35</v>
      </c>
      <c r="Y42"/>
      <c r="Z42" s="53"/>
      <c r="AA42" s="53"/>
      <c r="AB42" s="53"/>
      <c r="AC42" s="53"/>
      <c r="AD42" s="53"/>
      <c r="AE42" s="109"/>
    </row>
    <row r="43" spans="1:31" ht="16">
      <c r="A43" s="43" t="str">
        <f t="shared" si="1"/>
        <v xml:space="preserve"> </v>
      </c>
      <c r="B43" s="93" t="str">
        <f>IF(A43=" "," ",IF(periods_per_year=26,IF(A43=1,fpdate,B42+14),IF(periods_per_year=52,IF(A43=1,fpdate,B42+7),DATE(YEAR(fpdate),MONTH(fpdate)+(A43-1)*months_per_period,IF(periods_per_year=24,IF((1-MOD(A43,2))=1,DAY(fpdate)+14,DAY(fpdate)),DAY(fpdate))))))</f>
        <v xml:space="preserve"> </v>
      </c>
      <c r="C43" s="94" t="str">
        <f t="shared" si="2"/>
        <v xml:space="preserve"> </v>
      </c>
      <c r="D43" s="99"/>
      <c r="E43" s="94" t="str">
        <f t="shared" si="3"/>
        <v xml:space="preserve"> </v>
      </c>
      <c r="F43" s="94" t="str">
        <f t="shared" si="4"/>
        <v xml:space="preserve"> </v>
      </c>
      <c r="G43" s="94" t="str">
        <f t="shared" si="7"/>
        <v xml:space="preserve"> </v>
      </c>
      <c r="H43" s="98">
        <f t="shared" si="6"/>
        <v>2</v>
      </c>
      <c r="I43" s="53"/>
      <c r="L43" s="136" t="s">
        <v>141</v>
      </c>
      <c r="M43" s="137"/>
      <c r="N43" s="137"/>
      <c r="O43" s="137"/>
      <c r="P43" s="139">
        <f>IFERROR(((NPER(R32/12,-R33,R31,0)*R33)-R31),"N/A")</f>
        <v>4484.6116759731231</v>
      </c>
      <c r="Y43"/>
      <c r="Z43" s="53"/>
      <c r="AA43" s="53"/>
      <c r="AB43" s="53"/>
      <c r="AC43" s="53"/>
      <c r="AD43" s="53"/>
      <c r="AE43" s="109"/>
    </row>
    <row r="44" spans="1:31" ht="16">
      <c r="A44" s="43" t="str">
        <f t="shared" si="1"/>
        <v xml:space="preserve"> </v>
      </c>
      <c r="B44" s="93" t="str">
        <f>IF(A44=" "," ",IF(periods_per_year=26,IF(A44=1,fpdate,B43+14),IF(periods_per_year=52,IF(A44=1,fpdate,B43+7),DATE(YEAR(fpdate),MONTH(fpdate)+(A44-1)*months_per_period,IF(periods_per_year=24,IF((1-MOD(A44,2))=1,DAY(fpdate)+14,DAY(fpdate)),DAY(fpdate))))))</f>
        <v xml:space="preserve"> </v>
      </c>
      <c r="C44" s="94" t="str">
        <f t="shared" si="2"/>
        <v xml:space="preserve"> </v>
      </c>
      <c r="D44" s="99"/>
      <c r="E44" s="94" t="str">
        <f t="shared" si="3"/>
        <v xml:space="preserve"> </v>
      </c>
      <c r="F44" s="94" t="str">
        <f t="shared" si="4"/>
        <v xml:space="preserve"> </v>
      </c>
      <c r="G44" s="94" t="str">
        <f t="shared" si="7"/>
        <v xml:space="preserve"> </v>
      </c>
      <c r="H44" s="98">
        <f t="shared" si="6"/>
        <v>2</v>
      </c>
      <c r="I44" s="53"/>
      <c r="L44" s="136" t="s">
        <v>142</v>
      </c>
      <c r="M44" s="137"/>
      <c r="N44" s="137"/>
      <c r="O44" s="137"/>
      <c r="P44" s="139">
        <f>IFERROR(((NPER(R32/12,-R34,R31,0)*R34)-R31),"N/A")</f>
        <v>2332.7453896343468</v>
      </c>
      <c r="Y44"/>
      <c r="Z44" s="53"/>
      <c r="AA44" s="53"/>
      <c r="AB44" s="53"/>
      <c r="AC44" s="53"/>
      <c r="AD44" s="53"/>
      <c r="AE44" s="109"/>
    </row>
    <row r="45" spans="1:31" ht="16">
      <c r="A45" s="43" t="str">
        <f t="shared" si="1"/>
        <v xml:space="preserve"> </v>
      </c>
      <c r="B45" s="93" t="str">
        <f>IF(A45=" "," ",IF(periods_per_year=26,IF(A45=1,fpdate,B44+14),IF(periods_per_year=52,IF(A45=1,fpdate,B44+7),DATE(YEAR(fpdate),MONTH(fpdate)+(A45-1)*months_per_period,IF(periods_per_year=24,IF((1-MOD(A45,2))=1,DAY(fpdate)+14,DAY(fpdate)),DAY(fpdate))))))</f>
        <v xml:space="preserve"> </v>
      </c>
      <c r="C45" s="94" t="str">
        <f t="shared" si="2"/>
        <v xml:space="preserve"> </v>
      </c>
      <c r="D45" s="99"/>
      <c r="E45" s="94" t="str">
        <f t="shared" si="3"/>
        <v xml:space="preserve"> </v>
      </c>
      <c r="F45" s="94" t="str">
        <f t="shared" si="4"/>
        <v xml:space="preserve"> </v>
      </c>
      <c r="G45" s="94" t="str">
        <f t="shared" si="7"/>
        <v xml:space="preserve"> </v>
      </c>
      <c r="H45" s="98">
        <f t="shared" si="6"/>
        <v>2</v>
      </c>
      <c r="I45" s="53"/>
      <c r="Y45"/>
      <c r="Z45" s="53"/>
      <c r="AA45" s="53"/>
      <c r="AB45" s="53"/>
      <c r="AC45" s="53"/>
      <c r="AD45" s="53"/>
      <c r="AE45" s="109"/>
    </row>
    <row r="46" spans="1:31" ht="16">
      <c r="A46" s="43" t="str">
        <f t="shared" si="1"/>
        <v xml:space="preserve"> </v>
      </c>
      <c r="B46" s="93" t="str">
        <f>IF(A46=" "," ",IF(periods_per_year=26,IF(A46=1,fpdate,B45+14),IF(periods_per_year=52,IF(A46=1,fpdate,B45+7),DATE(YEAR(fpdate),MONTH(fpdate)+(A46-1)*months_per_period,IF(periods_per_year=24,IF((1-MOD(A46,2))=1,DAY(fpdate)+14,DAY(fpdate)),DAY(fpdate))))))</f>
        <v xml:space="preserve"> </v>
      </c>
      <c r="C46" s="94" t="str">
        <f t="shared" si="2"/>
        <v xml:space="preserve"> </v>
      </c>
      <c r="D46" s="99"/>
      <c r="E46" s="94" t="str">
        <f t="shared" si="3"/>
        <v xml:space="preserve"> </v>
      </c>
      <c r="F46" s="94" t="str">
        <f t="shared" si="4"/>
        <v xml:space="preserve"> </v>
      </c>
      <c r="G46" s="94" t="str">
        <f t="shared" si="7"/>
        <v xml:space="preserve"> </v>
      </c>
      <c r="H46" s="98">
        <f t="shared" si="6"/>
        <v>2</v>
      </c>
      <c r="I46" s="53"/>
      <c r="Y46"/>
      <c r="Z46" s="53"/>
      <c r="AA46" s="53"/>
      <c r="AB46" s="53"/>
      <c r="AC46" s="53"/>
      <c r="AD46" s="53"/>
      <c r="AE46" s="109"/>
    </row>
    <row r="47" spans="1:31" ht="16">
      <c r="A47" s="43" t="str">
        <f t="shared" si="1"/>
        <v xml:space="preserve"> </v>
      </c>
      <c r="B47" s="93" t="str">
        <f>IF(A47=" "," ",IF(periods_per_year=26,IF(A47=1,fpdate,B46+14),IF(periods_per_year=52,IF(A47=1,fpdate,B46+7),DATE(YEAR(fpdate),MONTH(fpdate)+(A47-1)*months_per_period,IF(periods_per_year=24,IF((1-MOD(A47,2))=1,DAY(fpdate)+14,DAY(fpdate)),DAY(fpdate))))))</f>
        <v xml:space="preserve"> </v>
      </c>
      <c r="C47" s="94" t="str">
        <f t="shared" si="2"/>
        <v xml:space="preserve"> </v>
      </c>
      <c r="D47" s="99"/>
      <c r="E47" s="94" t="str">
        <f t="shared" si="3"/>
        <v xml:space="preserve"> </v>
      </c>
      <c r="F47" s="94" t="str">
        <f t="shared" si="4"/>
        <v xml:space="preserve"> </v>
      </c>
      <c r="G47" s="94" t="str">
        <f t="shared" si="7"/>
        <v xml:space="preserve"> </v>
      </c>
      <c r="H47" s="98">
        <f t="shared" si="6"/>
        <v>2</v>
      </c>
      <c r="I47" s="53"/>
      <c r="Y47"/>
      <c r="Z47" s="53"/>
      <c r="AA47" s="53"/>
      <c r="AB47" s="53"/>
      <c r="AC47" s="53"/>
      <c r="AD47" s="53"/>
      <c r="AE47" s="109"/>
    </row>
    <row r="48" spans="1:31" ht="16">
      <c r="A48" s="43" t="str">
        <f t="shared" si="1"/>
        <v xml:space="preserve"> </v>
      </c>
      <c r="B48" s="93" t="str">
        <f>IF(A48=" "," ",IF(periods_per_year=26,IF(A48=1,fpdate,B47+14),IF(periods_per_year=52,IF(A48=1,fpdate,B47+7),DATE(YEAR(fpdate),MONTH(fpdate)+(A48-1)*months_per_period,IF(periods_per_year=24,IF((1-MOD(A48,2))=1,DAY(fpdate)+14,DAY(fpdate)),DAY(fpdate))))))</f>
        <v xml:space="preserve"> </v>
      </c>
      <c r="C48" s="94" t="str">
        <f t="shared" si="2"/>
        <v xml:space="preserve"> </v>
      </c>
      <c r="D48" s="99"/>
      <c r="E48" s="94" t="str">
        <f t="shared" si="3"/>
        <v xml:space="preserve"> </v>
      </c>
      <c r="F48" s="94" t="str">
        <f t="shared" si="4"/>
        <v xml:space="preserve"> </v>
      </c>
      <c r="G48" s="94" t="str">
        <f t="shared" si="7"/>
        <v xml:space="preserve"> </v>
      </c>
      <c r="H48" s="98">
        <f t="shared" si="6"/>
        <v>2</v>
      </c>
      <c r="I48" s="53"/>
      <c r="Y48"/>
      <c r="Z48" s="53"/>
      <c r="AA48" s="53"/>
      <c r="AB48" s="53"/>
      <c r="AC48" s="53"/>
      <c r="AD48" s="53"/>
      <c r="AE48" s="109"/>
    </row>
    <row r="49" spans="1:31" ht="16">
      <c r="A49" s="43" t="str">
        <f t="shared" si="1"/>
        <v xml:space="preserve"> </v>
      </c>
      <c r="B49" s="93" t="str">
        <f>IF(A49=" "," ",IF(periods_per_year=26,IF(A49=1,fpdate,B48+14),IF(periods_per_year=52,IF(A49=1,fpdate,B48+7),DATE(YEAR(fpdate),MONTH(fpdate)+(A49-1)*months_per_period,IF(periods_per_year=24,IF((1-MOD(A49,2))=1,DAY(fpdate)+14,DAY(fpdate)),DAY(fpdate))))))</f>
        <v xml:space="preserve"> </v>
      </c>
      <c r="C49" s="94" t="str">
        <f t="shared" si="2"/>
        <v xml:space="preserve"> </v>
      </c>
      <c r="D49" s="99"/>
      <c r="E49" s="94" t="str">
        <f t="shared" si="3"/>
        <v xml:space="preserve"> </v>
      </c>
      <c r="F49" s="94" t="str">
        <f t="shared" si="4"/>
        <v xml:space="preserve"> </v>
      </c>
      <c r="G49" s="94" t="str">
        <f t="shared" si="7"/>
        <v xml:space="preserve"> </v>
      </c>
      <c r="H49" s="98">
        <f t="shared" si="6"/>
        <v>2</v>
      </c>
      <c r="I49" s="53"/>
      <c r="Y49"/>
      <c r="Z49" s="53"/>
      <c r="AA49" s="53"/>
      <c r="AB49" s="53"/>
      <c r="AC49" s="53"/>
      <c r="AD49" s="53"/>
      <c r="AE49" s="109"/>
    </row>
    <row r="50" spans="1:31" ht="16">
      <c r="A50" s="43" t="str">
        <f t="shared" si="1"/>
        <v xml:space="preserve"> </v>
      </c>
      <c r="B50" s="93" t="str">
        <f>IF(A50=" "," ",IF(periods_per_year=26,IF(A50=1,fpdate,B49+14),IF(periods_per_year=52,IF(A50=1,fpdate,B49+7),DATE(YEAR(fpdate),MONTH(fpdate)+(A50-1)*months_per_period,IF(periods_per_year=24,IF((1-MOD(A50,2))=1,DAY(fpdate)+14,DAY(fpdate)),DAY(fpdate))))))</f>
        <v xml:space="preserve"> </v>
      </c>
      <c r="C50" s="94" t="str">
        <f t="shared" si="2"/>
        <v xml:space="preserve"> </v>
      </c>
      <c r="D50" s="99"/>
      <c r="E50" s="94" t="str">
        <f t="shared" si="3"/>
        <v xml:space="preserve"> </v>
      </c>
      <c r="F50" s="94" t="str">
        <f t="shared" si="4"/>
        <v xml:space="preserve"> </v>
      </c>
      <c r="G50" s="94" t="str">
        <f t="shared" si="7"/>
        <v xml:space="preserve"> </v>
      </c>
      <c r="H50" s="98">
        <f t="shared" si="6"/>
        <v>2</v>
      </c>
      <c r="I50" s="53"/>
      <c r="Y50"/>
      <c r="Z50" s="53"/>
      <c r="AA50" s="53"/>
      <c r="AB50" s="53"/>
      <c r="AC50" s="53"/>
      <c r="AD50" s="53"/>
      <c r="AE50" s="109"/>
    </row>
    <row r="51" spans="1:31" ht="16">
      <c r="A51" s="43" t="str">
        <f t="shared" si="1"/>
        <v xml:space="preserve"> </v>
      </c>
      <c r="B51" s="93" t="str">
        <f>IF(A51=" "," ",IF(periods_per_year=26,IF(A51=1,fpdate,B50+14),IF(periods_per_year=52,IF(A51=1,fpdate,B50+7),DATE(YEAR(fpdate),MONTH(fpdate)+(A51-1)*months_per_period,IF(periods_per_year=24,IF((1-MOD(A51,2))=1,DAY(fpdate)+14,DAY(fpdate)),DAY(fpdate))))))</f>
        <v xml:space="preserve"> </v>
      </c>
      <c r="C51" s="94" t="str">
        <f t="shared" si="2"/>
        <v xml:space="preserve"> </v>
      </c>
      <c r="D51" s="99"/>
      <c r="E51" s="94" t="str">
        <f t="shared" si="3"/>
        <v xml:space="preserve"> </v>
      </c>
      <c r="F51" s="94" t="str">
        <f t="shared" si="4"/>
        <v xml:space="preserve"> </v>
      </c>
      <c r="G51" s="94" t="str">
        <f t="shared" si="7"/>
        <v xml:space="preserve"> </v>
      </c>
      <c r="H51" s="98">
        <f t="shared" si="6"/>
        <v>2</v>
      </c>
      <c r="I51" s="53"/>
      <c r="Y51"/>
      <c r="Z51" s="53"/>
      <c r="AA51" s="53"/>
      <c r="AB51" s="53"/>
      <c r="AC51" s="53"/>
      <c r="AD51" s="53"/>
      <c r="AE51" s="109"/>
    </row>
    <row r="52" spans="1:31" ht="16">
      <c r="A52" s="43" t="str">
        <f t="shared" si="1"/>
        <v xml:space="preserve"> </v>
      </c>
      <c r="B52" s="93" t="str">
        <f>IF(A52=" "," ",IF(periods_per_year=26,IF(A52=1,fpdate,B51+14),IF(periods_per_year=52,IF(A52=1,fpdate,B51+7),DATE(YEAR(fpdate),MONTH(fpdate)+(A52-1)*months_per_period,IF(periods_per_year=24,IF((1-MOD(A52,2))=1,DAY(fpdate)+14,DAY(fpdate)),DAY(fpdate))))))</f>
        <v xml:space="preserve"> </v>
      </c>
      <c r="C52" s="94" t="str">
        <f t="shared" si="2"/>
        <v xml:space="preserve"> </v>
      </c>
      <c r="D52" s="99"/>
      <c r="E52" s="94" t="str">
        <f t="shared" si="3"/>
        <v xml:space="preserve"> </v>
      </c>
      <c r="F52" s="94" t="str">
        <f t="shared" si="4"/>
        <v xml:space="preserve"> </v>
      </c>
      <c r="G52" s="94" t="str">
        <f t="shared" si="7"/>
        <v xml:space="preserve"> </v>
      </c>
      <c r="H52" s="98">
        <f t="shared" si="6"/>
        <v>2</v>
      </c>
      <c r="I52" s="53"/>
      <c r="Y52"/>
      <c r="Z52" s="53"/>
      <c r="AA52" s="53"/>
      <c r="AB52" s="53"/>
      <c r="AC52" s="53"/>
      <c r="AD52" s="53"/>
      <c r="AE52" s="109"/>
    </row>
    <row r="53" spans="1:31" ht="16">
      <c r="A53" s="43" t="str">
        <f t="shared" si="1"/>
        <v xml:space="preserve"> </v>
      </c>
      <c r="B53" s="93" t="str">
        <f>IF(A53=" "," ",IF(periods_per_year=26,IF(A53=1,fpdate,B52+14),IF(periods_per_year=52,IF(A53=1,fpdate,B52+7),DATE(YEAR(fpdate),MONTH(fpdate)+(A53-1)*months_per_period,IF(periods_per_year=24,IF((1-MOD(A53,2))=1,DAY(fpdate)+14,DAY(fpdate)),DAY(fpdate))))))</f>
        <v xml:space="preserve"> </v>
      </c>
      <c r="C53" s="94" t="str">
        <f t="shared" si="2"/>
        <v xml:space="preserve"> </v>
      </c>
      <c r="D53" s="99"/>
      <c r="E53" s="94" t="str">
        <f t="shared" si="3"/>
        <v xml:space="preserve"> </v>
      </c>
      <c r="F53" s="94" t="str">
        <f t="shared" si="4"/>
        <v xml:space="preserve"> </v>
      </c>
      <c r="G53" s="94" t="str">
        <f t="shared" si="7"/>
        <v xml:space="preserve"> </v>
      </c>
      <c r="H53" s="98">
        <f t="shared" si="6"/>
        <v>2</v>
      </c>
      <c r="I53" s="53"/>
      <c r="Y53"/>
      <c r="Z53" s="53"/>
      <c r="AA53" s="53"/>
      <c r="AB53" s="53"/>
      <c r="AC53" s="53"/>
      <c r="AD53" s="53"/>
      <c r="AE53" s="109"/>
    </row>
    <row r="54" spans="1:31" ht="16">
      <c r="A54" s="43" t="str">
        <f t="shared" si="1"/>
        <v xml:space="preserve"> </v>
      </c>
      <c r="B54" s="93" t="str">
        <f>IF(A54=" "," ",IF(periods_per_year=26,IF(A54=1,fpdate,B53+14),IF(periods_per_year=52,IF(A54=1,fpdate,B53+7),DATE(YEAR(fpdate),MONTH(fpdate)+(A54-1)*months_per_period,IF(periods_per_year=24,IF((1-MOD(A54,2))=1,DAY(fpdate)+14,DAY(fpdate)),DAY(fpdate))))))</f>
        <v xml:space="preserve"> </v>
      </c>
      <c r="C54" s="94" t="str">
        <f t="shared" si="2"/>
        <v xml:space="preserve"> </v>
      </c>
      <c r="D54" s="99"/>
      <c r="E54" s="94" t="str">
        <f t="shared" si="3"/>
        <v xml:space="preserve"> </v>
      </c>
      <c r="F54" s="94" t="str">
        <f t="shared" si="4"/>
        <v xml:space="preserve"> </v>
      </c>
      <c r="G54" s="94" t="str">
        <f t="shared" si="7"/>
        <v xml:space="preserve"> </v>
      </c>
      <c r="H54" s="98">
        <f t="shared" si="6"/>
        <v>2</v>
      </c>
      <c r="I54" s="53"/>
      <c r="Y54"/>
      <c r="Z54" s="53"/>
      <c r="AA54" s="53"/>
      <c r="AB54" s="53"/>
      <c r="AC54" s="53"/>
      <c r="AD54" s="53"/>
      <c r="AE54" s="109"/>
    </row>
    <row r="55" spans="1:31" ht="16">
      <c r="A55" s="43" t="str">
        <f t="shared" si="1"/>
        <v xml:space="preserve"> </v>
      </c>
      <c r="B55" s="93" t="str">
        <f>IF(A55=" "," ",IF(periods_per_year=26,IF(A55=1,fpdate,B54+14),IF(periods_per_year=52,IF(A55=1,fpdate,B54+7),DATE(YEAR(fpdate),MONTH(fpdate)+(A55-1)*months_per_period,IF(periods_per_year=24,IF((1-MOD(A55,2))=1,DAY(fpdate)+14,DAY(fpdate)),DAY(fpdate))))))</f>
        <v xml:space="preserve"> </v>
      </c>
      <c r="C55" s="94" t="str">
        <f t="shared" si="2"/>
        <v xml:space="preserve"> </v>
      </c>
      <c r="D55" s="99"/>
      <c r="E55" s="94" t="str">
        <f t="shared" si="3"/>
        <v xml:space="preserve"> </v>
      </c>
      <c r="F55" s="94" t="str">
        <f t="shared" si="4"/>
        <v xml:space="preserve"> </v>
      </c>
      <c r="G55" s="94" t="str">
        <f t="shared" si="7"/>
        <v xml:space="preserve"> </v>
      </c>
      <c r="H55" s="98">
        <f t="shared" si="6"/>
        <v>2</v>
      </c>
      <c r="I55" s="53"/>
      <c r="Y55"/>
      <c r="Z55" s="53"/>
      <c r="AA55" s="53"/>
      <c r="AB55" s="53"/>
      <c r="AC55" s="53"/>
      <c r="AD55" s="53"/>
      <c r="AE55" s="109"/>
    </row>
    <row r="56" spans="1:31" ht="16">
      <c r="A56" s="43" t="str">
        <f t="shared" si="1"/>
        <v xml:space="preserve"> </v>
      </c>
      <c r="B56" s="93" t="str">
        <f>IF(A56=" "," ",IF(periods_per_year=26,IF(A56=1,fpdate,B55+14),IF(periods_per_year=52,IF(A56=1,fpdate,B55+7),DATE(YEAR(fpdate),MONTH(fpdate)+(A56-1)*months_per_period,IF(periods_per_year=24,IF((1-MOD(A56,2))=1,DAY(fpdate)+14,DAY(fpdate)),DAY(fpdate))))))</f>
        <v xml:space="preserve"> </v>
      </c>
      <c r="C56" s="94" t="str">
        <f t="shared" si="2"/>
        <v xml:space="preserve"> </v>
      </c>
      <c r="D56" s="99"/>
      <c r="E56" s="94" t="str">
        <f t="shared" si="3"/>
        <v xml:space="preserve"> </v>
      </c>
      <c r="F56" s="94" t="str">
        <f t="shared" si="4"/>
        <v xml:space="preserve"> </v>
      </c>
      <c r="G56" s="94" t="str">
        <f t="shared" si="7"/>
        <v xml:space="preserve"> </v>
      </c>
      <c r="H56" s="98">
        <f t="shared" si="6"/>
        <v>2</v>
      </c>
      <c r="I56" s="53"/>
      <c r="Y56"/>
      <c r="Z56" s="53"/>
      <c r="AA56" s="53"/>
      <c r="AB56" s="53"/>
      <c r="AC56" s="53"/>
      <c r="AD56" s="53"/>
      <c r="AE56" s="109"/>
    </row>
    <row r="57" spans="1:31" ht="16">
      <c r="A57" s="43" t="str">
        <f t="shared" si="1"/>
        <v xml:space="preserve"> </v>
      </c>
      <c r="B57" s="93" t="str">
        <f>IF(A57=" "," ",IF(periods_per_year=26,IF(A57=1,fpdate,B56+14),IF(periods_per_year=52,IF(A57=1,fpdate,B56+7),DATE(YEAR(fpdate),MONTH(fpdate)+(A57-1)*months_per_period,IF(periods_per_year=24,IF((1-MOD(A57,2))=1,DAY(fpdate)+14,DAY(fpdate)),DAY(fpdate))))))</f>
        <v xml:space="preserve"> </v>
      </c>
      <c r="C57" s="94" t="str">
        <f t="shared" si="2"/>
        <v xml:space="preserve"> </v>
      </c>
      <c r="D57" s="99"/>
      <c r="E57" s="94" t="str">
        <f t="shared" si="3"/>
        <v xml:space="preserve"> </v>
      </c>
      <c r="F57" s="94" t="str">
        <f t="shared" si="4"/>
        <v xml:space="preserve"> </v>
      </c>
      <c r="G57" s="94" t="str">
        <f t="shared" si="7"/>
        <v xml:space="preserve"> </v>
      </c>
      <c r="H57" s="98">
        <f t="shared" si="6"/>
        <v>2</v>
      </c>
      <c r="I57" s="53"/>
      <c r="Y57"/>
      <c r="Z57" s="53"/>
      <c r="AA57" s="53"/>
      <c r="AB57" s="53"/>
      <c r="AC57" s="53"/>
      <c r="AD57" s="53"/>
      <c r="AE57" s="109"/>
    </row>
    <row r="58" spans="1:31" ht="16">
      <c r="A58" s="43" t="str">
        <f t="shared" si="1"/>
        <v xml:space="preserve"> </v>
      </c>
      <c r="B58" s="93" t="str">
        <f>IF(A58=" "," ",IF(periods_per_year=26,IF(A58=1,fpdate,B57+14),IF(periods_per_year=52,IF(A58=1,fpdate,B57+7),DATE(YEAR(fpdate),MONTH(fpdate)+(A58-1)*months_per_period,IF(periods_per_year=24,IF((1-MOD(A58,2))=1,DAY(fpdate)+14,DAY(fpdate)),DAY(fpdate))))))</f>
        <v xml:space="preserve"> </v>
      </c>
      <c r="C58" s="94" t="str">
        <f t="shared" si="2"/>
        <v xml:space="preserve"> </v>
      </c>
      <c r="D58" s="99"/>
      <c r="E58" s="94" t="str">
        <f t="shared" si="3"/>
        <v xml:space="preserve"> </v>
      </c>
      <c r="F58" s="94" t="str">
        <f t="shared" si="4"/>
        <v xml:space="preserve"> </v>
      </c>
      <c r="G58" s="94" t="str">
        <f t="shared" si="7"/>
        <v xml:space="preserve"> </v>
      </c>
      <c r="H58" s="98">
        <f t="shared" si="6"/>
        <v>2</v>
      </c>
      <c r="I58" s="53"/>
      <c r="Y58"/>
      <c r="Z58" s="53"/>
      <c r="AA58" s="53"/>
      <c r="AB58" s="53"/>
      <c r="AC58" s="53"/>
      <c r="AD58" s="53"/>
      <c r="AE58" s="109"/>
    </row>
    <row r="59" spans="1:31" ht="16">
      <c r="A59" s="43" t="str">
        <f t="shared" si="1"/>
        <v xml:space="preserve"> </v>
      </c>
      <c r="B59" s="93" t="str">
        <f>IF(A59=" "," ",IF(periods_per_year=26,IF(A59=1,fpdate,B58+14),IF(periods_per_year=52,IF(A59=1,fpdate,B58+7),DATE(YEAR(fpdate),MONTH(fpdate)+(A59-1)*months_per_period,IF(periods_per_year=24,IF((1-MOD(A59,2))=1,DAY(fpdate)+14,DAY(fpdate)),DAY(fpdate))))))</f>
        <v xml:space="preserve"> </v>
      </c>
      <c r="C59" s="94" t="str">
        <f t="shared" si="2"/>
        <v xml:space="preserve"> </v>
      </c>
      <c r="D59" s="99"/>
      <c r="E59" s="94" t="str">
        <f t="shared" si="3"/>
        <v xml:space="preserve"> </v>
      </c>
      <c r="F59" s="94" t="str">
        <f t="shared" si="4"/>
        <v xml:space="preserve"> </v>
      </c>
      <c r="G59" s="94" t="str">
        <f t="shared" si="7"/>
        <v xml:space="preserve"> </v>
      </c>
      <c r="H59" s="98">
        <f t="shared" si="6"/>
        <v>2</v>
      </c>
      <c r="I59" s="53"/>
      <c r="Y59"/>
      <c r="Z59" s="53"/>
      <c r="AA59" s="53"/>
      <c r="AB59" s="53"/>
      <c r="AC59" s="53"/>
      <c r="AD59" s="53"/>
      <c r="AE59" s="109"/>
    </row>
    <row r="60" spans="1:31" ht="16">
      <c r="A60" s="43" t="str">
        <f t="shared" si="1"/>
        <v xml:space="preserve"> </v>
      </c>
      <c r="B60" s="93" t="str">
        <f>IF(A60=" "," ",IF(periods_per_year=26,IF(A60=1,fpdate,B59+14),IF(periods_per_year=52,IF(A60=1,fpdate,B59+7),DATE(YEAR(fpdate),MONTH(fpdate)+(A60-1)*months_per_period,IF(periods_per_year=24,IF((1-MOD(A60,2))=1,DAY(fpdate)+14,DAY(fpdate)),DAY(fpdate))))))</f>
        <v xml:space="preserve"> </v>
      </c>
      <c r="C60" s="94" t="str">
        <f t="shared" si="2"/>
        <v xml:space="preserve"> </v>
      </c>
      <c r="D60" s="99"/>
      <c r="E60" s="94" t="str">
        <f t="shared" si="3"/>
        <v xml:space="preserve"> </v>
      </c>
      <c r="F60" s="94" t="str">
        <f t="shared" si="4"/>
        <v xml:space="preserve"> </v>
      </c>
      <c r="G60" s="94" t="str">
        <f t="shared" si="7"/>
        <v xml:space="preserve"> </v>
      </c>
      <c r="H60" s="98">
        <f t="shared" si="6"/>
        <v>2</v>
      </c>
      <c r="I60" s="53"/>
      <c r="Y60"/>
      <c r="Z60" s="53"/>
      <c r="AA60" s="53"/>
      <c r="AB60" s="53"/>
      <c r="AC60" s="53"/>
      <c r="AD60" s="53"/>
      <c r="AE60" s="109"/>
    </row>
    <row r="61" spans="1:31" ht="16">
      <c r="A61" s="43" t="str">
        <f t="shared" si="1"/>
        <v xml:space="preserve"> </v>
      </c>
      <c r="B61" s="93" t="str">
        <f>IF(A61=" "," ",IF(periods_per_year=26,IF(A61=1,fpdate,B60+14),IF(periods_per_year=52,IF(A61=1,fpdate,B60+7),DATE(YEAR(fpdate),MONTH(fpdate)+(A61-1)*months_per_period,IF(periods_per_year=24,IF((1-MOD(A61,2))=1,DAY(fpdate)+14,DAY(fpdate)),DAY(fpdate))))))</f>
        <v xml:space="preserve"> </v>
      </c>
      <c r="C61" s="94" t="str">
        <f t="shared" si="2"/>
        <v xml:space="preserve"> </v>
      </c>
      <c r="D61" s="99"/>
      <c r="E61" s="94" t="str">
        <f t="shared" si="3"/>
        <v xml:space="preserve"> </v>
      </c>
      <c r="F61" s="94" t="str">
        <f t="shared" si="4"/>
        <v xml:space="preserve"> </v>
      </c>
      <c r="G61" s="94" t="str">
        <f t="shared" si="7"/>
        <v xml:space="preserve"> </v>
      </c>
      <c r="H61" s="98">
        <f t="shared" si="6"/>
        <v>2</v>
      </c>
      <c r="I61" s="53"/>
      <c r="Y61"/>
      <c r="Z61" s="53"/>
      <c r="AA61" s="53"/>
      <c r="AB61" s="53"/>
      <c r="AC61" s="53"/>
      <c r="AD61" s="53"/>
      <c r="AE61" s="109"/>
    </row>
    <row r="62" spans="1:31" ht="16">
      <c r="A62" s="43" t="str">
        <f t="shared" si="1"/>
        <v xml:space="preserve"> </v>
      </c>
      <c r="B62" s="93" t="str">
        <f>IF(A62=" "," ",IF(periods_per_year=26,IF(A62=1,fpdate,B61+14),IF(periods_per_year=52,IF(A62=1,fpdate,B61+7),DATE(YEAR(fpdate),MONTH(fpdate)+(A62-1)*months_per_period,IF(periods_per_year=24,IF((1-MOD(A62,2))=1,DAY(fpdate)+14,DAY(fpdate)),DAY(fpdate))))))</f>
        <v xml:space="preserve"> </v>
      </c>
      <c r="C62" s="94" t="str">
        <f t="shared" si="2"/>
        <v xml:space="preserve"> </v>
      </c>
      <c r="D62" s="99"/>
      <c r="E62" s="94" t="str">
        <f t="shared" si="3"/>
        <v xml:space="preserve"> </v>
      </c>
      <c r="F62" s="94" t="str">
        <f t="shared" si="4"/>
        <v xml:space="preserve"> </v>
      </c>
      <c r="G62" s="94" t="str">
        <f t="shared" si="7"/>
        <v xml:space="preserve"> </v>
      </c>
      <c r="H62" s="98">
        <f t="shared" si="6"/>
        <v>2</v>
      </c>
      <c r="I62" s="53"/>
      <c r="Y62"/>
      <c r="Z62" s="53"/>
      <c r="AA62" s="53"/>
      <c r="AB62" s="53"/>
      <c r="AC62" s="53"/>
      <c r="AD62" s="53"/>
      <c r="AE62" s="109"/>
    </row>
    <row r="63" spans="1:31" ht="16">
      <c r="A63" s="43" t="str">
        <f t="shared" si="1"/>
        <v xml:space="preserve"> </v>
      </c>
      <c r="B63" s="93" t="str">
        <f>IF(A63=" "," ",IF(periods_per_year=26,IF(A63=1,fpdate,B62+14),IF(periods_per_year=52,IF(A63=1,fpdate,B62+7),DATE(YEAR(fpdate),MONTH(fpdate)+(A63-1)*months_per_period,IF(periods_per_year=24,IF((1-MOD(A63,2))=1,DAY(fpdate)+14,DAY(fpdate)),DAY(fpdate))))))</f>
        <v xml:space="preserve"> </v>
      </c>
      <c r="C63" s="94" t="str">
        <f t="shared" si="2"/>
        <v xml:space="preserve"> </v>
      </c>
      <c r="D63" s="99"/>
      <c r="E63" s="94" t="str">
        <f t="shared" si="3"/>
        <v xml:space="preserve"> </v>
      </c>
      <c r="F63" s="94" t="str">
        <f t="shared" si="4"/>
        <v xml:space="preserve"> </v>
      </c>
      <c r="G63" s="94" t="str">
        <f t="shared" si="7"/>
        <v xml:space="preserve"> </v>
      </c>
      <c r="H63" s="98">
        <f t="shared" si="6"/>
        <v>2</v>
      </c>
      <c r="I63" s="53"/>
      <c r="Y63"/>
      <c r="Z63" s="53"/>
      <c r="AA63" s="53"/>
      <c r="AB63" s="53"/>
      <c r="AC63" s="53"/>
      <c r="AD63" s="53"/>
      <c r="AE63" s="109"/>
    </row>
    <row r="64" spans="1:31" ht="16">
      <c r="A64" s="43" t="str">
        <f t="shared" si="1"/>
        <v xml:space="preserve"> </v>
      </c>
      <c r="B64" s="93" t="str">
        <f>IF(A64=" "," ",IF(periods_per_year=26,IF(A64=1,fpdate,B63+14),IF(periods_per_year=52,IF(A64=1,fpdate,B63+7),DATE(YEAR(fpdate),MONTH(fpdate)+(A64-1)*months_per_period,IF(periods_per_year=24,IF((1-MOD(A64,2))=1,DAY(fpdate)+14,DAY(fpdate)),DAY(fpdate))))))</f>
        <v xml:space="preserve"> </v>
      </c>
      <c r="C64" s="94" t="str">
        <f t="shared" si="2"/>
        <v xml:space="preserve"> </v>
      </c>
      <c r="D64" s="99"/>
      <c r="E64" s="94" t="str">
        <f t="shared" si="3"/>
        <v xml:space="preserve"> </v>
      </c>
      <c r="F64" s="94" t="str">
        <f t="shared" si="4"/>
        <v xml:space="preserve"> </v>
      </c>
      <c r="G64" s="94" t="str">
        <f t="shared" si="7"/>
        <v xml:space="preserve"> </v>
      </c>
      <c r="H64" s="98">
        <f t="shared" si="6"/>
        <v>2</v>
      </c>
      <c r="I64" s="53"/>
      <c r="Z64" s="53"/>
      <c r="AA64" s="53"/>
      <c r="AB64" s="53"/>
      <c r="AC64" s="53"/>
    </row>
    <row r="65" spans="1:29" ht="16">
      <c r="A65" s="43" t="str">
        <f t="shared" si="1"/>
        <v xml:space="preserve"> </v>
      </c>
      <c r="B65" s="93" t="str">
        <f>IF(A65=" "," ",IF(periods_per_year=26,IF(A65=1,fpdate,B64+14),IF(periods_per_year=52,IF(A65=1,fpdate,B64+7),DATE(YEAR(fpdate),MONTH(fpdate)+(A65-1)*months_per_period,IF(periods_per_year=24,IF((1-MOD(A65,2))=1,DAY(fpdate)+14,DAY(fpdate)),DAY(fpdate))))))</f>
        <v xml:space="preserve"> </v>
      </c>
      <c r="C65" s="94" t="str">
        <f t="shared" si="2"/>
        <v xml:space="preserve"> </v>
      </c>
      <c r="D65" s="99"/>
      <c r="E65" s="94" t="str">
        <f t="shared" si="3"/>
        <v xml:space="preserve"> </v>
      </c>
      <c r="F65" s="94" t="str">
        <f t="shared" si="4"/>
        <v xml:space="preserve"> </v>
      </c>
      <c r="G65" s="94" t="str">
        <f t="shared" si="7"/>
        <v xml:space="preserve"> </v>
      </c>
      <c r="H65" s="98">
        <f t="shared" si="6"/>
        <v>2</v>
      </c>
      <c r="I65" s="53"/>
      <c r="Z65" s="53"/>
      <c r="AA65" s="53"/>
      <c r="AB65" s="53"/>
      <c r="AC65" s="53"/>
    </row>
    <row r="66" spans="1:29" ht="16">
      <c r="A66" s="43" t="str">
        <f t="shared" si="1"/>
        <v xml:space="preserve"> </v>
      </c>
      <c r="B66" s="93" t="str">
        <f>IF(A66=" "," ",IF(periods_per_year=26,IF(A66=1,fpdate,B65+14),IF(periods_per_year=52,IF(A66=1,fpdate,B65+7),DATE(YEAR(fpdate),MONTH(fpdate)+(A66-1)*months_per_period,IF(periods_per_year=24,IF((1-MOD(A66,2))=1,DAY(fpdate)+14,DAY(fpdate)),DAY(fpdate))))))</f>
        <v xml:space="preserve"> </v>
      </c>
      <c r="C66" s="94" t="str">
        <f t="shared" si="2"/>
        <v xml:space="preserve"> </v>
      </c>
      <c r="D66" s="99"/>
      <c r="E66" s="94" t="str">
        <f t="shared" si="3"/>
        <v xml:space="preserve"> </v>
      </c>
      <c r="F66" s="94" t="str">
        <f t="shared" si="4"/>
        <v xml:space="preserve"> </v>
      </c>
      <c r="G66" s="94" t="str">
        <f t="shared" si="7"/>
        <v xml:space="preserve"> </v>
      </c>
      <c r="H66" s="98">
        <f t="shared" si="6"/>
        <v>2</v>
      </c>
      <c r="I66" s="53"/>
      <c r="Z66" s="53"/>
      <c r="AA66" s="53"/>
      <c r="AB66" s="53"/>
      <c r="AC66" s="53"/>
    </row>
    <row r="67" spans="1:29" ht="16">
      <c r="A67" s="43" t="str">
        <f t="shared" si="1"/>
        <v xml:space="preserve"> </v>
      </c>
      <c r="B67" s="93" t="str">
        <f>IF(A67=" "," ",IF(periods_per_year=26,IF(A67=1,fpdate,B66+14),IF(periods_per_year=52,IF(A67=1,fpdate,B66+7),DATE(YEAR(fpdate),MONTH(fpdate)+(A67-1)*months_per_period,IF(periods_per_year=24,IF((1-MOD(A67,2))=1,DAY(fpdate)+14,DAY(fpdate)),DAY(fpdate))))))</f>
        <v xml:space="preserve"> </v>
      </c>
      <c r="C67" s="94" t="str">
        <f t="shared" si="2"/>
        <v xml:space="preserve"> </v>
      </c>
      <c r="D67" s="99"/>
      <c r="E67" s="94" t="str">
        <f t="shared" si="3"/>
        <v xml:space="preserve"> </v>
      </c>
      <c r="F67" s="94" t="str">
        <f t="shared" si="4"/>
        <v xml:space="preserve"> </v>
      </c>
      <c r="G67" s="94" t="str">
        <f t="shared" si="7"/>
        <v xml:space="preserve"> </v>
      </c>
      <c r="H67" s="98">
        <f t="shared" si="6"/>
        <v>2</v>
      </c>
      <c r="I67" s="53"/>
      <c r="Z67" s="53"/>
      <c r="AA67" s="53"/>
      <c r="AB67" s="53"/>
      <c r="AC67" s="53"/>
    </row>
    <row r="68" spans="1:29" ht="16">
      <c r="A68" s="43" t="str">
        <f t="shared" si="1"/>
        <v xml:space="preserve"> </v>
      </c>
      <c r="B68" s="93" t="str">
        <f>IF(A68=" "," ",IF(periods_per_year=26,IF(A68=1,fpdate,B67+14),IF(periods_per_year=52,IF(A68=1,fpdate,B67+7),DATE(YEAR(fpdate),MONTH(fpdate)+(A68-1)*months_per_period,IF(periods_per_year=24,IF((1-MOD(A68,2))=1,DAY(fpdate)+14,DAY(fpdate)),DAY(fpdate))))))</f>
        <v xml:space="preserve"> </v>
      </c>
      <c r="C68" s="94" t="str">
        <f t="shared" si="2"/>
        <v xml:space="preserve"> </v>
      </c>
      <c r="D68" s="99"/>
      <c r="E68" s="94" t="str">
        <f t="shared" si="3"/>
        <v xml:space="preserve"> </v>
      </c>
      <c r="F68" s="94" t="str">
        <f t="shared" si="4"/>
        <v xml:space="preserve"> </v>
      </c>
      <c r="G68" s="94" t="str">
        <f t="shared" si="7"/>
        <v xml:space="preserve"> </v>
      </c>
      <c r="H68" s="98">
        <f t="shared" si="6"/>
        <v>2</v>
      </c>
      <c r="I68" s="53"/>
    </row>
    <row r="69" spans="1:29" ht="16">
      <c r="A69" s="43" t="str">
        <f t="shared" si="1"/>
        <v xml:space="preserve"> </v>
      </c>
      <c r="B69" s="93" t="str">
        <f>IF(A69=" "," ",IF(periods_per_year=26,IF(A69=1,fpdate,B68+14),IF(periods_per_year=52,IF(A69=1,fpdate,B68+7),DATE(YEAR(fpdate),MONTH(fpdate)+(A69-1)*months_per_period,IF(periods_per_year=24,IF((1-MOD(A69,2))=1,DAY(fpdate)+14,DAY(fpdate)),DAY(fpdate))))))</f>
        <v xml:space="preserve"> </v>
      </c>
      <c r="C69" s="94" t="str">
        <f t="shared" si="2"/>
        <v xml:space="preserve"> </v>
      </c>
      <c r="D69" s="99"/>
      <c r="E69" s="94" t="str">
        <f t="shared" si="3"/>
        <v xml:space="preserve"> </v>
      </c>
      <c r="F69" s="94" t="str">
        <f t="shared" si="4"/>
        <v xml:space="preserve"> </v>
      </c>
      <c r="G69" s="94" t="str">
        <f t="shared" si="7"/>
        <v xml:space="preserve"> </v>
      </c>
      <c r="H69" s="98">
        <f t="shared" si="6"/>
        <v>2</v>
      </c>
      <c r="I69" s="53"/>
    </row>
    <row r="70" spans="1:29" ht="16">
      <c r="A70" s="43" t="str">
        <f t="shared" si="1"/>
        <v xml:space="preserve"> </v>
      </c>
      <c r="B70" s="93" t="str">
        <f>IF(A70=" "," ",IF(periods_per_year=26,IF(A70=1,fpdate,B69+14),IF(periods_per_year=52,IF(A70=1,fpdate,B69+7),DATE(YEAR(fpdate),MONTH(fpdate)+(A70-1)*months_per_period,IF(periods_per_year=24,IF((1-MOD(A70,2))=1,DAY(fpdate)+14,DAY(fpdate)),DAY(fpdate))))))</f>
        <v xml:space="preserve"> </v>
      </c>
      <c r="C70" s="94" t="str">
        <f t="shared" si="2"/>
        <v xml:space="preserve"> </v>
      </c>
      <c r="D70" s="99"/>
      <c r="E70" s="94" t="str">
        <f t="shared" si="3"/>
        <v xml:space="preserve"> </v>
      </c>
      <c r="F70" s="94" t="str">
        <f t="shared" si="4"/>
        <v xml:space="preserve"> </v>
      </c>
      <c r="G70" s="94" t="str">
        <f t="shared" si="7"/>
        <v xml:space="preserve"> </v>
      </c>
      <c r="H70" s="98">
        <f t="shared" si="6"/>
        <v>2</v>
      </c>
      <c r="I70" s="53"/>
    </row>
    <row r="71" spans="1:29" ht="16">
      <c r="A71" s="43" t="str">
        <f t="shared" si="1"/>
        <v xml:space="preserve"> </v>
      </c>
      <c r="B71" s="93" t="str">
        <f>IF(A71=" "," ",IF(periods_per_year=26,IF(A71=1,fpdate,B70+14),IF(periods_per_year=52,IF(A71=1,fpdate,B70+7),DATE(YEAR(fpdate),MONTH(fpdate)+(A71-1)*months_per_period,IF(periods_per_year=24,IF((1-MOD(A71,2))=1,DAY(fpdate)+14,DAY(fpdate)),DAY(fpdate))))))</f>
        <v xml:space="preserve"> </v>
      </c>
      <c r="C71" s="94" t="str">
        <f t="shared" si="2"/>
        <v xml:space="preserve"> </v>
      </c>
      <c r="D71" s="99"/>
      <c r="E71" s="94" t="str">
        <f t="shared" si="3"/>
        <v xml:space="preserve"> </v>
      </c>
      <c r="F71" s="94" t="str">
        <f t="shared" si="4"/>
        <v xml:space="preserve"> </v>
      </c>
      <c r="G71" s="94" t="str">
        <f t="shared" si="7"/>
        <v xml:space="preserve"> </v>
      </c>
      <c r="H71" s="98">
        <f t="shared" si="6"/>
        <v>2</v>
      </c>
      <c r="I71" s="53"/>
    </row>
    <row r="72" spans="1:29" ht="16">
      <c r="A72" s="43" t="str">
        <f t="shared" si="1"/>
        <v xml:space="preserve"> </v>
      </c>
      <c r="B72" s="93" t="str">
        <f>IF(A72=" "," ",IF(periods_per_year=26,IF(A72=1,fpdate,B71+14),IF(periods_per_year=52,IF(A72=1,fpdate,B71+7),DATE(YEAR(fpdate),MONTH(fpdate)+(A72-1)*months_per_period,IF(periods_per_year=24,IF((1-MOD(A72,2))=1,DAY(fpdate)+14,DAY(fpdate)),DAY(fpdate))))))</f>
        <v xml:space="preserve"> </v>
      </c>
      <c r="C72" s="94" t="str">
        <f t="shared" si="2"/>
        <v xml:space="preserve"> </v>
      </c>
      <c r="D72" s="99"/>
      <c r="E72" s="94" t="str">
        <f t="shared" si="3"/>
        <v xml:space="preserve"> </v>
      </c>
      <c r="F72" s="94" t="str">
        <f t="shared" si="4"/>
        <v xml:space="preserve"> </v>
      </c>
      <c r="G72" s="94" t="str">
        <f t="shared" si="7"/>
        <v xml:space="preserve"> </v>
      </c>
      <c r="H72" s="98">
        <f t="shared" si="6"/>
        <v>2</v>
      </c>
      <c r="I72" s="53"/>
    </row>
    <row r="73" spans="1:29" ht="16">
      <c r="A73" s="43" t="str">
        <f t="shared" si="1"/>
        <v xml:space="preserve"> </v>
      </c>
      <c r="B73" s="93" t="str">
        <f>IF(A73=" "," ",IF(periods_per_year=26,IF(A73=1,fpdate,B72+14),IF(periods_per_year=52,IF(A73=1,fpdate,B72+7),DATE(YEAR(fpdate),MONTH(fpdate)+(A73-1)*months_per_period,IF(periods_per_year=24,IF((1-MOD(A73,2))=1,DAY(fpdate)+14,DAY(fpdate)),DAY(fpdate))))))</f>
        <v xml:space="preserve"> </v>
      </c>
      <c r="C73" s="94" t="str">
        <f t="shared" si="2"/>
        <v xml:space="preserve"> </v>
      </c>
      <c r="D73" s="99"/>
      <c r="E73" s="94" t="str">
        <f t="shared" si="3"/>
        <v xml:space="preserve"> </v>
      </c>
      <c r="F73" s="94" t="str">
        <f t="shared" si="4"/>
        <v xml:space="preserve"> </v>
      </c>
      <c r="G73" s="94" t="str">
        <f t="shared" si="7"/>
        <v xml:space="preserve"> </v>
      </c>
      <c r="H73" s="98">
        <f t="shared" si="6"/>
        <v>2</v>
      </c>
      <c r="I73" s="53"/>
    </row>
    <row r="74" spans="1:29" ht="16">
      <c r="A74" s="43" t="str">
        <f t="shared" ref="A74:A137" si="8">IF(A73&gt;=nper," ",A73+1)</f>
        <v xml:space="preserve"> </v>
      </c>
      <c r="B74" s="93" t="str">
        <f>IF(A74=" "," ",IF(periods_per_year=26,IF(A74=1,fpdate,B73+14),IF(periods_per_year=52,IF(A74=1,fpdate,B73+7),DATE(YEAR(fpdate),MONTH(fpdate)+(A74-1)*months_per_period,IF(periods_per_year=24,IF((1-MOD(A74,2))=1,DAY(fpdate)+14,DAY(fpdate)),DAY(fpdate))))))</f>
        <v xml:space="preserve"> </v>
      </c>
      <c r="C74" s="94" t="str">
        <f t="shared" ref="C74:C137" si="9">IF(A74=" "," ",IF(OR(A74=nper,payment&gt;ROUND((1+rate)*G73,2)),ROUND((1+rate)*G73,2),payment))</f>
        <v xml:space="preserve"> </v>
      </c>
      <c r="D74" s="99"/>
      <c r="E74" s="94" t="str">
        <f t="shared" ref="E74:E137" si="10">IF(A74=" "," ",ROUND(rate*G73,2))</f>
        <v xml:space="preserve"> </v>
      </c>
      <c r="F74" s="94" t="str">
        <f t="shared" ref="F74:F137" si="11">IF(A74=" "," ",C74-E74+D74)</f>
        <v xml:space="preserve"> </v>
      </c>
      <c r="G74" s="94" t="str">
        <f t="shared" ref="G74:G105" si="12">IF(A74=" "," ",ROUND(G73-F74,2))</f>
        <v xml:space="preserve"> </v>
      </c>
      <c r="H74" s="98">
        <f t="shared" si="6"/>
        <v>2</v>
      </c>
      <c r="I74" s="53"/>
    </row>
    <row r="75" spans="1:29" ht="16">
      <c r="A75" s="43" t="str">
        <f t="shared" si="8"/>
        <v xml:space="preserve"> </v>
      </c>
      <c r="B75" s="93" t="str">
        <f>IF(A75=" "," ",IF(periods_per_year=26,IF(A75=1,fpdate,B74+14),IF(periods_per_year=52,IF(A75=1,fpdate,B74+7),DATE(YEAR(fpdate),MONTH(fpdate)+(A75-1)*months_per_period,IF(periods_per_year=24,IF((1-MOD(A75,2))=1,DAY(fpdate)+14,DAY(fpdate)),DAY(fpdate))))))</f>
        <v xml:space="preserve"> </v>
      </c>
      <c r="C75" s="94" t="str">
        <f t="shared" si="9"/>
        <v xml:space="preserve"> </v>
      </c>
      <c r="D75" s="99"/>
      <c r="E75" s="94" t="str">
        <f t="shared" si="10"/>
        <v xml:space="preserve"> </v>
      </c>
      <c r="F75" s="94" t="str">
        <f t="shared" si="11"/>
        <v xml:space="preserve"> </v>
      </c>
      <c r="G75" s="94" t="str">
        <f t="shared" si="12"/>
        <v xml:space="preserve"> </v>
      </c>
      <c r="H75" s="98">
        <f t="shared" ref="H75:H138" si="13">IF(AND(G75&lt;&gt;" ",G76=" "),1,2)</f>
        <v>2</v>
      </c>
      <c r="I75"/>
    </row>
    <row r="76" spans="1:29" ht="16">
      <c r="A76" s="43" t="str">
        <f t="shared" si="8"/>
        <v xml:space="preserve"> </v>
      </c>
      <c r="B76" s="93" t="str">
        <f>IF(A76=" "," ",IF(periods_per_year=26,IF(A76=1,fpdate,B75+14),IF(periods_per_year=52,IF(A76=1,fpdate,B75+7),DATE(YEAR(fpdate),MONTH(fpdate)+(A76-1)*months_per_period,IF(periods_per_year=24,IF((1-MOD(A76,2))=1,DAY(fpdate)+14,DAY(fpdate)),DAY(fpdate))))))</f>
        <v xml:space="preserve"> </v>
      </c>
      <c r="C76" s="94" t="str">
        <f t="shared" si="9"/>
        <v xml:space="preserve"> </v>
      </c>
      <c r="D76" s="99"/>
      <c r="E76" s="94" t="str">
        <f t="shared" si="10"/>
        <v xml:space="preserve"> </v>
      </c>
      <c r="F76" s="94" t="str">
        <f t="shared" si="11"/>
        <v xml:space="preserve"> </v>
      </c>
      <c r="G76" s="94" t="str">
        <f t="shared" si="12"/>
        <v xml:space="preserve"> </v>
      </c>
      <c r="H76" s="98">
        <f t="shared" si="13"/>
        <v>2</v>
      </c>
      <c r="I76"/>
    </row>
    <row r="77" spans="1:29" ht="16">
      <c r="A77" s="43" t="str">
        <f t="shared" si="8"/>
        <v xml:space="preserve"> </v>
      </c>
      <c r="B77" s="93" t="str">
        <f>IF(A77=" "," ",IF(periods_per_year=26,IF(A77=1,fpdate,B76+14),IF(periods_per_year=52,IF(A77=1,fpdate,B76+7),DATE(YEAR(fpdate),MONTH(fpdate)+(A77-1)*months_per_period,IF(periods_per_year=24,IF((1-MOD(A77,2))=1,DAY(fpdate)+14,DAY(fpdate)),DAY(fpdate))))))</f>
        <v xml:space="preserve"> </v>
      </c>
      <c r="C77" s="94" t="str">
        <f t="shared" si="9"/>
        <v xml:space="preserve"> </v>
      </c>
      <c r="D77" s="99"/>
      <c r="E77" s="94" t="str">
        <f t="shared" si="10"/>
        <v xml:space="preserve"> </v>
      </c>
      <c r="F77" s="94" t="str">
        <f t="shared" si="11"/>
        <v xml:space="preserve"> </v>
      </c>
      <c r="G77" s="94" t="str">
        <f t="shared" si="12"/>
        <v xml:space="preserve"> </v>
      </c>
      <c r="H77" s="98">
        <f t="shared" si="13"/>
        <v>2</v>
      </c>
      <c r="I77"/>
    </row>
    <row r="78" spans="1:29" ht="16">
      <c r="A78" s="43" t="str">
        <f t="shared" si="8"/>
        <v xml:space="preserve"> </v>
      </c>
      <c r="B78" s="93" t="str">
        <f>IF(A78=" "," ",IF(periods_per_year=26,IF(A78=1,fpdate,B77+14),IF(periods_per_year=52,IF(A78=1,fpdate,B77+7),DATE(YEAR(fpdate),MONTH(fpdate)+(A78-1)*months_per_period,IF(periods_per_year=24,IF((1-MOD(A78,2))=1,DAY(fpdate)+14,DAY(fpdate)),DAY(fpdate))))))</f>
        <v xml:space="preserve"> </v>
      </c>
      <c r="C78" s="94" t="str">
        <f t="shared" si="9"/>
        <v xml:space="preserve"> </v>
      </c>
      <c r="D78" s="99"/>
      <c r="E78" s="94" t="str">
        <f t="shared" si="10"/>
        <v xml:space="preserve"> </v>
      </c>
      <c r="F78" s="94" t="str">
        <f t="shared" si="11"/>
        <v xml:space="preserve"> </v>
      </c>
      <c r="G78" s="94" t="str">
        <f t="shared" si="12"/>
        <v xml:space="preserve"> </v>
      </c>
      <c r="H78" s="98">
        <f t="shared" si="13"/>
        <v>2</v>
      </c>
      <c r="I78"/>
    </row>
    <row r="79" spans="1:29" ht="16">
      <c r="A79" s="43" t="str">
        <f t="shared" si="8"/>
        <v xml:space="preserve"> </v>
      </c>
      <c r="B79" s="93" t="str">
        <f>IF(A79=" "," ",IF(periods_per_year=26,IF(A79=1,fpdate,B78+14),IF(periods_per_year=52,IF(A79=1,fpdate,B78+7),DATE(YEAR(fpdate),MONTH(fpdate)+(A79-1)*months_per_period,IF(periods_per_year=24,IF((1-MOD(A79,2))=1,DAY(fpdate)+14,DAY(fpdate)),DAY(fpdate))))))</f>
        <v xml:space="preserve"> </v>
      </c>
      <c r="C79" s="94" t="str">
        <f t="shared" si="9"/>
        <v xml:space="preserve"> </v>
      </c>
      <c r="D79" s="99"/>
      <c r="E79" s="94" t="str">
        <f t="shared" si="10"/>
        <v xml:space="preserve"> </v>
      </c>
      <c r="F79" s="94" t="str">
        <f t="shared" si="11"/>
        <v xml:space="preserve"> </v>
      </c>
      <c r="G79" s="94" t="str">
        <f t="shared" si="12"/>
        <v xml:space="preserve"> </v>
      </c>
      <c r="H79" s="98">
        <f t="shared" si="13"/>
        <v>2</v>
      </c>
      <c r="I79"/>
    </row>
    <row r="80" spans="1:29" ht="16">
      <c r="A80" s="43" t="str">
        <f t="shared" si="8"/>
        <v xml:space="preserve"> </v>
      </c>
      <c r="B80" s="93" t="str">
        <f>IF(A80=" "," ",IF(periods_per_year=26,IF(A80=1,fpdate,B79+14),IF(periods_per_year=52,IF(A80=1,fpdate,B79+7),DATE(YEAR(fpdate),MONTH(fpdate)+(A80-1)*months_per_period,IF(periods_per_year=24,IF((1-MOD(A80,2))=1,DAY(fpdate)+14,DAY(fpdate)),DAY(fpdate))))))</f>
        <v xml:space="preserve"> </v>
      </c>
      <c r="C80" s="94" t="str">
        <f t="shared" si="9"/>
        <v xml:space="preserve"> </v>
      </c>
      <c r="D80" s="99"/>
      <c r="E80" s="94" t="str">
        <f t="shared" si="10"/>
        <v xml:space="preserve"> </v>
      </c>
      <c r="F80" s="94" t="str">
        <f t="shared" si="11"/>
        <v xml:space="preserve"> </v>
      </c>
      <c r="G80" s="94" t="str">
        <f t="shared" si="12"/>
        <v xml:space="preserve"> </v>
      </c>
      <c r="H80" s="98">
        <f t="shared" si="13"/>
        <v>2</v>
      </c>
      <c r="I80"/>
    </row>
    <row r="81" spans="1:9" ht="16">
      <c r="A81" s="43" t="str">
        <f t="shared" si="8"/>
        <v xml:space="preserve"> </v>
      </c>
      <c r="B81" s="93" t="str">
        <f>IF(A81=" "," ",IF(periods_per_year=26,IF(A81=1,fpdate,B80+14),IF(periods_per_year=52,IF(A81=1,fpdate,B80+7),DATE(YEAR(fpdate),MONTH(fpdate)+(A81-1)*months_per_period,IF(periods_per_year=24,IF((1-MOD(A81,2))=1,DAY(fpdate)+14,DAY(fpdate)),DAY(fpdate))))))</f>
        <v xml:space="preserve"> </v>
      </c>
      <c r="C81" s="94" t="str">
        <f t="shared" si="9"/>
        <v xml:space="preserve"> </v>
      </c>
      <c r="D81" s="99"/>
      <c r="E81" s="94" t="str">
        <f t="shared" si="10"/>
        <v xml:space="preserve"> </v>
      </c>
      <c r="F81" s="94" t="str">
        <f t="shared" si="11"/>
        <v xml:space="preserve"> </v>
      </c>
      <c r="G81" s="94" t="str">
        <f t="shared" si="12"/>
        <v xml:space="preserve"> </v>
      </c>
      <c r="H81" s="98">
        <f t="shared" si="13"/>
        <v>2</v>
      </c>
      <c r="I81"/>
    </row>
    <row r="82" spans="1:9" ht="16">
      <c r="A82" s="43" t="str">
        <f t="shared" si="8"/>
        <v xml:space="preserve"> </v>
      </c>
      <c r="B82" s="93" t="str">
        <f>IF(A82=" "," ",IF(periods_per_year=26,IF(A82=1,fpdate,B81+14),IF(periods_per_year=52,IF(A82=1,fpdate,B81+7),DATE(YEAR(fpdate),MONTH(fpdate)+(A82-1)*months_per_period,IF(periods_per_year=24,IF((1-MOD(A82,2))=1,DAY(fpdate)+14,DAY(fpdate)),DAY(fpdate))))))</f>
        <v xml:space="preserve"> </v>
      </c>
      <c r="C82" s="94" t="str">
        <f t="shared" si="9"/>
        <v xml:space="preserve"> </v>
      </c>
      <c r="D82" s="99"/>
      <c r="E82" s="94" t="str">
        <f t="shared" si="10"/>
        <v xml:space="preserve"> </v>
      </c>
      <c r="F82" s="94" t="str">
        <f t="shared" si="11"/>
        <v xml:space="preserve"> </v>
      </c>
      <c r="G82" s="94" t="str">
        <f t="shared" si="12"/>
        <v xml:space="preserve"> </v>
      </c>
      <c r="H82" s="98">
        <f t="shared" si="13"/>
        <v>2</v>
      </c>
      <c r="I82"/>
    </row>
    <row r="83" spans="1:9" ht="16">
      <c r="A83" s="43" t="str">
        <f t="shared" si="8"/>
        <v xml:space="preserve"> </v>
      </c>
      <c r="B83" s="93" t="str">
        <f>IF(A83=" "," ",IF(periods_per_year=26,IF(A83=1,fpdate,B82+14),IF(periods_per_year=52,IF(A83=1,fpdate,B82+7),DATE(YEAR(fpdate),MONTH(fpdate)+(A83-1)*months_per_period,IF(periods_per_year=24,IF((1-MOD(A83,2))=1,DAY(fpdate)+14,DAY(fpdate)),DAY(fpdate))))))</f>
        <v xml:space="preserve"> </v>
      </c>
      <c r="C83" s="94" t="str">
        <f t="shared" si="9"/>
        <v xml:space="preserve"> </v>
      </c>
      <c r="D83" s="99"/>
      <c r="E83" s="94" t="str">
        <f t="shared" si="10"/>
        <v xml:space="preserve"> </v>
      </c>
      <c r="F83" s="94" t="str">
        <f t="shared" si="11"/>
        <v xml:space="preserve"> </v>
      </c>
      <c r="G83" s="94" t="str">
        <f t="shared" si="12"/>
        <v xml:space="preserve"> </v>
      </c>
      <c r="H83" s="98">
        <f t="shared" si="13"/>
        <v>2</v>
      </c>
      <c r="I83"/>
    </row>
    <row r="84" spans="1:9" ht="16">
      <c r="A84" s="43" t="str">
        <f t="shared" si="8"/>
        <v xml:space="preserve"> </v>
      </c>
      <c r="B84" s="93" t="str">
        <f>IF(A84=" "," ",IF(periods_per_year=26,IF(A84=1,fpdate,B83+14),IF(periods_per_year=52,IF(A84=1,fpdate,B83+7),DATE(YEAR(fpdate),MONTH(fpdate)+(A84-1)*months_per_period,IF(periods_per_year=24,IF((1-MOD(A84,2))=1,DAY(fpdate)+14,DAY(fpdate)),DAY(fpdate))))))</f>
        <v xml:space="preserve"> </v>
      </c>
      <c r="C84" s="94" t="str">
        <f t="shared" si="9"/>
        <v xml:space="preserve"> </v>
      </c>
      <c r="D84" s="99"/>
      <c r="E84" s="94" t="str">
        <f t="shared" si="10"/>
        <v xml:space="preserve"> </v>
      </c>
      <c r="F84" s="94" t="str">
        <f t="shared" si="11"/>
        <v xml:space="preserve"> </v>
      </c>
      <c r="G84" s="94" t="str">
        <f t="shared" si="12"/>
        <v xml:space="preserve"> </v>
      </c>
      <c r="H84" s="98">
        <f t="shared" si="13"/>
        <v>2</v>
      </c>
      <c r="I84"/>
    </row>
    <row r="85" spans="1:9" ht="16">
      <c r="A85" s="43" t="str">
        <f t="shared" si="8"/>
        <v xml:space="preserve"> </v>
      </c>
      <c r="B85" s="93" t="str">
        <f>IF(A85=" "," ",IF(periods_per_year=26,IF(A85=1,fpdate,B84+14),IF(periods_per_year=52,IF(A85=1,fpdate,B84+7),DATE(YEAR(fpdate),MONTH(fpdate)+(A85-1)*months_per_period,IF(periods_per_year=24,IF((1-MOD(A85,2))=1,DAY(fpdate)+14,DAY(fpdate)),DAY(fpdate))))))</f>
        <v xml:space="preserve"> </v>
      </c>
      <c r="C85" s="94" t="str">
        <f t="shared" si="9"/>
        <v xml:space="preserve"> </v>
      </c>
      <c r="D85" s="99"/>
      <c r="E85" s="94" t="str">
        <f t="shared" si="10"/>
        <v xml:space="preserve"> </v>
      </c>
      <c r="F85" s="94" t="str">
        <f t="shared" si="11"/>
        <v xml:space="preserve"> </v>
      </c>
      <c r="G85" s="94" t="str">
        <f t="shared" si="12"/>
        <v xml:space="preserve"> </v>
      </c>
      <c r="H85" s="98">
        <f t="shared" si="13"/>
        <v>2</v>
      </c>
      <c r="I85"/>
    </row>
    <row r="86" spans="1:9" ht="16">
      <c r="A86" s="43" t="str">
        <f t="shared" si="8"/>
        <v xml:space="preserve"> </v>
      </c>
      <c r="B86" s="93" t="str">
        <f>IF(A86=" "," ",IF(periods_per_year=26,IF(A86=1,fpdate,B85+14),IF(periods_per_year=52,IF(A86=1,fpdate,B85+7),DATE(YEAR(fpdate),MONTH(fpdate)+(A86-1)*months_per_period,IF(periods_per_year=24,IF((1-MOD(A86,2))=1,DAY(fpdate)+14,DAY(fpdate)),DAY(fpdate))))))</f>
        <v xml:space="preserve"> </v>
      </c>
      <c r="C86" s="94" t="str">
        <f t="shared" si="9"/>
        <v xml:space="preserve"> </v>
      </c>
      <c r="D86" s="99"/>
      <c r="E86" s="94" t="str">
        <f t="shared" si="10"/>
        <v xml:space="preserve"> </v>
      </c>
      <c r="F86" s="94" t="str">
        <f t="shared" si="11"/>
        <v xml:space="preserve"> </v>
      </c>
      <c r="G86" s="94" t="str">
        <f t="shared" si="12"/>
        <v xml:space="preserve"> </v>
      </c>
      <c r="H86" s="98">
        <f t="shared" si="13"/>
        <v>2</v>
      </c>
      <c r="I86"/>
    </row>
    <row r="87" spans="1:9" ht="16">
      <c r="A87" s="43" t="str">
        <f t="shared" si="8"/>
        <v xml:space="preserve"> </v>
      </c>
      <c r="B87" s="93" t="str">
        <f>IF(A87=" "," ",IF(periods_per_year=26,IF(A87=1,fpdate,B86+14),IF(periods_per_year=52,IF(A87=1,fpdate,B86+7),DATE(YEAR(fpdate),MONTH(fpdate)+(A87-1)*months_per_period,IF(periods_per_year=24,IF((1-MOD(A87,2))=1,DAY(fpdate)+14,DAY(fpdate)),DAY(fpdate))))))</f>
        <v xml:space="preserve"> </v>
      </c>
      <c r="C87" s="94" t="str">
        <f t="shared" si="9"/>
        <v xml:space="preserve"> </v>
      </c>
      <c r="D87" s="99"/>
      <c r="E87" s="94" t="str">
        <f t="shared" si="10"/>
        <v xml:space="preserve"> </v>
      </c>
      <c r="F87" s="94" t="str">
        <f t="shared" si="11"/>
        <v xml:space="preserve"> </v>
      </c>
      <c r="G87" s="94" t="str">
        <f t="shared" si="12"/>
        <v xml:space="preserve"> </v>
      </c>
      <c r="H87" s="98">
        <f t="shared" si="13"/>
        <v>2</v>
      </c>
      <c r="I87"/>
    </row>
    <row r="88" spans="1:9" ht="16">
      <c r="A88" s="43" t="str">
        <f t="shared" si="8"/>
        <v xml:space="preserve"> </v>
      </c>
      <c r="B88" s="93" t="str">
        <f>IF(A88=" "," ",IF(periods_per_year=26,IF(A88=1,fpdate,B87+14),IF(periods_per_year=52,IF(A88=1,fpdate,B87+7),DATE(YEAR(fpdate),MONTH(fpdate)+(A88-1)*months_per_period,IF(periods_per_year=24,IF((1-MOD(A88,2))=1,DAY(fpdate)+14,DAY(fpdate)),DAY(fpdate))))))</f>
        <v xml:space="preserve"> </v>
      </c>
      <c r="C88" s="94" t="str">
        <f t="shared" si="9"/>
        <v xml:space="preserve"> </v>
      </c>
      <c r="D88" s="99"/>
      <c r="E88" s="94" t="str">
        <f t="shared" si="10"/>
        <v xml:space="preserve"> </v>
      </c>
      <c r="F88" s="94" t="str">
        <f t="shared" si="11"/>
        <v xml:space="preserve"> </v>
      </c>
      <c r="G88" s="94" t="str">
        <f t="shared" si="12"/>
        <v xml:space="preserve"> </v>
      </c>
      <c r="H88" s="98">
        <f t="shared" si="13"/>
        <v>2</v>
      </c>
      <c r="I88"/>
    </row>
    <row r="89" spans="1:9" ht="16">
      <c r="A89" s="43" t="str">
        <f t="shared" si="8"/>
        <v xml:space="preserve"> </v>
      </c>
      <c r="B89" s="93" t="str">
        <f>IF(A89=" "," ",IF(periods_per_year=26,IF(A89=1,fpdate,B88+14),IF(periods_per_year=52,IF(A89=1,fpdate,B88+7),DATE(YEAR(fpdate),MONTH(fpdate)+(A89-1)*months_per_period,IF(periods_per_year=24,IF((1-MOD(A89,2))=1,DAY(fpdate)+14,DAY(fpdate)),DAY(fpdate))))))</f>
        <v xml:space="preserve"> </v>
      </c>
      <c r="C89" s="94" t="str">
        <f t="shared" si="9"/>
        <v xml:space="preserve"> </v>
      </c>
      <c r="D89" s="99"/>
      <c r="E89" s="94" t="str">
        <f t="shared" si="10"/>
        <v xml:space="preserve"> </v>
      </c>
      <c r="F89" s="94" t="str">
        <f t="shared" si="11"/>
        <v xml:space="preserve"> </v>
      </c>
      <c r="G89" s="94" t="str">
        <f t="shared" si="12"/>
        <v xml:space="preserve"> </v>
      </c>
      <c r="H89" s="98">
        <f t="shared" si="13"/>
        <v>2</v>
      </c>
      <c r="I89"/>
    </row>
    <row r="90" spans="1:9" ht="16">
      <c r="A90" s="43" t="str">
        <f t="shared" si="8"/>
        <v xml:space="preserve"> </v>
      </c>
      <c r="B90" s="93" t="str">
        <f>IF(A90=" "," ",IF(periods_per_year=26,IF(A90=1,fpdate,B89+14),IF(periods_per_year=52,IF(A90=1,fpdate,B89+7),DATE(YEAR(fpdate),MONTH(fpdate)+(A90-1)*months_per_period,IF(periods_per_year=24,IF((1-MOD(A90,2))=1,DAY(fpdate)+14,DAY(fpdate)),DAY(fpdate))))))</f>
        <v xml:space="preserve"> </v>
      </c>
      <c r="C90" s="94" t="str">
        <f t="shared" si="9"/>
        <v xml:space="preserve"> </v>
      </c>
      <c r="D90" s="99"/>
      <c r="E90" s="94" t="str">
        <f t="shared" si="10"/>
        <v xml:space="preserve"> </v>
      </c>
      <c r="F90" s="94" t="str">
        <f t="shared" si="11"/>
        <v xml:space="preserve"> </v>
      </c>
      <c r="G90" s="94" t="str">
        <f t="shared" si="12"/>
        <v xml:space="preserve"> </v>
      </c>
      <c r="H90" s="98">
        <f t="shared" si="13"/>
        <v>2</v>
      </c>
      <c r="I90"/>
    </row>
    <row r="91" spans="1:9" ht="16">
      <c r="A91" s="43" t="str">
        <f t="shared" si="8"/>
        <v xml:space="preserve"> </v>
      </c>
      <c r="B91" s="93" t="str">
        <f>IF(A91=" "," ",IF(periods_per_year=26,IF(A91=1,fpdate,B90+14),IF(periods_per_year=52,IF(A91=1,fpdate,B90+7),DATE(YEAR(fpdate),MONTH(fpdate)+(A91-1)*months_per_period,IF(periods_per_year=24,IF((1-MOD(A91,2))=1,DAY(fpdate)+14,DAY(fpdate)),DAY(fpdate))))))</f>
        <v xml:space="preserve"> </v>
      </c>
      <c r="C91" s="94" t="str">
        <f t="shared" si="9"/>
        <v xml:space="preserve"> </v>
      </c>
      <c r="D91" s="99"/>
      <c r="E91" s="94" t="str">
        <f t="shared" si="10"/>
        <v xml:space="preserve"> </v>
      </c>
      <c r="F91" s="94" t="str">
        <f t="shared" si="11"/>
        <v xml:space="preserve"> </v>
      </c>
      <c r="G91" s="94" t="str">
        <f t="shared" si="12"/>
        <v xml:space="preserve"> </v>
      </c>
      <c r="H91" s="98">
        <f t="shared" si="13"/>
        <v>2</v>
      </c>
      <c r="I91"/>
    </row>
    <row r="92" spans="1:9" ht="16">
      <c r="A92" s="43" t="str">
        <f t="shared" si="8"/>
        <v xml:space="preserve"> </v>
      </c>
      <c r="B92" s="93" t="str">
        <f>IF(A92=" "," ",IF(periods_per_year=26,IF(A92=1,fpdate,B91+14),IF(periods_per_year=52,IF(A92=1,fpdate,B91+7),DATE(YEAR(fpdate),MONTH(fpdate)+(A92-1)*months_per_period,IF(periods_per_year=24,IF((1-MOD(A92,2))=1,DAY(fpdate)+14,DAY(fpdate)),DAY(fpdate))))))</f>
        <v xml:space="preserve"> </v>
      </c>
      <c r="C92" s="94" t="str">
        <f t="shared" si="9"/>
        <v xml:space="preserve"> </v>
      </c>
      <c r="D92" s="99"/>
      <c r="E92" s="94" t="str">
        <f t="shared" si="10"/>
        <v xml:space="preserve"> </v>
      </c>
      <c r="F92" s="94" t="str">
        <f t="shared" si="11"/>
        <v xml:space="preserve"> </v>
      </c>
      <c r="G92" s="94" t="str">
        <f t="shared" si="12"/>
        <v xml:space="preserve"> </v>
      </c>
      <c r="H92" s="98">
        <f t="shared" si="13"/>
        <v>2</v>
      </c>
      <c r="I92"/>
    </row>
    <row r="93" spans="1:9" ht="16">
      <c r="A93" s="43" t="str">
        <f t="shared" si="8"/>
        <v xml:space="preserve"> </v>
      </c>
      <c r="B93" s="93" t="str">
        <f>IF(A93=" "," ",IF(periods_per_year=26,IF(A93=1,fpdate,B92+14),IF(periods_per_year=52,IF(A93=1,fpdate,B92+7),DATE(YEAR(fpdate),MONTH(fpdate)+(A93-1)*months_per_period,IF(periods_per_year=24,IF((1-MOD(A93,2))=1,DAY(fpdate)+14,DAY(fpdate)),DAY(fpdate))))))</f>
        <v xml:space="preserve"> </v>
      </c>
      <c r="C93" s="94" t="str">
        <f t="shared" si="9"/>
        <v xml:space="preserve"> </v>
      </c>
      <c r="D93" s="99"/>
      <c r="E93" s="94" t="str">
        <f t="shared" si="10"/>
        <v xml:space="preserve"> </v>
      </c>
      <c r="F93" s="94" t="str">
        <f t="shared" si="11"/>
        <v xml:space="preserve"> </v>
      </c>
      <c r="G93" s="94" t="str">
        <f t="shared" si="12"/>
        <v xml:space="preserve"> </v>
      </c>
      <c r="H93" s="98">
        <f t="shared" si="13"/>
        <v>2</v>
      </c>
      <c r="I93"/>
    </row>
    <row r="94" spans="1:9" ht="16">
      <c r="A94" s="43" t="str">
        <f t="shared" si="8"/>
        <v xml:space="preserve"> </v>
      </c>
      <c r="B94" s="93" t="str">
        <f>IF(A94=" "," ",IF(periods_per_year=26,IF(A94=1,fpdate,B93+14),IF(periods_per_year=52,IF(A94=1,fpdate,B93+7),DATE(YEAR(fpdate),MONTH(fpdate)+(A94-1)*months_per_period,IF(periods_per_year=24,IF((1-MOD(A94,2))=1,DAY(fpdate)+14,DAY(fpdate)),DAY(fpdate))))))</f>
        <v xml:space="preserve"> </v>
      </c>
      <c r="C94" s="94" t="str">
        <f t="shared" si="9"/>
        <v xml:space="preserve"> </v>
      </c>
      <c r="D94" s="99"/>
      <c r="E94" s="94" t="str">
        <f t="shared" si="10"/>
        <v xml:space="preserve"> </v>
      </c>
      <c r="F94" s="94" t="str">
        <f t="shared" si="11"/>
        <v xml:space="preserve"> </v>
      </c>
      <c r="G94" s="94" t="str">
        <f t="shared" si="12"/>
        <v xml:space="preserve"> </v>
      </c>
      <c r="H94" s="98">
        <f t="shared" si="13"/>
        <v>2</v>
      </c>
      <c r="I94"/>
    </row>
    <row r="95" spans="1:9" ht="16">
      <c r="A95" s="43" t="str">
        <f t="shared" si="8"/>
        <v xml:space="preserve"> </v>
      </c>
      <c r="B95" s="93" t="str">
        <f>IF(A95=" "," ",IF(periods_per_year=26,IF(A95=1,fpdate,B94+14),IF(periods_per_year=52,IF(A95=1,fpdate,B94+7),DATE(YEAR(fpdate),MONTH(fpdate)+(A95-1)*months_per_period,IF(periods_per_year=24,IF((1-MOD(A95,2))=1,DAY(fpdate)+14,DAY(fpdate)),DAY(fpdate))))))</f>
        <v xml:space="preserve"> </v>
      </c>
      <c r="C95" s="94" t="str">
        <f t="shared" si="9"/>
        <v xml:space="preserve"> </v>
      </c>
      <c r="D95" s="99"/>
      <c r="E95" s="94" t="str">
        <f t="shared" si="10"/>
        <v xml:space="preserve"> </v>
      </c>
      <c r="F95" s="94" t="str">
        <f t="shared" si="11"/>
        <v xml:space="preserve"> </v>
      </c>
      <c r="G95" s="94" t="str">
        <f t="shared" si="12"/>
        <v xml:space="preserve"> </v>
      </c>
      <c r="H95" s="98">
        <f t="shared" si="13"/>
        <v>2</v>
      </c>
      <c r="I95"/>
    </row>
    <row r="96" spans="1:9" ht="16">
      <c r="A96" s="43" t="str">
        <f t="shared" si="8"/>
        <v xml:space="preserve"> </v>
      </c>
      <c r="B96" s="93" t="str">
        <f>IF(A96=" "," ",IF(periods_per_year=26,IF(A96=1,fpdate,B95+14),IF(periods_per_year=52,IF(A96=1,fpdate,B95+7),DATE(YEAR(fpdate),MONTH(fpdate)+(A96-1)*months_per_period,IF(periods_per_year=24,IF((1-MOD(A96,2))=1,DAY(fpdate)+14,DAY(fpdate)),DAY(fpdate))))))</f>
        <v xml:space="preserve"> </v>
      </c>
      <c r="C96" s="94" t="str">
        <f t="shared" si="9"/>
        <v xml:space="preserve"> </v>
      </c>
      <c r="D96" s="99"/>
      <c r="E96" s="94" t="str">
        <f t="shared" si="10"/>
        <v xml:space="preserve"> </v>
      </c>
      <c r="F96" s="94" t="str">
        <f t="shared" si="11"/>
        <v xml:space="preserve"> </v>
      </c>
      <c r="G96" s="94" t="str">
        <f t="shared" si="12"/>
        <v xml:space="preserve"> </v>
      </c>
      <c r="H96" s="98">
        <f t="shared" si="13"/>
        <v>2</v>
      </c>
      <c r="I96"/>
    </row>
    <row r="97" spans="1:9" ht="16">
      <c r="A97" s="43" t="str">
        <f t="shared" si="8"/>
        <v xml:space="preserve"> </v>
      </c>
      <c r="B97" s="93" t="str">
        <f>IF(A97=" "," ",IF(periods_per_year=26,IF(A97=1,fpdate,B96+14),IF(periods_per_year=52,IF(A97=1,fpdate,B96+7),DATE(YEAR(fpdate),MONTH(fpdate)+(A97-1)*months_per_period,IF(periods_per_year=24,IF((1-MOD(A97,2))=1,DAY(fpdate)+14,DAY(fpdate)),DAY(fpdate))))))</f>
        <v xml:space="preserve"> </v>
      </c>
      <c r="C97" s="94" t="str">
        <f t="shared" si="9"/>
        <v xml:space="preserve"> </v>
      </c>
      <c r="D97" s="99"/>
      <c r="E97" s="94" t="str">
        <f t="shared" si="10"/>
        <v xml:space="preserve"> </v>
      </c>
      <c r="F97" s="94" t="str">
        <f t="shared" si="11"/>
        <v xml:space="preserve"> </v>
      </c>
      <c r="G97" s="94" t="str">
        <f t="shared" si="12"/>
        <v xml:space="preserve"> </v>
      </c>
      <c r="H97" s="98">
        <f t="shared" si="13"/>
        <v>2</v>
      </c>
      <c r="I97"/>
    </row>
    <row r="98" spans="1:9" ht="16">
      <c r="A98" s="43" t="str">
        <f t="shared" si="8"/>
        <v xml:space="preserve"> </v>
      </c>
      <c r="B98" s="93" t="str">
        <f>IF(A98=" "," ",IF(periods_per_year=26,IF(A98=1,fpdate,B97+14),IF(periods_per_year=52,IF(A98=1,fpdate,B97+7),DATE(YEAR(fpdate),MONTH(fpdate)+(A98-1)*months_per_period,IF(periods_per_year=24,IF((1-MOD(A98,2))=1,DAY(fpdate)+14,DAY(fpdate)),DAY(fpdate))))))</f>
        <v xml:space="preserve"> </v>
      </c>
      <c r="C98" s="94" t="str">
        <f t="shared" si="9"/>
        <v xml:space="preserve"> </v>
      </c>
      <c r="D98" s="99"/>
      <c r="E98" s="94" t="str">
        <f t="shared" si="10"/>
        <v xml:space="preserve"> </v>
      </c>
      <c r="F98" s="94" t="str">
        <f t="shared" si="11"/>
        <v xml:space="preserve"> </v>
      </c>
      <c r="G98" s="94" t="str">
        <f t="shared" si="12"/>
        <v xml:space="preserve"> </v>
      </c>
      <c r="H98" s="98">
        <f t="shared" si="13"/>
        <v>2</v>
      </c>
      <c r="I98"/>
    </row>
    <row r="99" spans="1:9" ht="16">
      <c r="A99" s="43" t="str">
        <f t="shared" si="8"/>
        <v xml:space="preserve"> </v>
      </c>
      <c r="B99" s="93" t="str">
        <f>IF(A99=" "," ",IF(periods_per_year=26,IF(A99=1,fpdate,B98+14),IF(periods_per_year=52,IF(A99=1,fpdate,B98+7),DATE(YEAR(fpdate),MONTH(fpdate)+(A99-1)*months_per_period,IF(periods_per_year=24,IF((1-MOD(A99,2))=1,DAY(fpdate)+14,DAY(fpdate)),DAY(fpdate))))))</f>
        <v xml:space="preserve"> </v>
      </c>
      <c r="C99" s="94" t="str">
        <f t="shared" si="9"/>
        <v xml:space="preserve"> </v>
      </c>
      <c r="D99" s="99"/>
      <c r="E99" s="94" t="str">
        <f t="shared" si="10"/>
        <v xml:space="preserve"> </v>
      </c>
      <c r="F99" s="94" t="str">
        <f t="shared" si="11"/>
        <v xml:space="preserve"> </v>
      </c>
      <c r="G99" s="94" t="str">
        <f t="shared" si="12"/>
        <v xml:space="preserve"> </v>
      </c>
      <c r="H99" s="98">
        <f t="shared" si="13"/>
        <v>2</v>
      </c>
      <c r="I99"/>
    </row>
    <row r="100" spans="1:9" ht="16">
      <c r="A100" s="43" t="str">
        <f t="shared" si="8"/>
        <v xml:space="preserve"> </v>
      </c>
      <c r="B100" s="93" t="str">
        <f>IF(A100=" "," ",IF(periods_per_year=26,IF(A100=1,fpdate,B99+14),IF(periods_per_year=52,IF(A100=1,fpdate,B99+7),DATE(YEAR(fpdate),MONTH(fpdate)+(A100-1)*months_per_period,IF(periods_per_year=24,IF((1-MOD(A100,2))=1,DAY(fpdate)+14,DAY(fpdate)),DAY(fpdate))))))</f>
        <v xml:space="preserve"> </v>
      </c>
      <c r="C100" s="94" t="str">
        <f t="shared" si="9"/>
        <v xml:space="preserve"> </v>
      </c>
      <c r="D100" s="99"/>
      <c r="E100" s="94" t="str">
        <f t="shared" si="10"/>
        <v xml:space="preserve"> </v>
      </c>
      <c r="F100" s="94" t="str">
        <f t="shared" si="11"/>
        <v xml:space="preserve"> </v>
      </c>
      <c r="G100" s="94" t="str">
        <f t="shared" si="12"/>
        <v xml:space="preserve"> </v>
      </c>
      <c r="H100" s="98">
        <f t="shared" si="13"/>
        <v>2</v>
      </c>
      <c r="I100"/>
    </row>
    <row r="101" spans="1:9" ht="16">
      <c r="A101" s="43" t="str">
        <f t="shared" si="8"/>
        <v xml:space="preserve"> </v>
      </c>
      <c r="B101" s="93" t="str">
        <f>IF(A101=" "," ",IF(periods_per_year=26,IF(A101=1,fpdate,B100+14),IF(periods_per_year=52,IF(A101=1,fpdate,B100+7),DATE(YEAR(fpdate),MONTH(fpdate)+(A101-1)*months_per_period,IF(periods_per_year=24,IF((1-MOD(A101,2))=1,DAY(fpdate)+14,DAY(fpdate)),DAY(fpdate))))))</f>
        <v xml:space="preserve"> </v>
      </c>
      <c r="C101" s="94" t="str">
        <f t="shared" si="9"/>
        <v xml:space="preserve"> </v>
      </c>
      <c r="D101" s="99"/>
      <c r="E101" s="94" t="str">
        <f t="shared" si="10"/>
        <v xml:space="preserve"> </v>
      </c>
      <c r="F101" s="94" t="str">
        <f t="shared" si="11"/>
        <v xml:space="preserve"> </v>
      </c>
      <c r="G101" s="94" t="str">
        <f t="shared" si="12"/>
        <v xml:space="preserve"> </v>
      </c>
      <c r="H101" s="98">
        <f t="shared" si="13"/>
        <v>2</v>
      </c>
      <c r="I101"/>
    </row>
    <row r="102" spans="1:9" ht="16">
      <c r="A102" s="43" t="str">
        <f t="shared" si="8"/>
        <v xml:space="preserve"> </v>
      </c>
      <c r="B102" s="93" t="str">
        <f>IF(A102=" "," ",IF(periods_per_year=26,IF(A102=1,fpdate,B101+14),IF(periods_per_year=52,IF(A102=1,fpdate,B101+7),DATE(YEAR(fpdate),MONTH(fpdate)+(A102-1)*months_per_period,IF(periods_per_year=24,IF((1-MOD(A102,2))=1,DAY(fpdate)+14,DAY(fpdate)),DAY(fpdate))))))</f>
        <v xml:space="preserve"> </v>
      </c>
      <c r="C102" s="94" t="str">
        <f t="shared" si="9"/>
        <v xml:space="preserve"> </v>
      </c>
      <c r="D102" s="99"/>
      <c r="E102" s="94" t="str">
        <f t="shared" si="10"/>
        <v xml:space="preserve"> </v>
      </c>
      <c r="F102" s="94" t="str">
        <f t="shared" si="11"/>
        <v xml:space="preserve"> </v>
      </c>
      <c r="G102" s="94" t="str">
        <f t="shared" si="12"/>
        <v xml:space="preserve"> </v>
      </c>
      <c r="H102" s="98">
        <f t="shared" si="13"/>
        <v>2</v>
      </c>
      <c r="I102"/>
    </row>
    <row r="103" spans="1:9" ht="16">
      <c r="A103" s="43" t="str">
        <f t="shared" si="8"/>
        <v xml:space="preserve"> </v>
      </c>
      <c r="B103" s="93" t="str">
        <f>IF(A103=" "," ",IF(periods_per_year=26,IF(A103=1,fpdate,B102+14),IF(periods_per_year=52,IF(A103=1,fpdate,B102+7),DATE(YEAR(fpdate),MONTH(fpdate)+(A103-1)*months_per_period,IF(periods_per_year=24,IF((1-MOD(A103,2))=1,DAY(fpdate)+14,DAY(fpdate)),DAY(fpdate))))))</f>
        <v xml:space="preserve"> </v>
      </c>
      <c r="C103" s="94" t="str">
        <f t="shared" si="9"/>
        <v xml:space="preserve"> </v>
      </c>
      <c r="D103" s="99"/>
      <c r="E103" s="94" t="str">
        <f t="shared" si="10"/>
        <v xml:space="preserve"> </v>
      </c>
      <c r="F103" s="94" t="str">
        <f t="shared" si="11"/>
        <v xml:space="preserve"> </v>
      </c>
      <c r="G103" s="94" t="str">
        <f t="shared" si="12"/>
        <v xml:space="preserve"> </v>
      </c>
      <c r="H103" s="98">
        <f t="shared" si="13"/>
        <v>2</v>
      </c>
      <c r="I103"/>
    </row>
    <row r="104" spans="1:9" ht="16">
      <c r="A104" s="43" t="str">
        <f t="shared" si="8"/>
        <v xml:space="preserve"> </v>
      </c>
      <c r="B104" s="93" t="str">
        <f>IF(A104=" "," ",IF(periods_per_year=26,IF(A104=1,fpdate,B103+14),IF(periods_per_year=52,IF(A104=1,fpdate,B103+7),DATE(YEAR(fpdate),MONTH(fpdate)+(A104-1)*months_per_period,IF(periods_per_year=24,IF((1-MOD(A104,2))=1,DAY(fpdate)+14,DAY(fpdate)),DAY(fpdate))))))</f>
        <v xml:space="preserve"> </v>
      </c>
      <c r="C104" s="94" t="str">
        <f t="shared" si="9"/>
        <v xml:space="preserve"> </v>
      </c>
      <c r="D104" s="99"/>
      <c r="E104" s="94" t="str">
        <f t="shared" si="10"/>
        <v xml:space="preserve"> </v>
      </c>
      <c r="F104" s="94" t="str">
        <f t="shared" si="11"/>
        <v xml:space="preserve"> </v>
      </c>
      <c r="G104" s="94" t="str">
        <f t="shared" si="12"/>
        <v xml:space="preserve"> </v>
      </c>
      <c r="H104" s="98">
        <f t="shared" si="13"/>
        <v>2</v>
      </c>
      <c r="I104"/>
    </row>
    <row r="105" spans="1:9" ht="16">
      <c r="A105" s="43" t="str">
        <f t="shared" si="8"/>
        <v xml:space="preserve"> </v>
      </c>
      <c r="B105" s="93" t="str">
        <f>IF(A105=" "," ",IF(periods_per_year=26,IF(A105=1,fpdate,B104+14),IF(periods_per_year=52,IF(A105=1,fpdate,B104+7),DATE(YEAR(fpdate),MONTH(fpdate)+(A105-1)*months_per_period,IF(periods_per_year=24,IF((1-MOD(A105,2))=1,DAY(fpdate)+14,DAY(fpdate)),DAY(fpdate))))))</f>
        <v xml:space="preserve"> </v>
      </c>
      <c r="C105" s="94" t="str">
        <f t="shared" si="9"/>
        <v xml:space="preserve"> </v>
      </c>
      <c r="D105" s="99"/>
      <c r="E105" s="94" t="str">
        <f t="shared" si="10"/>
        <v xml:space="preserve"> </v>
      </c>
      <c r="F105" s="94" t="str">
        <f t="shared" si="11"/>
        <v xml:space="preserve"> </v>
      </c>
      <c r="G105" s="94" t="str">
        <f t="shared" si="12"/>
        <v xml:space="preserve"> </v>
      </c>
      <c r="H105" s="98">
        <f t="shared" si="13"/>
        <v>2</v>
      </c>
      <c r="I105"/>
    </row>
    <row r="106" spans="1:9" ht="16">
      <c r="A106" s="43" t="str">
        <f t="shared" si="8"/>
        <v xml:space="preserve"> </v>
      </c>
      <c r="B106" s="93" t="str">
        <f>IF(A106=" "," ",IF(periods_per_year=26,IF(A106=1,fpdate,B105+14),IF(periods_per_year=52,IF(A106=1,fpdate,B105+7),DATE(YEAR(fpdate),MONTH(fpdate)+(A106-1)*months_per_period,IF(periods_per_year=24,IF((1-MOD(A106,2))=1,DAY(fpdate)+14,DAY(fpdate)),DAY(fpdate))))))</f>
        <v xml:space="preserve"> </v>
      </c>
      <c r="C106" s="94" t="str">
        <f t="shared" si="9"/>
        <v xml:space="preserve"> </v>
      </c>
      <c r="D106" s="99"/>
      <c r="E106" s="94" t="str">
        <f t="shared" si="10"/>
        <v xml:space="preserve"> </v>
      </c>
      <c r="F106" s="94" t="str">
        <f t="shared" si="11"/>
        <v xml:space="preserve"> </v>
      </c>
      <c r="G106" s="94" t="str">
        <f t="shared" ref="G106:G137" si="14">IF(A106=" "," ",ROUND(G105-F106,2))</f>
        <v xml:space="preserve"> </v>
      </c>
      <c r="H106" s="98">
        <f t="shared" si="13"/>
        <v>2</v>
      </c>
      <c r="I106"/>
    </row>
    <row r="107" spans="1:9" ht="16">
      <c r="A107" s="43" t="str">
        <f t="shared" si="8"/>
        <v xml:space="preserve"> </v>
      </c>
      <c r="B107" s="93" t="str">
        <f>IF(A107=" "," ",IF(periods_per_year=26,IF(A107=1,fpdate,B106+14),IF(periods_per_year=52,IF(A107=1,fpdate,B106+7),DATE(YEAR(fpdate),MONTH(fpdate)+(A107-1)*months_per_period,IF(periods_per_year=24,IF((1-MOD(A107,2))=1,DAY(fpdate)+14,DAY(fpdate)),DAY(fpdate))))))</f>
        <v xml:space="preserve"> </v>
      </c>
      <c r="C107" s="94" t="str">
        <f t="shared" si="9"/>
        <v xml:space="preserve"> </v>
      </c>
      <c r="D107" s="99"/>
      <c r="E107" s="94" t="str">
        <f t="shared" si="10"/>
        <v xml:space="preserve"> </v>
      </c>
      <c r="F107" s="94" t="str">
        <f t="shared" si="11"/>
        <v xml:space="preserve"> </v>
      </c>
      <c r="G107" s="94" t="str">
        <f t="shared" si="14"/>
        <v xml:space="preserve"> </v>
      </c>
      <c r="H107" s="98">
        <f t="shared" si="13"/>
        <v>2</v>
      </c>
      <c r="I107"/>
    </row>
    <row r="108" spans="1:9" ht="16">
      <c r="A108" s="43" t="str">
        <f t="shared" si="8"/>
        <v xml:space="preserve"> </v>
      </c>
      <c r="B108" s="93" t="str">
        <f>IF(A108=" "," ",IF(periods_per_year=26,IF(A108=1,fpdate,B107+14),IF(periods_per_year=52,IF(A108=1,fpdate,B107+7),DATE(YEAR(fpdate),MONTH(fpdate)+(A108-1)*months_per_period,IF(periods_per_year=24,IF((1-MOD(A108,2))=1,DAY(fpdate)+14,DAY(fpdate)),DAY(fpdate))))))</f>
        <v xml:space="preserve"> </v>
      </c>
      <c r="C108" s="94" t="str">
        <f t="shared" si="9"/>
        <v xml:space="preserve"> </v>
      </c>
      <c r="D108" s="99"/>
      <c r="E108" s="94" t="str">
        <f t="shared" si="10"/>
        <v xml:space="preserve"> </v>
      </c>
      <c r="F108" s="94" t="str">
        <f t="shared" si="11"/>
        <v xml:space="preserve"> </v>
      </c>
      <c r="G108" s="94" t="str">
        <f t="shared" si="14"/>
        <v xml:space="preserve"> </v>
      </c>
      <c r="H108" s="98">
        <f t="shared" si="13"/>
        <v>2</v>
      </c>
      <c r="I108"/>
    </row>
    <row r="109" spans="1:9" ht="16">
      <c r="A109" s="43" t="str">
        <f t="shared" si="8"/>
        <v xml:space="preserve"> </v>
      </c>
      <c r="B109" s="93" t="str">
        <f>IF(A109=" "," ",IF(periods_per_year=26,IF(A109=1,fpdate,B108+14),IF(periods_per_year=52,IF(A109=1,fpdate,B108+7),DATE(YEAR(fpdate),MONTH(fpdate)+(A109-1)*months_per_period,IF(periods_per_year=24,IF((1-MOD(A109,2))=1,DAY(fpdate)+14,DAY(fpdate)),DAY(fpdate))))))</f>
        <v xml:space="preserve"> </v>
      </c>
      <c r="C109" s="94" t="str">
        <f t="shared" si="9"/>
        <v xml:space="preserve"> </v>
      </c>
      <c r="D109" s="99"/>
      <c r="E109" s="94" t="str">
        <f t="shared" si="10"/>
        <v xml:space="preserve"> </v>
      </c>
      <c r="F109" s="94" t="str">
        <f t="shared" si="11"/>
        <v xml:space="preserve"> </v>
      </c>
      <c r="G109" s="94" t="str">
        <f t="shared" si="14"/>
        <v xml:space="preserve"> </v>
      </c>
      <c r="H109" s="98">
        <f t="shared" si="13"/>
        <v>2</v>
      </c>
      <c r="I109"/>
    </row>
    <row r="110" spans="1:9" ht="16">
      <c r="A110" s="43" t="str">
        <f t="shared" si="8"/>
        <v xml:space="preserve"> </v>
      </c>
      <c r="B110" s="93" t="str">
        <f>IF(A110=" "," ",IF(periods_per_year=26,IF(A110=1,fpdate,B109+14),IF(periods_per_year=52,IF(A110=1,fpdate,B109+7),DATE(YEAR(fpdate),MONTH(fpdate)+(A110-1)*months_per_period,IF(periods_per_year=24,IF((1-MOD(A110,2))=1,DAY(fpdate)+14,DAY(fpdate)),DAY(fpdate))))))</f>
        <v xml:space="preserve"> </v>
      </c>
      <c r="C110" s="94" t="str">
        <f t="shared" si="9"/>
        <v xml:space="preserve"> </v>
      </c>
      <c r="D110" s="99"/>
      <c r="E110" s="94" t="str">
        <f t="shared" si="10"/>
        <v xml:space="preserve"> </v>
      </c>
      <c r="F110" s="94" t="str">
        <f t="shared" si="11"/>
        <v xml:space="preserve"> </v>
      </c>
      <c r="G110" s="94" t="str">
        <f t="shared" si="14"/>
        <v xml:space="preserve"> </v>
      </c>
      <c r="H110" s="98">
        <f t="shared" si="13"/>
        <v>2</v>
      </c>
      <c r="I110"/>
    </row>
    <row r="111" spans="1:9" ht="16">
      <c r="A111" s="43" t="str">
        <f t="shared" si="8"/>
        <v xml:space="preserve"> </v>
      </c>
      <c r="B111" s="93" t="str">
        <f>IF(A111=" "," ",IF(periods_per_year=26,IF(A111=1,fpdate,B110+14),IF(periods_per_year=52,IF(A111=1,fpdate,B110+7),DATE(YEAR(fpdate),MONTH(fpdate)+(A111-1)*months_per_period,IF(periods_per_year=24,IF((1-MOD(A111,2))=1,DAY(fpdate)+14,DAY(fpdate)),DAY(fpdate))))))</f>
        <v xml:space="preserve"> </v>
      </c>
      <c r="C111" s="94" t="str">
        <f t="shared" si="9"/>
        <v xml:space="preserve"> </v>
      </c>
      <c r="D111" s="99"/>
      <c r="E111" s="94" t="str">
        <f t="shared" si="10"/>
        <v xml:space="preserve"> </v>
      </c>
      <c r="F111" s="94" t="str">
        <f t="shared" si="11"/>
        <v xml:space="preserve"> </v>
      </c>
      <c r="G111" s="94" t="str">
        <f t="shared" si="14"/>
        <v xml:space="preserve"> </v>
      </c>
      <c r="H111" s="98">
        <f t="shared" si="13"/>
        <v>2</v>
      </c>
      <c r="I111"/>
    </row>
    <row r="112" spans="1:9" ht="16">
      <c r="A112" s="43" t="str">
        <f t="shared" si="8"/>
        <v xml:space="preserve"> </v>
      </c>
      <c r="B112" s="93" t="str">
        <f>IF(A112=" "," ",IF(periods_per_year=26,IF(A112=1,fpdate,B111+14),IF(periods_per_year=52,IF(A112=1,fpdate,B111+7),DATE(YEAR(fpdate),MONTH(fpdate)+(A112-1)*months_per_period,IF(periods_per_year=24,IF((1-MOD(A112,2))=1,DAY(fpdate)+14,DAY(fpdate)),DAY(fpdate))))))</f>
        <v xml:space="preserve"> </v>
      </c>
      <c r="C112" s="94" t="str">
        <f t="shared" si="9"/>
        <v xml:space="preserve"> </v>
      </c>
      <c r="D112" s="99"/>
      <c r="E112" s="94" t="str">
        <f t="shared" si="10"/>
        <v xml:space="preserve"> </v>
      </c>
      <c r="F112" s="94" t="str">
        <f t="shared" si="11"/>
        <v xml:space="preserve"> </v>
      </c>
      <c r="G112" s="94" t="str">
        <f t="shared" si="14"/>
        <v xml:space="preserve"> </v>
      </c>
      <c r="H112" s="98">
        <f t="shared" si="13"/>
        <v>2</v>
      </c>
      <c r="I112"/>
    </row>
    <row r="113" spans="1:9" ht="16">
      <c r="A113" s="43" t="str">
        <f t="shared" si="8"/>
        <v xml:space="preserve"> </v>
      </c>
      <c r="B113" s="93" t="str">
        <f>IF(A113=" "," ",IF(periods_per_year=26,IF(A113=1,fpdate,B112+14),IF(periods_per_year=52,IF(A113=1,fpdate,B112+7),DATE(YEAR(fpdate),MONTH(fpdate)+(A113-1)*months_per_period,IF(periods_per_year=24,IF((1-MOD(A113,2))=1,DAY(fpdate)+14,DAY(fpdate)),DAY(fpdate))))))</f>
        <v xml:space="preserve"> </v>
      </c>
      <c r="C113" s="94" t="str">
        <f t="shared" si="9"/>
        <v xml:space="preserve"> </v>
      </c>
      <c r="D113" s="99"/>
      <c r="E113" s="94" t="str">
        <f t="shared" si="10"/>
        <v xml:space="preserve"> </v>
      </c>
      <c r="F113" s="94" t="str">
        <f t="shared" si="11"/>
        <v xml:space="preserve"> </v>
      </c>
      <c r="G113" s="94" t="str">
        <f t="shared" si="14"/>
        <v xml:space="preserve"> </v>
      </c>
      <c r="H113" s="98">
        <f t="shared" si="13"/>
        <v>2</v>
      </c>
      <c r="I113"/>
    </row>
    <row r="114" spans="1:9" ht="16">
      <c r="A114" s="43" t="str">
        <f t="shared" si="8"/>
        <v xml:space="preserve"> </v>
      </c>
      <c r="B114" s="93" t="str">
        <f>IF(A114=" "," ",IF(periods_per_year=26,IF(A114=1,fpdate,B113+14),IF(periods_per_year=52,IF(A114=1,fpdate,B113+7),DATE(YEAR(fpdate),MONTH(fpdate)+(A114-1)*months_per_period,IF(periods_per_year=24,IF((1-MOD(A114,2))=1,DAY(fpdate)+14,DAY(fpdate)),DAY(fpdate))))))</f>
        <v xml:space="preserve"> </v>
      </c>
      <c r="C114" s="94" t="str">
        <f t="shared" si="9"/>
        <v xml:space="preserve"> </v>
      </c>
      <c r="D114" s="99"/>
      <c r="E114" s="94" t="str">
        <f t="shared" si="10"/>
        <v xml:space="preserve"> </v>
      </c>
      <c r="F114" s="94" t="str">
        <f t="shared" si="11"/>
        <v xml:space="preserve"> </v>
      </c>
      <c r="G114" s="94" t="str">
        <f t="shared" si="14"/>
        <v xml:space="preserve"> </v>
      </c>
      <c r="H114" s="98">
        <f t="shared" si="13"/>
        <v>2</v>
      </c>
      <c r="I114"/>
    </row>
    <row r="115" spans="1:9" ht="16">
      <c r="A115" s="43" t="str">
        <f t="shared" si="8"/>
        <v xml:space="preserve"> </v>
      </c>
      <c r="B115" s="93" t="str">
        <f>IF(A115=" "," ",IF(periods_per_year=26,IF(A115=1,fpdate,B114+14),IF(periods_per_year=52,IF(A115=1,fpdate,B114+7),DATE(YEAR(fpdate),MONTH(fpdate)+(A115-1)*months_per_period,IF(periods_per_year=24,IF((1-MOD(A115,2))=1,DAY(fpdate)+14,DAY(fpdate)),DAY(fpdate))))))</f>
        <v xml:space="preserve"> </v>
      </c>
      <c r="C115" s="94" t="str">
        <f t="shared" si="9"/>
        <v xml:space="preserve"> </v>
      </c>
      <c r="D115" s="99"/>
      <c r="E115" s="94" t="str">
        <f t="shared" si="10"/>
        <v xml:space="preserve"> </v>
      </c>
      <c r="F115" s="94" t="str">
        <f t="shared" si="11"/>
        <v xml:space="preserve"> </v>
      </c>
      <c r="G115" s="94" t="str">
        <f t="shared" si="14"/>
        <v xml:space="preserve"> </v>
      </c>
      <c r="H115" s="98">
        <f t="shared" si="13"/>
        <v>2</v>
      </c>
      <c r="I115"/>
    </row>
    <row r="116" spans="1:9" ht="16">
      <c r="A116" s="43" t="str">
        <f t="shared" si="8"/>
        <v xml:space="preserve"> </v>
      </c>
      <c r="B116" s="93" t="str">
        <f>IF(A116=" "," ",IF(periods_per_year=26,IF(A116=1,fpdate,B115+14),IF(periods_per_year=52,IF(A116=1,fpdate,B115+7),DATE(YEAR(fpdate),MONTH(fpdate)+(A116-1)*months_per_period,IF(periods_per_year=24,IF((1-MOD(A116,2))=1,DAY(fpdate)+14,DAY(fpdate)),DAY(fpdate))))))</f>
        <v xml:space="preserve"> </v>
      </c>
      <c r="C116" s="94" t="str">
        <f t="shared" si="9"/>
        <v xml:space="preserve"> </v>
      </c>
      <c r="D116" s="99"/>
      <c r="E116" s="94" t="str">
        <f t="shared" si="10"/>
        <v xml:space="preserve"> </v>
      </c>
      <c r="F116" s="94" t="str">
        <f t="shared" si="11"/>
        <v xml:space="preserve"> </v>
      </c>
      <c r="G116" s="94" t="str">
        <f t="shared" si="14"/>
        <v xml:space="preserve"> </v>
      </c>
      <c r="H116" s="98">
        <f t="shared" si="13"/>
        <v>2</v>
      </c>
      <c r="I116"/>
    </row>
    <row r="117" spans="1:9" ht="16">
      <c r="A117" s="43" t="str">
        <f t="shared" si="8"/>
        <v xml:space="preserve"> </v>
      </c>
      <c r="B117" s="93" t="str">
        <f>IF(A117=" "," ",IF(periods_per_year=26,IF(A117=1,fpdate,B116+14),IF(periods_per_year=52,IF(A117=1,fpdate,B116+7),DATE(YEAR(fpdate),MONTH(fpdate)+(A117-1)*months_per_period,IF(periods_per_year=24,IF((1-MOD(A117,2))=1,DAY(fpdate)+14,DAY(fpdate)),DAY(fpdate))))))</f>
        <v xml:space="preserve"> </v>
      </c>
      <c r="C117" s="94" t="str">
        <f t="shared" si="9"/>
        <v xml:space="preserve"> </v>
      </c>
      <c r="D117" s="99"/>
      <c r="E117" s="94" t="str">
        <f t="shared" si="10"/>
        <v xml:space="preserve"> </v>
      </c>
      <c r="F117" s="94" t="str">
        <f t="shared" si="11"/>
        <v xml:space="preserve"> </v>
      </c>
      <c r="G117" s="94" t="str">
        <f t="shared" si="14"/>
        <v xml:space="preserve"> </v>
      </c>
      <c r="H117" s="98">
        <f t="shared" si="13"/>
        <v>2</v>
      </c>
      <c r="I117"/>
    </row>
    <row r="118" spans="1:9" ht="16">
      <c r="A118" s="43" t="str">
        <f t="shared" si="8"/>
        <v xml:space="preserve"> </v>
      </c>
      <c r="B118" s="93" t="str">
        <f>IF(A118=" "," ",IF(periods_per_year=26,IF(A118=1,fpdate,B117+14),IF(periods_per_year=52,IF(A118=1,fpdate,B117+7),DATE(YEAR(fpdate),MONTH(fpdate)+(A118-1)*months_per_period,IF(periods_per_year=24,IF((1-MOD(A118,2))=1,DAY(fpdate)+14,DAY(fpdate)),DAY(fpdate))))))</f>
        <v xml:space="preserve"> </v>
      </c>
      <c r="C118" s="94" t="str">
        <f t="shared" si="9"/>
        <v xml:space="preserve"> </v>
      </c>
      <c r="D118" s="99"/>
      <c r="E118" s="94" t="str">
        <f t="shared" si="10"/>
        <v xml:space="preserve"> </v>
      </c>
      <c r="F118" s="94" t="str">
        <f t="shared" si="11"/>
        <v xml:space="preserve"> </v>
      </c>
      <c r="G118" s="94" t="str">
        <f t="shared" si="14"/>
        <v xml:space="preserve"> </v>
      </c>
      <c r="H118" s="98">
        <f t="shared" si="13"/>
        <v>2</v>
      </c>
      <c r="I118"/>
    </row>
    <row r="119" spans="1:9" ht="16">
      <c r="A119" s="43" t="str">
        <f t="shared" si="8"/>
        <v xml:space="preserve"> </v>
      </c>
      <c r="B119" s="93" t="str">
        <f>IF(A119=" "," ",IF(periods_per_year=26,IF(A119=1,fpdate,B118+14),IF(periods_per_year=52,IF(A119=1,fpdate,B118+7),DATE(YEAR(fpdate),MONTH(fpdate)+(A119-1)*months_per_period,IF(periods_per_year=24,IF((1-MOD(A119,2))=1,DAY(fpdate)+14,DAY(fpdate)),DAY(fpdate))))))</f>
        <v xml:space="preserve"> </v>
      </c>
      <c r="C119" s="94" t="str">
        <f t="shared" si="9"/>
        <v xml:space="preserve"> </v>
      </c>
      <c r="D119" s="99"/>
      <c r="E119" s="94" t="str">
        <f t="shared" si="10"/>
        <v xml:space="preserve"> </v>
      </c>
      <c r="F119" s="94" t="str">
        <f t="shared" si="11"/>
        <v xml:space="preserve"> </v>
      </c>
      <c r="G119" s="94" t="str">
        <f t="shared" si="14"/>
        <v xml:space="preserve"> </v>
      </c>
      <c r="H119" s="98">
        <f t="shared" si="13"/>
        <v>2</v>
      </c>
      <c r="I119"/>
    </row>
    <row r="120" spans="1:9" ht="16">
      <c r="A120" s="43" t="str">
        <f t="shared" si="8"/>
        <v xml:space="preserve"> </v>
      </c>
      <c r="B120" s="93" t="str">
        <f>IF(A120=" "," ",IF(periods_per_year=26,IF(A120=1,fpdate,B119+14),IF(periods_per_year=52,IF(A120=1,fpdate,B119+7),DATE(YEAR(fpdate),MONTH(fpdate)+(A120-1)*months_per_period,IF(periods_per_year=24,IF((1-MOD(A120,2))=1,DAY(fpdate)+14,DAY(fpdate)),DAY(fpdate))))))</f>
        <v xml:space="preserve"> </v>
      </c>
      <c r="C120" s="94" t="str">
        <f t="shared" si="9"/>
        <v xml:space="preserve"> </v>
      </c>
      <c r="D120" s="99"/>
      <c r="E120" s="94" t="str">
        <f t="shared" si="10"/>
        <v xml:space="preserve"> </v>
      </c>
      <c r="F120" s="94" t="str">
        <f t="shared" si="11"/>
        <v xml:space="preserve"> </v>
      </c>
      <c r="G120" s="94" t="str">
        <f t="shared" si="14"/>
        <v xml:space="preserve"> </v>
      </c>
      <c r="H120" s="98">
        <f t="shared" si="13"/>
        <v>2</v>
      </c>
      <c r="I120"/>
    </row>
    <row r="121" spans="1:9" ht="16">
      <c r="A121" s="43" t="str">
        <f t="shared" si="8"/>
        <v xml:space="preserve"> </v>
      </c>
      <c r="B121" s="93" t="str">
        <f>IF(A121=" "," ",IF(periods_per_year=26,IF(A121=1,fpdate,B120+14),IF(periods_per_year=52,IF(A121=1,fpdate,B120+7),DATE(YEAR(fpdate),MONTH(fpdate)+(A121-1)*months_per_period,IF(periods_per_year=24,IF((1-MOD(A121,2))=1,DAY(fpdate)+14,DAY(fpdate)),DAY(fpdate))))))</f>
        <v xml:space="preserve"> </v>
      </c>
      <c r="C121" s="94" t="str">
        <f t="shared" si="9"/>
        <v xml:space="preserve"> </v>
      </c>
      <c r="D121" s="99"/>
      <c r="E121" s="94" t="str">
        <f t="shared" si="10"/>
        <v xml:space="preserve"> </v>
      </c>
      <c r="F121" s="94" t="str">
        <f t="shared" si="11"/>
        <v xml:space="preserve"> </v>
      </c>
      <c r="G121" s="94" t="str">
        <f t="shared" si="14"/>
        <v xml:space="preserve"> </v>
      </c>
      <c r="H121" s="98">
        <f t="shared" si="13"/>
        <v>2</v>
      </c>
      <c r="I121"/>
    </row>
    <row r="122" spans="1:9" ht="16">
      <c r="A122" s="43" t="str">
        <f t="shared" si="8"/>
        <v xml:space="preserve"> </v>
      </c>
      <c r="B122" s="93" t="str">
        <f>IF(A122=" "," ",IF(periods_per_year=26,IF(A122=1,fpdate,B121+14),IF(periods_per_year=52,IF(A122=1,fpdate,B121+7),DATE(YEAR(fpdate),MONTH(fpdate)+(A122-1)*months_per_period,IF(periods_per_year=24,IF((1-MOD(A122,2))=1,DAY(fpdate)+14,DAY(fpdate)),DAY(fpdate))))))</f>
        <v xml:space="preserve"> </v>
      </c>
      <c r="C122" s="94" t="str">
        <f t="shared" si="9"/>
        <v xml:space="preserve"> </v>
      </c>
      <c r="D122" s="99"/>
      <c r="E122" s="94" t="str">
        <f t="shared" si="10"/>
        <v xml:space="preserve"> </v>
      </c>
      <c r="F122" s="94" t="str">
        <f t="shared" si="11"/>
        <v xml:space="preserve"> </v>
      </c>
      <c r="G122" s="94" t="str">
        <f t="shared" si="14"/>
        <v xml:space="preserve"> </v>
      </c>
      <c r="H122" s="98">
        <f t="shared" si="13"/>
        <v>2</v>
      </c>
      <c r="I122"/>
    </row>
    <row r="123" spans="1:9" ht="16">
      <c r="A123" s="43" t="str">
        <f t="shared" si="8"/>
        <v xml:space="preserve"> </v>
      </c>
      <c r="B123" s="93" t="str">
        <f>IF(A123=" "," ",IF(periods_per_year=26,IF(A123=1,fpdate,B122+14),IF(periods_per_year=52,IF(A123=1,fpdate,B122+7),DATE(YEAR(fpdate),MONTH(fpdate)+(A123-1)*months_per_period,IF(periods_per_year=24,IF((1-MOD(A123,2))=1,DAY(fpdate)+14,DAY(fpdate)),DAY(fpdate))))))</f>
        <v xml:space="preserve"> </v>
      </c>
      <c r="C123" s="94" t="str">
        <f t="shared" si="9"/>
        <v xml:space="preserve"> </v>
      </c>
      <c r="D123" s="99"/>
      <c r="E123" s="94" t="str">
        <f t="shared" si="10"/>
        <v xml:space="preserve"> </v>
      </c>
      <c r="F123" s="94" t="str">
        <f t="shared" si="11"/>
        <v xml:space="preserve"> </v>
      </c>
      <c r="G123" s="94" t="str">
        <f t="shared" si="14"/>
        <v xml:space="preserve"> </v>
      </c>
      <c r="H123" s="98">
        <f t="shared" si="13"/>
        <v>2</v>
      </c>
      <c r="I123"/>
    </row>
    <row r="124" spans="1:9" ht="16">
      <c r="A124" s="43" t="str">
        <f t="shared" si="8"/>
        <v xml:space="preserve"> </v>
      </c>
      <c r="B124" s="93" t="str">
        <f>IF(A124=" "," ",IF(periods_per_year=26,IF(A124=1,fpdate,B123+14),IF(periods_per_year=52,IF(A124=1,fpdate,B123+7),DATE(YEAR(fpdate),MONTH(fpdate)+(A124-1)*months_per_period,IF(periods_per_year=24,IF((1-MOD(A124,2))=1,DAY(fpdate)+14,DAY(fpdate)),DAY(fpdate))))))</f>
        <v xml:space="preserve"> </v>
      </c>
      <c r="C124" s="94" t="str">
        <f t="shared" si="9"/>
        <v xml:space="preserve"> </v>
      </c>
      <c r="D124" s="99"/>
      <c r="E124" s="94" t="str">
        <f t="shared" si="10"/>
        <v xml:space="preserve"> </v>
      </c>
      <c r="F124" s="94" t="str">
        <f t="shared" si="11"/>
        <v xml:space="preserve"> </v>
      </c>
      <c r="G124" s="94" t="str">
        <f t="shared" si="14"/>
        <v xml:space="preserve"> </v>
      </c>
      <c r="H124" s="98">
        <f t="shared" si="13"/>
        <v>2</v>
      </c>
      <c r="I124"/>
    </row>
    <row r="125" spans="1:9" ht="16">
      <c r="A125" s="43" t="str">
        <f t="shared" si="8"/>
        <v xml:space="preserve"> </v>
      </c>
      <c r="B125" s="93" t="str">
        <f>IF(A125=" "," ",IF(periods_per_year=26,IF(A125=1,fpdate,B124+14),IF(periods_per_year=52,IF(A125=1,fpdate,B124+7),DATE(YEAR(fpdate),MONTH(fpdate)+(A125-1)*months_per_period,IF(periods_per_year=24,IF((1-MOD(A125,2))=1,DAY(fpdate)+14,DAY(fpdate)),DAY(fpdate))))))</f>
        <v xml:space="preserve"> </v>
      </c>
      <c r="C125" s="94" t="str">
        <f t="shared" si="9"/>
        <v xml:space="preserve"> </v>
      </c>
      <c r="D125" s="99"/>
      <c r="E125" s="94" t="str">
        <f t="shared" si="10"/>
        <v xml:space="preserve"> </v>
      </c>
      <c r="F125" s="94" t="str">
        <f t="shared" si="11"/>
        <v xml:space="preserve"> </v>
      </c>
      <c r="G125" s="94" t="str">
        <f t="shared" si="14"/>
        <v xml:space="preserve"> </v>
      </c>
      <c r="H125" s="98">
        <f t="shared" si="13"/>
        <v>2</v>
      </c>
      <c r="I125"/>
    </row>
    <row r="126" spans="1:9" ht="16">
      <c r="A126" s="43" t="str">
        <f t="shared" si="8"/>
        <v xml:space="preserve"> </v>
      </c>
      <c r="B126" s="93" t="str">
        <f>IF(A126=" "," ",IF(periods_per_year=26,IF(A126=1,fpdate,B125+14),IF(periods_per_year=52,IF(A126=1,fpdate,B125+7),DATE(YEAR(fpdate),MONTH(fpdate)+(A126-1)*months_per_period,IF(periods_per_year=24,IF((1-MOD(A126,2))=1,DAY(fpdate)+14,DAY(fpdate)),DAY(fpdate))))))</f>
        <v xml:space="preserve"> </v>
      </c>
      <c r="C126" s="94" t="str">
        <f t="shared" si="9"/>
        <v xml:space="preserve"> </v>
      </c>
      <c r="D126" s="99"/>
      <c r="E126" s="94" t="str">
        <f t="shared" si="10"/>
        <v xml:space="preserve"> </v>
      </c>
      <c r="F126" s="94" t="str">
        <f t="shared" si="11"/>
        <v xml:space="preserve"> </v>
      </c>
      <c r="G126" s="94" t="str">
        <f t="shared" si="14"/>
        <v xml:space="preserve"> </v>
      </c>
      <c r="H126" s="98">
        <f t="shared" si="13"/>
        <v>2</v>
      </c>
      <c r="I126"/>
    </row>
    <row r="127" spans="1:9" ht="16">
      <c r="A127" s="43" t="str">
        <f t="shared" si="8"/>
        <v xml:space="preserve"> </v>
      </c>
      <c r="B127" s="93" t="str">
        <f>IF(A127=" "," ",IF(periods_per_year=26,IF(A127=1,fpdate,B126+14),IF(periods_per_year=52,IF(A127=1,fpdate,B126+7),DATE(YEAR(fpdate),MONTH(fpdate)+(A127-1)*months_per_period,IF(periods_per_year=24,IF((1-MOD(A127,2))=1,DAY(fpdate)+14,DAY(fpdate)),DAY(fpdate))))))</f>
        <v xml:space="preserve"> </v>
      </c>
      <c r="C127" s="94" t="str">
        <f t="shared" si="9"/>
        <v xml:space="preserve"> </v>
      </c>
      <c r="D127" s="99"/>
      <c r="E127" s="94" t="str">
        <f t="shared" si="10"/>
        <v xml:space="preserve"> </v>
      </c>
      <c r="F127" s="94" t="str">
        <f t="shared" si="11"/>
        <v xml:space="preserve"> </v>
      </c>
      <c r="G127" s="94" t="str">
        <f t="shared" si="14"/>
        <v xml:space="preserve"> </v>
      </c>
      <c r="H127" s="98">
        <f t="shared" si="13"/>
        <v>2</v>
      </c>
      <c r="I127"/>
    </row>
    <row r="128" spans="1:9" ht="16">
      <c r="A128" s="43" t="str">
        <f t="shared" si="8"/>
        <v xml:space="preserve"> </v>
      </c>
      <c r="B128" s="93" t="str">
        <f>IF(A128=" "," ",IF(periods_per_year=26,IF(A128=1,fpdate,B127+14),IF(periods_per_year=52,IF(A128=1,fpdate,B127+7),DATE(YEAR(fpdate),MONTH(fpdate)+(A128-1)*months_per_period,IF(periods_per_year=24,IF((1-MOD(A128,2))=1,DAY(fpdate)+14,DAY(fpdate)),DAY(fpdate))))))</f>
        <v xml:space="preserve"> </v>
      </c>
      <c r="C128" s="94" t="str">
        <f t="shared" si="9"/>
        <v xml:space="preserve"> </v>
      </c>
      <c r="D128" s="99"/>
      <c r="E128" s="94" t="str">
        <f t="shared" si="10"/>
        <v xml:space="preserve"> </v>
      </c>
      <c r="F128" s="94" t="str">
        <f t="shared" si="11"/>
        <v xml:space="preserve"> </v>
      </c>
      <c r="G128" s="94" t="str">
        <f t="shared" si="14"/>
        <v xml:space="preserve"> </v>
      </c>
      <c r="H128" s="98">
        <f t="shared" si="13"/>
        <v>2</v>
      </c>
      <c r="I128"/>
    </row>
    <row r="129" spans="1:9" ht="16">
      <c r="A129" s="43" t="str">
        <f t="shared" si="8"/>
        <v xml:space="preserve"> </v>
      </c>
      <c r="B129" s="93" t="str">
        <f>IF(A129=" "," ",IF(periods_per_year=26,IF(A129=1,fpdate,B128+14),IF(periods_per_year=52,IF(A129=1,fpdate,B128+7),DATE(YEAR(fpdate),MONTH(fpdate)+(A129-1)*months_per_period,IF(periods_per_year=24,IF((1-MOD(A129,2))=1,DAY(fpdate)+14,DAY(fpdate)),DAY(fpdate))))))</f>
        <v xml:space="preserve"> </v>
      </c>
      <c r="C129" s="94" t="str">
        <f t="shared" si="9"/>
        <v xml:space="preserve"> </v>
      </c>
      <c r="D129" s="99"/>
      <c r="E129" s="94" t="str">
        <f t="shared" si="10"/>
        <v xml:space="preserve"> </v>
      </c>
      <c r="F129" s="94" t="str">
        <f t="shared" si="11"/>
        <v xml:space="preserve"> </v>
      </c>
      <c r="G129" s="94" t="str">
        <f t="shared" si="14"/>
        <v xml:space="preserve"> </v>
      </c>
      <c r="H129" s="98">
        <f t="shared" si="13"/>
        <v>2</v>
      </c>
      <c r="I129"/>
    </row>
    <row r="130" spans="1:9" ht="16">
      <c r="A130" s="43" t="str">
        <f t="shared" si="8"/>
        <v xml:space="preserve"> </v>
      </c>
      <c r="B130" s="93" t="str">
        <f>IF(A130=" "," ",IF(periods_per_year=26,IF(A130=1,fpdate,B129+14),IF(periods_per_year=52,IF(A130=1,fpdate,B129+7),DATE(YEAR(fpdate),MONTH(fpdate)+(A130-1)*months_per_period,IF(periods_per_year=24,IF((1-MOD(A130,2))=1,DAY(fpdate)+14,DAY(fpdate)),DAY(fpdate))))))</f>
        <v xml:space="preserve"> </v>
      </c>
      <c r="C130" s="94" t="str">
        <f t="shared" si="9"/>
        <v xml:space="preserve"> </v>
      </c>
      <c r="D130" s="99"/>
      <c r="E130" s="94" t="str">
        <f t="shared" si="10"/>
        <v xml:space="preserve"> </v>
      </c>
      <c r="F130" s="94" t="str">
        <f t="shared" si="11"/>
        <v xml:space="preserve"> </v>
      </c>
      <c r="G130" s="94" t="str">
        <f t="shared" si="14"/>
        <v xml:space="preserve"> </v>
      </c>
      <c r="H130" s="98">
        <f t="shared" si="13"/>
        <v>2</v>
      </c>
      <c r="I130"/>
    </row>
    <row r="131" spans="1:9" ht="16">
      <c r="A131" s="43" t="str">
        <f t="shared" si="8"/>
        <v xml:space="preserve"> </v>
      </c>
      <c r="B131" s="93" t="str">
        <f>IF(A131=" "," ",IF(periods_per_year=26,IF(A131=1,fpdate,B130+14),IF(periods_per_year=52,IF(A131=1,fpdate,B130+7),DATE(YEAR(fpdate),MONTH(fpdate)+(A131-1)*months_per_period,IF(periods_per_year=24,IF((1-MOD(A131,2))=1,DAY(fpdate)+14,DAY(fpdate)),DAY(fpdate))))))</f>
        <v xml:space="preserve"> </v>
      </c>
      <c r="C131" s="94" t="str">
        <f t="shared" si="9"/>
        <v xml:space="preserve"> </v>
      </c>
      <c r="D131" s="99"/>
      <c r="E131" s="94" t="str">
        <f t="shared" si="10"/>
        <v xml:space="preserve"> </v>
      </c>
      <c r="F131" s="94" t="str">
        <f t="shared" si="11"/>
        <v xml:space="preserve"> </v>
      </c>
      <c r="G131" s="94" t="str">
        <f t="shared" si="14"/>
        <v xml:space="preserve"> </v>
      </c>
      <c r="H131" s="98">
        <f t="shared" si="13"/>
        <v>2</v>
      </c>
      <c r="I131"/>
    </row>
    <row r="132" spans="1:9" ht="16">
      <c r="A132" s="43" t="str">
        <f t="shared" si="8"/>
        <v xml:space="preserve"> </v>
      </c>
      <c r="B132" s="93" t="str">
        <f>IF(A132=" "," ",IF(periods_per_year=26,IF(A132=1,fpdate,B131+14),IF(periods_per_year=52,IF(A132=1,fpdate,B131+7),DATE(YEAR(fpdate),MONTH(fpdate)+(A132-1)*months_per_period,IF(periods_per_year=24,IF((1-MOD(A132,2))=1,DAY(fpdate)+14,DAY(fpdate)),DAY(fpdate))))))</f>
        <v xml:space="preserve"> </v>
      </c>
      <c r="C132" s="94" t="str">
        <f t="shared" si="9"/>
        <v xml:space="preserve"> </v>
      </c>
      <c r="D132" s="99"/>
      <c r="E132" s="94" t="str">
        <f t="shared" si="10"/>
        <v xml:space="preserve"> </v>
      </c>
      <c r="F132" s="94" t="str">
        <f t="shared" si="11"/>
        <v xml:space="preserve"> </v>
      </c>
      <c r="G132" s="94" t="str">
        <f t="shared" si="14"/>
        <v xml:space="preserve"> </v>
      </c>
      <c r="H132" s="98">
        <f t="shared" si="13"/>
        <v>2</v>
      </c>
      <c r="I132"/>
    </row>
    <row r="133" spans="1:9" ht="16">
      <c r="A133" s="43" t="str">
        <f t="shared" si="8"/>
        <v xml:space="preserve"> </v>
      </c>
      <c r="B133" s="93" t="str">
        <f>IF(A133=" "," ",IF(periods_per_year=26,IF(A133=1,fpdate,B132+14),IF(periods_per_year=52,IF(A133=1,fpdate,B132+7),DATE(YEAR(fpdate),MONTH(fpdate)+(A133-1)*months_per_period,IF(periods_per_year=24,IF((1-MOD(A133,2))=1,DAY(fpdate)+14,DAY(fpdate)),DAY(fpdate))))))</f>
        <v xml:space="preserve"> </v>
      </c>
      <c r="C133" s="94" t="str">
        <f t="shared" si="9"/>
        <v xml:space="preserve"> </v>
      </c>
      <c r="D133" s="99"/>
      <c r="E133" s="94" t="str">
        <f t="shared" si="10"/>
        <v xml:space="preserve"> </v>
      </c>
      <c r="F133" s="94" t="str">
        <f t="shared" si="11"/>
        <v xml:space="preserve"> </v>
      </c>
      <c r="G133" s="94" t="str">
        <f t="shared" si="14"/>
        <v xml:space="preserve"> </v>
      </c>
      <c r="H133" s="98">
        <f t="shared" si="13"/>
        <v>2</v>
      </c>
      <c r="I133"/>
    </row>
    <row r="134" spans="1:9" ht="16">
      <c r="A134" s="43" t="str">
        <f t="shared" si="8"/>
        <v xml:space="preserve"> </v>
      </c>
      <c r="B134" s="93" t="str">
        <f>IF(A134=" "," ",IF(periods_per_year=26,IF(A134=1,fpdate,B133+14),IF(periods_per_year=52,IF(A134=1,fpdate,B133+7),DATE(YEAR(fpdate),MONTH(fpdate)+(A134-1)*months_per_period,IF(periods_per_year=24,IF((1-MOD(A134,2))=1,DAY(fpdate)+14,DAY(fpdate)),DAY(fpdate))))))</f>
        <v xml:space="preserve"> </v>
      </c>
      <c r="C134" s="94" t="str">
        <f t="shared" si="9"/>
        <v xml:space="preserve"> </v>
      </c>
      <c r="D134" s="99"/>
      <c r="E134" s="94" t="str">
        <f t="shared" si="10"/>
        <v xml:space="preserve"> </v>
      </c>
      <c r="F134" s="94" t="str">
        <f t="shared" si="11"/>
        <v xml:space="preserve"> </v>
      </c>
      <c r="G134" s="94" t="str">
        <f t="shared" si="14"/>
        <v xml:space="preserve"> </v>
      </c>
      <c r="H134" s="98">
        <f t="shared" si="13"/>
        <v>2</v>
      </c>
      <c r="I134"/>
    </row>
    <row r="135" spans="1:9" ht="16">
      <c r="A135" s="43" t="str">
        <f t="shared" si="8"/>
        <v xml:space="preserve"> </v>
      </c>
      <c r="B135" s="93" t="str">
        <f>IF(A135=" "," ",IF(periods_per_year=26,IF(A135=1,fpdate,B134+14),IF(periods_per_year=52,IF(A135=1,fpdate,B134+7),DATE(YEAR(fpdate),MONTH(fpdate)+(A135-1)*months_per_period,IF(periods_per_year=24,IF((1-MOD(A135,2))=1,DAY(fpdate)+14,DAY(fpdate)),DAY(fpdate))))))</f>
        <v xml:space="preserve"> </v>
      </c>
      <c r="C135" s="94" t="str">
        <f t="shared" si="9"/>
        <v xml:space="preserve"> </v>
      </c>
      <c r="D135" s="99"/>
      <c r="E135" s="94" t="str">
        <f t="shared" si="10"/>
        <v xml:space="preserve"> </v>
      </c>
      <c r="F135" s="94" t="str">
        <f t="shared" si="11"/>
        <v xml:space="preserve"> </v>
      </c>
      <c r="G135" s="94" t="str">
        <f t="shared" si="14"/>
        <v xml:space="preserve"> </v>
      </c>
      <c r="H135" s="98">
        <f t="shared" si="13"/>
        <v>2</v>
      </c>
      <c r="I135"/>
    </row>
    <row r="136" spans="1:9" ht="16">
      <c r="A136" s="43" t="str">
        <f t="shared" si="8"/>
        <v xml:space="preserve"> </v>
      </c>
      <c r="B136" s="93" t="str">
        <f>IF(A136=" "," ",IF(periods_per_year=26,IF(A136=1,fpdate,B135+14),IF(periods_per_year=52,IF(A136=1,fpdate,B135+7),DATE(YEAR(fpdate),MONTH(fpdate)+(A136-1)*months_per_period,IF(periods_per_year=24,IF((1-MOD(A136,2))=1,DAY(fpdate)+14,DAY(fpdate)),DAY(fpdate))))))</f>
        <v xml:space="preserve"> </v>
      </c>
      <c r="C136" s="94" t="str">
        <f t="shared" si="9"/>
        <v xml:space="preserve"> </v>
      </c>
      <c r="D136" s="99"/>
      <c r="E136" s="94" t="str">
        <f t="shared" si="10"/>
        <v xml:space="preserve"> </v>
      </c>
      <c r="F136" s="94" t="str">
        <f t="shared" si="11"/>
        <v xml:space="preserve"> </v>
      </c>
      <c r="G136" s="94" t="str">
        <f t="shared" si="14"/>
        <v xml:space="preserve"> </v>
      </c>
      <c r="H136" s="98">
        <f t="shared" si="13"/>
        <v>2</v>
      </c>
      <c r="I136"/>
    </row>
    <row r="137" spans="1:9" ht="16">
      <c r="A137" s="43" t="str">
        <f t="shared" si="8"/>
        <v xml:space="preserve"> </v>
      </c>
      <c r="B137" s="93" t="str">
        <f>IF(A137=" "," ",IF(periods_per_year=26,IF(A137=1,fpdate,B136+14),IF(periods_per_year=52,IF(A137=1,fpdate,B136+7),DATE(YEAR(fpdate),MONTH(fpdate)+(A137-1)*months_per_period,IF(periods_per_year=24,IF((1-MOD(A137,2))=1,DAY(fpdate)+14,DAY(fpdate)),DAY(fpdate))))))</f>
        <v xml:space="preserve"> </v>
      </c>
      <c r="C137" s="94" t="str">
        <f t="shared" si="9"/>
        <v xml:space="preserve"> </v>
      </c>
      <c r="D137" s="99"/>
      <c r="E137" s="94" t="str">
        <f t="shared" si="10"/>
        <v xml:space="preserve"> </v>
      </c>
      <c r="F137" s="94" t="str">
        <f t="shared" si="11"/>
        <v xml:space="preserve"> </v>
      </c>
      <c r="G137" s="94" t="str">
        <f t="shared" si="14"/>
        <v xml:space="preserve"> </v>
      </c>
      <c r="H137" s="98">
        <f t="shared" si="13"/>
        <v>2</v>
      </c>
      <c r="I137"/>
    </row>
    <row r="138" spans="1:9" ht="16">
      <c r="A138" s="43" t="str">
        <f t="shared" ref="A138:A201" si="15">IF(A137&gt;=nper," ",A137+1)</f>
        <v xml:space="preserve"> </v>
      </c>
      <c r="B138" s="93" t="str">
        <f>IF(A138=" "," ",IF(periods_per_year=26,IF(A138=1,fpdate,B137+14),IF(periods_per_year=52,IF(A138=1,fpdate,B137+7),DATE(YEAR(fpdate),MONTH(fpdate)+(A138-1)*months_per_period,IF(periods_per_year=24,IF((1-MOD(A138,2))=1,DAY(fpdate)+14,DAY(fpdate)),DAY(fpdate))))))</f>
        <v xml:space="preserve"> </v>
      </c>
      <c r="C138" s="94" t="str">
        <f t="shared" ref="C138:C201" si="16">IF(A138=" "," ",IF(OR(A138=nper,payment&gt;ROUND((1+rate)*G137,2)),ROUND((1+rate)*G137,2),payment))</f>
        <v xml:space="preserve"> </v>
      </c>
      <c r="D138" s="99"/>
      <c r="E138" s="94" t="str">
        <f t="shared" ref="E138:E201" si="17">IF(A138=" "," ",ROUND(rate*G137,2))</f>
        <v xml:space="preserve"> </v>
      </c>
      <c r="F138" s="94" t="str">
        <f t="shared" ref="F138:F201" si="18">IF(A138=" "," ",C138-E138+D138)</f>
        <v xml:space="preserve"> </v>
      </c>
      <c r="G138" s="94" t="str">
        <f t="shared" ref="G138:G169" si="19">IF(A138=" "," ",ROUND(G137-F138,2))</f>
        <v xml:space="preserve"> </v>
      </c>
      <c r="H138" s="98">
        <f t="shared" si="13"/>
        <v>2</v>
      </c>
      <c r="I138"/>
    </row>
    <row r="139" spans="1:9" ht="16">
      <c r="A139" s="43" t="str">
        <f t="shared" si="15"/>
        <v xml:space="preserve"> </v>
      </c>
      <c r="B139" s="93" t="str">
        <f>IF(A139=" "," ",IF(periods_per_year=26,IF(A139=1,fpdate,B138+14),IF(periods_per_year=52,IF(A139=1,fpdate,B138+7),DATE(YEAR(fpdate),MONTH(fpdate)+(A139-1)*months_per_period,IF(periods_per_year=24,IF((1-MOD(A139,2))=1,DAY(fpdate)+14,DAY(fpdate)),DAY(fpdate))))))</f>
        <v xml:space="preserve"> </v>
      </c>
      <c r="C139" s="94" t="str">
        <f t="shared" si="16"/>
        <v xml:space="preserve"> </v>
      </c>
      <c r="D139" s="99"/>
      <c r="E139" s="94" t="str">
        <f t="shared" si="17"/>
        <v xml:space="preserve"> </v>
      </c>
      <c r="F139" s="94" t="str">
        <f t="shared" si="18"/>
        <v xml:space="preserve"> </v>
      </c>
      <c r="G139" s="94" t="str">
        <f t="shared" si="19"/>
        <v xml:space="preserve"> </v>
      </c>
      <c r="H139" s="98">
        <f t="shared" ref="H139:H202" si="20">IF(AND(G139&lt;&gt;" ",G140=" "),1,2)</f>
        <v>2</v>
      </c>
      <c r="I139"/>
    </row>
    <row r="140" spans="1:9" ht="16">
      <c r="A140" s="43" t="str">
        <f t="shared" si="15"/>
        <v xml:space="preserve"> </v>
      </c>
      <c r="B140" s="93" t="str">
        <f>IF(A140=" "," ",IF(periods_per_year=26,IF(A140=1,fpdate,B139+14),IF(periods_per_year=52,IF(A140=1,fpdate,B139+7),DATE(YEAR(fpdate),MONTH(fpdate)+(A140-1)*months_per_period,IF(periods_per_year=24,IF((1-MOD(A140,2))=1,DAY(fpdate)+14,DAY(fpdate)),DAY(fpdate))))))</f>
        <v xml:space="preserve"> </v>
      </c>
      <c r="C140" s="94" t="str">
        <f t="shared" si="16"/>
        <v xml:space="preserve"> </v>
      </c>
      <c r="D140" s="99"/>
      <c r="E140" s="94" t="str">
        <f t="shared" si="17"/>
        <v xml:space="preserve"> </v>
      </c>
      <c r="F140" s="94" t="str">
        <f t="shared" si="18"/>
        <v xml:space="preserve"> </v>
      </c>
      <c r="G140" s="94" t="str">
        <f t="shared" si="19"/>
        <v xml:space="preserve"> </v>
      </c>
      <c r="H140" s="98">
        <f t="shared" si="20"/>
        <v>2</v>
      </c>
      <c r="I140"/>
    </row>
    <row r="141" spans="1:9" ht="16">
      <c r="A141" s="43" t="str">
        <f t="shared" si="15"/>
        <v xml:space="preserve"> </v>
      </c>
      <c r="B141" s="93" t="str">
        <f>IF(A141=" "," ",IF(periods_per_year=26,IF(A141=1,fpdate,B140+14),IF(periods_per_year=52,IF(A141=1,fpdate,B140+7),DATE(YEAR(fpdate),MONTH(fpdate)+(A141-1)*months_per_period,IF(periods_per_year=24,IF((1-MOD(A141,2))=1,DAY(fpdate)+14,DAY(fpdate)),DAY(fpdate))))))</f>
        <v xml:space="preserve"> </v>
      </c>
      <c r="C141" s="94" t="str">
        <f t="shared" si="16"/>
        <v xml:space="preserve"> </v>
      </c>
      <c r="D141" s="99"/>
      <c r="E141" s="94" t="str">
        <f t="shared" si="17"/>
        <v xml:space="preserve"> </v>
      </c>
      <c r="F141" s="94" t="str">
        <f t="shared" si="18"/>
        <v xml:space="preserve"> </v>
      </c>
      <c r="G141" s="94" t="str">
        <f t="shared" si="19"/>
        <v xml:space="preserve"> </v>
      </c>
      <c r="H141" s="98">
        <f t="shared" si="20"/>
        <v>2</v>
      </c>
      <c r="I141"/>
    </row>
    <row r="142" spans="1:9" ht="16">
      <c r="A142" s="43" t="str">
        <f t="shared" si="15"/>
        <v xml:space="preserve"> </v>
      </c>
      <c r="B142" s="93" t="str">
        <f>IF(A142=" "," ",IF(periods_per_year=26,IF(A142=1,fpdate,B141+14),IF(periods_per_year=52,IF(A142=1,fpdate,B141+7),DATE(YEAR(fpdate),MONTH(fpdate)+(A142-1)*months_per_period,IF(periods_per_year=24,IF((1-MOD(A142,2))=1,DAY(fpdate)+14,DAY(fpdate)),DAY(fpdate))))))</f>
        <v xml:space="preserve"> </v>
      </c>
      <c r="C142" s="94" t="str">
        <f t="shared" si="16"/>
        <v xml:space="preserve"> </v>
      </c>
      <c r="D142" s="99"/>
      <c r="E142" s="94" t="str">
        <f t="shared" si="17"/>
        <v xml:space="preserve"> </v>
      </c>
      <c r="F142" s="94" t="str">
        <f t="shared" si="18"/>
        <v xml:space="preserve"> </v>
      </c>
      <c r="G142" s="94" t="str">
        <f t="shared" si="19"/>
        <v xml:space="preserve"> </v>
      </c>
      <c r="H142" s="98">
        <f t="shared" si="20"/>
        <v>2</v>
      </c>
      <c r="I142"/>
    </row>
    <row r="143" spans="1:9" ht="16">
      <c r="A143" s="43" t="str">
        <f t="shared" si="15"/>
        <v xml:space="preserve"> </v>
      </c>
      <c r="B143" s="93" t="str">
        <f>IF(A143=" "," ",IF(periods_per_year=26,IF(A143=1,fpdate,B142+14),IF(periods_per_year=52,IF(A143=1,fpdate,B142+7),DATE(YEAR(fpdate),MONTH(fpdate)+(A143-1)*months_per_period,IF(periods_per_year=24,IF((1-MOD(A143,2))=1,DAY(fpdate)+14,DAY(fpdate)),DAY(fpdate))))))</f>
        <v xml:space="preserve"> </v>
      </c>
      <c r="C143" s="94" t="str">
        <f t="shared" si="16"/>
        <v xml:space="preserve"> </v>
      </c>
      <c r="D143" s="99"/>
      <c r="E143" s="94" t="str">
        <f t="shared" si="17"/>
        <v xml:space="preserve"> </v>
      </c>
      <c r="F143" s="94" t="str">
        <f t="shared" si="18"/>
        <v xml:space="preserve"> </v>
      </c>
      <c r="G143" s="94" t="str">
        <f t="shared" si="19"/>
        <v xml:space="preserve"> </v>
      </c>
      <c r="H143" s="98">
        <f t="shared" si="20"/>
        <v>2</v>
      </c>
      <c r="I143"/>
    </row>
    <row r="144" spans="1:9" ht="16">
      <c r="A144" s="43" t="str">
        <f t="shared" si="15"/>
        <v xml:space="preserve"> </v>
      </c>
      <c r="B144" s="93" t="str">
        <f>IF(A144=" "," ",IF(periods_per_year=26,IF(A144=1,fpdate,B143+14),IF(periods_per_year=52,IF(A144=1,fpdate,B143+7),DATE(YEAR(fpdate),MONTH(fpdate)+(A144-1)*months_per_period,IF(periods_per_year=24,IF((1-MOD(A144,2))=1,DAY(fpdate)+14,DAY(fpdate)),DAY(fpdate))))))</f>
        <v xml:space="preserve"> </v>
      </c>
      <c r="C144" s="94" t="str">
        <f t="shared" si="16"/>
        <v xml:space="preserve"> </v>
      </c>
      <c r="D144" s="99"/>
      <c r="E144" s="94" t="str">
        <f t="shared" si="17"/>
        <v xml:space="preserve"> </v>
      </c>
      <c r="F144" s="94" t="str">
        <f t="shared" si="18"/>
        <v xml:space="preserve"> </v>
      </c>
      <c r="G144" s="94" t="str">
        <f t="shared" si="19"/>
        <v xml:space="preserve"> </v>
      </c>
      <c r="H144" s="98">
        <f t="shared" si="20"/>
        <v>2</v>
      </c>
      <c r="I144"/>
    </row>
    <row r="145" spans="1:9" ht="16">
      <c r="A145" s="43" t="str">
        <f t="shared" si="15"/>
        <v xml:space="preserve"> </v>
      </c>
      <c r="B145" s="93" t="str">
        <f>IF(A145=" "," ",IF(periods_per_year=26,IF(A145=1,fpdate,B144+14),IF(periods_per_year=52,IF(A145=1,fpdate,B144+7),DATE(YEAR(fpdate),MONTH(fpdate)+(A145-1)*months_per_period,IF(periods_per_year=24,IF((1-MOD(A145,2))=1,DAY(fpdate)+14,DAY(fpdate)),DAY(fpdate))))))</f>
        <v xml:space="preserve"> </v>
      </c>
      <c r="C145" s="94" t="str">
        <f t="shared" si="16"/>
        <v xml:space="preserve"> </v>
      </c>
      <c r="D145" s="99"/>
      <c r="E145" s="94" t="str">
        <f t="shared" si="17"/>
        <v xml:space="preserve"> </v>
      </c>
      <c r="F145" s="94" t="str">
        <f t="shared" si="18"/>
        <v xml:space="preserve"> </v>
      </c>
      <c r="G145" s="94" t="str">
        <f t="shared" si="19"/>
        <v xml:space="preserve"> </v>
      </c>
      <c r="H145" s="98">
        <f t="shared" si="20"/>
        <v>2</v>
      </c>
      <c r="I145"/>
    </row>
    <row r="146" spans="1:9" ht="16">
      <c r="A146" s="43" t="str">
        <f t="shared" si="15"/>
        <v xml:space="preserve"> </v>
      </c>
      <c r="B146" s="93" t="str">
        <f>IF(A146=" "," ",IF(periods_per_year=26,IF(A146=1,fpdate,B145+14),IF(periods_per_year=52,IF(A146=1,fpdate,B145+7),DATE(YEAR(fpdate),MONTH(fpdate)+(A146-1)*months_per_period,IF(periods_per_year=24,IF((1-MOD(A146,2))=1,DAY(fpdate)+14,DAY(fpdate)),DAY(fpdate))))))</f>
        <v xml:space="preserve"> </v>
      </c>
      <c r="C146" s="94" t="str">
        <f t="shared" si="16"/>
        <v xml:space="preserve"> </v>
      </c>
      <c r="D146" s="99"/>
      <c r="E146" s="94" t="str">
        <f t="shared" si="17"/>
        <v xml:space="preserve"> </v>
      </c>
      <c r="F146" s="94" t="str">
        <f t="shared" si="18"/>
        <v xml:space="preserve"> </v>
      </c>
      <c r="G146" s="94" t="str">
        <f t="shared" si="19"/>
        <v xml:space="preserve"> </v>
      </c>
      <c r="H146" s="98">
        <f t="shared" si="20"/>
        <v>2</v>
      </c>
      <c r="I146"/>
    </row>
    <row r="147" spans="1:9" ht="16">
      <c r="A147" s="43" t="str">
        <f t="shared" si="15"/>
        <v xml:space="preserve"> </v>
      </c>
      <c r="B147" s="93" t="str">
        <f>IF(A147=" "," ",IF(periods_per_year=26,IF(A147=1,fpdate,B146+14),IF(periods_per_year=52,IF(A147=1,fpdate,B146+7),DATE(YEAR(fpdate),MONTH(fpdate)+(A147-1)*months_per_period,IF(periods_per_year=24,IF((1-MOD(A147,2))=1,DAY(fpdate)+14,DAY(fpdate)),DAY(fpdate))))))</f>
        <v xml:space="preserve"> </v>
      </c>
      <c r="C147" s="94" t="str">
        <f t="shared" si="16"/>
        <v xml:space="preserve"> </v>
      </c>
      <c r="D147" s="99"/>
      <c r="E147" s="94" t="str">
        <f t="shared" si="17"/>
        <v xml:space="preserve"> </v>
      </c>
      <c r="F147" s="94" t="str">
        <f t="shared" si="18"/>
        <v xml:space="preserve"> </v>
      </c>
      <c r="G147" s="94" t="str">
        <f t="shared" si="19"/>
        <v xml:space="preserve"> </v>
      </c>
      <c r="H147" s="98">
        <f t="shared" si="20"/>
        <v>2</v>
      </c>
      <c r="I147"/>
    </row>
    <row r="148" spans="1:9" ht="16">
      <c r="A148" s="43" t="str">
        <f t="shared" si="15"/>
        <v xml:space="preserve"> </v>
      </c>
      <c r="B148" s="93" t="str">
        <f>IF(A148=" "," ",IF(periods_per_year=26,IF(A148=1,fpdate,B147+14),IF(periods_per_year=52,IF(A148=1,fpdate,B147+7),DATE(YEAR(fpdate),MONTH(fpdate)+(A148-1)*months_per_period,IF(periods_per_year=24,IF((1-MOD(A148,2))=1,DAY(fpdate)+14,DAY(fpdate)),DAY(fpdate))))))</f>
        <v xml:space="preserve"> </v>
      </c>
      <c r="C148" s="94" t="str">
        <f t="shared" si="16"/>
        <v xml:space="preserve"> </v>
      </c>
      <c r="D148" s="99"/>
      <c r="E148" s="94" t="str">
        <f t="shared" si="17"/>
        <v xml:space="preserve"> </v>
      </c>
      <c r="F148" s="94" t="str">
        <f t="shared" si="18"/>
        <v xml:space="preserve"> </v>
      </c>
      <c r="G148" s="94" t="str">
        <f t="shared" si="19"/>
        <v xml:space="preserve"> </v>
      </c>
      <c r="H148" s="98">
        <f t="shared" si="20"/>
        <v>2</v>
      </c>
      <c r="I148"/>
    </row>
    <row r="149" spans="1:9" ht="16">
      <c r="A149" s="43" t="str">
        <f t="shared" si="15"/>
        <v xml:space="preserve"> </v>
      </c>
      <c r="B149" s="93" t="str">
        <f>IF(A149=" "," ",IF(periods_per_year=26,IF(A149=1,fpdate,B148+14),IF(periods_per_year=52,IF(A149=1,fpdate,B148+7),DATE(YEAR(fpdate),MONTH(fpdate)+(A149-1)*months_per_period,IF(periods_per_year=24,IF((1-MOD(A149,2))=1,DAY(fpdate)+14,DAY(fpdate)),DAY(fpdate))))))</f>
        <v xml:space="preserve"> </v>
      </c>
      <c r="C149" s="94" t="str">
        <f t="shared" si="16"/>
        <v xml:space="preserve"> </v>
      </c>
      <c r="D149" s="99"/>
      <c r="E149" s="94" t="str">
        <f t="shared" si="17"/>
        <v xml:space="preserve"> </v>
      </c>
      <c r="F149" s="94" t="str">
        <f t="shared" si="18"/>
        <v xml:space="preserve"> </v>
      </c>
      <c r="G149" s="94" t="str">
        <f t="shared" si="19"/>
        <v xml:space="preserve"> </v>
      </c>
      <c r="H149" s="98">
        <f t="shared" si="20"/>
        <v>2</v>
      </c>
      <c r="I149"/>
    </row>
    <row r="150" spans="1:9" ht="16">
      <c r="A150" s="43" t="str">
        <f t="shared" si="15"/>
        <v xml:space="preserve"> </v>
      </c>
      <c r="B150" s="93" t="str">
        <f>IF(A150=" "," ",IF(periods_per_year=26,IF(A150=1,fpdate,B149+14),IF(periods_per_year=52,IF(A150=1,fpdate,B149+7),DATE(YEAR(fpdate),MONTH(fpdate)+(A150-1)*months_per_period,IF(periods_per_year=24,IF((1-MOD(A150,2))=1,DAY(fpdate)+14,DAY(fpdate)),DAY(fpdate))))))</f>
        <v xml:space="preserve"> </v>
      </c>
      <c r="C150" s="94" t="str">
        <f t="shared" si="16"/>
        <v xml:space="preserve"> </v>
      </c>
      <c r="D150" s="99"/>
      <c r="E150" s="94" t="str">
        <f t="shared" si="17"/>
        <v xml:space="preserve"> </v>
      </c>
      <c r="F150" s="94" t="str">
        <f t="shared" si="18"/>
        <v xml:space="preserve"> </v>
      </c>
      <c r="G150" s="94" t="str">
        <f t="shared" si="19"/>
        <v xml:space="preserve"> </v>
      </c>
      <c r="H150" s="98">
        <f t="shared" si="20"/>
        <v>2</v>
      </c>
      <c r="I150"/>
    </row>
    <row r="151" spans="1:9" ht="16">
      <c r="A151" s="43" t="str">
        <f t="shared" si="15"/>
        <v xml:space="preserve"> </v>
      </c>
      <c r="B151" s="93" t="str">
        <f>IF(A151=" "," ",IF(periods_per_year=26,IF(A151=1,fpdate,B150+14),IF(periods_per_year=52,IF(A151=1,fpdate,B150+7),DATE(YEAR(fpdate),MONTH(fpdate)+(A151-1)*months_per_period,IF(periods_per_year=24,IF((1-MOD(A151,2))=1,DAY(fpdate)+14,DAY(fpdate)),DAY(fpdate))))))</f>
        <v xml:space="preserve"> </v>
      </c>
      <c r="C151" s="94" t="str">
        <f t="shared" si="16"/>
        <v xml:space="preserve"> </v>
      </c>
      <c r="D151" s="99"/>
      <c r="E151" s="94" t="str">
        <f t="shared" si="17"/>
        <v xml:space="preserve"> </v>
      </c>
      <c r="F151" s="94" t="str">
        <f t="shared" si="18"/>
        <v xml:space="preserve"> </v>
      </c>
      <c r="G151" s="94" t="str">
        <f t="shared" si="19"/>
        <v xml:space="preserve"> </v>
      </c>
      <c r="H151" s="98">
        <f t="shared" si="20"/>
        <v>2</v>
      </c>
      <c r="I151"/>
    </row>
    <row r="152" spans="1:9" ht="16">
      <c r="A152" s="43" t="str">
        <f t="shared" si="15"/>
        <v xml:space="preserve"> </v>
      </c>
      <c r="B152" s="93" t="str">
        <f>IF(A152=" "," ",IF(periods_per_year=26,IF(A152=1,fpdate,B151+14),IF(periods_per_year=52,IF(A152=1,fpdate,B151+7),DATE(YEAR(fpdate),MONTH(fpdate)+(A152-1)*months_per_period,IF(periods_per_year=24,IF((1-MOD(A152,2))=1,DAY(fpdate)+14,DAY(fpdate)),DAY(fpdate))))))</f>
        <v xml:space="preserve"> </v>
      </c>
      <c r="C152" s="94" t="str">
        <f t="shared" si="16"/>
        <v xml:space="preserve"> </v>
      </c>
      <c r="D152" s="99"/>
      <c r="E152" s="94" t="str">
        <f t="shared" si="17"/>
        <v xml:space="preserve"> </v>
      </c>
      <c r="F152" s="94" t="str">
        <f t="shared" si="18"/>
        <v xml:space="preserve"> </v>
      </c>
      <c r="G152" s="94" t="str">
        <f t="shared" si="19"/>
        <v xml:space="preserve"> </v>
      </c>
      <c r="H152" s="98">
        <f t="shared" si="20"/>
        <v>2</v>
      </c>
      <c r="I152"/>
    </row>
    <row r="153" spans="1:9" ht="16">
      <c r="A153" s="43" t="str">
        <f t="shared" si="15"/>
        <v xml:space="preserve"> </v>
      </c>
      <c r="B153" s="93" t="str">
        <f>IF(A153=" "," ",IF(periods_per_year=26,IF(A153=1,fpdate,B152+14),IF(periods_per_year=52,IF(A153=1,fpdate,B152+7),DATE(YEAR(fpdate),MONTH(fpdate)+(A153-1)*months_per_period,IF(periods_per_year=24,IF((1-MOD(A153,2))=1,DAY(fpdate)+14,DAY(fpdate)),DAY(fpdate))))))</f>
        <v xml:space="preserve"> </v>
      </c>
      <c r="C153" s="94" t="str">
        <f t="shared" si="16"/>
        <v xml:space="preserve"> </v>
      </c>
      <c r="D153" s="99"/>
      <c r="E153" s="94" t="str">
        <f t="shared" si="17"/>
        <v xml:space="preserve"> </v>
      </c>
      <c r="F153" s="94" t="str">
        <f t="shared" si="18"/>
        <v xml:space="preserve"> </v>
      </c>
      <c r="G153" s="94" t="str">
        <f t="shared" si="19"/>
        <v xml:space="preserve"> </v>
      </c>
      <c r="H153" s="98">
        <f t="shared" si="20"/>
        <v>2</v>
      </c>
      <c r="I153"/>
    </row>
    <row r="154" spans="1:9" ht="16">
      <c r="A154" s="43" t="str">
        <f t="shared" si="15"/>
        <v xml:space="preserve"> </v>
      </c>
      <c r="B154" s="93" t="str">
        <f>IF(A154=" "," ",IF(periods_per_year=26,IF(A154=1,fpdate,B153+14),IF(periods_per_year=52,IF(A154=1,fpdate,B153+7),DATE(YEAR(fpdate),MONTH(fpdate)+(A154-1)*months_per_period,IF(periods_per_year=24,IF((1-MOD(A154,2))=1,DAY(fpdate)+14,DAY(fpdate)),DAY(fpdate))))))</f>
        <v xml:space="preserve"> </v>
      </c>
      <c r="C154" s="94" t="str">
        <f t="shared" si="16"/>
        <v xml:space="preserve"> </v>
      </c>
      <c r="D154" s="99"/>
      <c r="E154" s="94" t="str">
        <f t="shared" si="17"/>
        <v xml:space="preserve"> </v>
      </c>
      <c r="F154" s="94" t="str">
        <f t="shared" si="18"/>
        <v xml:space="preserve"> </v>
      </c>
      <c r="G154" s="94" t="str">
        <f t="shared" si="19"/>
        <v xml:space="preserve"> </v>
      </c>
      <c r="H154" s="98">
        <f t="shared" si="20"/>
        <v>2</v>
      </c>
      <c r="I154"/>
    </row>
    <row r="155" spans="1:9" ht="16">
      <c r="A155" s="43" t="str">
        <f t="shared" si="15"/>
        <v xml:space="preserve"> </v>
      </c>
      <c r="B155" s="93" t="str">
        <f>IF(A155=" "," ",IF(periods_per_year=26,IF(A155=1,fpdate,B154+14),IF(periods_per_year=52,IF(A155=1,fpdate,B154+7),DATE(YEAR(fpdate),MONTH(fpdate)+(A155-1)*months_per_period,IF(periods_per_year=24,IF((1-MOD(A155,2))=1,DAY(fpdate)+14,DAY(fpdate)),DAY(fpdate))))))</f>
        <v xml:space="preserve"> </v>
      </c>
      <c r="C155" s="94" t="str">
        <f t="shared" si="16"/>
        <v xml:space="preserve"> </v>
      </c>
      <c r="D155" s="99"/>
      <c r="E155" s="94" t="str">
        <f t="shared" si="17"/>
        <v xml:space="preserve"> </v>
      </c>
      <c r="F155" s="94" t="str">
        <f t="shared" si="18"/>
        <v xml:space="preserve"> </v>
      </c>
      <c r="G155" s="94" t="str">
        <f t="shared" si="19"/>
        <v xml:space="preserve"> </v>
      </c>
      <c r="H155" s="98">
        <f t="shared" si="20"/>
        <v>2</v>
      </c>
      <c r="I155"/>
    </row>
    <row r="156" spans="1:9" ht="16">
      <c r="A156" s="43" t="str">
        <f t="shared" si="15"/>
        <v xml:space="preserve"> </v>
      </c>
      <c r="B156" s="93" t="str">
        <f>IF(A156=" "," ",IF(periods_per_year=26,IF(A156=1,fpdate,B155+14),IF(periods_per_year=52,IF(A156=1,fpdate,B155+7),DATE(YEAR(fpdate),MONTH(fpdate)+(A156-1)*months_per_period,IF(periods_per_year=24,IF((1-MOD(A156,2))=1,DAY(fpdate)+14,DAY(fpdate)),DAY(fpdate))))))</f>
        <v xml:space="preserve"> </v>
      </c>
      <c r="C156" s="94" t="str">
        <f t="shared" si="16"/>
        <v xml:space="preserve"> </v>
      </c>
      <c r="D156" s="99"/>
      <c r="E156" s="94" t="str">
        <f t="shared" si="17"/>
        <v xml:space="preserve"> </v>
      </c>
      <c r="F156" s="94" t="str">
        <f t="shared" si="18"/>
        <v xml:space="preserve"> </v>
      </c>
      <c r="G156" s="94" t="str">
        <f t="shared" si="19"/>
        <v xml:space="preserve"> </v>
      </c>
      <c r="H156" s="98">
        <f t="shared" si="20"/>
        <v>2</v>
      </c>
      <c r="I156"/>
    </row>
    <row r="157" spans="1:9" ht="16">
      <c r="A157" s="43" t="str">
        <f t="shared" si="15"/>
        <v xml:space="preserve"> </v>
      </c>
      <c r="B157" s="93" t="str">
        <f>IF(A157=" "," ",IF(periods_per_year=26,IF(A157=1,fpdate,B156+14),IF(periods_per_year=52,IF(A157=1,fpdate,B156+7),DATE(YEAR(fpdate),MONTH(fpdate)+(A157-1)*months_per_period,IF(periods_per_year=24,IF((1-MOD(A157,2))=1,DAY(fpdate)+14,DAY(fpdate)),DAY(fpdate))))))</f>
        <v xml:space="preserve"> </v>
      </c>
      <c r="C157" s="94" t="str">
        <f t="shared" si="16"/>
        <v xml:space="preserve"> </v>
      </c>
      <c r="D157" s="99"/>
      <c r="E157" s="94" t="str">
        <f t="shared" si="17"/>
        <v xml:space="preserve"> </v>
      </c>
      <c r="F157" s="94" t="str">
        <f t="shared" si="18"/>
        <v xml:space="preserve"> </v>
      </c>
      <c r="G157" s="94" t="str">
        <f t="shared" si="19"/>
        <v xml:space="preserve"> </v>
      </c>
      <c r="H157" s="98">
        <f t="shared" si="20"/>
        <v>2</v>
      </c>
      <c r="I157"/>
    </row>
    <row r="158" spans="1:9" ht="16">
      <c r="A158" s="43" t="str">
        <f t="shared" si="15"/>
        <v xml:space="preserve"> </v>
      </c>
      <c r="B158" s="93" t="str">
        <f>IF(A158=" "," ",IF(periods_per_year=26,IF(A158=1,fpdate,B157+14),IF(periods_per_year=52,IF(A158=1,fpdate,B157+7),DATE(YEAR(fpdate),MONTH(fpdate)+(A158-1)*months_per_period,IF(periods_per_year=24,IF((1-MOD(A158,2))=1,DAY(fpdate)+14,DAY(fpdate)),DAY(fpdate))))))</f>
        <v xml:space="preserve"> </v>
      </c>
      <c r="C158" s="94" t="str">
        <f t="shared" si="16"/>
        <v xml:space="preserve"> </v>
      </c>
      <c r="D158" s="99"/>
      <c r="E158" s="94" t="str">
        <f t="shared" si="17"/>
        <v xml:space="preserve"> </v>
      </c>
      <c r="F158" s="94" t="str">
        <f t="shared" si="18"/>
        <v xml:space="preserve"> </v>
      </c>
      <c r="G158" s="94" t="str">
        <f t="shared" si="19"/>
        <v xml:space="preserve"> </v>
      </c>
      <c r="H158" s="98">
        <f t="shared" si="20"/>
        <v>2</v>
      </c>
      <c r="I158"/>
    </row>
    <row r="159" spans="1:9" ht="16">
      <c r="A159" s="43" t="str">
        <f t="shared" si="15"/>
        <v xml:space="preserve"> </v>
      </c>
      <c r="B159" s="93" t="str">
        <f>IF(A159=" "," ",IF(periods_per_year=26,IF(A159=1,fpdate,B158+14),IF(periods_per_year=52,IF(A159=1,fpdate,B158+7),DATE(YEAR(fpdate),MONTH(fpdate)+(A159-1)*months_per_period,IF(periods_per_year=24,IF((1-MOD(A159,2))=1,DAY(fpdate)+14,DAY(fpdate)),DAY(fpdate))))))</f>
        <v xml:space="preserve"> </v>
      </c>
      <c r="C159" s="94" t="str">
        <f t="shared" si="16"/>
        <v xml:space="preserve"> </v>
      </c>
      <c r="D159" s="99"/>
      <c r="E159" s="94" t="str">
        <f t="shared" si="17"/>
        <v xml:space="preserve"> </v>
      </c>
      <c r="F159" s="94" t="str">
        <f t="shared" si="18"/>
        <v xml:space="preserve"> </v>
      </c>
      <c r="G159" s="94" t="str">
        <f t="shared" si="19"/>
        <v xml:space="preserve"> </v>
      </c>
      <c r="H159" s="98">
        <f t="shared" si="20"/>
        <v>2</v>
      </c>
      <c r="I159"/>
    </row>
    <row r="160" spans="1:9" ht="16">
      <c r="A160" s="43" t="str">
        <f t="shared" si="15"/>
        <v xml:space="preserve"> </v>
      </c>
      <c r="B160" s="93" t="str">
        <f>IF(A160=" "," ",IF(periods_per_year=26,IF(A160=1,fpdate,B159+14),IF(periods_per_year=52,IF(A160=1,fpdate,B159+7),DATE(YEAR(fpdate),MONTH(fpdate)+(A160-1)*months_per_period,IF(periods_per_year=24,IF((1-MOD(A160,2))=1,DAY(fpdate)+14,DAY(fpdate)),DAY(fpdate))))))</f>
        <v xml:space="preserve"> </v>
      </c>
      <c r="C160" s="94" t="str">
        <f t="shared" si="16"/>
        <v xml:space="preserve"> </v>
      </c>
      <c r="D160" s="99"/>
      <c r="E160" s="94" t="str">
        <f t="shared" si="17"/>
        <v xml:space="preserve"> </v>
      </c>
      <c r="F160" s="94" t="str">
        <f t="shared" si="18"/>
        <v xml:space="preserve"> </v>
      </c>
      <c r="G160" s="94" t="str">
        <f t="shared" si="19"/>
        <v xml:space="preserve"> </v>
      </c>
      <c r="H160" s="98">
        <f t="shared" si="20"/>
        <v>2</v>
      </c>
      <c r="I160"/>
    </row>
    <row r="161" spans="1:9" ht="16">
      <c r="A161" s="43" t="str">
        <f t="shared" si="15"/>
        <v xml:space="preserve"> </v>
      </c>
      <c r="B161" s="93" t="str">
        <f>IF(A161=" "," ",IF(periods_per_year=26,IF(A161=1,fpdate,B160+14),IF(periods_per_year=52,IF(A161=1,fpdate,B160+7),DATE(YEAR(fpdate),MONTH(fpdate)+(A161-1)*months_per_period,IF(periods_per_year=24,IF((1-MOD(A161,2))=1,DAY(fpdate)+14,DAY(fpdate)),DAY(fpdate))))))</f>
        <v xml:space="preserve"> </v>
      </c>
      <c r="C161" s="94" t="str">
        <f t="shared" si="16"/>
        <v xml:space="preserve"> </v>
      </c>
      <c r="D161" s="99"/>
      <c r="E161" s="94" t="str">
        <f t="shared" si="17"/>
        <v xml:space="preserve"> </v>
      </c>
      <c r="F161" s="94" t="str">
        <f t="shared" si="18"/>
        <v xml:space="preserve"> </v>
      </c>
      <c r="G161" s="94" t="str">
        <f t="shared" si="19"/>
        <v xml:space="preserve"> </v>
      </c>
      <c r="H161" s="98">
        <f t="shared" si="20"/>
        <v>2</v>
      </c>
      <c r="I161"/>
    </row>
    <row r="162" spans="1:9" ht="16">
      <c r="A162" s="43" t="str">
        <f t="shared" si="15"/>
        <v xml:space="preserve"> </v>
      </c>
      <c r="B162" s="93" t="str">
        <f>IF(A162=" "," ",IF(periods_per_year=26,IF(A162=1,fpdate,B161+14),IF(periods_per_year=52,IF(A162=1,fpdate,B161+7),DATE(YEAR(fpdate),MONTH(fpdate)+(A162-1)*months_per_period,IF(periods_per_year=24,IF((1-MOD(A162,2))=1,DAY(fpdate)+14,DAY(fpdate)),DAY(fpdate))))))</f>
        <v xml:space="preserve"> </v>
      </c>
      <c r="C162" s="94" t="str">
        <f t="shared" si="16"/>
        <v xml:space="preserve"> </v>
      </c>
      <c r="D162" s="99"/>
      <c r="E162" s="94" t="str">
        <f t="shared" si="17"/>
        <v xml:space="preserve"> </v>
      </c>
      <c r="F162" s="94" t="str">
        <f t="shared" si="18"/>
        <v xml:space="preserve"> </v>
      </c>
      <c r="G162" s="94" t="str">
        <f t="shared" si="19"/>
        <v xml:space="preserve"> </v>
      </c>
      <c r="H162" s="98">
        <f t="shared" si="20"/>
        <v>2</v>
      </c>
      <c r="I162"/>
    </row>
    <row r="163" spans="1:9" ht="16">
      <c r="A163" s="43" t="str">
        <f t="shared" si="15"/>
        <v xml:space="preserve"> </v>
      </c>
      <c r="B163" s="93" t="str">
        <f>IF(A163=" "," ",IF(periods_per_year=26,IF(A163=1,fpdate,B162+14),IF(periods_per_year=52,IF(A163=1,fpdate,B162+7),DATE(YEAR(fpdate),MONTH(fpdate)+(A163-1)*months_per_period,IF(periods_per_year=24,IF((1-MOD(A163,2))=1,DAY(fpdate)+14,DAY(fpdate)),DAY(fpdate))))))</f>
        <v xml:space="preserve"> </v>
      </c>
      <c r="C163" s="94" t="str">
        <f t="shared" si="16"/>
        <v xml:space="preserve"> </v>
      </c>
      <c r="D163" s="99"/>
      <c r="E163" s="94" t="str">
        <f t="shared" si="17"/>
        <v xml:space="preserve"> </v>
      </c>
      <c r="F163" s="94" t="str">
        <f t="shared" si="18"/>
        <v xml:space="preserve"> </v>
      </c>
      <c r="G163" s="94" t="str">
        <f t="shared" si="19"/>
        <v xml:space="preserve"> </v>
      </c>
      <c r="H163" s="98">
        <f t="shared" si="20"/>
        <v>2</v>
      </c>
      <c r="I163"/>
    </row>
    <row r="164" spans="1:9" ht="16">
      <c r="A164" s="43" t="str">
        <f t="shared" si="15"/>
        <v xml:space="preserve"> </v>
      </c>
      <c r="B164" s="93" t="str">
        <f>IF(A164=" "," ",IF(periods_per_year=26,IF(A164=1,fpdate,B163+14),IF(periods_per_year=52,IF(A164=1,fpdate,B163+7),DATE(YEAR(fpdate),MONTH(fpdate)+(A164-1)*months_per_period,IF(periods_per_year=24,IF((1-MOD(A164,2))=1,DAY(fpdate)+14,DAY(fpdate)),DAY(fpdate))))))</f>
        <v xml:space="preserve"> </v>
      </c>
      <c r="C164" s="94" t="str">
        <f t="shared" si="16"/>
        <v xml:space="preserve"> </v>
      </c>
      <c r="D164" s="99"/>
      <c r="E164" s="94" t="str">
        <f t="shared" si="17"/>
        <v xml:space="preserve"> </v>
      </c>
      <c r="F164" s="94" t="str">
        <f t="shared" si="18"/>
        <v xml:space="preserve"> </v>
      </c>
      <c r="G164" s="94" t="str">
        <f t="shared" si="19"/>
        <v xml:space="preserve"> </v>
      </c>
      <c r="H164" s="98">
        <f t="shared" si="20"/>
        <v>2</v>
      </c>
      <c r="I164"/>
    </row>
    <row r="165" spans="1:9" ht="16">
      <c r="A165" s="43" t="str">
        <f t="shared" si="15"/>
        <v xml:space="preserve"> </v>
      </c>
      <c r="B165" s="93" t="str">
        <f>IF(A165=" "," ",IF(periods_per_year=26,IF(A165=1,fpdate,B164+14),IF(periods_per_year=52,IF(A165=1,fpdate,B164+7),DATE(YEAR(fpdate),MONTH(fpdate)+(A165-1)*months_per_period,IF(periods_per_year=24,IF((1-MOD(A165,2))=1,DAY(fpdate)+14,DAY(fpdate)),DAY(fpdate))))))</f>
        <v xml:space="preserve"> </v>
      </c>
      <c r="C165" s="94" t="str">
        <f t="shared" si="16"/>
        <v xml:space="preserve"> </v>
      </c>
      <c r="D165" s="99"/>
      <c r="E165" s="94" t="str">
        <f t="shared" si="17"/>
        <v xml:space="preserve"> </v>
      </c>
      <c r="F165" s="94" t="str">
        <f t="shared" si="18"/>
        <v xml:space="preserve"> </v>
      </c>
      <c r="G165" s="94" t="str">
        <f t="shared" si="19"/>
        <v xml:space="preserve"> </v>
      </c>
      <c r="H165" s="98">
        <f t="shared" si="20"/>
        <v>2</v>
      </c>
      <c r="I165"/>
    </row>
    <row r="166" spans="1:9" ht="16">
      <c r="A166" s="43" t="str">
        <f t="shared" si="15"/>
        <v xml:space="preserve"> </v>
      </c>
      <c r="B166" s="93" t="str">
        <f>IF(A166=" "," ",IF(periods_per_year=26,IF(A166=1,fpdate,B165+14),IF(periods_per_year=52,IF(A166=1,fpdate,B165+7),DATE(YEAR(fpdate),MONTH(fpdate)+(A166-1)*months_per_period,IF(periods_per_year=24,IF((1-MOD(A166,2))=1,DAY(fpdate)+14,DAY(fpdate)),DAY(fpdate))))))</f>
        <v xml:space="preserve"> </v>
      </c>
      <c r="C166" s="94" t="str">
        <f t="shared" si="16"/>
        <v xml:space="preserve"> </v>
      </c>
      <c r="D166" s="99"/>
      <c r="E166" s="94" t="str">
        <f t="shared" si="17"/>
        <v xml:space="preserve"> </v>
      </c>
      <c r="F166" s="94" t="str">
        <f t="shared" si="18"/>
        <v xml:space="preserve"> </v>
      </c>
      <c r="G166" s="94" t="str">
        <f t="shared" si="19"/>
        <v xml:space="preserve"> </v>
      </c>
      <c r="H166" s="98">
        <f t="shared" si="20"/>
        <v>2</v>
      </c>
      <c r="I166"/>
    </row>
    <row r="167" spans="1:9" ht="16">
      <c r="A167" s="43" t="str">
        <f t="shared" si="15"/>
        <v xml:space="preserve"> </v>
      </c>
      <c r="B167" s="93" t="str">
        <f>IF(A167=" "," ",IF(periods_per_year=26,IF(A167=1,fpdate,B166+14),IF(periods_per_year=52,IF(A167=1,fpdate,B166+7),DATE(YEAR(fpdate),MONTH(fpdate)+(A167-1)*months_per_period,IF(periods_per_year=24,IF((1-MOD(A167,2))=1,DAY(fpdate)+14,DAY(fpdate)),DAY(fpdate))))))</f>
        <v xml:space="preserve"> </v>
      </c>
      <c r="C167" s="94" t="str">
        <f t="shared" si="16"/>
        <v xml:space="preserve"> </v>
      </c>
      <c r="D167" s="99"/>
      <c r="E167" s="94" t="str">
        <f t="shared" si="17"/>
        <v xml:space="preserve"> </v>
      </c>
      <c r="F167" s="94" t="str">
        <f t="shared" si="18"/>
        <v xml:space="preserve"> </v>
      </c>
      <c r="G167" s="94" t="str">
        <f t="shared" si="19"/>
        <v xml:space="preserve"> </v>
      </c>
      <c r="H167" s="98">
        <f t="shared" si="20"/>
        <v>2</v>
      </c>
      <c r="I167"/>
    </row>
    <row r="168" spans="1:9" ht="16">
      <c r="A168" s="43" t="str">
        <f t="shared" si="15"/>
        <v xml:space="preserve"> </v>
      </c>
      <c r="B168" s="93" t="str">
        <f>IF(A168=" "," ",IF(periods_per_year=26,IF(A168=1,fpdate,B167+14),IF(periods_per_year=52,IF(A168=1,fpdate,B167+7),DATE(YEAR(fpdate),MONTH(fpdate)+(A168-1)*months_per_period,IF(periods_per_year=24,IF((1-MOD(A168,2))=1,DAY(fpdate)+14,DAY(fpdate)),DAY(fpdate))))))</f>
        <v xml:space="preserve"> </v>
      </c>
      <c r="C168" s="94" t="str">
        <f t="shared" si="16"/>
        <v xml:space="preserve"> </v>
      </c>
      <c r="D168" s="99"/>
      <c r="E168" s="94" t="str">
        <f t="shared" si="17"/>
        <v xml:space="preserve"> </v>
      </c>
      <c r="F168" s="94" t="str">
        <f t="shared" si="18"/>
        <v xml:space="preserve"> </v>
      </c>
      <c r="G168" s="94" t="str">
        <f t="shared" si="19"/>
        <v xml:space="preserve"> </v>
      </c>
      <c r="H168" s="98">
        <f t="shared" si="20"/>
        <v>2</v>
      </c>
      <c r="I168"/>
    </row>
    <row r="169" spans="1:9" ht="16">
      <c r="A169" s="43" t="str">
        <f t="shared" si="15"/>
        <v xml:space="preserve"> </v>
      </c>
      <c r="B169" s="93" t="str">
        <f>IF(A169=" "," ",IF(periods_per_year=26,IF(A169=1,fpdate,B168+14),IF(periods_per_year=52,IF(A169=1,fpdate,B168+7),DATE(YEAR(fpdate),MONTH(fpdate)+(A169-1)*months_per_period,IF(periods_per_year=24,IF((1-MOD(A169,2))=1,DAY(fpdate)+14,DAY(fpdate)),DAY(fpdate))))))</f>
        <v xml:space="preserve"> </v>
      </c>
      <c r="C169" s="94" t="str">
        <f t="shared" si="16"/>
        <v xml:space="preserve"> </v>
      </c>
      <c r="D169" s="99"/>
      <c r="E169" s="94" t="str">
        <f t="shared" si="17"/>
        <v xml:space="preserve"> </v>
      </c>
      <c r="F169" s="94" t="str">
        <f t="shared" si="18"/>
        <v xml:space="preserve"> </v>
      </c>
      <c r="G169" s="94" t="str">
        <f t="shared" si="19"/>
        <v xml:space="preserve"> </v>
      </c>
      <c r="H169" s="98">
        <f t="shared" si="20"/>
        <v>2</v>
      </c>
      <c r="I169"/>
    </row>
    <row r="170" spans="1:9" ht="16">
      <c r="A170" s="43" t="str">
        <f t="shared" si="15"/>
        <v xml:space="preserve"> </v>
      </c>
      <c r="B170" s="93" t="str">
        <f>IF(A170=" "," ",IF(periods_per_year=26,IF(A170=1,fpdate,B169+14),IF(periods_per_year=52,IF(A170=1,fpdate,B169+7),DATE(YEAR(fpdate),MONTH(fpdate)+(A170-1)*months_per_period,IF(periods_per_year=24,IF((1-MOD(A170,2))=1,DAY(fpdate)+14,DAY(fpdate)),DAY(fpdate))))))</f>
        <v xml:space="preserve"> </v>
      </c>
      <c r="C170" s="94" t="str">
        <f t="shared" si="16"/>
        <v xml:space="preserve"> </v>
      </c>
      <c r="D170" s="99"/>
      <c r="E170" s="94" t="str">
        <f t="shared" si="17"/>
        <v xml:space="preserve"> </v>
      </c>
      <c r="F170" s="94" t="str">
        <f t="shared" si="18"/>
        <v xml:space="preserve"> </v>
      </c>
      <c r="G170" s="94" t="str">
        <f t="shared" ref="G170:G189" si="21">IF(A170=" "," ",ROUND(G169-F170,2))</f>
        <v xml:space="preserve"> </v>
      </c>
      <c r="H170" s="98">
        <f t="shared" si="20"/>
        <v>2</v>
      </c>
      <c r="I170"/>
    </row>
    <row r="171" spans="1:9" ht="16">
      <c r="A171" s="43" t="str">
        <f t="shared" si="15"/>
        <v xml:space="preserve"> </v>
      </c>
      <c r="B171" s="93" t="str">
        <f>IF(A171=" "," ",IF(periods_per_year=26,IF(A171=1,fpdate,B170+14),IF(periods_per_year=52,IF(A171=1,fpdate,B170+7),DATE(YEAR(fpdate),MONTH(fpdate)+(A171-1)*months_per_period,IF(periods_per_year=24,IF((1-MOD(A171,2))=1,DAY(fpdate)+14,DAY(fpdate)),DAY(fpdate))))))</f>
        <v xml:space="preserve"> </v>
      </c>
      <c r="C171" s="94" t="str">
        <f t="shared" si="16"/>
        <v xml:space="preserve"> </v>
      </c>
      <c r="D171" s="99"/>
      <c r="E171" s="94" t="str">
        <f t="shared" si="17"/>
        <v xml:space="preserve"> </v>
      </c>
      <c r="F171" s="94" t="str">
        <f t="shared" si="18"/>
        <v xml:space="preserve"> </v>
      </c>
      <c r="G171" s="94" t="str">
        <f t="shared" si="21"/>
        <v xml:space="preserve"> </v>
      </c>
      <c r="H171" s="98">
        <f t="shared" si="20"/>
        <v>2</v>
      </c>
      <c r="I171"/>
    </row>
    <row r="172" spans="1:9" ht="16">
      <c r="A172" s="43" t="str">
        <f t="shared" si="15"/>
        <v xml:space="preserve"> </v>
      </c>
      <c r="B172" s="93" t="str">
        <f>IF(A172=" "," ",IF(periods_per_year=26,IF(A172=1,fpdate,B171+14),IF(periods_per_year=52,IF(A172=1,fpdate,B171+7),DATE(YEAR(fpdate),MONTH(fpdate)+(A172-1)*months_per_period,IF(periods_per_year=24,IF((1-MOD(A172,2))=1,DAY(fpdate)+14,DAY(fpdate)),DAY(fpdate))))))</f>
        <v xml:space="preserve"> </v>
      </c>
      <c r="C172" s="94" t="str">
        <f t="shared" si="16"/>
        <v xml:space="preserve"> </v>
      </c>
      <c r="D172" s="99"/>
      <c r="E172" s="94" t="str">
        <f t="shared" si="17"/>
        <v xml:space="preserve"> </v>
      </c>
      <c r="F172" s="94" t="str">
        <f t="shared" si="18"/>
        <v xml:space="preserve"> </v>
      </c>
      <c r="G172" s="94" t="str">
        <f t="shared" si="21"/>
        <v xml:space="preserve"> </v>
      </c>
      <c r="H172" s="98">
        <f t="shared" si="20"/>
        <v>2</v>
      </c>
      <c r="I172"/>
    </row>
    <row r="173" spans="1:9" ht="16">
      <c r="A173" s="43" t="str">
        <f t="shared" si="15"/>
        <v xml:space="preserve"> </v>
      </c>
      <c r="B173" s="93" t="str">
        <f>IF(A173=" "," ",IF(periods_per_year=26,IF(A173=1,fpdate,B172+14),IF(periods_per_year=52,IF(A173=1,fpdate,B172+7),DATE(YEAR(fpdate),MONTH(fpdate)+(A173-1)*months_per_period,IF(periods_per_year=24,IF((1-MOD(A173,2))=1,DAY(fpdate)+14,DAY(fpdate)),DAY(fpdate))))))</f>
        <v xml:space="preserve"> </v>
      </c>
      <c r="C173" s="94" t="str">
        <f t="shared" si="16"/>
        <v xml:space="preserve"> </v>
      </c>
      <c r="D173" s="99"/>
      <c r="E173" s="94" t="str">
        <f t="shared" si="17"/>
        <v xml:space="preserve"> </v>
      </c>
      <c r="F173" s="94" t="str">
        <f t="shared" si="18"/>
        <v xml:space="preserve"> </v>
      </c>
      <c r="G173" s="94" t="str">
        <f t="shared" si="21"/>
        <v xml:space="preserve"> </v>
      </c>
      <c r="H173" s="98">
        <f t="shared" si="20"/>
        <v>2</v>
      </c>
      <c r="I173"/>
    </row>
    <row r="174" spans="1:9" ht="16">
      <c r="A174" s="43" t="str">
        <f t="shared" si="15"/>
        <v xml:space="preserve"> </v>
      </c>
      <c r="B174" s="93" t="str">
        <f>IF(A174=" "," ",IF(periods_per_year=26,IF(A174=1,fpdate,B173+14),IF(periods_per_year=52,IF(A174=1,fpdate,B173+7),DATE(YEAR(fpdate),MONTH(fpdate)+(A174-1)*months_per_period,IF(periods_per_year=24,IF((1-MOD(A174,2))=1,DAY(fpdate)+14,DAY(fpdate)),DAY(fpdate))))))</f>
        <v xml:space="preserve"> </v>
      </c>
      <c r="C174" s="94" t="str">
        <f t="shared" si="16"/>
        <v xml:space="preserve"> </v>
      </c>
      <c r="D174" s="99"/>
      <c r="E174" s="94" t="str">
        <f t="shared" si="17"/>
        <v xml:space="preserve"> </v>
      </c>
      <c r="F174" s="94" t="str">
        <f t="shared" si="18"/>
        <v xml:space="preserve"> </v>
      </c>
      <c r="G174" s="94" t="str">
        <f t="shared" si="21"/>
        <v xml:space="preserve"> </v>
      </c>
      <c r="H174" s="98">
        <f t="shared" si="20"/>
        <v>2</v>
      </c>
      <c r="I174"/>
    </row>
    <row r="175" spans="1:9" ht="16">
      <c r="A175" s="43" t="str">
        <f t="shared" si="15"/>
        <v xml:space="preserve"> </v>
      </c>
      <c r="B175" s="93" t="str">
        <f>IF(A175=" "," ",IF(periods_per_year=26,IF(A175=1,fpdate,B174+14),IF(periods_per_year=52,IF(A175=1,fpdate,B174+7),DATE(YEAR(fpdate),MONTH(fpdate)+(A175-1)*months_per_period,IF(periods_per_year=24,IF((1-MOD(A175,2))=1,DAY(fpdate)+14,DAY(fpdate)),DAY(fpdate))))))</f>
        <v xml:space="preserve"> </v>
      </c>
      <c r="C175" s="94" t="str">
        <f t="shared" si="16"/>
        <v xml:space="preserve"> </v>
      </c>
      <c r="D175" s="99"/>
      <c r="E175" s="94" t="str">
        <f t="shared" si="17"/>
        <v xml:space="preserve"> </v>
      </c>
      <c r="F175" s="94" t="str">
        <f t="shared" si="18"/>
        <v xml:space="preserve"> </v>
      </c>
      <c r="G175" s="94" t="str">
        <f t="shared" si="21"/>
        <v xml:space="preserve"> </v>
      </c>
      <c r="H175" s="98">
        <f t="shared" si="20"/>
        <v>2</v>
      </c>
      <c r="I175"/>
    </row>
    <row r="176" spans="1:9" ht="16">
      <c r="A176" s="43" t="str">
        <f t="shared" si="15"/>
        <v xml:space="preserve"> </v>
      </c>
      <c r="B176" s="93" t="str">
        <f>IF(A176=" "," ",IF(periods_per_year=26,IF(A176=1,fpdate,B175+14),IF(periods_per_year=52,IF(A176=1,fpdate,B175+7),DATE(YEAR(fpdate),MONTH(fpdate)+(A176-1)*months_per_period,IF(periods_per_year=24,IF((1-MOD(A176,2))=1,DAY(fpdate)+14,DAY(fpdate)),DAY(fpdate))))))</f>
        <v xml:space="preserve"> </v>
      </c>
      <c r="C176" s="94" t="str">
        <f t="shared" si="16"/>
        <v xml:space="preserve"> </v>
      </c>
      <c r="D176" s="99"/>
      <c r="E176" s="94" t="str">
        <f t="shared" si="17"/>
        <v xml:space="preserve"> </v>
      </c>
      <c r="F176" s="94" t="str">
        <f t="shared" si="18"/>
        <v xml:space="preserve"> </v>
      </c>
      <c r="G176" s="94" t="str">
        <f t="shared" si="21"/>
        <v xml:space="preserve"> </v>
      </c>
      <c r="H176" s="98">
        <f t="shared" si="20"/>
        <v>2</v>
      </c>
      <c r="I176"/>
    </row>
    <row r="177" spans="1:9" ht="16">
      <c r="A177" s="43" t="str">
        <f t="shared" si="15"/>
        <v xml:space="preserve"> </v>
      </c>
      <c r="B177" s="93" t="str">
        <f>IF(A177=" "," ",IF(periods_per_year=26,IF(A177=1,fpdate,B176+14),IF(periods_per_year=52,IF(A177=1,fpdate,B176+7),DATE(YEAR(fpdate),MONTH(fpdate)+(A177-1)*months_per_period,IF(periods_per_year=24,IF((1-MOD(A177,2))=1,DAY(fpdate)+14,DAY(fpdate)),DAY(fpdate))))))</f>
        <v xml:space="preserve"> </v>
      </c>
      <c r="C177" s="94" t="str">
        <f t="shared" si="16"/>
        <v xml:space="preserve"> </v>
      </c>
      <c r="D177" s="99"/>
      <c r="E177" s="94" t="str">
        <f t="shared" si="17"/>
        <v xml:space="preserve"> </v>
      </c>
      <c r="F177" s="94" t="str">
        <f t="shared" si="18"/>
        <v xml:space="preserve"> </v>
      </c>
      <c r="G177" s="94" t="str">
        <f t="shared" si="21"/>
        <v xml:space="preserve"> </v>
      </c>
      <c r="H177" s="98">
        <f t="shared" si="20"/>
        <v>2</v>
      </c>
      <c r="I177"/>
    </row>
    <row r="178" spans="1:9" ht="16">
      <c r="A178" s="43" t="str">
        <f t="shared" si="15"/>
        <v xml:space="preserve"> </v>
      </c>
      <c r="B178" s="93" t="str">
        <f>IF(A178=" "," ",IF(periods_per_year=26,IF(A178=1,fpdate,B177+14),IF(periods_per_year=52,IF(A178=1,fpdate,B177+7),DATE(YEAR(fpdate),MONTH(fpdate)+(A178-1)*months_per_period,IF(periods_per_year=24,IF((1-MOD(A178,2))=1,DAY(fpdate)+14,DAY(fpdate)),DAY(fpdate))))))</f>
        <v xml:space="preserve"> </v>
      </c>
      <c r="C178" s="94" t="str">
        <f t="shared" si="16"/>
        <v xml:space="preserve"> </v>
      </c>
      <c r="D178" s="99"/>
      <c r="E178" s="94" t="str">
        <f t="shared" si="17"/>
        <v xml:space="preserve"> </v>
      </c>
      <c r="F178" s="94" t="str">
        <f t="shared" si="18"/>
        <v xml:space="preserve"> </v>
      </c>
      <c r="G178" s="94" t="str">
        <f t="shared" si="21"/>
        <v xml:space="preserve"> </v>
      </c>
      <c r="H178" s="98">
        <f t="shared" si="20"/>
        <v>2</v>
      </c>
      <c r="I178"/>
    </row>
    <row r="179" spans="1:9" ht="16">
      <c r="A179" s="43" t="str">
        <f t="shared" si="15"/>
        <v xml:space="preserve"> </v>
      </c>
      <c r="B179" s="93" t="str">
        <f>IF(A179=" "," ",IF(periods_per_year=26,IF(A179=1,fpdate,B178+14),IF(periods_per_year=52,IF(A179=1,fpdate,B178+7),DATE(YEAR(fpdate),MONTH(fpdate)+(A179-1)*months_per_period,IF(periods_per_year=24,IF((1-MOD(A179,2))=1,DAY(fpdate)+14,DAY(fpdate)),DAY(fpdate))))))</f>
        <v xml:space="preserve"> </v>
      </c>
      <c r="C179" s="94" t="str">
        <f t="shared" si="16"/>
        <v xml:space="preserve"> </v>
      </c>
      <c r="D179" s="99"/>
      <c r="E179" s="94" t="str">
        <f t="shared" si="17"/>
        <v xml:space="preserve"> </v>
      </c>
      <c r="F179" s="94" t="str">
        <f t="shared" si="18"/>
        <v xml:space="preserve"> </v>
      </c>
      <c r="G179" s="94" t="str">
        <f t="shared" si="21"/>
        <v xml:space="preserve"> </v>
      </c>
      <c r="H179" s="98">
        <f t="shared" si="20"/>
        <v>2</v>
      </c>
      <c r="I179"/>
    </row>
    <row r="180" spans="1:9" ht="16">
      <c r="A180" s="43" t="str">
        <f t="shared" si="15"/>
        <v xml:space="preserve"> </v>
      </c>
      <c r="B180" s="93" t="str">
        <f>IF(A180=" "," ",IF(periods_per_year=26,IF(A180=1,fpdate,B179+14),IF(periods_per_year=52,IF(A180=1,fpdate,B179+7),DATE(YEAR(fpdate),MONTH(fpdate)+(A180-1)*months_per_period,IF(periods_per_year=24,IF((1-MOD(A180,2))=1,DAY(fpdate)+14,DAY(fpdate)),DAY(fpdate))))))</f>
        <v xml:space="preserve"> </v>
      </c>
      <c r="C180" s="94" t="str">
        <f t="shared" si="16"/>
        <v xml:space="preserve"> </v>
      </c>
      <c r="D180" s="99"/>
      <c r="E180" s="94" t="str">
        <f t="shared" si="17"/>
        <v xml:space="preserve"> </v>
      </c>
      <c r="F180" s="94" t="str">
        <f t="shared" si="18"/>
        <v xml:space="preserve"> </v>
      </c>
      <c r="G180" s="94" t="str">
        <f t="shared" si="21"/>
        <v xml:space="preserve"> </v>
      </c>
      <c r="H180" s="98">
        <f t="shared" si="20"/>
        <v>2</v>
      </c>
      <c r="I180"/>
    </row>
    <row r="181" spans="1:9" ht="16">
      <c r="A181" s="43" t="str">
        <f t="shared" si="15"/>
        <v xml:space="preserve"> </v>
      </c>
      <c r="B181" s="93" t="str">
        <f>IF(A181=" "," ",IF(periods_per_year=26,IF(A181=1,fpdate,B180+14),IF(periods_per_year=52,IF(A181=1,fpdate,B180+7),DATE(YEAR(fpdate),MONTH(fpdate)+(A181-1)*months_per_period,IF(periods_per_year=24,IF((1-MOD(A181,2))=1,DAY(fpdate)+14,DAY(fpdate)),DAY(fpdate))))))</f>
        <v xml:space="preserve"> </v>
      </c>
      <c r="C181" s="94" t="str">
        <f t="shared" si="16"/>
        <v xml:space="preserve"> </v>
      </c>
      <c r="D181" s="99"/>
      <c r="E181" s="94" t="str">
        <f t="shared" si="17"/>
        <v xml:space="preserve"> </v>
      </c>
      <c r="F181" s="94" t="str">
        <f t="shared" si="18"/>
        <v xml:space="preserve"> </v>
      </c>
      <c r="G181" s="94" t="str">
        <f t="shared" si="21"/>
        <v xml:space="preserve"> </v>
      </c>
      <c r="H181" s="98">
        <f t="shared" si="20"/>
        <v>2</v>
      </c>
      <c r="I181"/>
    </row>
    <row r="182" spans="1:9" ht="16">
      <c r="A182" s="43" t="str">
        <f t="shared" si="15"/>
        <v xml:space="preserve"> </v>
      </c>
      <c r="B182" s="93" t="str">
        <f>IF(A182=" "," ",IF(periods_per_year=26,IF(A182=1,fpdate,B181+14),IF(periods_per_year=52,IF(A182=1,fpdate,B181+7),DATE(YEAR(fpdate),MONTH(fpdate)+(A182-1)*months_per_period,IF(periods_per_year=24,IF((1-MOD(A182,2))=1,DAY(fpdate)+14,DAY(fpdate)),DAY(fpdate))))))</f>
        <v xml:space="preserve"> </v>
      </c>
      <c r="C182" s="94" t="str">
        <f t="shared" si="16"/>
        <v xml:space="preserve"> </v>
      </c>
      <c r="D182" s="99"/>
      <c r="E182" s="94" t="str">
        <f t="shared" si="17"/>
        <v xml:space="preserve"> </v>
      </c>
      <c r="F182" s="94" t="str">
        <f t="shared" si="18"/>
        <v xml:space="preserve"> </v>
      </c>
      <c r="G182" s="94" t="str">
        <f t="shared" si="21"/>
        <v xml:space="preserve"> </v>
      </c>
      <c r="H182" s="98">
        <f t="shared" si="20"/>
        <v>2</v>
      </c>
      <c r="I182"/>
    </row>
    <row r="183" spans="1:9" ht="16">
      <c r="A183" s="43" t="str">
        <f t="shared" si="15"/>
        <v xml:space="preserve"> </v>
      </c>
      <c r="B183" s="93" t="str">
        <f>IF(A183=" "," ",IF(periods_per_year=26,IF(A183=1,fpdate,B182+14),IF(periods_per_year=52,IF(A183=1,fpdate,B182+7),DATE(YEAR(fpdate),MONTH(fpdate)+(A183-1)*months_per_period,IF(periods_per_year=24,IF((1-MOD(A183,2))=1,DAY(fpdate)+14,DAY(fpdate)),DAY(fpdate))))))</f>
        <v xml:space="preserve"> </v>
      </c>
      <c r="C183" s="94" t="str">
        <f t="shared" si="16"/>
        <v xml:space="preserve"> </v>
      </c>
      <c r="D183" s="99"/>
      <c r="E183" s="94" t="str">
        <f t="shared" si="17"/>
        <v xml:space="preserve"> </v>
      </c>
      <c r="F183" s="94" t="str">
        <f t="shared" si="18"/>
        <v xml:space="preserve"> </v>
      </c>
      <c r="G183" s="94" t="str">
        <f t="shared" si="21"/>
        <v xml:space="preserve"> </v>
      </c>
      <c r="H183" s="98">
        <f t="shared" si="20"/>
        <v>2</v>
      </c>
      <c r="I183"/>
    </row>
    <row r="184" spans="1:9" ht="16">
      <c r="A184" s="43" t="str">
        <f t="shared" si="15"/>
        <v xml:space="preserve"> </v>
      </c>
      <c r="B184" s="93" t="str">
        <f>IF(A184=" "," ",IF(periods_per_year=26,IF(A184=1,fpdate,B183+14),IF(periods_per_year=52,IF(A184=1,fpdate,B183+7),DATE(YEAR(fpdate),MONTH(fpdate)+(A184-1)*months_per_period,IF(periods_per_year=24,IF((1-MOD(A184,2))=1,DAY(fpdate)+14,DAY(fpdate)),DAY(fpdate))))))</f>
        <v xml:space="preserve"> </v>
      </c>
      <c r="C184" s="94" t="str">
        <f t="shared" si="16"/>
        <v xml:space="preserve"> </v>
      </c>
      <c r="D184" s="99"/>
      <c r="E184" s="94" t="str">
        <f t="shared" si="17"/>
        <v xml:space="preserve"> </v>
      </c>
      <c r="F184" s="94" t="str">
        <f t="shared" si="18"/>
        <v xml:space="preserve"> </v>
      </c>
      <c r="G184" s="94" t="str">
        <f t="shared" si="21"/>
        <v xml:space="preserve"> </v>
      </c>
      <c r="H184" s="98">
        <f t="shared" si="20"/>
        <v>2</v>
      </c>
      <c r="I184"/>
    </row>
    <row r="185" spans="1:9" ht="16">
      <c r="A185" s="43" t="str">
        <f t="shared" si="15"/>
        <v xml:space="preserve"> </v>
      </c>
      <c r="B185" s="93" t="str">
        <f>IF(A185=" "," ",IF(periods_per_year=26,IF(A185=1,fpdate,B184+14),IF(periods_per_year=52,IF(A185=1,fpdate,B184+7),DATE(YEAR(fpdate),MONTH(fpdate)+(A185-1)*months_per_period,IF(periods_per_year=24,IF((1-MOD(A185,2))=1,DAY(fpdate)+14,DAY(fpdate)),DAY(fpdate))))))</f>
        <v xml:space="preserve"> </v>
      </c>
      <c r="C185" s="94" t="str">
        <f t="shared" si="16"/>
        <v xml:space="preserve"> </v>
      </c>
      <c r="D185" s="99"/>
      <c r="E185" s="94" t="str">
        <f t="shared" si="17"/>
        <v xml:space="preserve"> </v>
      </c>
      <c r="F185" s="94" t="str">
        <f t="shared" si="18"/>
        <v xml:space="preserve"> </v>
      </c>
      <c r="G185" s="94" t="str">
        <f t="shared" si="21"/>
        <v xml:space="preserve"> </v>
      </c>
      <c r="H185" s="98">
        <f t="shared" si="20"/>
        <v>2</v>
      </c>
      <c r="I185"/>
    </row>
    <row r="186" spans="1:9" ht="16">
      <c r="A186" s="43" t="str">
        <f t="shared" si="15"/>
        <v xml:space="preserve"> </v>
      </c>
      <c r="B186" s="93" t="str">
        <f>IF(A186=" "," ",IF(periods_per_year=26,IF(A186=1,fpdate,B185+14),IF(periods_per_year=52,IF(A186=1,fpdate,B185+7),DATE(YEAR(fpdate),MONTH(fpdate)+(A186-1)*months_per_period,IF(periods_per_year=24,IF((1-MOD(A186,2))=1,DAY(fpdate)+14,DAY(fpdate)),DAY(fpdate))))))</f>
        <v xml:space="preserve"> </v>
      </c>
      <c r="C186" s="94" t="str">
        <f t="shared" si="16"/>
        <v xml:space="preserve"> </v>
      </c>
      <c r="D186" s="99"/>
      <c r="E186" s="94" t="str">
        <f t="shared" si="17"/>
        <v xml:space="preserve"> </v>
      </c>
      <c r="F186" s="94" t="str">
        <f t="shared" si="18"/>
        <v xml:space="preserve"> </v>
      </c>
      <c r="G186" s="94" t="str">
        <f t="shared" si="21"/>
        <v xml:space="preserve"> </v>
      </c>
      <c r="H186" s="98">
        <f t="shared" si="20"/>
        <v>2</v>
      </c>
      <c r="I186"/>
    </row>
    <row r="187" spans="1:9" ht="16">
      <c r="A187" s="43" t="str">
        <f t="shared" si="15"/>
        <v xml:space="preserve"> </v>
      </c>
      <c r="B187" s="93" t="str">
        <f>IF(A187=" "," ",IF(periods_per_year=26,IF(A187=1,fpdate,B186+14),IF(periods_per_year=52,IF(A187=1,fpdate,B186+7),DATE(YEAR(fpdate),MONTH(fpdate)+(A187-1)*months_per_period,IF(periods_per_year=24,IF((1-MOD(A187,2))=1,DAY(fpdate)+14,DAY(fpdate)),DAY(fpdate))))))</f>
        <v xml:space="preserve"> </v>
      </c>
      <c r="C187" s="94" t="str">
        <f t="shared" si="16"/>
        <v xml:space="preserve"> </v>
      </c>
      <c r="D187" s="99"/>
      <c r="E187" s="94" t="str">
        <f t="shared" si="17"/>
        <v xml:space="preserve"> </v>
      </c>
      <c r="F187" s="94" t="str">
        <f t="shared" si="18"/>
        <v xml:space="preserve"> </v>
      </c>
      <c r="G187" s="94" t="str">
        <f t="shared" si="21"/>
        <v xml:space="preserve"> </v>
      </c>
      <c r="H187" s="98">
        <f t="shared" si="20"/>
        <v>2</v>
      </c>
      <c r="I187"/>
    </row>
    <row r="188" spans="1:9" ht="16">
      <c r="A188" s="43" t="str">
        <f t="shared" si="15"/>
        <v xml:space="preserve"> </v>
      </c>
      <c r="B188" s="93" t="str">
        <f>IF(A188=" "," ",IF(periods_per_year=26,IF(A188=1,fpdate,B187+14),IF(periods_per_year=52,IF(A188=1,fpdate,B187+7),DATE(YEAR(fpdate),MONTH(fpdate)+(A188-1)*months_per_period,IF(periods_per_year=24,IF((1-MOD(A188,2))=1,DAY(fpdate)+14,DAY(fpdate)),DAY(fpdate))))))</f>
        <v xml:space="preserve"> </v>
      </c>
      <c r="C188" s="94" t="str">
        <f t="shared" si="16"/>
        <v xml:space="preserve"> </v>
      </c>
      <c r="D188" s="99"/>
      <c r="E188" s="94" t="str">
        <f t="shared" si="17"/>
        <v xml:space="preserve"> </v>
      </c>
      <c r="F188" s="94" t="str">
        <f t="shared" si="18"/>
        <v xml:space="preserve"> </v>
      </c>
      <c r="G188" s="94" t="str">
        <f t="shared" si="21"/>
        <v xml:space="preserve"> </v>
      </c>
      <c r="H188" s="98">
        <f t="shared" si="20"/>
        <v>2</v>
      </c>
      <c r="I188"/>
    </row>
    <row r="189" spans="1:9" ht="16">
      <c r="A189" s="43" t="str">
        <f t="shared" si="15"/>
        <v xml:space="preserve"> </v>
      </c>
      <c r="B189" s="93" t="str">
        <f>IF(A189=" "," ",IF(periods_per_year=26,IF(A189=1,fpdate,B188+14),IF(periods_per_year=52,IF(A189=1,fpdate,B188+7),DATE(YEAR(fpdate),MONTH(fpdate)+(A189-1)*months_per_period,IF(periods_per_year=24,IF((1-MOD(A189,2))=1,DAY(fpdate)+14,DAY(fpdate)),DAY(fpdate))))))</f>
        <v xml:space="preserve"> </v>
      </c>
      <c r="C189" s="94" t="str">
        <f t="shared" si="16"/>
        <v xml:space="preserve"> </v>
      </c>
      <c r="D189" s="99"/>
      <c r="E189" s="94" t="str">
        <f t="shared" si="17"/>
        <v xml:space="preserve"> </v>
      </c>
      <c r="F189" s="94" t="str">
        <f t="shared" si="18"/>
        <v xml:space="preserve"> </v>
      </c>
      <c r="G189" s="94" t="str">
        <f t="shared" si="21"/>
        <v xml:space="preserve"> </v>
      </c>
      <c r="H189" s="98">
        <f t="shared" si="20"/>
        <v>2</v>
      </c>
      <c r="I189"/>
    </row>
    <row r="190" spans="1:9" ht="16">
      <c r="A190" s="43" t="str">
        <f t="shared" si="15"/>
        <v xml:space="preserve"> </v>
      </c>
      <c r="B190" s="93" t="str">
        <f>IF(A190=" "," ",IF(periods_per_year=26,IF(A190=1,fpdate,B189+14),IF(periods_per_year=52,IF(A190=1,fpdate,B189+7),DATE(YEAR(fpdate),MONTH(fpdate)+(A190-1)*months_per_period,IF(periods_per_year=24,IF((1-MOD(A190,2))=1,DAY(fpdate)+14,DAY(fpdate)),DAY(fpdate))))))</f>
        <v xml:space="preserve"> </v>
      </c>
      <c r="C190" s="94" t="str">
        <f t="shared" si="16"/>
        <v xml:space="preserve"> </v>
      </c>
      <c r="D190" s="99"/>
      <c r="E190" s="94" t="str">
        <f t="shared" si="17"/>
        <v xml:space="preserve"> </v>
      </c>
      <c r="F190" s="94" t="str">
        <f t="shared" si="18"/>
        <v xml:space="preserve"> </v>
      </c>
      <c r="G190" s="94" t="str">
        <f t="shared" ref="G190:G253" si="22">IF(A190=" "," ",G189-F190)</f>
        <v xml:space="preserve"> </v>
      </c>
      <c r="H190" s="98">
        <f t="shared" si="20"/>
        <v>2</v>
      </c>
      <c r="I190"/>
    </row>
    <row r="191" spans="1:9" ht="16">
      <c r="A191" s="43" t="str">
        <f t="shared" si="15"/>
        <v xml:space="preserve"> </v>
      </c>
      <c r="B191" s="93" t="str">
        <f>IF(A191=" "," ",IF(periods_per_year=26,IF(A191=1,fpdate,B190+14),IF(periods_per_year=52,IF(A191=1,fpdate,B190+7),DATE(YEAR(fpdate),MONTH(fpdate)+(A191-1)*months_per_period,IF(periods_per_year=24,IF((1-MOD(A191,2))=1,DAY(fpdate)+14,DAY(fpdate)),DAY(fpdate))))))</f>
        <v xml:space="preserve"> </v>
      </c>
      <c r="C191" s="94" t="str">
        <f t="shared" si="16"/>
        <v xml:space="preserve"> </v>
      </c>
      <c r="D191" s="99"/>
      <c r="E191" s="94" t="str">
        <f t="shared" si="17"/>
        <v xml:space="preserve"> </v>
      </c>
      <c r="F191" s="94" t="str">
        <f t="shared" si="18"/>
        <v xml:space="preserve"> </v>
      </c>
      <c r="G191" s="94" t="str">
        <f t="shared" si="22"/>
        <v xml:space="preserve"> </v>
      </c>
      <c r="H191" s="98">
        <f t="shared" si="20"/>
        <v>2</v>
      </c>
      <c r="I191"/>
    </row>
    <row r="192" spans="1:9" ht="16">
      <c r="A192" s="43" t="str">
        <f t="shared" si="15"/>
        <v xml:space="preserve"> </v>
      </c>
      <c r="B192" s="93" t="str">
        <f>IF(A192=" "," ",IF(periods_per_year=26,IF(A192=1,fpdate,B191+14),IF(periods_per_year=52,IF(A192=1,fpdate,B191+7),DATE(YEAR(fpdate),MONTH(fpdate)+(A192-1)*months_per_period,IF(periods_per_year=24,IF((1-MOD(A192,2))=1,DAY(fpdate)+14,DAY(fpdate)),DAY(fpdate))))))</f>
        <v xml:space="preserve"> </v>
      </c>
      <c r="C192" s="94" t="str">
        <f t="shared" si="16"/>
        <v xml:space="preserve"> </v>
      </c>
      <c r="D192" s="99"/>
      <c r="E192" s="94" t="str">
        <f t="shared" si="17"/>
        <v xml:space="preserve"> </v>
      </c>
      <c r="F192" s="94" t="str">
        <f t="shared" si="18"/>
        <v xml:space="preserve"> </v>
      </c>
      <c r="G192" s="94" t="str">
        <f t="shared" si="22"/>
        <v xml:space="preserve"> </v>
      </c>
      <c r="H192" s="98">
        <f t="shared" si="20"/>
        <v>2</v>
      </c>
      <c r="I192"/>
    </row>
    <row r="193" spans="1:9" ht="16">
      <c r="A193" s="43" t="str">
        <f t="shared" si="15"/>
        <v xml:space="preserve"> </v>
      </c>
      <c r="B193" s="93" t="str">
        <f>IF(A193=" "," ",IF(periods_per_year=26,IF(A193=1,fpdate,B192+14),IF(periods_per_year=52,IF(A193=1,fpdate,B192+7),DATE(YEAR(fpdate),MONTH(fpdate)+(A193-1)*months_per_period,IF(periods_per_year=24,IF((1-MOD(A193,2))=1,DAY(fpdate)+14,DAY(fpdate)),DAY(fpdate))))))</f>
        <v xml:space="preserve"> </v>
      </c>
      <c r="C193" s="94" t="str">
        <f t="shared" si="16"/>
        <v xml:space="preserve"> </v>
      </c>
      <c r="D193" s="99"/>
      <c r="E193" s="94" t="str">
        <f t="shared" si="17"/>
        <v xml:space="preserve"> </v>
      </c>
      <c r="F193" s="94" t="str">
        <f t="shared" si="18"/>
        <v xml:space="preserve"> </v>
      </c>
      <c r="G193" s="94" t="str">
        <f t="shared" si="22"/>
        <v xml:space="preserve"> </v>
      </c>
      <c r="H193" s="98">
        <f t="shared" si="20"/>
        <v>2</v>
      </c>
      <c r="I193"/>
    </row>
    <row r="194" spans="1:9" ht="16">
      <c r="A194" s="43" t="str">
        <f t="shared" si="15"/>
        <v xml:space="preserve"> </v>
      </c>
      <c r="B194" s="93" t="str">
        <f>IF(A194=" "," ",IF(periods_per_year=26,IF(A194=1,fpdate,B193+14),IF(periods_per_year=52,IF(A194=1,fpdate,B193+7),DATE(YEAR(fpdate),MONTH(fpdate)+(A194-1)*months_per_period,IF(periods_per_year=24,IF((1-MOD(A194,2))=1,DAY(fpdate)+14,DAY(fpdate)),DAY(fpdate))))))</f>
        <v xml:space="preserve"> </v>
      </c>
      <c r="C194" s="94" t="str">
        <f t="shared" si="16"/>
        <v xml:space="preserve"> </v>
      </c>
      <c r="D194" s="99"/>
      <c r="E194" s="94" t="str">
        <f t="shared" si="17"/>
        <v xml:space="preserve"> </v>
      </c>
      <c r="F194" s="94" t="str">
        <f t="shared" si="18"/>
        <v xml:space="preserve"> </v>
      </c>
      <c r="G194" s="94" t="str">
        <f t="shared" si="22"/>
        <v xml:space="preserve"> </v>
      </c>
      <c r="H194" s="98">
        <f t="shared" si="20"/>
        <v>2</v>
      </c>
      <c r="I194"/>
    </row>
    <row r="195" spans="1:9" ht="16">
      <c r="A195" s="43" t="str">
        <f t="shared" si="15"/>
        <v xml:space="preserve"> </v>
      </c>
      <c r="B195" s="93" t="str">
        <f>IF(A195=" "," ",IF(periods_per_year=26,IF(A195=1,fpdate,B194+14),IF(periods_per_year=52,IF(A195=1,fpdate,B194+7),DATE(YEAR(fpdate),MONTH(fpdate)+(A195-1)*months_per_period,IF(periods_per_year=24,IF((1-MOD(A195,2))=1,DAY(fpdate)+14,DAY(fpdate)),DAY(fpdate))))))</f>
        <v xml:space="preserve"> </v>
      </c>
      <c r="C195" s="94" t="str">
        <f t="shared" si="16"/>
        <v xml:space="preserve"> </v>
      </c>
      <c r="D195" s="99"/>
      <c r="E195" s="94" t="str">
        <f t="shared" si="17"/>
        <v xml:space="preserve"> </v>
      </c>
      <c r="F195" s="94" t="str">
        <f t="shared" si="18"/>
        <v xml:space="preserve"> </v>
      </c>
      <c r="G195" s="94" t="str">
        <f t="shared" si="22"/>
        <v xml:space="preserve"> </v>
      </c>
      <c r="H195" s="98">
        <f t="shared" si="20"/>
        <v>2</v>
      </c>
      <c r="I195"/>
    </row>
    <row r="196" spans="1:9" ht="16">
      <c r="A196" s="43" t="str">
        <f t="shared" si="15"/>
        <v xml:space="preserve"> </v>
      </c>
      <c r="B196" s="93" t="str">
        <f>IF(A196=" "," ",IF(periods_per_year=26,IF(A196=1,fpdate,B195+14),IF(periods_per_year=52,IF(A196=1,fpdate,B195+7),DATE(YEAR(fpdate),MONTH(fpdate)+(A196-1)*months_per_period,IF(periods_per_year=24,IF((1-MOD(A196,2))=1,DAY(fpdate)+14,DAY(fpdate)),DAY(fpdate))))))</f>
        <v xml:space="preserve"> </v>
      </c>
      <c r="C196" s="94" t="str">
        <f t="shared" si="16"/>
        <v xml:space="preserve"> </v>
      </c>
      <c r="D196" s="99"/>
      <c r="E196" s="94" t="str">
        <f t="shared" si="17"/>
        <v xml:space="preserve"> </v>
      </c>
      <c r="F196" s="94" t="str">
        <f t="shared" si="18"/>
        <v xml:space="preserve"> </v>
      </c>
      <c r="G196" s="94" t="str">
        <f t="shared" si="22"/>
        <v xml:space="preserve"> </v>
      </c>
      <c r="H196" s="98">
        <f t="shared" si="20"/>
        <v>2</v>
      </c>
      <c r="I196"/>
    </row>
    <row r="197" spans="1:9" ht="16">
      <c r="A197" s="43" t="str">
        <f t="shared" si="15"/>
        <v xml:space="preserve"> </v>
      </c>
      <c r="B197" s="93" t="str">
        <f>IF(A197=" "," ",IF(periods_per_year=26,IF(A197=1,fpdate,B196+14),IF(periods_per_year=52,IF(A197=1,fpdate,B196+7),DATE(YEAR(fpdate),MONTH(fpdate)+(A197-1)*months_per_period,IF(periods_per_year=24,IF((1-MOD(A197,2))=1,DAY(fpdate)+14,DAY(fpdate)),DAY(fpdate))))))</f>
        <v xml:space="preserve"> </v>
      </c>
      <c r="C197" s="94" t="str">
        <f t="shared" si="16"/>
        <v xml:space="preserve"> </v>
      </c>
      <c r="D197" s="99"/>
      <c r="E197" s="94" t="str">
        <f t="shared" si="17"/>
        <v xml:space="preserve"> </v>
      </c>
      <c r="F197" s="94" t="str">
        <f t="shared" si="18"/>
        <v xml:space="preserve"> </v>
      </c>
      <c r="G197" s="94" t="str">
        <f t="shared" si="22"/>
        <v xml:space="preserve"> </v>
      </c>
      <c r="H197" s="98">
        <f t="shared" si="20"/>
        <v>2</v>
      </c>
      <c r="I197"/>
    </row>
    <row r="198" spans="1:9" ht="16">
      <c r="A198" s="43" t="str">
        <f t="shared" si="15"/>
        <v xml:space="preserve"> </v>
      </c>
      <c r="B198" s="93" t="str">
        <f>IF(A198=" "," ",IF(periods_per_year=26,IF(A198=1,fpdate,B197+14),IF(periods_per_year=52,IF(A198=1,fpdate,B197+7),DATE(YEAR(fpdate),MONTH(fpdate)+(A198-1)*months_per_period,IF(periods_per_year=24,IF((1-MOD(A198,2))=1,DAY(fpdate)+14,DAY(fpdate)),DAY(fpdate))))))</f>
        <v xml:space="preserve"> </v>
      </c>
      <c r="C198" s="94" t="str">
        <f t="shared" si="16"/>
        <v xml:space="preserve"> </v>
      </c>
      <c r="D198" s="99"/>
      <c r="E198" s="94" t="str">
        <f t="shared" si="17"/>
        <v xml:space="preserve"> </v>
      </c>
      <c r="F198" s="94" t="str">
        <f t="shared" si="18"/>
        <v xml:space="preserve"> </v>
      </c>
      <c r="G198" s="94" t="str">
        <f t="shared" si="22"/>
        <v xml:space="preserve"> </v>
      </c>
      <c r="H198" s="98">
        <f t="shared" si="20"/>
        <v>2</v>
      </c>
      <c r="I198"/>
    </row>
    <row r="199" spans="1:9" ht="16">
      <c r="A199" s="43" t="str">
        <f t="shared" si="15"/>
        <v xml:space="preserve"> </v>
      </c>
      <c r="B199" s="93" t="str">
        <f>IF(A199=" "," ",IF(periods_per_year=26,IF(A199=1,fpdate,B198+14),IF(periods_per_year=52,IF(A199=1,fpdate,B198+7),DATE(YEAR(fpdate),MONTH(fpdate)+(A199-1)*months_per_period,IF(periods_per_year=24,IF((1-MOD(A199,2))=1,DAY(fpdate)+14,DAY(fpdate)),DAY(fpdate))))))</f>
        <v xml:space="preserve"> </v>
      </c>
      <c r="C199" s="94" t="str">
        <f t="shared" si="16"/>
        <v xml:space="preserve"> </v>
      </c>
      <c r="D199" s="99"/>
      <c r="E199" s="94" t="str">
        <f t="shared" si="17"/>
        <v xml:space="preserve"> </v>
      </c>
      <c r="F199" s="94" t="str">
        <f t="shared" si="18"/>
        <v xml:space="preserve"> </v>
      </c>
      <c r="G199" s="94" t="str">
        <f t="shared" si="22"/>
        <v xml:space="preserve"> </v>
      </c>
      <c r="H199" s="98">
        <f t="shared" si="20"/>
        <v>2</v>
      </c>
      <c r="I199"/>
    </row>
    <row r="200" spans="1:9" ht="16">
      <c r="A200" s="43" t="str">
        <f t="shared" si="15"/>
        <v xml:space="preserve"> </v>
      </c>
      <c r="B200" s="93" t="str">
        <f>IF(A200=" "," ",IF(periods_per_year=26,IF(A200=1,fpdate,B199+14),IF(periods_per_year=52,IF(A200=1,fpdate,B199+7),DATE(YEAR(fpdate),MONTH(fpdate)+(A200-1)*months_per_period,IF(periods_per_year=24,IF((1-MOD(A200,2))=1,DAY(fpdate)+14,DAY(fpdate)),DAY(fpdate))))))</f>
        <v xml:space="preserve"> </v>
      </c>
      <c r="C200" s="94" t="str">
        <f t="shared" si="16"/>
        <v xml:space="preserve"> </v>
      </c>
      <c r="D200" s="99"/>
      <c r="E200" s="94" t="str">
        <f t="shared" si="17"/>
        <v xml:space="preserve"> </v>
      </c>
      <c r="F200" s="94" t="str">
        <f t="shared" si="18"/>
        <v xml:space="preserve"> </v>
      </c>
      <c r="G200" s="94" t="str">
        <f t="shared" si="22"/>
        <v xml:space="preserve"> </v>
      </c>
      <c r="H200" s="98">
        <f t="shared" si="20"/>
        <v>2</v>
      </c>
      <c r="I200"/>
    </row>
    <row r="201" spans="1:9" ht="16">
      <c r="A201" s="43" t="str">
        <f t="shared" si="15"/>
        <v xml:space="preserve"> </v>
      </c>
      <c r="B201" s="93" t="str">
        <f>IF(A201=" "," ",IF(periods_per_year=26,IF(A201=1,fpdate,B200+14),IF(periods_per_year=52,IF(A201=1,fpdate,B200+7),DATE(YEAR(fpdate),MONTH(fpdate)+(A201-1)*months_per_period,IF(periods_per_year=24,IF((1-MOD(A201,2))=1,DAY(fpdate)+14,DAY(fpdate)),DAY(fpdate))))))</f>
        <v xml:space="preserve"> </v>
      </c>
      <c r="C201" s="94" t="str">
        <f t="shared" si="16"/>
        <v xml:space="preserve"> </v>
      </c>
      <c r="D201" s="99"/>
      <c r="E201" s="94" t="str">
        <f t="shared" si="17"/>
        <v xml:space="preserve"> </v>
      </c>
      <c r="F201" s="94" t="str">
        <f t="shared" si="18"/>
        <v xml:space="preserve"> </v>
      </c>
      <c r="G201" s="94" t="str">
        <f t="shared" si="22"/>
        <v xml:space="preserve"> </v>
      </c>
      <c r="H201" s="98">
        <f t="shared" si="20"/>
        <v>2</v>
      </c>
      <c r="I201"/>
    </row>
    <row r="202" spans="1:9" ht="16">
      <c r="A202" s="43" t="str">
        <f t="shared" ref="A202:A265" si="23">IF(A201&gt;=nper," ",A201+1)</f>
        <v xml:space="preserve"> </v>
      </c>
      <c r="B202" s="93" t="str">
        <f>IF(A202=" "," ",IF(periods_per_year=26,IF(A202=1,fpdate,B201+14),IF(periods_per_year=52,IF(A202=1,fpdate,B201+7),DATE(YEAR(fpdate),MONTH(fpdate)+(A202-1)*months_per_period,IF(periods_per_year=24,IF((1-MOD(A202,2))=1,DAY(fpdate)+14,DAY(fpdate)),DAY(fpdate))))))</f>
        <v xml:space="preserve"> </v>
      </c>
      <c r="C202" s="94" t="str">
        <f t="shared" ref="C202:C265" si="24">IF(A202=" "," ",IF(OR(A202=nper,payment&gt;ROUND((1+rate)*G201,2)),ROUND((1+rate)*G201,2),payment))</f>
        <v xml:space="preserve"> </v>
      </c>
      <c r="D202" s="99"/>
      <c r="E202" s="94" t="str">
        <f t="shared" ref="E202:E265" si="25">IF(A202=" "," ",ROUND(rate*G201,2))</f>
        <v xml:space="preserve"> </v>
      </c>
      <c r="F202" s="94" t="str">
        <f t="shared" ref="F202:F265" si="26">IF(A202=" "," ",C202-E202+D202)</f>
        <v xml:space="preserve"> </v>
      </c>
      <c r="G202" s="94" t="str">
        <f t="shared" si="22"/>
        <v xml:space="preserve"> </v>
      </c>
      <c r="H202" s="98">
        <f t="shared" si="20"/>
        <v>2</v>
      </c>
      <c r="I202"/>
    </row>
    <row r="203" spans="1:9" ht="16">
      <c r="A203" s="43" t="str">
        <f t="shared" si="23"/>
        <v xml:space="preserve"> </v>
      </c>
      <c r="B203" s="93" t="str">
        <f>IF(A203=" "," ",IF(periods_per_year=26,IF(A203=1,fpdate,B202+14),IF(periods_per_year=52,IF(A203=1,fpdate,B202+7),DATE(YEAR(fpdate),MONTH(fpdate)+(A203-1)*months_per_period,IF(periods_per_year=24,IF((1-MOD(A203,2))=1,DAY(fpdate)+14,DAY(fpdate)),DAY(fpdate))))))</f>
        <v xml:space="preserve"> </v>
      </c>
      <c r="C203" s="94" t="str">
        <f t="shared" si="24"/>
        <v xml:space="preserve"> </v>
      </c>
      <c r="D203" s="99"/>
      <c r="E203" s="94" t="str">
        <f t="shared" si="25"/>
        <v xml:space="preserve"> </v>
      </c>
      <c r="F203" s="94" t="str">
        <f t="shared" si="26"/>
        <v xml:space="preserve"> </v>
      </c>
      <c r="G203" s="94" t="str">
        <f t="shared" si="22"/>
        <v xml:space="preserve"> </v>
      </c>
      <c r="H203" s="98">
        <f t="shared" ref="H203:H266" si="27">IF(AND(G203&lt;&gt;" ",G204=" "),1,2)</f>
        <v>2</v>
      </c>
      <c r="I203"/>
    </row>
    <row r="204" spans="1:9" ht="16">
      <c r="A204" s="43" t="str">
        <f t="shared" si="23"/>
        <v xml:space="preserve"> </v>
      </c>
      <c r="B204" s="93" t="str">
        <f>IF(A204=" "," ",IF(periods_per_year=26,IF(A204=1,fpdate,B203+14),IF(periods_per_year=52,IF(A204=1,fpdate,B203+7),DATE(YEAR(fpdate),MONTH(fpdate)+(A204-1)*months_per_period,IF(periods_per_year=24,IF((1-MOD(A204,2))=1,DAY(fpdate)+14,DAY(fpdate)),DAY(fpdate))))))</f>
        <v xml:space="preserve"> </v>
      </c>
      <c r="C204" s="94" t="str">
        <f t="shared" si="24"/>
        <v xml:space="preserve"> </v>
      </c>
      <c r="D204" s="99"/>
      <c r="E204" s="94" t="str">
        <f t="shared" si="25"/>
        <v xml:space="preserve"> </v>
      </c>
      <c r="F204" s="94" t="str">
        <f t="shared" si="26"/>
        <v xml:space="preserve"> </v>
      </c>
      <c r="G204" s="94" t="str">
        <f t="shared" si="22"/>
        <v xml:space="preserve"> </v>
      </c>
      <c r="H204" s="98">
        <f t="shared" si="27"/>
        <v>2</v>
      </c>
      <c r="I204"/>
    </row>
    <row r="205" spans="1:9" ht="16">
      <c r="A205" s="43" t="str">
        <f t="shared" si="23"/>
        <v xml:space="preserve"> </v>
      </c>
      <c r="B205" s="93" t="str">
        <f>IF(A205=" "," ",IF(periods_per_year=26,IF(A205=1,fpdate,B204+14),IF(periods_per_year=52,IF(A205=1,fpdate,B204+7),DATE(YEAR(fpdate),MONTH(fpdate)+(A205-1)*months_per_period,IF(periods_per_year=24,IF((1-MOD(A205,2))=1,DAY(fpdate)+14,DAY(fpdate)),DAY(fpdate))))))</f>
        <v xml:space="preserve"> </v>
      </c>
      <c r="C205" s="94" t="str">
        <f t="shared" si="24"/>
        <v xml:space="preserve"> </v>
      </c>
      <c r="D205" s="99"/>
      <c r="E205" s="94" t="str">
        <f t="shared" si="25"/>
        <v xml:space="preserve"> </v>
      </c>
      <c r="F205" s="94" t="str">
        <f t="shared" si="26"/>
        <v xml:space="preserve"> </v>
      </c>
      <c r="G205" s="94" t="str">
        <f t="shared" si="22"/>
        <v xml:space="preserve"> </v>
      </c>
      <c r="H205" s="98">
        <f t="shared" si="27"/>
        <v>2</v>
      </c>
      <c r="I205"/>
    </row>
    <row r="206" spans="1:9" ht="16">
      <c r="A206" s="43" t="str">
        <f t="shared" si="23"/>
        <v xml:space="preserve"> </v>
      </c>
      <c r="B206" s="93" t="str">
        <f>IF(A206=" "," ",IF(periods_per_year=26,IF(A206=1,fpdate,B205+14),IF(periods_per_year=52,IF(A206=1,fpdate,B205+7),DATE(YEAR(fpdate),MONTH(fpdate)+(A206-1)*months_per_period,IF(periods_per_year=24,IF((1-MOD(A206,2))=1,DAY(fpdate)+14,DAY(fpdate)),DAY(fpdate))))))</f>
        <v xml:space="preserve"> </v>
      </c>
      <c r="C206" s="94" t="str">
        <f t="shared" si="24"/>
        <v xml:space="preserve"> </v>
      </c>
      <c r="D206" s="99"/>
      <c r="E206" s="94" t="str">
        <f t="shared" si="25"/>
        <v xml:space="preserve"> </v>
      </c>
      <c r="F206" s="94" t="str">
        <f t="shared" si="26"/>
        <v xml:space="preserve"> </v>
      </c>
      <c r="G206" s="94" t="str">
        <f t="shared" si="22"/>
        <v xml:space="preserve"> </v>
      </c>
      <c r="H206" s="98">
        <f t="shared" si="27"/>
        <v>2</v>
      </c>
      <c r="I206"/>
    </row>
    <row r="207" spans="1:9" ht="16">
      <c r="A207" s="43" t="str">
        <f t="shared" si="23"/>
        <v xml:space="preserve"> </v>
      </c>
      <c r="B207" s="93" t="str">
        <f>IF(A207=" "," ",IF(periods_per_year=26,IF(A207=1,fpdate,B206+14),IF(periods_per_year=52,IF(A207=1,fpdate,B206+7),DATE(YEAR(fpdate),MONTH(fpdate)+(A207-1)*months_per_period,IF(periods_per_year=24,IF((1-MOD(A207,2))=1,DAY(fpdate)+14,DAY(fpdate)),DAY(fpdate))))))</f>
        <v xml:space="preserve"> </v>
      </c>
      <c r="C207" s="94" t="str">
        <f t="shared" si="24"/>
        <v xml:space="preserve"> </v>
      </c>
      <c r="D207" s="99"/>
      <c r="E207" s="94" t="str">
        <f t="shared" si="25"/>
        <v xml:space="preserve"> </v>
      </c>
      <c r="F207" s="94" t="str">
        <f t="shared" si="26"/>
        <v xml:space="preserve"> </v>
      </c>
      <c r="G207" s="94" t="str">
        <f t="shared" si="22"/>
        <v xml:space="preserve"> </v>
      </c>
      <c r="H207" s="98">
        <f t="shared" si="27"/>
        <v>2</v>
      </c>
      <c r="I207"/>
    </row>
    <row r="208" spans="1:9" ht="16">
      <c r="A208" s="43" t="str">
        <f t="shared" si="23"/>
        <v xml:space="preserve"> </v>
      </c>
      <c r="B208" s="93" t="str">
        <f>IF(A208=" "," ",IF(periods_per_year=26,IF(A208=1,fpdate,B207+14),IF(periods_per_year=52,IF(A208=1,fpdate,B207+7),DATE(YEAR(fpdate),MONTH(fpdate)+(A208-1)*months_per_period,IF(periods_per_year=24,IF((1-MOD(A208,2))=1,DAY(fpdate)+14,DAY(fpdate)),DAY(fpdate))))))</f>
        <v xml:space="preserve"> </v>
      </c>
      <c r="C208" s="94" t="str">
        <f t="shared" si="24"/>
        <v xml:space="preserve"> </v>
      </c>
      <c r="D208" s="99"/>
      <c r="E208" s="94" t="str">
        <f t="shared" si="25"/>
        <v xml:space="preserve"> </v>
      </c>
      <c r="F208" s="94" t="str">
        <f t="shared" si="26"/>
        <v xml:space="preserve"> </v>
      </c>
      <c r="G208" s="94" t="str">
        <f t="shared" si="22"/>
        <v xml:space="preserve"> </v>
      </c>
      <c r="H208" s="98">
        <f t="shared" si="27"/>
        <v>2</v>
      </c>
      <c r="I208"/>
    </row>
    <row r="209" spans="1:9" ht="16">
      <c r="A209" s="43" t="str">
        <f t="shared" si="23"/>
        <v xml:space="preserve"> </v>
      </c>
      <c r="B209" s="93" t="str">
        <f>IF(A209=" "," ",IF(periods_per_year=26,IF(A209=1,fpdate,B208+14),IF(periods_per_year=52,IF(A209=1,fpdate,B208+7),DATE(YEAR(fpdate),MONTH(fpdate)+(A209-1)*months_per_period,IF(periods_per_year=24,IF((1-MOD(A209,2))=1,DAY(fpdate)+14,DAY(fpdate)),DAY(fpdate))))))</f>
        <v xml:space="preserve"> </v>
      </c>
      <c r="C209" s="94" t="str">
        <f t="shared" si="24"/>
        <v xml:space="preserve"> </v>
      </c>
      <c r="D209" s="99"/>
      <c r="E209" s="94" t="str">
        <f t="shared" si="25"/>
        <v xml:space="preserve"> </v>
      </c>
      <c r="F209" s="94" t="str">
        <f t="shared" si="26"/>
        <v xml:space="preserve"> </v>
      </c>
      <c r="G209" s="94" t="str">
        <f t="shared" si="22"/>
        <v xml:space="preserve"> </v>
      </c>
      <c r="H209" s="98">
        <f t="shared" si="27"/>
        <v>2</v>
      </c>
      <c r="I209"/>
    </row>
    <row r="210" spans="1:9" ht="16">
      <c r="A210" s="43" t="str">
        <f t="shared" si="23"/>
        <v xml:space="preserve"> </v>
      </c>
      <c r="B210" s="93" t="str">
        <f>IF(A210=" "," ",IF(periods_per_year=26,IF(A210=1,fpdate,B209+14),IF(periods_per_year=52,IF(A210=1,fpdate,B209+7),DATE(YEAR(fpdate),MONTH(fpdate)+(A210-1)*months_per_period,IF(periods_per_year=24,IF((1-MOD(A210,2))=1,DAY(fpdate)+14,DAY(fpdate)),DAY(fpdate))))))</f>
        <v xml:space="preserve"> </v>
      </c>
      <c r="C210" s="94" t="str">
        <f t="shared" si="24"/>
        <v xml:space="preserve"> </v>
      </c>
      <c r="D210" s="99"/>
      <c r="E210" s="94" t="str">
        <f t="shared" si="25"/>
        <v xml:space="preserve"> </v>
      </c>
      <c r="F210" s="94" t="str">
        <f t="shared" si="26"/>
        <v xml:space="preserve"> </v>
      </c>
      <c r="G210" s="94" t="str">
        <f t="shared" si="22"/>
        <v xml:space="preserve"> </v>
      </c>
      <c r="H210" s="98">
        <f t="shared" si="27"/>
        <v>2</v>
      </c>
      <c r="I210"/>
    </row>
    <row r="211" spans="1:9" ht="16">
      <c r="A211" s="43" t="str">
        <f t="shared" si="23"/>
        <v xml:space="preserve"> </v>
      </c>
      <c r="B211" s="93" t="str">
        <f>IF(A211=" "," ",IF(periods_per_year=26,IF(A211=1,fpdate,B210+14),IF(periods_per_year=52,IF(A211=1,fpdate,B210+7),DATE(YEAR(fpdate),MONTH(fpdate)+(A211-1)*months_per_period,IF(periods_per_year=24,IF((1-MOD(A211,2))=1,DAY(fpdate)+14,DAY(fpdate)),DAY(fpdate))))))</f>
        <v xml:space="preserve"> </v>
      </c>
      <c r="C211" s="94" t="str">
        <f t="shared" si="24"/>
        <v xml:space="preserve"> </v>
      </c>
      <c r="D211" s="99"/>
      <c r="E211" s="94" t="str">
        <f t="shared" si="25"/>
        <v xml:space="preserve"> </v>
      </c>
      <c r="F211" s="94" t="str">
        <f t="shared" si="26"/>
        <v xml:space="preserve"> </v>
      </c>
      <c r="G211" s="94" t="str">
        <f t="shared" si="22"/>
        <v xml:space="preserve"> </v>
      </c>
      <c r="H211" s="98">
        <f t="shared" si="27"/>
        <v>2</v>
      </c>
      <c r="I211"/>
    </row>
    <row r="212" spans="1:9" ht="16">
      <c r="A212" s="43" t="str">
        <f t="shared" si="23"/>
        <v xml:space="preserve"> </v>
      </c>
      <c r="B212" s="93" t="str">
        <f>IF(A212=" "," ",IF(periods_per_year=26,IF(A212=1,fpdate,B211+14),IF(periods_per_year=52,IF(A212=1,fpdate,B211+7),DATE(YEAR(fpdate),MONTH(fpdate)+(A212-1)*months_per_period,IF(periods_per_year=24,IF((1-MOD(A212,2))=1,DAY(fpdate)+14,DAY(fpdate)),DAY(fpdate))))))</f>
        <v xml:space="preserve"> </v>
      </c>
      <c r="C212" s="94" t="str">
        <f t="shared" si="24"/>
        <v xml:space="preserve"> </v>
      </c>
      <c r="D212" s="99"/>
      <c r="E212" s="94" t="str">
        <f t="shared" si="25"/>
        <v xml:space="preserve"> </v>
      </c>
      <c r="F212" s="94" t="str">
        <f t="shared" si="26"/>
        <v xml:space="preserve"> </v>
      </c>
      <c r="G212" s="94" t="str">
        <f t="shared" si="22"/>
        <v xml:space="preserve"> </v>
      </c>
      <c r="H212" s="98">
        <f t="shared" si="27"/>
        <v>2</v>
      </c>
      <c r="I212"/>
    </row>
    <row r="213" spans="1:9" ht="16">
      <c r="A213" s="43" t="str">
        <f t="shared" si="23"/>
        <v xml:space="preserve"> </v>
      </c>
      <c r="B213" s="93" t="str">
        <f>IF(A213=" "," ",IF(periods_per_year=26,IF(A213=1,fpdate,B212+14),IF(periods_per_year=52,IF(A213=1,fpdate,B212+7),DATE(YEAR(fpdate),MONTH(fpdate)+(A213-1)*months_per_period,IF(periods_per_year=24,IF((1-MOD(A213,2))=1,DAY(fpdate)+14,DAY(fpdate)),DAY(fpdate))))))</f>
        <v xml:space="preserve"> </v>
      </c>
      <c r="C213" s="94" t="str">
        <f t="shared" si="24"/>
        <v xml:space="preserve"> </v>
      </c>
      <c r="D213" s="99"/>
      <c r="E213" s="94" t="str">
        <f t="shared" si="25"/>
        <v xml:space="preserve"> </v>
      </c>
      <c r="F213" s="94" t="str">
        <f t="shared" si="26"/>
        <v xml:space="preserve"> </v>
      </c>
      <c r="G213" s="94" t="str">
        <f t="shared" si="22"/>
        <v xml:space="preserve"> </v>
      </c>
      <c r="H213" s="98">
        <f t="shared" si="27"/>
        <v>2</v>
      </c>
      <c r="I213"/>
    </row>
    <row r="214" spans="1:9" ht="16">
      <c r="A214" s="43" t="str">
        <f t="shared" si="23"/>
        <v xml:space="preserve"> </v>
      </c>
      <c r="B214" s="93" t="str">
        <f>IF(A214=" "," ",IF(periods_per_year=26,IF(A214=1,fpdate,B213+14),IF(periods_per_year=52,IF(A214=1,fpdate,B213+7),DATE(YEAR(fpdate),MONTH(fpdate)+(A214-1)*months_per_period,IF(periods_per_year=24,IF((1-MOD(A214,2))=1,DAY(fpdate)+14,DAY(fpdate)),DAY(fpdate))))))</f>
        <v xml:space="preserve"> </v>
      </c>
      <c r="C214" s="94" t="str">
        <f t="shared" si="24"/>
        <v xml:space="preserve"> </v>
      </c>
      <c r="D214" s="99"/>
      <c r="E214" s="94" t="str">
        <f t="shared" si="25"/>
        <v xml:space="preserve"> </v>
      </c>
      <c r="F214" s="94" t="str">
        <f t="shared" si="26"/>
        <v xml:space="preserve"> </v>
      </c>
      <c r="G214" s="94" t="str">
        <f t="shared" si="22"/>
        <v xml:space="preserve"> </v>
      </c>
      <c r="H214" s="98">
        <f t="shared" si="27"/>
        <v>2</v>
      </c>
      <c r="I214"/>
    </row>
    <row r="215" spans="1:9" ht="16">
      <c r="A215" s="43" t="str">
        <f t="shared" si="23"/>
        <v xml:space="preserve"> </v>
      </c>
      <c r="B215" s="93" t="str">
        <f>IF(A215=" "," ",IF(periods_per_year=26,IF(A215=1,fpdate,B214+14),IF(periods_per_year=52,IF(A215=1,fpdate,B214+7),DATE(YEAR(fpdate),MONTH(fpdate)+(A215-1)*months_per_period,IF(periods_per_year=24,IF((1-MOD(A215,2))=1,DAY(fpdate)+14,DAY(fpdate)),DAY(fpdate))))))</f>
        <v xml:space="preserve"> </v>
      </c>
      <c r="C215" s="94" t="str">
        <f t="shared" si="24"/>
        <v xml:space="preserve"> </v>
      </c>
      <c r="D215" s="99"/>
      <c r="E215" s="94" t="str">
        <f t="shared" si="25"/>
        <v xml:space="preserve"> </v>
      </c>
      <c r="F215" s="94" t="str">
        <f t="shared" si="26"/>
        <v xml:space="preserve"> </v>
      </c>
      <c r="G215" s="94" t="str">
        <f t="shared" si="22"/>
        <v xml:space="preserve"> </v>
      </c>
      <c r="H215" s="98">
        <f t="shared" si="27"/>
        <v>2</v>
      </c>
      <c r="I215"/>
    </row>
    <row r="216" spans="1:9" ht="16">
      <c r="A216" s="43" t="str">
        <f t="shared" si="23"/>
        <v xml:space="preserve"> </v>
      </c>
      <c r="B216" s="93" t="str">
        <f>IF(A216=" "," ",IF(periods_per_year=26,IF(A216=1,fpdate,B215+14),IF(periods_per_year=52,IF(A216=1,fpdate,B215+7),DATE(YEAR(fpdate),MONTH(fpdate)+(A216-1)*months_per_period,IF(periods_per_year=24,IF((1-MOD(A216,2))=1,DAY(fpdate)+14,DAY(fpdate)),DAY(fpdate))))))</f>
        <v xml:space="preserve"> </v>
      </c>
      <c r="C216" s="94" t="str">
        <f t="shared" si="24"/>
        <v xml:space="preserve"> </v>
      </c>
      <c r="D216" s="99"/>
      <c r="E216" s="94" t="str">
        <f t="shared" si="25"/>
        <v xml:space="preserve"> </v>
      </c>
      <c r="F216" s="94" t="str">
        <f t="shared" si="26"/>
        <v xml:space="preserve"> </v>
      </c>
      <c r="G216" s="94" t="str">
        <f t="shared" si="22"/>
        <v xml:space="preserve"> </v>
      </c>
      <c r="H216" s="98">
        <f t="shared" si="27"/>
        <v>2</v>
      </c>
      <c r="I216"/>
    </row>
    <row r="217" spans="1:9" ht="16">
      <c r="A217" s="43" t="str">
        <f t="shared" si="23"/>
        <v xml:space="preserve"> </v>
      </c>
      <c r="B217" s="93" t="str">
        <f>IF(A217=" "," ",IF(periods_per_year=26,IF(A217=1,fpdate,B216+14),IF(periods_per_year=52,IF(A217=1,fpdate,B216+7),DATE(YEAR(fpdate),MONTH(fpdate)+(A217-1)*months_per_period,IF(periods_per_year=24,IF((1-MOD(A217,2))=1,DAY(fpdate)+14,DAY(fpdate)),DAY(fpdate))))))</f>
        <v xml:space="preserve"> </v>
      </c>
      <c r="C217" s="94" t="str">
        <f t="shared" si="24"/>
        <v xml:space="preserve"> </v>
      </c>
      <c r="D217" s="99"/>
      <c r="E217" s="94" t="str">
        <f t="shared" si="25"/>
        <v xml:space="preserve"> </v>
      </c>
      <c r="F217" s="94" t="str">
        <f t="shared" si="26"/>
        <v xml:space="preserve"> </v>
      </c>
      <c r="G217" s="94" t="str">
        <f t="shared" si="22"/>
        <v xml:space="preserve"> </v>
      </c>
      <c r="H217" s="98">
        <f t="shared" si="27"/>
        <v>2</v>
      </c>
      <c r="I217"/>
    </row>
    <row r="218" spans="1:9" ht="16">
      <c r="A218" s="43" t="str">
        <f t="shared" si="23"/>
        <v xml:space="preserve"> </v>
      </c>
      <c r="B218" s="93" t="str">
        <f>IF(A218=" "," ",IF(periods_per_year=26,IF(A218=1,fpdate,B217+14),IF(periods_per_year=52,IF(A218=1,fpdate,B217+7),DATE(YEAR(fpdate),MONTH(fpdate)+(A218-1)*months_per_period,IF(periods_per_year=24,IF((1-MOD(A218,2))=1,DAY(fpdate)+14,DAY(fpdate)),DAY(fpdate))))))</f>
        <v xml:space="preserve"> </v>
      </c>
      <c r="C218" s="94" t="str">
        <f t="shared" si="24"/>
        <v xml:space="preserve"> </v>
      </c>
      <c r="D218" s="99"/>
      <c r="E218" s="94" t="str">
        <f t="shared" si="25"/>
        <v xml:space="preserve"> </v>
      </c>
      <c r="F218" s="94" t="str">
        <f t="shared" si="26"/>
        <v xml:space="preserve"> </v>
      </c>
      <c r="G218" s="94" t="str">
        <f t="shared" si="22"/>
        <v xml:space="preserve"> </v>
      </c>
      <c r="H218" s="98">
        <f t="shared" si="27"/>
        <v>2</v>
      </c>
      <c r="I218"/>
    </row>
    <row r="219" spans="1:9" ht="16">
      <c r="A219" s="43" t="str">
        <f t="shared" si="23"/>
        <v xml:space="preserve"> </v>
      </c>
      <c r="B219" s="93" t="str">
        <f>IF(A219=" "," ",IF(periods_per_year=26,IF(A219=1,fpdate,B218+14),IF(periods_per_year=52,IF(A219=1,fpdate,B218+7),DATE(YEAR(fpdate),MONTH(fpdate)+(A219-1)*months_per_period,IF(periods_per_year=24,IF((1-MOD(A219,2))=1,DAY(fpdate)+14,DAY(fpdate)),DAY(fpdate))))))</f>
        <v xml:space="preserve"> </v>
      </c>
      <c r="C219" s="94" t="str">
        <f t="shared" si="24"/>
        <v xml:space="preserve"> </v>
      </c>
      <c r="D219" s="99"/>
      <c r="E219" s="94" t="str">
        <f t="shared" si="25"/>
        <v xml:space="preserve"> </v>
      </c>
      <c r="F219" s="94" t="str">
        <f t="shared" si="26"/>
        <v xml:space="preserve"> </v>
      </c>
      <c r="G219" s="94" t="str">
        <f t="shared" si="22"/>
        <v xml:space="preserve"> </v>
      </c>
      <c r="H219" s="98">
        <f t="shared" si="27"/>
        <v>2</v>
      </c>
      <c r="I219"/>
    </row>
    <row r="220" spans="1:9" ht="16">
      <c r="A220" s="43" t="str">
        <f t="shared" si="23"/>
        <v xml:space="preserve"> </v>
      </c>
      <c r="B220" s="93" t="str">
        <f>IF(A220=" "," ",IF(periods_per_year=26,IF(A220=1,fpdate,B219+14),IF(periods_per_year=52,IF(A220=1,fpdate,B219+7),DATE(YEAR(fpdate),MONTH(fpdate)+(A220-1)*months_per_period,IF(periods_per_year=24,IF((1-MOD(A220,2))=1,DAY(fpdate)+14,DAY(fpdate)),DAY(fpdate))))))</f>
        <v xml:space="preserve"> </v>
      </c>
      <c r="C220" s="94" t="str">
        <f t="shared" si="24"/>
        <v xml:space="preserve"> </v>
      </c>
      <c r="D220" s="99"/>
      <c r="E220" s="94" t="str">
        <f t="shared" si="25"/>
        <v xml:space="preserve"> </v>
      </c>
      <c r="F220" s="94" t="str">
        <f t="shared" si="26"/>
        <v xml:space="preserve"> </v>
      </c>
      <c r="G220" s="94" t="str">
        <f t="shared" si="22"/>
        <v xml:space="preserve"> </v>
      </c>
      <c r="H220" s="98">
        <f t="shared" si="27"/>
        <v>2</v>
      </c>
      <c r="I220"/>
    </row>
    <row r="221" spans="1:9" ht="16">
      <c r="A221" s="43" t="str">
        <f t="shared" si="23"/>
        <v xml:space="preserve"> </v>
      </c>
      <c r="B221" s="93" t="str">
        <f>IF(A221=" "," ",IF(periods_per_year=26,IF(A221=1,fpdate,B220+14),IF(periods_per_year=52,IF(A221=1,fpdate,B220+7),DATE(YEAR(fpdate),MONTH(fpdate)+(A221-1)*months_per_period,IF(periods_per_year=24,IF((1-MOD(A221,2))=1,DAY(fpdate)+14,DAY(fpdate)),DAY(fpdate))))))</f>
        <v xml:space="preserve"> </v>
      </c>
      <c r="C221" s="94" t="str">
        <f t="shared" si="24"/>
        <v xml:space="preserve"> </v>
      </c>
      <c r="D221" s="99"/>
      <c r="E221" s="94" t="str">
        <f t="shared" si="25"/>
        <v xml:space="preserve"> </v>
      </c>
      <c r="F221" s="94" t="str">
        <f t="shared" si="26"/>
        <v xml:space="preserve"> </v>
      </c>
      <c r="G221" s="94" t="str">
        <f t="shared" si="22"/>
        <v xml:space="preserve"> </v>
      </c>
      <c r="H221" s="98">
        <f t="shared" si="27"/>
        <v>2</v>
      </c>
      <c r="I221"/>
    </row>
    <row r="222" spans="1:9" ht="16">
      <c r="A222" s="43" t="str">
        <f t="shared" si="23"/>
        <v xml:space="preserve"> </v>
      </c>
      <c r="B222" s="93" t="str">
        <f>IF(A222=" "," ",IF(periods_per_year=26,IF(A222=1,fpdate,B221+14),IF(periods_per_year=52,IF(A222=1,fpdate,B221+7),DATE(YEAR(fpdate),MONTH(fpdate)+(A222-1)*months_per_period,IF(periods_per_year=24,IF((1-MOD(A222,2))=1,DAY(fpdate)+14,DAY(fpdate)),DAY(fpdate))))))</f>
        <v xml:space="preserve"> </v>
      </c>
      <c r="C222" s="94" t="str">
        <f t="shared" si="24"/>
        <v xml:space="preserve"> </v>
      </c>
      <c r="D222" s="99"/>
      <c r="E222" s="94" t="str">
        <f t="shared" si="25"/>
        <v xml:space="preserve"> </v>
      </c>
      <c r="F222" s="94" t="str">
        <f t="shared" si="26"/>
        <v xml:space="preserve"> </v>
      </c>
      <c r="G222" s="94" t="str">
        <f t="shared" si="22"/>
        <v xml:space="preserve"> </v>
      </c>
      <c r="H222" s="98">
        <f t="shared" si="27"/>
        <v>2</v>
      </c>
      <c r="I222"/>
    </row>
    <row r="223" spans="1:9" ht="16">
      <c r="A223" s="43" t="str">
        <f t="shared" si="23"/>
        <v xml:space="preserve"> </v>
      </c>
      <c r="B223" s="93" t="str">
        <f>IF(A223=" "," ",IF(periods_per_year=26,IF(A223=1,fpdate,B222+14),IF(periods_per_year=52,IF(A223=1,fpdate,B222+7),DATE(YEAR(fpdate),MONTH(fpdate)+(A223-1)*months_per_period,IF(periods_per_year=24,IF((1-MOD(A223,2))=1,DAY(fpdate)+14,DAY(fpdate)),DAY(fpdate))))))</f>
        <v xml:space="preserve"> </v>
      </c>
      <c r="C223" s="94" t="str">
        <f t="shared" si="24"/>
        <v xml:space="preserve"> </v>
      </c>
      <c r="D223" s="99"/>
      <c r="E223" s="94" t="str">
        <f t="shared" si="25"/>
        <v xml:space="preserve"> </v>
      </c>
      <c r="F223" s="94" t="str">
        <f t="shared" si="26"/>
        <v xml:space="preserve"> </v>
      </c>
      <c r="G223" s="94" t="str">
        <f t="shared" si="22"/>
        <v xml:space="preserve"> </v>
      </c>
      <c r="H223" s="98">
        <f t="shared" si="27"/>
        <v>2</v>
      </c>
      <c r="I223"/>
    </row>
    <row r="224" spans="1:9" ht="16">
      <c r="A224" s="43" t="str">
        <f t="shared" si="23"/>
        <v xml:space="preserve"> </v>
      </c>
      <c r="B224" s="93" t="str">
        <f>IF(A224=" "," ",IF(periods_per_year=26,IF(A224=1,fpdate,B223+14),IF(periods_per_year=52,IF(A224=1,fpdate,B223+7),DATE(YEAR(fpdate),MONTH(fpdate)+(A224-1)*months_per_period,IF(periods_per_year=24,IF((1-MOD(A224,2))=1,DAY(fpdate)+14,DAY(fpdate)),DAY(fpdate))))))</f>
        <v xml:space="preserve"> </v>
      </c>
      <c r="C224" s="94" t="str">
        <f t="shared" si="24"/>
        <v xml:space="preserve"> </v>
      </c>
      <c r="D224" s="99"/>
      <c r="E224" s="94" t="str">
        <f t="shared" si="25"/>
        <v xml:space="preserve"> </v>
      </c>
      <c r="F224" s="94" t="str">
        <f t="shared" si="26"/>
        <v xml:space="preserve"> </v>
      </c>
      <c r="G224" s="94" t="str">
        <f t="shared" si="22"/>
        <v xml:space="preserve"> </v>
      </c>
      <c r="H224" s="98">
        <f t="shared" si="27"/>
        <v>2</v>
      </c>
      <c r="I224"/>
    </row>
    <row r="225" spans="1:9" ht="16">
      <c r="A225" s="43" t="str">
        <f t="shared" si="23"/>
        <v xml:space="preserve"> </v>
      </c>
      <c r="B225" s="93" t="str">
        <f>IF(A225=" "," ",IF(periods_per_year=26,IF(A225=1,fpdate,B224+14),IF(periods_per_year=52,IF(A225=1,fpdate,B224+7),DATE(YEAR(fpdate),MONTH(fpdate)+(A225-1)*months_per_period,IF(periods_per_year=24,IF((1-MOD(A225,2))=1,DAY(fpdate)+14,DAY(fpdate)),DAY(fpdate))))))</f>
        <v xml:space="preserve"> </v>
      </c>
      <c r="C225" s="94" t="str">
        <f t="shared" si="24"/>
        <v xml:space="preserve"> </v>
      </c>
      <c r="D225" s="99"/>
      <c r="E225" s="94" t="str">
        <f t="shared" si="25"/>
        <v xml:space="preserve"> </v>
      </c>
      <c r="F225" s="94" t="str">
        <f t="shared" si="26"/>
        <v xml:space="preserve"> </v>
      </c>
      <c r="G225" s="94" t="str">
        <f t="shared" si="22"/>
        <v xml:space="preserve"> </v>
      </c>
      <c r="H225" s="98">
        <f t="shared" si="27"/>
        <v>2</v>
      </c>
      <c r="I225"/>
    </row>
    <row r="226" spans="1:9" ht="16">
      <c r="A226" s="43" t="str">
        <f t="shared" si="23"/>
        <v xml:space="preserve"> </v>
      </c>
      <c r="B226" s="93" t="str">
        <f>IF(A226=" "," ",IF(periods_per_year=26,IF(A226=1,fpdate,B225+14),IF(periods_per_year=52,IF(A226=1,fpdate,B225+7),DATE(YEAR(fpdate),MONTH(fpdate)+(A226-1)*months_per_period,IF(periods_per_year=24,IF((1-MOD(A226,2))=1,DAY(fpdate)+14,DAY(fpdate)),DAY(fpdate))))))</f>
        <v xml:space="preserve"> </v>
      </c>
      <c r="C226" s="94" t="str">
        <f t="shared" si="24"/>
        <v xml:space="preserve"> </v>
      </c>
      <c r="D226" s="99"/>
      <c r="E226" s="94" t="str">
        <f t="shared" si="25"/>
        <v xml:space="preserve"> </v>
      </c>
      <c r="F226" s="94" t="str">
        <f t="shared" si="26"/>
        <v xml:space="preserve"> </v>
      </c>
      <c r="G226" s="94" t="str">
        <f t="shared" si="22"/>
        <v xml:space="preserve"> </v>
      </c>
      <c r="H226" s="98">
        <f t="shared" si="27"/>
        <v>2</v>
      </c>
      <c r="I226"/>
    </row>
    <row r="227" spans="1:9" ht="16">
      <c r="A227" s="43" t="str">
        <f t="shared" si="23"/>
        <v xml:space="preserve"> </v>
      </c>
      <c r="B227" s="93" t="str">
        <f>IF(A227=" "," ",IF(periods_per_year=26,IF(A227=1,fpdate,B226+14),IF(periods_per_year=52,IF(A227=1,fpdate,B226+7),DATE(YEAR(fpdate),MONTH(fpdate)+(A227-1)*months_per_period,IF(periods_per_year=24,IF((1-MOD(A227,2))=1,DAY(fpdate)+14,DAY(fpdate)),DAY(fpdate))))))</f>
        <v xml:space="preserve"> </v>
      </c>
      <c r="C227" s="94" t="str">
        <f t="shared" si="24"/>
        <v xml:space="preserve"> </v>
      </c>
      <c r="D227" s="99"/>
      <c r="E227" s="94" t="str">
        <f t="shared" si="25"/>
        <v xml:space="preserve"> </v>
      </c>
      <c r="F227" s="94" t="str">
        <f t="shared" si="26"/>
        <v xml:space="preserve"> </v>
      </c>
      <c r="G227" s="94" t="str">
        <f t="shared" si="22"/>
        <v xml:space="preserve"> </v>
      </c>
      <c r="H227" s="98">
        <f t="shared" si="27"/>
        <v>2</v>
      </c>
      <c r="I227"/>
    </row>
    <row r="228" spans="1:9" ht="16">
      <c r="A228" s="43" t="str">
        <f t="shared" si="23"/>
        <v xml:space="preserve"> </v>
      </c>
      <c r="B228" s="93" t="str">
        <f>IF(A228=" "," ",IF(periods_per_year=26,IF(A228=1,fpdate,B227+14),IF(periods_per_year=52,IF(A228=1,fpdate,B227+7),DATE(YEAR(fpdate),MONTH(fpdate)+(A228-1)*months_per_period,IF(periods_per_year=24,IF((1-MOD(A228,2))=1,DAY(fpdate)+14,DAY(fpdate)),DAY(fpdate))))))</f>
        <v xml:space="preserve"> </v>
      </c>
      <c r="C228" s="94" t="str">
        <f t="shared" si="24"/>
        <v xml:space="preserve"> </v>
      </c>
      <c r="D228" s="99"/>
      <c r="E228" s="94" t="str">
        <f t="shared" si="25"/>
        <v xml:space="preserve"> </v>
      </c>
      <c r="F228" s="94" t="str">
        <f t="shared" si="26"/>
        <v xml:space="preserve"> </v>
      </c>
      <c r="G228" s="94" t="str">
        <f t="shared" si="22"/>
        <v xml:space="preserve"> </v>
      </c>
      <c r="H228" s="98">
        <f t="shared" si="27"/>
        <v>2</v>
      </c>
      <c r="I228"/>
    </row>
    <row r="229" spans="1:9" ht="16">
      <c r="A229" s="43" t="str">
        <f t="shared" si="23"/>
        <v xml:space="preserve"> </v>
      </c>
      <c r="B229" s="93" t="str">
        <f>IF(A229=" "," ",IF(periods_per_year=26,IF(A229=1,fpdate,B228+14),IF(periods_per_year=52,IF(A229=1,fpdate,B228+7),DATE(YEAR(fpdate),MONTH(fpdate)+(A229-1)*months_per_period,IF(periods_per_year=24,IF((1-MOD(A229,2))=1,DAY(fpdate)+14,DAY(fpdate)),DAY(fpdate))))))</f>
        <v xml:space="preserve"> </v>
      </c>
      <c r="C229" s="94" t="str">
        <f t="shared" si="24"/>
        <v xml:space="preserve"> </v>
      </c>
      <c r="D229" s="99"/>
      <c r="E229" s="94" t="str">
        <f t="shared" si="25"/>
        <v xml:space="preserve"> </v>
      </c>
      <c r="F229" s="94" t="str">
        <f t="shared" si="26"/>
        <v xml:space="preserve"> </v>
      </c>
      <c r="G229" s="94" t="str">
        <f t="shared" si="22"/>
        <v xml:space="preserve"> </v>
      </c>
      <c r="H229" s="98">
        <f t="shared" si="27"/>
        <v>2</v>
      </c>
      <c r="I229"/>
    </row>
    <row r="230" spans="1:9" ht="16">
      <c r="A230" s="43" t="str">
        <f t="shared" si="23"/>
        <v xml:space="preserve"> </v>
      </c>
      <c r="B230" s="93" t="str">
        <f>IF(A230=" "," ",IF(periods_per_year=26,IF(A230=1,fpdate,B229+14),IF(periods_per_year=52,IF(A230=1,fpdate,B229+7),DATE(YEAR(fpdate),MONTH(fpdate)+(A230-1)*months_per_period,IF(periods_per_year=24,IF((1-MOD(A230,2))=1,DAY(fpdate)+14,DAY(fpdate)),DAY(fpdate))))))</f>
        <v xml:space="preserve"> </v>
      </c>
      <c r="C230" s="94" t="str">
        <f t="shared" si="24"/>
        <v xml:space="preserve"> </v>
      </c>
      <c r="D230" s="99"/>
      <c r="E230" s="94" t="str">
        <f t="shared" si="25"/>
        <v xml:space="preserve"> </v>
      </c>
      <c r="F230" s="94" t="str">
        <f t="shared" si="26"/>
        <v xml:space="preserve"> </v>
      </c>
      <c r="G230" s="94" t="str">
        <f t="shared" si="22"/>
        <v xml:space="preserve"> </v>
      </c>
      <c r="H230" s="98">
        <f t="shared" si="27"/>
        <v>2</v>
      </c>
      <c r="I230"/>
    </row>
    <row r="231" spans="1:9" ht="16">
      <c r="A231" s="43" t="str">
        <f t="shared" si="23"/>
        <v xml:space="preserve"> </v>
      </c>
      <c r="B231" s="93" t="str">
        <f>IF(A231=" "," ",IF(periods_per_year=26,IF(A231=1,fpdate,B230+14),IF(periods_per_year=52,IF(A231=1,fpdate,B230+7),DATE(YEAR(fpdate),MONTH(fpdate)+(A231-1)*months_per_period,IF(periods_per_year=24,IF((1-MOD(A231,2))=1,DAY(fpdate)+14,DAY(fpdate)),DAY(fpdate))))))</f>
        <v xml:space="preserve"> </v>
      </c>
      <c r="C231" s="94" t="str">
        <f t="shared" si="24"/>
        <v xml:space="preserve"> </v>
      </c>
      <c r="D231" s="99"/>
      <c r="E231" s="94" t="str">
        <f t="shared" si="25"/>
        <v xml:space="preserve"> </v>
      </c>
      <c r="F231" s="94" t="str">
        <f t="shared" si="26"/>
        <v xml:space="preserve"> </v>
      </c>
      <c r="G231" s="94" t="str">
        <f t="shared" si="22"/>
        <v xml:space="preserve"> </v>
      </c>
      <c r="H231" s="98">
        <f t="shared" si="27"/>
        <v>2</v>
      </c>
      <c r="I231"/>
    </row>
    <row r="232" spans="1:9" ht="16">
      <c r="A232" s="43" t="str">
        <f t="shared" si="23"/>
        <v xml:space="preserve"> </v>
      </c>
      <c r="B232" s="93" t="str">
        <f>IF(A232=" "," ",IF(periods_per_year=26,IF(A232=1,fpdate,B231+14),IF(periods_per_year=52,IF(A232=1,fpdate,B231+7),DATE(YEAR(fpdate),MONTH(fpdate)+(A232-1)*months_per_period,IF(periods_per_year=24,IF((1-MOD(A232,2))=1,DAY(fpdate)+14,DAY(fpdate)),DAY(fpdate))))))</f>
        <v xml:space="preserve"> </v>
      </c>
      <c r="C232" s="94" t="str">
        <f t="shared" si="24"/>
        <v xml:space="preserve"> </v>
      </c>
      <c r="D232" s="99"/>
      <c r="E232" s="94" t="str">
        <f t="shared" si="25"/>
        <v xml:space="preserve"> </v>
      </c>
      <c r="F232" s="94" t="str">
        <f t="shared" si="26"/>
        <v xml:space="preserve"> </v>
      </c>
      <c r="G232" s="94" t="str">
        <f t="shared" si="22"/>
        <v xml:space="preserve"> </v>
      </c>
      <c r="H232" s="98">
        <f t="shared" si="27"/>
        <v>2</v>
      </c>
      <c r="I232"/>
    </row>
    <row r="233" spans="1:9" ht="16">
      <c r="A233" s="43" t="str">
        <f t="shared" si="23"/>
        <v xml:space="preserve"> </v>
      </c>
      <c r="B233" s="93" t="str">
        <f>IF(A233=" "," ",IF(periods_per_year=26,IF(A233=1,fpdate,B232+14),IF(periods_per_year=52,IF(A233=1,fpdate,B232+7),DATE(YEAR(fpdate),MONTH(fpdate)+(A233-1)*months_per_period,IF(periods_per_year=24,IF((1-MOD(A233,2))=1,DAY(fpdate)+14,DAY(fpdate)),DAY(fpdate))))))</f>
        <v xml:space="preserve"> </v>
      </c>
      <c r="C233" s="94" t="str">
        <f t="shared" si="24"/>
        <v xml:space="preserve"> </v>
      </c>
      <c r="D233" s="99"/>
      <c r="E233" s="94" t="str">
        <f t="shared" si="25"/>
        <v xml:space="preserve"> </v>
      </c>
      <c r="F233" s="94" t="str">
        <f t="shared" si="26"/>
        <v xml:space="preserve"> </v>
      </c>
      <c r="G233" s="94" t="str">
        <f t="shared" si="22"/>
        <v xml:space="preserve"> </v>
      </c>
      <c r="H233" s="98">
        <f t="shared" si="27"/>
        <v>2</v>
      </c>
      <c r="I233"/>
    </row>
    <row r="234" spans="1:9" ht="16">
      <c r="A234" s="43" t="str">
        <f t="shared" si="23"/>
        <v xml:space="preserve"> </v>
      </c>
      <c r="B234" s="93" t="str">
        <f>IF(A234=" "," ",IF(periods_per_year=26,IF(A234=1,fpdate,B233+14),IF(periods_per_year=52,IF(A234=1,fpdate,B233+7),DATE(YEAR(fpdate),MONTH(fpdate)+(A234-1)*months_per_period,IF(periods_per_year=24,IF((1-MOD(A234,2))=1,DAY(fpdate)+14,DAY(fpdate)),DAY(fpdate))))))</f>
        <v xml:space="preserve"> </v>
      </c>
      <c r="C234" s="94" t="str">
        <f t="shared" si="24"/>
        <v xml:space="preserve"> </v>
      </c>
      <c r="D234" s="99"/>
      <c r="E234" s="94" t="str">
        <f t="shared" si="25"/>
        <v xml:space="preserve"> </v>
      </c>
      <c r="F234" s="94" t="str">
        <f t="shared" si="26"/>
        <v xml:space="preserve"> </v>
      </c>
      <c r="G234" s="94" t="str">
        <f t="shared" si="22"/>
        <v xml:space="preserve"> </v>
      </c>
      <c r="H234" s="98">
        <f t="shared" si="27"/>
        <v>2</v>
      </c>
      <c r="I234"/>
    </row>
    <row r="235" spans="1:9" ht="16">
      <c r="A235" s="43" t="str">
        <f t="shared" si="23"/>
        <v xml:space="preserve"> </v>
      </c>
      <c r="B235" s="93" t="str">
        <f>IF(A235=" "," ",IF(periods_per_year=26,IF(A235=1,fpdate,B234+14),IF(periods_per_year=52,IF(A235=1,fpdate,B234+7),DATE(YEAR(fpdate),MONTH(fpdate)+(A235-1)*months_per_period,IF(periods_per_year=24,IF((1-MOD(A235,2))=1,DAY(fpdate)+14,DAY(fpdate)),DAY(fpdate))))))</f>
        <v xml:space="preserve"> </v>
      </c>
      <c r="C235" s="94" t="str">
        <f t="shared" si="24"/>
        <v xml:space="preserve"> </v>
      </c>
      <c r="D235" s="99"/>
      <c r="E235" s="94" t="str">
        <f t="shared" si="25"/>
        <v xml:space="preserve"> </v>
      </c>
      <c r="F235" s="94" t="str">
        <f t="shared" si="26"/>
        <v xml:space="preserve"> </v>
      </c>
      <c r="G235" s="94" t="str">
        <f t="shared" si="22"/>
        <v xml:space="preserve"> </v>
      </c>
      <c r="H235" s="98">
        <f t="shared" si="27"/>
        <v>2</v>
      </c>
      <c r="I235"/>
    </row>
    <row r="236" spans="1:9" ht="16">
      <c r="A236" s="43" t="str">
        <f t="shared" si="23"/>
        <v xml:space="preserve"> </v>
      </c>
      <c r="B236" s="93" t="str">
        <f>IF(A236=" "," ",IF(periods_per_year=26,IF(A236=1,fpdate,B235+14),IF(periods_per_year=52,IF(A236=1,fpdate,B235+7),DATE(YEAR(fpdate),MONTH(fpdate)+(A236-1)*months_per_period,IF(periods_per_year=24,IF((1-MOD(A236,2))=1,DAY(fpdate)+14,DAY(fpdate)),DAY(fpdate))))))</f>
        <v xml:space="preserve"> </v>
      </c>
      <c r="C236" s="94" t="str">
        <f t="shared" si="24"/>
        <v xml:space="preserve"> </v>
      </c>
      <c r="D236" s="99"/>
      <c r="E236" s="94" t="str">
        <f t="shared" si="25"/>
        <v xml:space="preserve"> </v>
      </c>
      <c r="F236" s="94" t="str">
        <f t="shared" si="26"/>
        <v xml:space="preserve"> </v>
      </c>
      <c r="G236" s="94" t="str">
        <f t="shared" si="22"/>
        <v xml:space="preserve"> </v>
      </c>
      <c r="H236" s="98">
        <f t="shared" si="27"/>
        <v>2</v>
      </c>
      <c r="I236"/>
    </row>
    <row r="237" spans="1:9" ht="16">
      <c r="A237" s="43" t="str">
        <f t="shared" si="23"/>
        <v xml:space="preserve"> </v>
      </c>
      <c r="B237" s="93" t="str">
        <f>IF(A237=" "," ",IF(periods_per_year=26,IF(A237=1,fpdate,B236+14),IF(periods_per_year=52,IF(A237=1,fpdate,B236+7),DATE(YEAR(fpdate),MONTH(fpdate)+(A237-1)*months_per_period,IF(periods_per_year=24,IF((1-MOD(A237,2))=1,DAY(fpdate)+14,DAY(fpdate)),DAY(fpdate))))))</f>
        <v xml:space="preserve"> </v>
      </c>
      <c r="C237" s="94" t="str">
        <f t="shared" si="24"/>
        <v xml:space="preserve"> </v>
      </c>
      <c r="D237" s="99"/>
      <c r="E237" s="94" t="str">
        <f t="shared" si="25"/>
        <v xml:space="preserve"> </v>
      </c>
      <c r="F237" s="94" t="str">
        <f t="shared" si="26"/>
        <v xml:space="preserve"> </v>
      </c>
      <c r="G237" s="94" t="str">
        <f t="shared" si="22"/>
        <v xml:space="preserve"> </v>
      </c>
      <c r="H237" s="98">
        <f t="shared" si="27"/>
        <v>2</v>
      </c>
      <c r="I237"/>
    </row>
    <row r="238" spans="1:9" ht="16">
      <c r="A238" s="43" t="str">
        <f t="shared" si="23"/>
        <v xml:space="preserve"> </v>
      </c>
      <c r="B238" s="93" t="str">
        <f>IF(A238=" "," ",IF(periods_per_year=26,IF(A238=1,fpdate,B237+14),IF(periods_per_year=52,IF(A238=1,fpdate,B237+7),DATE(YEAR(fpdate),MONTH(fpdate)+(A238-1)*months_per_period,IF(periods_per_year=24,IF((1-MOD(A238,2))=1,DAY(fpdate)+14,DAY(fpdate)),DAY(fpdate))))))</f>
        <v xml:space="preserve"> </v>
      </c>
      <c r="C238" s="94" t="str">
        <f t="shared" si="24"/>
        <v xml:space="preserve"> </v>
      </c>
      <c r="D238" s="99"/>
      <c r="E238" s="94" t="str">
        <f t="shared" si="25"/>
        <v xml:space="preserve"> </v>
      </c>
      <c r="F238" s="94" t="str">
        <f t="shared" si="26"/>
        <v xml:space="preserve"> </v>
      </c>
      <c r="G238" s="94" t="str">
        <f t="shared" si="22"/>
        <v xml:space="preserve"> </v>
      </c>
      <c r="H238" s="98">
        <f t="shared" si="27"/>
        <v>2</v>
      </c>
      <c r="I238"/>
    </row>
    <row r="239" spans="1:9" ht="16">
      <c r="A239" s="43" t="str">
        <f t="shared" si="23"/>
        <v xml:space="preserve"> </v>
      </c>
      <c r="B239" s="93" t="str">
        <f>IF(A239=" "," ",IF(periods_per_year=26,IF(A239=1,fpdate,B238+14),IF(periods_per_year=52,IF(A239=1,fpdate,B238+7),DATE(YEAR(fpdate),MONTH(fpdate)+(A239-1)*months_per_period,IF(periods_per_year=24,IF((1-MOD(A239,2))=1,DAY(fpdate)+14,DAY(fpdate)),DAY(fpdate))))))</f>
        <v xml:space="preserve"> </v>
      </c>
      <c r="C239" s="94" t="str">
        <f t="shared" si="24"/>
        <v xml:space="preserve"> </v>
      </c>
      <c r="D239" s="99"/>
      <c r="E239" s="94" t="str">
        <f t="shared" si="25"/>
        <v xml:space="preserve"> </v>
      </c>
      <c r="F239" s="94" t="str">
        <f t="shared" si="26"/>
        <v xml:space="preserve"> </v>
      </c>
      <c r="G239" s="94" t="str">
        <f t="shared" si="22"/>
        <v xml:space="preserve"> </v>
      </c>
      <c r="H239" s="98">
        <f t="shared" si="27"/>
        <v>2</v>
      </c>
      <c r="I239"/>
    </row>
    <row r="240" spans="1:9" ht="16">
      <c r="A240" s="43" t="str">
        <f t="shared" si="23"/>
        <v xml:space="preserve"> </v>
      </c>
      <c r="B240" s="93" t="str">
        <f>IF(A240=" "," ",IF(periods_per_year=26,IF(A240=1,fpdate,B239+14),IF(periods_per_year=52,IF(A240=1,fpdate,B239+7),DATE(YEAR(fpdate),MONTH(fpdate)+(A240-1)*months_per_period,IF(periods_per_year=24,IF((1-MOD(A240,2))=1,DAY(fpdate)+14,DAY(fpdate)),DAY(fpdate))))))</f>
        <v xml:space="preserve"> </v>
      </c>
      <c r="C240" s="94" t="str">
        <f t="shared" si="24"/>
        <v xml:space="preserve"> </v>
      </c>
      <c r="D240" s="99"/>
      <c r="E240" s="94" t="str">
        <f t="shared" si="25"/>
        <v xml:space="preserve"> </v>
      </c>
      <c r="F240" s="94" t="str">
        <f t="shared" si="26"/>
        <v xml:space="preserve"> </v>
      </c>
      <c r="G240" s="94" t="str">
        <f t="shared" si="22"/>
        <v xml:space="preserve"> </v>
      </c>
      <c r="H240" s="98">
        <f t="shared" si="27"/>
        <v>2</v>
      </c>
      <c r="I240"/>
    </row>
    <row r="241" spans="1:9" ht="16">
      <c r="A241" s="43" t="str">
        <f t="shared" si="23"/>
        <v xml:space="preserve"> </v>
      </c>
      <c r="B241" s="93" t="str">
        <f>IF(A241=" "," ",IF(periods_per_year=26,IF(A241=1,fpdate,B240+14),IF(periods_per_year=52,IF(A241=1,fpdate,B240+7),DATE(YEAR(fpdate),MONTH(fpdate)+(A241-1)*months_per_period,IF(periods_per_year=24,IF((1-MOD(A241,2))=1,DAY(fpdate)+14,DAY(fpdate)),DAY(fpdate))))))</f>
        <v xml:space="preserve"> </v>
      </c>
      <c r="C241" s="94" t="str">
        <f t="shared" si="24"/>
        <v xml:space="preserve"> </v>
      </c>
      <c r="D241" s="99"/>
      <c r="E241" s="94" t="str">
        <f t="shared" si="25"/>
        <v xml:space="preserve"> </v>
      </c>
      <c r="F241" s="94" t="str">
        <f t="shared" si="26"/>
        <v xml:space="preserve"> </v>
      </c>
      <c r="G241" s="94" t="str">
        <f t="shared" si="22"/>
        <v xml:space="preserve"> </v>
      </c>
      <c r="H241" s="98">
        <f t="shared" si="27"/>
        <v>2</v>
      </c>
      <c r="I241"/>
    </row>
    <row r="242" spans="1:9" ht="16">
      <c r="A242" s="43" t="str">
        <f t="shared" si="23"/>
        <v xml:space="preserve"> </v>
      </c>
      <c r="B242" s="93" t="str">
        <f>IF(A242=" "," ",IF(periods_per_year=26,IF(A242=1,fpdate,B241+14),IF(periods_per_year=52,IF(A242=1,fpdate,B241+7),DATE(YEAR(fpdate),MONTH(fpdate)+(A242-1)*months_per_period,IF(periods_per_year=24,IF((1-MOD(A242,2))=1,DAY(fpdate)+14,DAY(fpdate)),DAY(fpdate))))))</f>
        <v xml:space="preserve"> </v>
      </c>
      <c r="C242" s="94" t="str">
        <f t="shared" si="24"/>
        <v xml:space="preserve"> </v>
      </c>
      <c r="D242" s="99"/>
      <c r="E242" s="94" t="str">
        <f t="shared" si="25"/>
        <v xml:space="preserve"> </v>
      </c>
      <c r="F242" s="94" t="str">
        <f t="shared" si="26"/>
        <v xml:space="preserve"> </v>
      </c>
      <c r="G242" s="94" t="str">
        <f t="shared" si="22"/>
        <v xml:space="preserve"> </v>
      </c>
      <c r="H242" s="98">
        <f t="shared" si="27"/>
        <v>2</v>
      </c>
      <c r="I242"/>
    </row>
    <row r="243" spans="1:9" ht="16">
      <c r="A243" s="43" t="str">
        <f t="shared" si="23"/>
        <v xml:space="preserve"> </v>
      </c>
      <c r="B243" s="93" t="str">
        <f>IF(A243=" "," ",IF(periods_per_year=26,IF(A243=1,fpdate,B242+14),IF(periods_per_year=52,IF(A243=1,fpdate,B242+7),DATE(YEAR(fpdate),MONTH(fpdate)+(A243-1)*months_per_period,IF(periods_per_year=24,IF((1-MOD(A243,2))=1,DAY(fpdate)+14,DAY(fpdate)),DAY(fpdate))))))</f>
        <v xml:space="preserve"> </v>
      </c>
      <c r="C243" s="94" t="str">
        <f t="shared" si="24"/>
        <v xml:space="preserve"> </v>
      </c>
      <c r="D243" s="99"/>
      <c r="E243" s="94" t="str">
        <f t="shared" si="25"/>
        <v xml:space="preserve"> </v>
      </c>
      <c r="F243" s="94" t="str">
        <f t="shared" si="26"/>
        <v xml:space="preserve"> </v>
      </c>
      <c r="G243" s="94" t="str">
        <f t="shared" si="22"/>
        <v xml:space="preserve"> </v>
      </c>
      <c r="H243" s="98">
        <f t="shared" si="27"/>
        <v>2</v>
      </c>
      <c r="I243"/>
    </row>
    <row r="244" spans="1:9" ht="16">
      <c r="A244" s="43" t="str">
        <f t="shared" si="23"/>
        <v xml:space="preserve"> </v>
      </c>
      <c r="B244" s="93" t="str">
        <f>IF(A244=" "," ",IF(periods_per_year=26,IF(A244=1,fpdate,B243+14),IF(periods_per_year=52,IF(A244=1,fpdate,B243+7),DATE(YEAR(fpdate),MONTH(fpdate)+(A244-1)*months_per_period,IF(periods_per_year=24,IF((1-MOD(A244,2))=1,DAY(fpdate)+14,DAY(fpdate)),DAY(fpdate))))))</f>
        <v xml:space="preserve"> </v>
      </c>
      <c r="C244" s="94" t="str">
        <f t="shared" si="24"/>
        <v xml:space="preserve"> </v>
      </c>
      <c r="D244" s="99"/>
      <c r="E244" s="94" t="str">
        <f t="shared" si="25"/>
        <v xml:space="preserve"> </v>
      </c>
      <c r="F244" s="94" t="str">
        <f t="shared" si="26"/>
        <v xml:space="preserve"> </v>
      </c>
      <c r="G244" s="94" t="str">
        <f t="shared" si="22"/>
        <v xml:space="preserve"> </v>
      </c>
      <c r="H244" s="98">
        <f t="shared" si="27"/>
        <v>2</v>
      </c>
      <c r="I244"/>
    </row>
    <row r="245" spans="1:9" ht="16">
      <c r="A245" s="43" t="str">
        <f t="shared" si="23"/>
        <v xml:space="preserve"> </v>
      </c>
      <c r="B245" s="93" t="str">
        <f>IF(A245=" "," ",IF(periods_per_year=26,IF(A245=1,fpdate,B244+14),IF(periods_per_year=52,IF(A245=1,fpdate,B244+7),DATE(YEAR(fpdate),MONTH(fpdate)+(A245-1)*months_per_period,IF(periods_per_year=24,IF((1-MOD(A245,2))=1,DAY(fpdate)+14,DAY(fpdate)),DAY(fpdate))))))</f>
        <v xml:space="preserve"> </v>
      </c>
      <c r="C245" s="94" t="str">
        <f t="shared" si="24"/>
        <v xml:space="preserve"> </v>
      </c>
      <c r="D245" s="99"/>
      <c r="E245" s="94" t="str">
        <f t="shared" si="25"/>
        <v xml:space="preserve"> </v>
      </c>
      <c r="F245" s="94" t="str">
        <f t="shared" si="26"/>
        <v xml:space="preserve"> </v>
      </c>
      <c r="G245" s="94" t="str">
        <f t="shared" si="22"/>
        <v xml:space="preserve"> </v>
      </c>
      <c r="H245" s="98">
        <f t="shared" si="27"/>
        <v>2</v>
      </c>
      <c r="I245"/>
    </row>
    <row r="246" spans="1:9" ht="16">
      <c r="A246" s="43" t="str">
        <f t="shared" si="23"/>
        <v xml:space="preserve"> </v>
      </c>
      <c r="B246" s="93" t="str">
        <f>IF(A246=" "," ",IF(periods_per_year=26,IF(A246=1,fpdate,B245+14),IF(periods_per_year=52,IF(A246=1,fpdate,B245+7),DATE(YEAR(fpdate),MONTH(fpdate)+(A246-1)*months_per_period,IF(periods_per_year=24,IF((1-MOD(A246,2))=1,DAY(fpdate)+14,DAY(fpdate)),DAY(fpdate))))))</f>
        <v xml:space="preserve"> </v>
      </c>
      <c r="C246" s="94" t="str">
        <f t="shared" si="24"/>
        <v xml:space="preserve"> </v>
      </c>
      <c r="D246" s="99"/>
      <c r="E246" s="94" t="str">
        <f t="shared" si="25"/>
        <v xml:space="preserve"> </v>
      </c>
      <c r="F246" s="94" t="str">
        <f t="shared" si="26"/>
        <v xml:space="preserve"> </v>
      </c>
      <c r="G246" s="94" t="str">
        <f t="shared" si="22"/>
        <v xml:space="preserve"> </v>
      </c>
      <c r="H246" s="98">
        <f t="shared" si="27"/>
        <v>2</v>
      </c>
      <c r="I246"/>
    </row>
    <row r="247" spans="1:9" ht="16">
      <c r="A247" s="43" t="str">
        <f t="shared" si="23"/>
        <v xml:space="preserve"> </v>
      </c>
      <c r="B247" s="93" t="str">
        <f>IF(A247=" "," ",IF(periods_per_year=26,IF(A247=1,fpdate,B246+14),IF(periods_per_year=52,IF(A247=1,fpdate,B246+7),DATE(YEAR(fpdate),MONTH(fpdate)+(A247-1)*months_per_period,IF(periods_per_year=24,IF((1-MOD(A247,2))=1,DAY(fpdate)+14,DAY(fpdate)),DAY(fpdate))))))</f>
        <v xml:space="preserve"> </v>
      </c>
      <c r="C247" s="94" t="str">
        <f t="shared" si="24"/>
        <v xml:space="preserve"> </v>
      </c>
      <c r="D247" s="99"/>
      <c r="E247" s="94" t="str">
        <f t="shared" si="25"/>
        <v xml:space="preserve"> </v>
      </c>
      <c r="F247" s="94" t="str">
        <f t="shared" si="26"/>
        <v xml:space="preserve"> </v>
      </c>
      <c r="G247" s="94" t="str">
        <f t="shared" si="22"/>
        <v xml:space="preserve"> </v>
      </c>
      <c r="H247" s="98">
        <f t="shared" si="27"/>
        <v>2</v>
      </c>
      <c r="I247"/>
    </row>
    <row r="248" spans="1:9" ht="16">
      <c r="A248" s="43" t="str">
        <f t="shared" si="23"/>
        <v xml:space="preserve"> </v>
      </c>
      <c r="B248" s="93" t="str">
        <f>IF(A248=" "," ",IF(periods_per_year=26,IF(A248=1,fpdate,B247+14),IF(periods_per_year=52,IF(A248=1,fpdate,B247+7),DATE(YEAR(fpdate),MONTH(fpdate)+(A248-1)*months_per_period,IF(periods_per_year=24,IF((1-MOD(A248,2))=1,DAY(fpdate)+14,DAY(fpdate)),DAY(fpdate))))))</f>
        <v xml:space="preserve"> </v>
      </c>
      <c r="C248" s="94" t="str">
        <f t="shared" si="24"/>
        <v xml:space="preserve"> </v>
      </c>
      <c r="D248" s="99"/>
      <c r="E248" s="94" t="str">
        <f t="shared" si="25"/>
        <v xml:space="preserve"> </v>
      </c>
      <c r="F248" s="94" t="str">
        <f t="shared" si="26"/>
        <v xml:space="preserve"> </v>
      </c>
      <c r="G248" s="94" t="str">
        <f t="shared" si="22"/>
        <v xml:space="preserve"> </v>
      </c>
      <c r="H248" s="98">
        <f t="shared" si="27"/>
        <v>2</v>
      </c>
      <c r="I248"/>
    </row>
    <row r="249" spans="1:9" ht="16">
      <c r="A249" s="43" t="str">
        <f t="shared" si="23"/>
        <v xml:space="preserve"> </v>
      </c>
      <c r="B249" s="93" t="str">
        <f>IF(A249=" "," ",IF(periods_per_year=26,IF(A249=1,fpdate,B248+14),IF(periods_per_year=52,IF(A249=1,fpdate,B248+7),DATE(YEAR(fpdate),MONTH(fpdate)+(A249-1)*months_per_period,IF(periods_per_year=24,IF((1-MOD(A249,2))=1,DAY(fpdate)+14,DAY(fpdate)),DAY(fpdate))))))</f>
        <v xml:space="preserve"> </v>
      </c>
      <c r="C249" s="94" t="str">
        <f t="shared" si="24"/>
        <v xml:space="preserve"> </v>
      </c>
      <c r="D249" s="99"/>
      <c r="E249" s="94" t="str">
        <f t="shared" si="25"/>
        <v xml:space="preserve"> </v>
      </c>
      <c r="F249" s="94" t="str">
        <f t="shared" si="26"/>
        <v xml:space="preserve"> </v>
      </c>
      <c r="G249" s="94" t="str">
        <f t="shared" si="22"/>
        <v xml:space="preserve"> </v>
      </c>
      <c r="H249" s="98">
        <f t="shared" si="27"/>
        <v>2</v>
      </c>
      <c r="I249"/>
    </row>
    <row r="250" spans="1:9" ht="16">
      <c r="A250" s="43" t="str">
        <f t="shared" si="23"/>
        <v xml:space="preserve"> </v>
      </c>
      <c r="B250" s="93" t="str">
        <f>IF(A250=" "," ",IF(periods_per_year=26,IF(A250=1,fpdate,B249+14),IF(periods_per_year=52,IF(A250=1,fpdate,B249+7),DATE(YEAR(fpdate),MONTH(fpdate)+(A250-1)*months_per_period,IF(periods_per_year=24,IF((1-MOD(A250,2))=1,DAY(fpdate)+14,DAY(fpdate)),DAY(fpdate))))))</f>
        <v xml:space="preserve"> </v>
      </c>
      <c r="C250" s="94" t="str">
        <f t="shared" si="24"/>
        <v xml:space="preserve"> </v>
      </c>
      <c r="D250" s="99"/>
      <c r="E250" s="94" t="str">
        <f t="shared" si="25"/>
        <v xml:space="preserve"> </v>
      </c>
      <c r="F250" s="94" t="str">
        <f t="shared" si="26"/>
        <v xml:space="preserve"> </v>
      </c>
      <c r="G250" s="94" t="str">
        <f t="shared" si="22"/>
        <v xml:space="preserve"> </v>
      </c>
      <c r="H250" s="98">
        <f t="shared" si="27"/>
        <v>2</v>
      </c>
      <c r="I250"/>
    </row>
    <row r="251" spans="1:9" ht="16">
      <c r="A251" s="43" t="str">
        <f t="shared" si="23"/>
        <v xml:space="preserve"> </v>
      </c>
      <c r="B251" s="93" t="str">
        <f>IF(A251=" "," ",IF(periods_per_year=26,IF(A251=1,fpdate,B250+14),IF(periods_per_year=52,IF(A251=1,fpdate,B250+7),DATE(YEAR(fpdate),MONTH(fpdate)+(A251-1)*months_per_period,IF(periods_per_year=24,IF((1-MOD(A251,2))=1,DAY(fpdate)+14,DAY(fpdate)),DAY(fpdate))))))</f>
        <v xml:space="preserve"> </v>
      </c>
      <c r="C251" s="94" t="str">
        <f t="shared" si="24"/>
        <v xml:space="preserve"> </v>
      </c>
      <c r="D251" s="99"/>
      <c r="E251" s="94" t="str">
        <f t="shared" si="25"/>
        <v xml:space="preserve"> </v>
      </c>
      <c r="F251" s="94" t="str">
        <f t="shared" si="26"/>
        <v xml:space="preserve"> </v>
      </c>
      <c r="G251" s="94" t="str">
        <f t="shared" si="22"/>
        <v xml:space="preserve"> </v>
      </c>
      <c r="H251" s="98">
        <f t="shared" si="27"/>
        <v>2</v>
      </c>
      <c r="I251"/>
    </row>
    <row r="252" spans="1:9" ht="16">
      <c r="A252" s="43" t="str">
        <f t="shared" si="23"/>
        <v xml:space="preserve"> </v>
      </c>
      <c r="B252" s="93" t="str">
        <f>IF(A252=" "," ",IF(periods_per_year=26,IF(A252=1,fpdate,B251+14),IF(periods_per_year=52,IF(A252=1,fpdate,B251+7),DATE(YEAR(fpdate),MONTH(fpdate)+(A252-1)*months_per_period,IF(periods_per_year=24,IF((1-MOD(A252,2))=1,DAY(fpdate)+14,DAY(fpdate)),DAY(fpdate))))))</f>
        <v xml:space="preserve"> </v>
      </c>
      <c r="C252" s="94" t="str">
        <f t="shared" si="24"/>
        <v xml:space="preserve"> </v>
      </c>
      <c r="D252" s="99"/>
      <c r="E252" s="94" t="str">
        <f t="shared" si="25"/>
        <v xml:space="preserve"> </v>
      </c>
      <c r="F252" s="94" t="str">
        <f t="shared" si="26"/>
        <v xml:space="preserve"> </v>
      </c>
      <c r="G252" s="94" t="str">
        <f t="shared" si="22"/>
        <v xml:space="preserve"> </v>
      </c>
      <c r="H252" s="98">
        <f t="shared" si="27"/>
        <v>2</v>
      </c>
      <c r="I252"/>
    </row>
    <row r="253" spans="1:9" ht="16">
      <c r="A253" s="43" t="str">
        <f t="shared" si="23"/>
        <v xml:space="preserve"> </v>
      </c>
      <c r="B253" s="93" t="str">
        <f>IF(A253=" "," ",IF(periods_per_year=26,IF(A253=1,fpdate,B252+14),IF(periods_per_year=52,IF(A253=1,fpdate,B252+7),DATE(YEAR(fpdate),MONTH(fpdate)+(A253-1)*months_per_period,IF(periods_per_year=24,IF((1-MOD(A253,2))=1,DAY(fpdate)+14,DAY(fpdate)),DAY(fpdate))))))</f>
        <v xml:space="preserve"> </v>
      </c>
      <c r="C253" s="94" t="str">
        <f t="shared" si="24"/>
        <v xml:space="preserve"> </v>
      </c>
      <c r="D253" s="99"/>
      <c r="E253" s="94" t="str">
        <f t="shared" si="25"/>
        <v xml:space="preserve"> </v>
      </c>
      <c r="F253" s="94" t="str">
        <f t="shared" si="26"/>
        <v xml:space="preserve"> </v>
      </c>
      <c r="G253" s="94" t="str">
        <f t="shared" si="22"/>
        <v xml:space="preserve"> </v>
      </c>
      <c r="H253" s="98">
        <f t="shared" si="27"/>
        <v>2</v>
      </c>
      <c r="I253"/>
    </row>
    <row r="254" spans="1:9" ht="16">
      <c r="A254" s="43" t="str">
        <f t="shared" si="23"/>
        <v xml:space="preserve"> </v>
      </c>
      <c r="B254" s="93" t="str">
        <f>IF(A254=" "," ",IF(periods_per_year=26,IF(A254=1,fpdate,B253+14),IF(periods_per_year=52,IF(A254=1,fpdate,B253+7),DATE(YEAR(fpdate),MONTH(fpdate)+(A254-1)*months_per_period,IF(periods_per_year=24,IF((1-MOD(A254,2))=1,DAY(fpdate)+14,DAY(fpdate)),DAY(fpdate))))))</f>
        <v xml:space="preserve"> </v>
      </c>
      <c r="C254" s="94" t="str">
        <f t="shared" si="24"/>
        <v xml:space="preserve"> </v>
      </c>
      <c r="D254" s="99"/>
      <c r="E254" s="94" t="str">
        <f t="shared" si="25"/>
        <v xml:space="preserve"> </v>
      </c>
      <c r="F254" s="94" t="str">
        <f t="shared" si="26"/>
        <v xml:space="preserve"> </v>
      </c>
      <c r="G254" s="94" t="str">
        <f t="shared" ref="G254:G317" si="28">IF(A254=" "," ",G253-F254)</f>
        <v xml:space="preserve"> </v>
      </c>
      <c r="H254" s="98">
        <f t="shared" si="27"/>
        <v>2</v>
      </c>
      <c r="I254"/>
    </row>
    <row r="255" spans="1:9" ht="16">
      <c r="A255" s="43" t="str">
        <f t="shared" si="23"/>
        <v xml:space="preserve"> </v>
      </c>
      <c r="B255" s="93" t="str">
        <f>IF(A255=" "," ",IF(periods_per_year=26,IF(A255=1,fpdate,B254+14),IF(periods_per_year=52,IF(A255=1,fpdate,B254+7),DATE(YEAR(fpdate),MONTH(fpdate)+(A255-1)*months_per_period,IF(periods_per_year=24,IF((1-MOD(A255,2))=1,DAY(fpdate)+14,DAY(fpdate)),DAY(fpdate))))))</f>
        <v xml:space="preserve"> </v>
      </c>
      <c r="C255" s="94" t="str">
        <f t="shared" si="24"/>
        <v xml:space="preserve"> </v>
      </c>
      <c r="D255" s="99"/>
      <c r="E255" s="94" t="str">
        <f t="shared" si="25"/>
        <v xml:space="preserve"> </v>
      </c>
      <c r="F255" s="94" t="str">
        <f t="shared" si="26"/>
        <v xml:space="preserve"> </v>
      </c>
      <c r="G255" s="94" t="str">
        <f t="shared" si="28"/>
        <v xml:space="preserve"> </v>
      </c>
      <c r="H255" s="98">
        <f t="shared" si="27"/>
        <v>2</v>
      </c>
      <c r="I255"/>
    </row>
    <row r="256" spans="1:9" ht="16">
      <c r="A256" s="43" t="str">
        <f t="shared" si="23"/>
        <v xml:space="preserve"> </v>
      </c>
      <c r="B256" s="93" t="str">
        <f>IF(A256=" "," ",IF(periods_per_year=26,IF(A256=1,fpdate,B255+14),IF(periods_per_year=52,IF(A256=1,fpdate,B255+7),DATE(YEAR(fpdate),MONTH(fpdate)+(A256-1)*months_per_period,IF(periods_per_year=24,IF((1-MOD(A256,2))=1,DAY(fpdate)+14,DAY(fpdate)),DAY(fpdate))))))</f>
        <v xml:space="preserve"> </v>
      </c>
      <c r="C256" s="94" t="str">
        <f t="shared" si="24"/>
        <v xml:space="preserve"> </v>
      </c>
      <c r="D256" s="99"/>
      <c r="E256" s="94" t="str">
        <f t="shared" si="25"/>
        <v xml:space="preserve"> </v>
      </c>
      <c r="F256" s="94" t="str">
        <f t="shared" si="26"/>
        <v xml:space="preserve"> </v>
      </c>
      <c r="G256" s="94" t="str">
        <f t="shared" si="28"/>
        <v xml:space="preserve"> </v>
      </c>
      <c r="H256" s="98">
        <f t="shared" si="27"/>
        <v>2</v>
      </c>
      <c r="I256"/>
    </row>
    <row r="257" spans="1:9" ht="16">
      <c r="A257" s="43" t="str">
        <f t="shared" si="23"/>
        <v xml:space="preserve"> </v>
      </c>
      <c r="B257" s="93" t="str">
        <f>IF(A257=" "," ",IF(periods_per_year=26,IF(A257=1,fpdate,B256+14),IF(periods_per_year=52,IF(A257=1,fpdate,B256+7),DATE(YEAR(fpdate),MONTH(fpdate)+(A257-1)*months_per_period,IF(periods_per_year=24,IF((1-MOD(A257,2))=1,DAY(fpdate)+14,DAY(fpdate)),DAY(fpdate))))))</f>
        <v xml:space="preserve"> </v>
      </c>
      <c r="C257" s="94" t="str">
        <f t="shared" si="24"/>
        <v xml:space="preserve"> </v>
      </c>
      <c r="D257" s="99"/>
      <c r="E257" s="94" t="str">
        <f t="shared" si="25"/>
        <v xml:space="preserve"> </v>
      </c>
      <c r="F257" s="94" t="str">
        <f t="shared" si="26"/>
        <v xml:space="preserve"> </v>
      </c>
      <c r="G257" s="94" t="str">
        <f t="shared" si="28"/>
        <v xml:space="preserve"> </v>
      </c>
      <c r="H257" s="98">
        <f t="shared" si="27"/>
        <v>2</v>
      </c>
      <c r="I257"/>
    </row>
    <row r="258" spans="1:9" ht="16">
      <c r="A258" s="43" t="str">
        <f t="shared" si="23"/>
        <v xml:space="preserve"> </v>
      </c>
      <c r="B258" s="93" t="str">
        <f>IF(A258=" "," ",IF(periods_per_year=26,IF(A258=1,fpdate,B257+14),IF(periods_per_year=52,IF(A258=1,fpdate,B257+7),DATE(YEAR(fpdate),MONTH(fpdate)+(A258-1)*months_per_period,IF(periods_per_year=24,IF((1-MOD(A258,2))=1,DAY(fpdate)+14,DAY(fpdate)),DAY(fpdate))))))</f>
        <v xml:space="preserve"> </v>
      </c>
      <c r="C258" s="94" t="str">
        <f t="shared" si="24"/>
        <v xml:space="preserve"> </v>
      </c>
      <c r="D258" s="99"/>
      <c r="E258" s="94" t="str">
        <f t="shared" si="25"/>
        <v xml:space="preserve"> </v>
      </c>
      <c r="F258" s="94" t="str">
        <f t="shared" si="26"/>
        <v xml:space="preserve"> </v>
      </c>
      <c r="G258" s="94" t="str">
        <f t="shared" si="28"/>
        <v xml:space="preserve"> </v>
      </c>
      <c r="H258" s="98">
        <f t="shared" si="27"/>
        <v>2</v>
      </c>
      <c r="I258"/>
    </row>
    <row r="259" spans="1:9" ht="16">
      <c r="A259" s="43" t="str">
        <f t="shared" si="23"/>
        <v xml:space="preserve"> </v>
      </c>
      <c r="B259" s="93" t="str">
        <f>IF(A259=" "," ",IF(periods_per_year=26,IF(A259=1,fpdate,B258+14),IF(periods_per_year=52,IF(A259=1,fpdate,B258+7),DATE(YEAR(fpdate),MONTH(fpdate)+(A259-1)*months_per_period,IF(periods_per_year=24,IF((1-MOD(A259,2))=1,DAY(fpdate)+14,DAY(fpdate)),DAY(fpdate))))))</f>
        <v xml:space="preserve"> </v>
      </c>
      <c r="C259" s="94" t="str">
        <f t="shared" si="24"/>
        <v xml:space="preserve"> </v>
      </c>
      <c r="D259" s="99"/>
      <c r="E259" s="94" t="str">
        <f t="shared" si="25"/>
        <v xml:space="preserve"> </v>
      </c>
      <c r="F259" s="94" t="str">
        <f t="shared" si="26"/>
        <v xml:space="preserve"> </v>
      </c>
      <c r="G259" s="94" t="str">
        <f t="shared" si="28"/>
        <v xml:space="preserve"> </v>
      </c>
      <c r="H259" s="98">
        <f t="shared" si="27"/>
        <v>2</v>
      </c>
      <c r="I259"/>
    </row>
    <row r="260" spans="1:9" ht="16">
      <c r="A260" s="43" t="str">
        <f t="shared" si="23"/>
        <v xml:space="preserve"> </v>
      </c>
      <c r="B260" s="93" t="str">
        <f>IF(A260=" "," ",IF(periods_per_year=26,IF(A260=1,fpdate,B259+14),IF(periods_per_year=52,IF(A260=1,fpdate,B259+7),DATE(YEAR(fpdate),MONTH(fpdate)+(A260-1)*months_per_period,IF(periods_per_year=24,IF((1-MOD(A260,2))=1,DAY(fpdate)+14,DAY(fpdate)),DAY(fpdate))))))</f>
        <v xml:space="preserve"> </v>
      </c>
      <c r="C260" s="94" t="str">
        <f t="shared" si="24"/>
        <v xml:space="preserve"> </v>
      </c>
      <c r="D260" s="99"/>
      <c r="E260" s="94" t="str">
        <f t="shared" si="25"/>
        <v xml:space="preserve"> </v>
      </c>
      <c r="F260" s="94" t="str">
        <f t="shared" si="26"/>
        <v xml:space="preserve"> </v>
      </c>
      <c r="G260" s="94" t="str">
        <f t="shared" si="28"/>
        <v xml:space="preserve"> </v>
      </c>
      <c r="H260" s="98">
        <f t="shared" si="27"/>
        <v>2</v>
      </c>
      <c r="I260"/>
    </row>
    <row r="261" spans="1:9" ht="16">
      <c r="A261" s="43" t="str">
        <f t="shared" si="23"/>
        <v xml:space="preserve"> </v>
      </c>
      <c r="B261" s="93" t="str">
        <f>IF(A261=" "," ",IF(periods_per_year=26,IF(A261=1,fpdate,B260+14),IF(periods_per_year=52,IF(A261=1,fpdate,B260+7),DATE(YEAR(fpdate),MONTH(fpdate)+(A261-1)*months_per_period,IF(periods_per_year=24,IF((1-MOD(A261,2))=1,DAY(fpdate)+14,DAY(fpdate)),DAY(fpdate))))))</f>
        <v xml:space="preserve"> </v>
      </c>
      <c r="C261" s="94" t="str">
        <f t="shared" si="24"/>
        <v xml:space="preserve"> </v>
      </c>
      <c r="D261" s="99"/>
      <c r="E261" s="94" t="str">
        <f t="shared" si="25"/>
        <v xml:space="preserve"> </v>
      </c>
      <c r="F261" s="94" t="str">
        <f t="shared" si="26"/>
        <v xml:space="preserve"> </v>
      </c>
      <c r="G261" s="94" t="str">
        <f t="shared" si="28"/>
        <v xml:space="preserve"> </v>
      </c>
      <c r="H261" s="98">
        <f t="shared" si="27"/>
        <v>2</v>
      </c>
      <c r="I261"/>
    </row>
    <row r="262" spans="1:9" ht="16">
      <c r="A262" s="43" t="str">
        <f t="shared" si="23"/>
        <v xml:space="preserve"> </v>
      </c>
      <c r="B262" s="93" t="str">
        <f>IF(A262=" "," ",IF(periods_per_year=26,IF(A262=1,fpdate,B261+14),IF(periods_per_year=52,IF(A262=1,fpdate,B261+7),DATE(YEAR(fpdate),MONTH(fpdate)+(A262-1)*months_per_period,IF(periods_per_year=24,IF((1-MOD(A262,2))=1,DAY(fpdate)+14,DAY(fpdate)),DAY(fpdate))))))</f>
        <v xml:space="preserve"> </v>
      </c>
      <c r="C262" s="94" t="str">
        <f t="shared" si="24"/>
        <v xml:space="preserve"> </v>
      </c>
      <c r="D262" s="99"/>
      <c r="E262" s="94" t="str">
        <f t="shared" si="25"/>
        <v xml:space="preserve"> </v>
      </c>
      <c r="F262" s="94" t="str">
        <f t="shared" si="26"/>
        <v xml:space="preserve"> </v>
      </c>
      <c r="G262" s="94" t="str">
        <f t="shared" si="28"/>
        <v xml:space="preserve"> </v>
      </c>
      <c r="H262" s="98">
        <f t="shared" si="27"/>
        <v>2</v>
      </c>
      <c r="I262"/>
    </row>
    <row r="263" spans="1:9" ht="16">
      <c r="A263" s="43" t="str">
        <f t="shared" si="23"/>
        <v xml:space="preserve"> </v>
      </c>
      <c r="B263" s="93" t="str">
        <f>IF(A263=" "," ",IF(periods_per_year=26,IF(A263=1,fpdate,B262+14),IF(periods_per_year=52,IF(A263=1,fpdate,B262+7),DATE(YEAR(fpdate),MONTH(fpdate)+(A263-1)*months_per_period,IF(periods_per_year=24,IF((1-MOD(A263,2))=1,DAY(fpdate)+14,DAY(fpdate)),DAY(fpdate))))))</f>
        <v xml:space="preserve"> </v>
      </c>
      <c r="C263" s="94" t="str">
        <f t="shared" si="24"/>
        <v xml:space="preserve"> </v>
      </c>
      <c r="D263" s="99"/>
      <c r="E263" s="94" t="str">
        <f t="shared" si="25"/>
        <v xml:space="preserve"> </v>
      </c>
      <c r="F263" s="94" t="str">
        <f t="shared" si="26"/>
        <v xml:space="preserve"> </v>
      </c>
      <c r="G263" s="94" t="str">
        <f t="shared" si="28"/>
        <v xml:space="preserve"> </v>
      </c>
      <c r="H263" s="98">
        <f t="shared" si="27"/>
        <v>2</v>
      </c>
      <c r="I263"/>
    </row>
    <row r="264" spans="1:9" ht="16">
      <c r="A264" s="43" t="str">
        <f t="shared" si="23"/>
        <v xml:space="preserve"> </v>
      </c>
      <c r="B264" s="93" t="str">
        <f>IF(A264=" "," ",IF(periods_per_year=26,IF(A264=1,fpdate,B263+14),IF(periods_per_year=52,IF(A264=1,fpdate,B263+7),DATE(YEAR(fpdate),MONTH(fpdate)+(A264-1)*months_per_period,IF(periods_per_year=24,IF((1-MOD(A264,2))=1,DAY(fpdate)+14,DAY(fpdate)),DAY(fpdate))))))</f>
        <v xml:space="preserve"> </v>
      </c>
      <c r="C264" s="94" t="str">
        <f t="shared" si="24"/>
        <v xml:space="preserve"> </v>
      </c>
      <c r="D264" s="99"/>
      <c r="E264" s="94" t="str">
        <f t="shared" si="25"/>
        <v xml:space="preserve"> </v>
      </c>
      <c r="F264" s="94" t="str">
        <f t="shared" si="26"/>
        <v xml:space="preserve"> </v>
      </c>
      <c r="G264" s="94" t="str">
        <f t="shared" si="28"/>
        <v xml:space="preserve"> </v>
      </c>
      <c r="H264" s="98">
        <f t="shared" si="27"/>
        <v>2</v>
      </c>
      <c r="I264"/>
    </row>
    <row r="265" spans="1:9" ht="16">
      <c r="A265" s="43" t="str">
        <f t="shared" si="23"/>
        <v xml:space="preserve"> </v>
      </c>
      <c r="B265" s="93" t="str">
        <f>IF(A265=" "," ",IF(periods_per_year=26,IF(A265=1,fpdate,B264+14),IF(periods_per_year=52,IF(A265=1,fpdate,B264+7),DATE(YEAR(fpdate),MONTH(fpdate)+(A265-1)*months_per_period,IF(periods_per_year=24,IF((1-MOD(A265,2))=1,DAY(fpdate)+14,DAY(fpdate)),DAY(fpdate))))))</f>
        <v xml:space="preserve"> </v>
      </c>
      <c r="C265" s="94" t="str">
        <f t="shared" si="24"/>
        <v xml:space="preserve"> </v>
      </c>
      <c r="D265" s="99"/>
      <c r="E265" s="94" t="str">
        <f t="shared" si="25"/>
        <v xml:space="preserve"> </v>
      </c>
      <c r="F265" s="94" t="str">
        <f t="shared" si="26"/>
        <v xml:space="preserve"> </v>
      </c>
      <c r="G265" s="94" t="str">
        <f t="shared" si="28"/>
        <v xml:space="preserve"> </v>
      </c>
      <c r="H265" s="98">
        <f t="shared" si="27"/>
        <v>2</v>
      </c>
      <c r="I265"/>
    </row>
    <row r="266" spans="1:9" ht="16">
      <c r="A266" s="43" t="str">
        <f t="shared" ref="A266:A329" si="29">IF(A265&gt;=nper," ",A265+1)</f>
        <v xml:space="preserve"> </v>
      </c>
      <c r="B266" s="93" t="str">
        <f>IF(A266=" "," ",IF(periods_per_year=26,IF(A266=1,fpdate,B265+14),IF(periods_per_year=52,IF(A266=1,fpdate,B265+7),DATE(YEAR(fpdate),MONTH(fpdate)+(A266-1)*months_per_period,IF(periods_per_year=24,IF((1-MOD(A266,2))=1,DAY(fpdate)+14,DAY(fpdate)),DAY(fpdate))))))</f>
        <v xml:space="preserve"> </v>
      </c>
      <c r="C266" s="94" t="str">
        <f t="shared" ref="C266:C329" si="30">IF(A266=" "," ",IF(OR(A266=nper,payment&gt;ROUND((1+rate)*G265,2)),ROUND((1+rate)*G265,2),payment))</f>
        <v xml:space="preserve"> </v>
      </c>
      <c r="D266" s="99"/>
      <c r="E266" s="94" t="str">
        <f t="shared" ref="E266:E329" si="31">IF(A266=" "," ",ROUND(rate*G265,2))</f>
        <v xml:space="preserve"> </v>
      </c>
      <c r="F266" s="94" t="str">
        <f t="shared" ref="F266:F329" si="32">IF(A266=" "," ",C266-E266+D266)</f>
        <v xml:space="preserve"> </v>
      </c>
      <c r="G266" s="94" t="str">
        <f t="shared" si="28"/>
        <v xml:space="preserve"> </v>
      </c>
      <c r="H266" s="98">
        <f t="shared" si="27"/>
        <v>2</v>
      </c>
      <c r="I266"/>
    </row>
    <row r="267" spans="1:9" ht="16">
      <c r="A267" s="43" t="str">
        <f t="shared" si="29"/>
        <v xml:space="preserve"> </v>
      </c>
      <c r="B267" s="93" t="str">
        <f>IF(A267=" "," ",IF(periods_per_year=26,IF(A267=1,fpdate,B266+14),IF(periods_per_year=52,IF(A267=1,fpdate,B266+7),DATE(YEAR(fpdate),MONTH(fpdate)+(A267-1)*months_per_period,IF(periods_per_year=24,IF((1-MOD(A267,2))=1,DAY(fpdate)+14,DAY(fpdate)),DAY(fpdate))))))</f>
        <v xml:space="preserve"> </v>
      </c>
      <c r="C267" s="94" t="str">
        <f t="shared" si="30"/>
        <v xml:space="preserve"> </v>
      </c>
      <c r="D267" s="99"/>
      <c r="E267" s="94" t="str">
        <f t="shared" si="31"/>
        <v xml:space="preserve"> </v>
      </c>
      <c r="F267" s="94" t="str">
        <f t="shared" si="32"/>
        <v xml:space="preserve"> </v>
      </c>
      <c r="G267" s="94" t="str">
        <f t="shared" si="28"/>
        <v xml:space="preserve"> </v>
      </c>
      <c r="H267" s="98">
        <f t="shared" ref="H267:H330" si="33">IF(AND(G267&lt;&gt;" ",G268=" "),1,2)</f>
        <v>2</v>
      </c>
      <c r="I267"/>
    </row>
    <row r="268" spans="1:9" ht="16">
      <c r="A268" s="43" t="str">
        <f t="shared" si="29"/>
        <v xml:space="preserve"> </v>
      </c>
      <c r="B268" s="93" t="str">
        <f>IF(A268=" "," ",IF(periods_per_year=26,IF(A268=1,fpdate,B267+14),IF(periods_per_year=52,IF(A268=1,fpdate,B267+7),DATE(YEAR(fpdate),MONTH(fpdate)+(A268-1)*months_per_period,IF(periods_per_year=24,IF((1-MOD(A268,2))=1,DAY(fpdate)+14,DAY(fpdate)),DAY(fpdate))))))</f>
        <v xml:space="preserve"> </v>
      </c>
      <c r="C268" s="94" t="str">
        <f t="shared" si="30"/>
        <v xml:space="preserve"> </v>
      </c>
      <c r="D268" s="99"/>
      <c r="E268" s="94" t="str">
        <f t="shared" si="31"/>
        <v xml:space="preserve"> </v>
      </c>
      <c r="F268" s="94" t="str">
        <f t="shared" si="32"/>
        <v xml:space="preserve"> </v>
      </c>
      <c r="G268" s="94" t="str">
        <f t="shared" si="28"/>
        <v xml:space="preserve"> </v>
      </c>
      <c r="H268" s="98">
        <f t="shared" si="33"/>
        <v>2</v>
      </c>
      <c r="I268"/>
    </row>
    <row r="269" spans="1:9" ht="16">
      <c r="A269" s="43" t="str">
        <f t="shared" si="29"/>
        <v xml:space="preserve"> </v>
      </c>
      <c r="B269" s="93" t="str">
        <f>IF(A269=" "," ",IF(periods_per_year=26,IF(A269=1,fpdate,B268+14),IF(periods_per_year=52,IF(A269=1,fpdate,B268+7),DATE(YEAR(fpdate),MONTH(fpdate)+(A269-1)*months_per_period,IF(periods_per_year=24,IF((1-MOD(A269,2))=1,DAY(fpdate)+14,DAY(fpdate)),DAY(fpdate))))))</f>
        <v xml:space="preserve"> </v>
      </c>
      <c r="C269" s="94" t="str">
        <f t="shared" si="30"/>
        <v xml:space="preserve"> </v>
      </c>
      <c r="D269" s="99"/>
      <c r="E269" s="94" t="str">
        <f t="shared" si="31"/>
        <v xml:space="preserve"> </v>
      </c>
      <c r="F269" s="94" t="str">
        <f t="shared" si="32"/>
        <v xml:space="preserve"> </v>
      </c>
      <c r="G269" s="94" t="str">
        <f t="shared" si="28"/>
        <v xml:space="preserve"> </v>
      </c>
      <c r="H269" s="98">
        <f t="shared" si="33"/>
        <v>2</v>
      </c>
      <c r="I269"/>
    </row>
    <row r="270" spans="1:9" ht="16">
      <c r="A270" s="43" t="str">
        <f t="shared" si="29"/>
        <v xml:space="preserve"> </v>
      </c>
      <c r="B270" s="93" t="str">
        <f>IF(A270=" "," ",IF(periods_per_year=26,IF(A270=1,fpdate,B269+14),IF(periods_per_year=52,IF(A270=1,fpdate,B269+7),DATE(YEAR(fpdate),MONTH(fpdate)+(A270-1)*months_per_period,IF(periods_per_year=24,IF((1-MOD(A270,2))=1,DAY(fpdate)+14,DAY(fpdate)),DAY(fpdate))))))</f>
        <v xml:space="preserve"> </v>
      </c>
      <c r="C270" s="94" t="str">
        <f t="shared" si="30"/>
        <v xml:space="preserve"> </v>
      </c>
      <c r="D270" s="99"/>
      <c r="E270" s="94" t="str">
        <f t="shared" si="31"/>
        <v xml:space="preserve"> </v>
      </c>
      <c r="F270" s="94" t="str">
        <f t="shared" si="32"/>
        <v xml:space="preserve"> </v>
      </c>
      <c r="G270" s="94" t="str">
        <f t="shared" si="28"/>
        <v xml:space="preserve"> </v>
      </c>
      <c r="H270" s="98">
        <f t="shared" si="33"/>
        <v>2</v>
      </c>
      <c r="I270"/>
    </row>
    <row r="271" spans="1:9" ht="16">
      <c r="A271" s="43" t="str">
        <f t="shared" si="29"/>
        <v xml:space="preserve"> </v>
      </c>
      <c r="B271" s="93" t="str">
        <f>IF(A271=" "," ",IF(periods_per_year=26,IF(A271=1,fpdate,B270+14),IF(periods_per_year=52,IF(A271=1,fpdate,B270+7),DATE(YEAR(fpdate),MONTH(fpdate)+(A271-1)*months_per_period,IF(periods_per_year=24,IF((1-MOD(A271,2))=1,DAY(fpdate)+14,DAY(fpdate)),DAY(fpdate))))))</f>
        <v xml:space="preserve"> </v>
      </c>
      <c r="C271" s="94" t="str">
        <f t="shared" si="30"/>
        <v xml:space="preserve"> </v>
      </c>
      <c r="D271" s="99"/>
      <c r="E271" s="94" t="str">
        <f t="shared" si="31"/>
        <v xml:space="preserve"> </v>
      </c>
      <c r="F271" s="94" t="str">
        <f t="shared" si="32"/>
        <v xml:space="preserve"> </v>
      </c>
      <c r="G271" s="94" t="str">
        <f t="shared" si="28"/>
        <v xml:space="preserve"> </v>
      </c>
      <c r="H271" s="98">
        <f t="shared" si="33"/>
        <v>2</v>
      </c>
      <c r="I271"/>
    </row>
    <row r="272" spans="1:9" ht="16">
      <c r="A272" s="43" t="str">
        <f t="shared" si="29"/>
        <v xml:space="preserve"> </v>
      </c>
      <c r="B272" s="93" t="str">
        <f>IF(A272=" "," ",IF(periods_per_year=26,IF(A272=1,fpdate,B271+14),IF(periods_per_year=52,IF(A272=1,fpdate,B271+7),DATE(YEAR(fpdate),MONTH(fpdate)+(A272-1)*months_per_period,IF(periods_per_year=24,IF((1-MOD(A272,2))=1,DAY(fpdate)+14,DAY(fpdate)),DAY(fpdate))))))</f>
        <v xml:space="preserve"> </v>
      </c>
      <c r="C272" s="94" t="str">
        <f t="shared" si="30"/>
        <v xml:space="preserve"> </v>
      </c>
      <c r="D272" s="99"/>
      <c r="E272" s="94" t="str">
        <f t="shared" si="31"/>
        <v xml:space="preserve"> </v>
      </c>
      <c r="F272" s="94" t="str">
        <f t="shared" si="32"/>
        <v xml:space="preserve"> </v>
      </c>
      <c r="G272" s="94" t="str">
        <f t="shared" si="28"/>
        <v xml:space="preserve"> </v>
      </c>
      <c r="H272" s="98">
        <f t="shared" si="33"/>
        <v>2</v>
      </c>
      <c r="I272"/>
    </row>
    <row r="273" spans="1:9" ht="16">
      <c r="A273" s="43" t="str">
        <f t="shared" si="29"/>
        <v xml:space="preserve"> </v>
      </c>
      <c r="B273" s="93" t="str">
        <f>IF(A273=" "," ",IF(periods_per_year=26,IF(A273=1,fpdate,B272+14),IF(periods_per_year=52,IF(A273=1,fpdate,B272+7),DATE(YEAR(fpdate),MONTH(fpdate)+(A273-1)*months_per_period,IF(periods_per_year=24,IF((1-MOD(A273,2))=1,DAY(fpdate)+14,DAY(fpdate)),DAY(fpdate))))))</f>
        <v xml:space="preserve"> </v>
      </c>
      <c r="C273" s="94" t="str">
        <f t="shared" si="30"/>
        <v xml:space="preserve"> </v>
      </c>
      <c r="D273" s="99"/>
      <c r="E273" s="94" t="str">
        <f t="shared" si="31"/>
        <v xml:space="preserve"> </v>
      </c>
      <c r="F273" s="94" t="str">
        <f t="shared" si="32"/>
        <v xml:space="preserve"> </v>
      </c>
      <c r="G273" s="94" t="str">
        <f t="shared" si="28"/>
        <v xml:space="preserve"> </v>
      </c>
      <c r="H273" s="98">
        <f t="shared" si="33"/>
        <v>2</v>
      </c>
      <c r="I273"/>
    </row>
    <row r="274" spans="1:9" ht="16">
      <c r="A274" s="43" t="str">
        <f t="shared" si="29"/>
        <v xml:space="preserve"> </v>
      </c>
      <c r="B274" s="93" t="str">
        <f>IF(A274=" "," ",IF(periods_per_year=26,IF(A274=1,fpdate,B273+14),IF(periods_per_year=52,IF(A274=1,fpdate,B273+7),DATE(YEAR(fpdate),MONTH(fpdate)+(A274-1)*months_per_period,IF(periods_per_year=24,IF((1-MOD(A274,2))=1,DAY(fpdate)+14,DAY(fpdate)),DAY(fpdate))))))</f>
        <v xml:space="preserve"> </v>
      </c>
      <c r="C274" s="94" t="str">
        <f t="shared" si="30"/>
        <v xml:space="preserve"> </v>
      </c>
      <c r="D274" s="99"/>
      <c r="E274" s="94" t="str">
        <f t="shared" si="31"/>
        <v xml:space="preserve"> </v>
      </c>
      <c r="F274" s="94" t="str">
        <f t="shared" si="32"/>
        <v xml:space="preserve"> </v>
      </c>
      <c r="G274" s="94" t="str">
        <f t="shared" si="28"/>
        <v xml:space="preserve"> </v>
      </c>
      <c r="H274" s="98">
        <f t="shared" si="33"/>
        <v>2</v>
      </c>
      <c r="I274"/>
    </row>
    <row r="275" spans="1:9" ht="16">
      <c r="A275" s="43" t="str">
        <f t="shared" si="29"/>
        <v xml:space="preserve"> </v>
      </c>
      <c r="B275" s="93" t="str">
        <f>IF(A275=" "," ",IF(periods_per_year=26,IF(A275=1,fpdate,B274+14),IF(periods_per_year=52,IF(A275=1,fpdate,B274+7),DATE(YEAR(fpdate),MONTH(fpdate)+(A275-1)*months_per_period,IF(periods_per_year=24,IF((1-MOD(A275,2))=1,DAY(fpdate)+14,DAY(fpdate)),DAY(fpdate))))))</f>
        <v xml:space="preserve"> </v>
      </c>
      <c r="C275" s="94" t="str">
        <f t="shared" si="30"/>
        <v xml:space="preserve"> </v>
      </c>
      <c r="D275" s="99"/>
      <c r="E275" s="94" t="str">
        <f t="shared" si="31"/>
        <v xml:space="preserve"> </v>
      </c>
      <c r="F275" s="94" t="str">
        <f t="shared" si="32"/>
        <v xml:space="preserve"> </v>
      </c>
      <c r="G275" s="94" t="str">
        <f t="shared" si="28"/>
        <v xml:space="preserve"> </v>
      </c>
      <c r="H275" s="98">
        <f t="shared" si="33"/>
        <v>2</v>
      </c>
      <c r="I275"/>
    </row>
    <row r="276" spans="1:9" ht="16">
      <c r="A276" s="43" t="str">
        <f t="shared" si="29"/>
        <v xml:space="preserve"> </v>
      </c>
      <c r="B276" s="93" t="str">
        <f>IF(A276=" "," ",IF(periods_per_year=26,IF(A276=1,fpdate,B275+14),IF(periods_per_year=52,IF(A276=1,fpdate,B275+7),DATE(YEAR(fpdate),MONTH(fpdate)+(A276-1)*months_per_period,IF(periods_per_year=24,IF((1-MOD(A276,2))=1,DAY(fpdate)+14,DAY(fpdate)),DAY(fpdate))))))</f>
        <v xml:space="preserve"> </v>
      </c>
      <c r="C276" s="94" t="str">
        <f t="shared" si="30"/>
        <v xml:space="preserve"> </v>
      </c>
      <c r="D276" s="99"/>
      <c r="E276" s="94" t="str">
        <f t="shared" si="31"/>
        <v xml:space="preserve"> </v>
      </c>
      <c r="F276" s="94" t="str">
        <f t="shared" si="32"/>
        <v xml:space="preserve"> </v>
      </c>
      <c r="G276" s="94" t="str">
        <f t="shared" si="28"/>
        <v xml:space="preserve"> </v>
      </c>
      <c r="H276" s="98">
        <f t="shared" si="33"/>
        <v>2</v>
      </c>
      <c r="I276"/>
    </row>
    <row r="277" spans="1:9" ht="16">
      <c r="A277" s="43" t="str">
        <f t="shared" si="29"/>
        <v xml:space="preserve"> </v>
      </c>
      <c r="B277" s="93" t="str">
        <f>IF(A277=" "," ",IF(periods_per_year=26,IF(A277=1,fpdate,B276+14),IF(periods_per_year=52,IF(A277=1,fpdate,B276+7),DATE(YEAR(fpdate),MONTH(fpdate)+(A277-1)*months_per_period,IF(periods_per_year=24,IF((1-MOD(A277,2))=1,DAY(fpdate)+14,DAY(fpdate)),DAY(fpdate))))))</f>
        <v xml:space="preserve"> </v>
      </c>
      <c r="C277" s="94" t="str">
        <f t="shared" si="30"/>
        <v xml:space="preserve"> </v>
      </c>
      <c r="D277" s="99"/>
      <c r="E277" s="94" t="str">
        <f t="shared" si="31"/>
        <v xml:space="preserve"> </v>
      </c>
      <c r="F277" s="94" t="str">
        <f t="shared" si="32"/>
        <v xml:space="preserve"> </v>
      </c>
      <c r="G277" s="94" t="str">
        <f t="shared" si="28"/>
        <v xml:space="preserve"> </v>
      </c>
      <c r="H277" s="98">
        <f t="shared" si="33"/>
        <v>2</v>
      </c>
      <c r="I277"/>
    </row>
    <row r="278" spans="1:9" ht="16">
      <c r="A278" s="43" t="str">
        <f t="shared" si="29"/>
        <v xml:space="preserve"> </v>
      </c>
      <c r="B278" s="93" t="str">
        <f>IF(A278=" "," ",IF(periods_per_year=26,IF(A278=1,fpdate,B277+14),IF(periods_per_year=52,IF(A278=1,fpdate,B277+7),DATE(YEAR(fpdate),MONTH(fpdate)+(A278-1)*months_per_period,IF(periods_per_year=24,IF((1-MOD(A278,2))=1,DAY(fpdate)+14,DAY(fpdate)),DAY(fpdate))))))</f>
        <v xml:space="preserve"> </v>
      </c>
      <c r="C278" s="94" t="str">
        <f t="shared" si="30"/>
        <v xml:space="preserve"> </v>
      </c>
      <c r="D278" s="99"/>
      <c r="E278" s="94" t="str">
        <f t="shared" si="31"/>
        <v xml:space="preserve"> </v>
      </c>
      <c r="F278" s="94" t="str">
        <f t="shared" si="32"/>
        <v xml:space="preserve"> </v>
      </c>
      <c r="G278" s="94" t="str">
        <f t="shared" si="28"/>
        <v xml:space="preserve"> </v>
      </c>
      <c r="H278" s="98">
        <f t="shared" si="33"/>
        <v>2</v>
      </c>
      <c r="I278"/>
    </row>
    <row r="279" spans="1:9" ht="16">
      <c r="A279" s="43" t="str">
        <f t="shared" si="29"/>
        <v xml:space="preserve"> </v>
      </c>
      <c r="B279" s="93" t="str">
        <f>IF(A279=" "," ",IF(periods_per_year=26,IF(A279=1,fpdate,B278+14),IF(periods_per_year=52,IF(A279=1,fpdate,B278+7),DATE(YEAR(fpdate),MONTH(fpdate)+(A279-1)*months_per_period,IF(periods_per_year=24,IF((1-MOD(A279,2))=1,DAY(fpdate)+14,DAY(fpdate)),DAY(fpdate))))))</f>
        <v xml:space="preserve"> </v>
      </c>
      <c r="C279" s="94" t="str">
        <f t="shared" si="30"/>
        <v xml:space="preserve"> </v>
      </c>
      <c r="D279" s="99"/>
      <c r="E279" s="94" t="str">
        <f t="shared" si="31"/>
        <v xml:space="preserve"> </v>
      </c>
      <c r="F279" s="94" t="str">
        <f t="shared" si="32"/>
        <v xml:space="preserve"> </v>
      </c>
      <c r="G279" s="94" t="str">
        <f t="shared" si="28"/>
        <v xml:space="preserve"> </v>
      </c>
      <c r="H279" s="98">
        <f t="shared" si="33"/>
        <v>2</v>
      </c>
      <c r="I279"/>
    </row>
    <row r="280" spans="1:9" ht="16">
      <c r="A280" s="43" t="str">
        <f t="shared" si="29"/>
        <v xml:space="preserve"> </v>
      </c>
      <c r="B280" s="93" t="str">
        <f>IF(A280=" "," ",IF(periods_per_year=26,IF(A280=1,fpdate,B279+14),IF(periods_per_year=52,IF(A280=1,fpdate,B279+7),DATE(YEAR(fpdate),MONTH(fpdate)+(A280-1)*months_per_period,IF(periods_per_year=24,IF((1-MOD(A280,2))=1,DAY(fpdate)+14,DAY(fpdate)),DAY(fpdate))))))</f>
        <v xml:space="preserve"> </v>
      </c>
      <c r="C280" s="94" t="str">
        <f t="shared" si="30"/>
        <v xml:space="preserve"> </v>
      </c>
      <c r="D280" s="99"/>
      <c r="E280" s="94" t="str">
        <f t="shared" si="31"/>
        <v xml:space="preserve"> </v>
      </c>
      <c r="F280" s="94" t="str">
        <f t="shared" si="32"/>
        <v xml:space="preserve"> </v>
      </c>
      <c r="G280" s="94" t="str">
        <f t="shared" si="28"/>
        <v xml:space="preserve"> </v>
      </c>
      <c r="H280" s="98">
        <f t="shared" si="33"/>
        <v>2</v>
      </c>
      <c r="I280"/>
    </row>
    <row r="281" spans="1:9" ht="16">
      <c r="A281" s="43" t="str">
        <f t="shared" si="29"/>
        <v xml:space="preserve"> </v>
      </c>
      <c r="B281" s="93" t="str">
        <f>IF(A281=" "," ",IF(periods_per_year=26,IF(A281=1,fpdate,B280+14),IF(periods_per_year=52,IF(A281=1,fpdate,B280+7),DATE(YEAR(fpdate),MONTH(fpdate)+(A281-1)*months_per_period,IF(periods_per_year=24,IF((1-MOD(A281,2))=1,DAY(fpdate)+14,DAY(fpdate)),DAY(fpdate))))))</f>
        <v xml:space="preserve"> </v>
      </c>
      <c r="C281" s="94" t="str">
        <f t="shared" si="30"/>
        <v xml:space="preserve"> </v>
      </c>
      <c r="D281" s="99"/>
      <c r="E281" s="94" t="str">
        <f t="shared" si="31"/>
        <v xml:space="preserve"> </v>
      </c>
      <c r="F281" s="94" t="str">
        <f t="shared" si="32"/>
        <v xml:space="preserve"> </v>
      </c>
      <c r="G281" s="94" t="str">
        <f t="shared" si="28"/>
        <v xml:space="preserve"> </v>
      </c>
      <c r="H281" s="98">
        <f t="shared" si="33"/>
        <v>2</v>
      </c>
      <c r="I281"/>
    </row>
    <row r="282" spans="1:9" ht="16">
      <c r="A282" s="43" t="str">
        <f t="shared" si="29"/>
        <v xml:space="preserve"> </v>
      </c>
      <c r="B282" s="93" t="str">
        <f>IF(A282=" "," ",IF(periods_per_year=26,IF(A282=1,fpdate,B281+14),IF(periods_per_year=52,IF(A282=1,fpdate,B281+7),DATE(YEAR(fpdate),MONTH(fpdate)+(A282-1)*months_per_period,IF(periods_per_year=24,IF((1-MOD(A282,2))=1,DAY(fpdate)+14,DAY(fpdate)),DAY(fpdate))))))</f>
        <v xml:space="preserve"> </v>
      </c>
      <c r="C282" s="94" t="str">
        <f t="shared" si="30"/>
        <v xml:space="preserve"> </v>
      </c>
      <c r="D282" s="99"/>
      <c r="E282" s="94" t="str">
        <f t="shared" si="31"/>
        <v xml:space="preserve"> </v>
      </c>
      <c r="F282" s="94" t="str">
        <f t="shared" si="32"/>
        <v xml:space="preserve"> </v>
      </c>
      <c r="G282" s="94" t="str">
        <f t="shared" si="28"/>
        <v xml:space="preserve"> </v>
      </c>
      <c r="H282" s="98">
        <f t="shared" si="33"/>
        <v>2</v>
      </c>
      <c r="I282"/>
    </row>
    <row r="283" spans="1:9" ht="16">
      <c r="A283" s="43" t="str">
        <f t="shared" si="29"/>
        <v xml:space="preserve"> </v>
      </c>
      <c r="B283" s="93" t="str">
        <f>IF(A283=" "," ",IF(periods_per_year=26,IF(A283=1,fpdate,B282+14),IF(periods_per_year=52,IF(A283=1,fpdate,B282+7),DATE(YEAR(fpdate),MONTH(fpdate)+(A283-1)*months_per_period,IF(periods_per_year=24,IF((1-MOD(A283,2))=1,DAY(fpdate)+14,DAY(fpdate)),DAY(fpdate))))))</f>
        <v xml:space="preserve"> </v>
      </c>
      <c r="C283" s="94" t="str">
        <f t="shared" si="30"/>
        <v xml:space="preserve"> </v>
      </c>
      <c r="D283" s="99"/>
      <c r="E283" s="94" t="str">
        <f t="shared" si="31"/>
        <v xml:space="preserve"> </v>
      </c>
      <c r="F283" s="94" t="str">
        <f t="shared" si="32"/>
        <v xml:space="preserve"> </v>
      </c>
      <c r="G283" s="94" t="str">
        <f t="shared" si="28"/>
        <v xml:space="preserve"> </v>
      </c>
      <c r="H283" s="98">
        <f t="shared" si="33"/>
        <v>2</v>
      </c>
      <c r="I283"/>
    </row>
    <row r="284" spans="1:9" ht="16">
      <c r="A284" s="43" t="str">
        <f t="shared" si="29"/>
        <v xml:space="preserve"> </v>
      </c>
      <c r="B284" s="93" t="str">
        <f>IF(A284=" "," ",IF(periods_per_year=26,IF(A284=1,fpdate,B283+14),IF(periods_per_year=52,IF(A284=1,fpdate,B283+7),DATE(YEAR(fpdate),MONTH(fpdate)+(A284-1)*months_per_period,IF(periods_per_year=24,IF((1-MOD(A284,2))=1,DAY(fpdate)+14,DAY(fpdate)),DAY(fpdate))))))</f>
        <v xml:space="preserve"> </v>
      </c>
      <c r="C284" s="94" t="str">
        <f t="shared" si="30"/>
        <v xml:space="preserve"> </v>
      </c>
      <c r="D284" s="99"/>
      <c r="E284" s="94" t="str">
        <f t="shared" si="31"/>
        <v xml:space="preserve"> </v>
      </c>
      <c r="F284" s="94" t="str">
        <f t="shared" si="32"/>
        <v xml:space="preserve"> </v>
      </c>
      <c r="G284" s="94" t="str">
        <f t="shared" si="28"/>
        <v xml:space="preserve"> </v>
      </c>
      <c r="H284" s="98">
        <f t="shared" si="33"/>
        <v>2</v>
      </c>
      <c r="I284"/>
    </row>
    <row r="285" spans="1:9" ht="16">
      <c r="A285" s="43" t="str">
        <f t="shared" si="29"/>
        <v xml:space="preserve"> </v>
      </c>
      <c r="B285" s="93" t="str">
        <f>IF(A285=" "," ",IF(periods_per_year=26,IF(A285=1,fpdate,B284+14),IF(periods_per_year=52,IF(A285=1,fpdate,B284+7),DATE(YEAR(fpdate),MONTH(fpdate)+(A285-1)*months_per_period,IF(periods_per_year=24,IF((1-MOD(A285,2))=1,DAY(fpdate)+14,DAY(fpdate)),DAY(fpdate))))))</f>
        <v xml:space="preserve"> </v>
      </c>
      <c r="C285" s="94" t="str">
        <f t="shared" si="30"/>
        <v xml:space="preserve"> </v>
      </c>
      <c r="D285" s="99"/>
      <c r="E285" s="94" t="str">
        <f t="shared" si="31"/>
        <v xml:space="preserve"> </v>
      </c>
      <c r="F285" s="94" t="str">
        <f t="shared" si="32"/>
        <v xml:space="preserve"> </v>
      </c>
      <c r="G285" s="94" t="str">
        <f t="shared" si="28"/>
        <v xml:space="preserve"> </v>
      </c>
      <c r="H285" s="98">
        <f t="shared" si="33"/>
        <v>2</v>
      </c>
      <c r="I285"/>
    </row>
    <row r="286" spans="1:9" ht="16">
      <c r="A286" s="43" t="str">
        <f t="shared" si="29"/>
        <v xml:space="preserve"> </v>
      </c>
      <c r="B286" s="93" t="str">
        <f>IF(A286=" "," ",IF(periods_per_year=26,IF(A286=1,fpdate,B285+14),IF(periods_per_year=52,IF(A286=1,fpdate,B285+7),DATE(YEAR(fpdate),MONTH(fpdate)+(A286-1)*months_per_period,IF(periods_per_year=24,IF((1-MOD(A286,2))=1,DAY(fpdate)+14,DAY(fpdate)),DAY(fpdate))))))</f>
        <v xml:space="preserve"> </v>
      </c>
      <c r="C286" s="94" t="str">
        <f t="shared" si="30"/>
        <v xml:space="preserve"> </v>
      </c>
      <c r="D286" s="99"/>
      <c r="E286" s="94" t="str">
        <f t="shared" si="31"/>
        <v xml:space="preserve"> </v>
      </c>
      <c r="F286" s="94" t="str">
        <f t="shared" si="32"/>
        <v xml:space="preserve"> </v>
      </c>
      <c r="G286" s="94" t="str">
        <f t="shared" si="28"/>
        <v xml:space="preserve"> </v>
      </c>
      <c r="H286" s="98">
        <f t="shared" si="33"/>
        <v>2</v>
      </c>
      <c r="I286"/>
    </row>
    <row r="287" spans="1:9" ht="16">
      <c r="A287" s="43" t="str">
        <f t="shared" si="29"/>
        <v xml:space="preserve"> </v>
      </c>
      <c r="B287" s="93" t="str">
        <f>IF(A287=" "," ",IF(periods_per_year=26,IF(A287=1,fpdate,B286+14),IF(periods_per_year=52,IF(A287=1,fpdate,B286+7),DATE(YEAR(fpdate),MONTH(fpdate)+(A287-1)*months_per_period,IF(periods_per_year=24,IF((1-MOD(A287,2))=1,DAY(fpdate)+14,DAY(fpdate)),DAY(fpdate))))))</f>
        <v xml:space="preserve"> </v>
      </c>
      <c r="C287" s="94" t="str">
        <f t="shared" si="30"/>
        <v xml:space="preserve"> </v>
      </c>
      <c r="D287" s="99"/>
      <c r="E287" s="94" t="str">
        <f t="shared" si="31"/>
        <v xml:space="preserve"> </v>
      </c>
      <c r="F287" s="94" t="str">
        <f t="shared" si="32"/>
        <v xml:space="preserve"> </v>
      </c>
      <c r="G287" s="94" t="str">
        <f t="shared" si="28"/>
        <v xml:space="preserve"> </v>
      </c>
      <c r="H287" s="98">
        <f t="shared" si="33"/>
        <v>2</v>
      </c>
      <c r="I287"/>
    </row>
    <row r="288" spans="1:9" ht="16">
      <c r="A288" s="43" t="str">
        <f t="shared" si="29"/>
        <v xml:space="preserve"> </v>
      </c>
      <c r="B288" s="93" t="str">
        <f>IF(A288=" "," ",IF(periods_per_year=26,IF(A288=1,fpdate,B287+14),IF(periods_per_year=52,IF(A288=1,fpdate,B287+7),DATE(YEAR(fpdate),MONTH(fpdate)+(A288-1)*months_per_period,IF(periods_per_year=24,IF((1-MOD(A288,2))=1,DAY(fpdate)+14,DAY(fpdate)),DAY(fpdate))))))</f>
        <v xml:space="preserve"> </v>
      </c>
      <c r="C288" s="94" t="str">
        <f t="shared" si="30"/>
        <v xml:space="preserve"> </v>
      </c>
      <c r="D288" s="99"/>
      <c r="E288" s="94" t="str">
        <f t="shared" si="31"/>
        <v xml:space="preserve"> </v>
      </c>
      <c r="F288" s="94" t="str">
        <f t="shared" si="32"/>
        <v xml:space="preserve"> </v>
      </c>
      <c r="G288" s="94" t="str">
        <f t="shared" si="28"/>
        <v xml:space="preserve"> </v>
      </c>
      <c r="H288" s="98">
        <f t="shared" si="33"/>
        <v>2</v>
      </c>
      <c r="I288"/>
    </row>
    <row r="289" spans="1:9" ht="16">
      <c r="A289" s="43" t="str">
        <f t="shared" si="29"/>
        <v xml:space="preserve"> </v>
      </c>
      <c r="B289" s="93" t="str">
        <f>IF(A289=" "," ",IF(periods_per_year=26,IF(A289=1,fpdate,B288+14),IF(periods_per_year=52,IF(A289=1,fpdate,B288+7),DATE(YEAR(fpdate),MONTH(fpdate)+(A289-1)*months_per_period,IF(periods_per_year=24,IF((1-MOD(A289,2))=1,DAY(fpdate)+14,DAY(fpdate)),DAY(fpdate))))))</f>
        <v xml:space="preserve"> </v>
      </c>
      <c r="C289" s="94" t="str">
        <f t="shared" si="30"/>
        <v xml:space="preserve"> </v>
      </c>
      <c r="D289" s="99"/>
      <c r="E289" s="94" t="str">
        <f t="shared" si="31"/>
        <v xml:space="preserve"> </v>
      </c>
      <c r="F289" s="94" t="str">
        <f t="shared" si="32"/>
        <v xml:space="preserve"> </v>
      </c>
      <c r="G289" s="94" t="str">
        <f t="shared" si="28"/>
        <v xml:space="preserve"> </v>
      </c>
      <c r="H289" s="98">
        <f t="shared" si="33"/>
        <v>2</v>
      </c>
      <c r="I289"/>
    </row>
    <row r="290" spans="1:9" ht="16">
      <c r="A290" s="43" t="str">
        <f t="shared" si="29"/>
        <v xml:space="preserve"> </v>
      </c>
      <c r="B290" s="93" t="str">
        <f>IF(A290=" "," ",IF(periods_per_year=26,IF(A290=1,fpdate,B289+14),IF(periods_per_year=52,IF(A290=1,fpdate,B289+7),DATE(YEAR(fpdate),MONTH(fpdate)+(A290-1)*months_per_period,IF(periods_per_year=24,IF((1-MOD(A290,2))=1,DAY(fpdate)+14,DAY(fpdate)),DAY(fpdate))))))</f>
        <v xml:space="preserve"> </v>
      </c>
      <c r="C290" s="94" t="str">
        <f t="shared" si="30"/>
        <v xml:space="preserve"> </v>
      </c>
      <c r="D290" s="99"/>
      <c r="E290" s="94" t="str">
        <f t="shared" si="31"/>
        <v xml:space="preserve"> </v>
      </c>
      <c r="F290" s="94" t="str">
        <f t="shared" si="32"/>
        <v xml:space="preserve"> </v>
      </c>
      <c r="G290" s="94" t="str">
        <f t="shared" si="28"/>
        <v xml:space="preserve"> </v>
      </c>
      <c r="H290" s="98">
        <f t="shared" si="33"/>
        <v>2</v>
      </c>
      <c r="I290"/>
    </row>
    <row r="291" spans="1:9" ht="16">
      <c r="A291" s="43" t="str">
        <f t="shared" si="29"/>
        <v xml:space="preserve"> </v>
      </c>
      <c r="B291" s="93" t="str">
        <f>IF(A291=" "," ",IF(periods_per_year=26,IF(A291=1,fpdate,B290+14),IF(periods_per_year=52,IF(A291=1,fpdate,B290+7),DATE(YEAR(fpdate),MONTH(fpdate)+(A291-1)*months_per_period,IF(periods_per_year=24,IF((1-MOD(A291,2))=1,DAY(fpdate)+14,DAY(fpdate)),DAY(fpdate))))))</f>
        <v xml:space="preserve"> </v>
      </c>
      <c r="C291" s="94" t="str">
        <f t="shared" si="30"/>
        <v xml:space="preserve"> </v>
      </c>
      <c r="D291" s="99"/>
      <c r="E291" s="94" t="str">
        <f t="shared" si="31"/>
        <v xml:space="preserve"> </v>
      </c>
      <c r="F291" s="94" t="str">
        <f t="shared" si="32"/>
        <v xml:space="preserve"> </v>
      </c>
      <c r="G291" s="94" t="str">
        <f t="shared" si="28"/>
        <v xml:space="preserve"> </v>
      </c>
      <c r="H291" s="98">
        <f t="shared" si="33"/>
        <v>2</v>
      </c>
      <c r="I291"/>
    </row>
    <row r="292" spans="1:9" ht="16">
      <c r="A292" s="43" t="str">
        <f t="shared" si="29"/>
        <v xml:space="preserve"> </v>
      </c>
      <c r="B292" s="93" t="str">
        <f>IF(A292=" "," ",IF(periods_per_year=26,IF(A292=1,fpdate,B291+14),IF(periods_per_year=52,IF(A292=1,fpdate,B291+7),DATE(YEAR(fpdate),MONTH(fpdate)+(A292-1)*months_per_period,IF(periods_per_year=24,IF((1-MOD(A292,2))=1,DAY(fpdate)+14,DAY(fpdate)),DAY(fpdate))))))</f>
        <v xml:space="preserve"> </v>
      </c>
      <c r="C292" s="94" t="str">
        <f t="shared" si="30"/>
        <v xml:space="preserve"> </v>
      </c>
      <c r="D292" s="99"/>
      <c r="E292" s="94" t="str">
        <f t="shared" si="31"/>
        <v xml:space="preserve"> </v>
      </c>
      <c r="F292" s="94" t="str">
        <f t="shared" si="32"/>
        <v xml:space="preserve"> </v>
      </c>
      <c r="G292" s="94" t="str">
        <f t="shared" si="28"/>
        <v xml:space="preserve"> </v>
      </c>
      <c r="H292" s="98">
        <f t="shared" si="33"/>
        <v>2</v>
      </c>
      <c r="I292"/>
    </row>
    <row r="293" spans="1:9" ht="16">
      <c r="A293" s="43" t="str">
        <f t="shared" si="29"/>
        <v xml:space="preserve"> </v>
      </c>
      <c r="B293" s="93" t="str">
        <f>IF(A293=" "," ",IF(periods_per_year=26,IF(A293=1,fpdate,B292+14),IF(periods_per_year=52,IF(A293=1,fpdate,B292+7),DATE(YEAR(fpdate),MONTH(fpdate)+(A293-1)*months_per_period,IF(periods_per_year=24,IF((1-MOD(A293,2))=1,DAY(fpdate)+14,DAY(fpdate)),DAY(fpdate))))))</f>
        <v xml:space="preserve"> </v>
      </c>
      <c r="C293" s="94" t="str">
        <f t="shared" si="30"/>
        <v xml:space="preserve"> </v>
      </c>
      <c r="D293" s="99"/>
      <c r="E293" s="94" t="str">
        <f t="shared" si="31"/>
        <v xml:space="preserve"> </v>
      </c>
      <c r="F293" s="94" t="str">
        <f t="shared" si="32"/>
        <v xml:space="preserve"> </v>
      </c>
      <c r="G293" s="94" t="str">
        <f t="shared" si="28"/>
        <v xml:space="preserve"> </v>
      </c>
      <c r="H293" s="98">
        <f t="shared" si="33"/>
        <v>2</v>
      </c>
      <c r="I293"/>
    </row>
    <row r="294" spans="1:9" ht="16">
      <c r="A294" s="43" t="str">
        <f t="shared" si="29"/>
        <v xml:space="preserve"> </v>
      </c>
      <c r="B294" s="93" t="str">
        <f>IF(A294=" "," ",IF(periods_per_year=26,IF(A294=1,fpdate,B293+14),IF(periods_per_year=52,IF(A294=1,fpdate,B293+7),DATE(YEAR(fpdate),MONTH(fpdate)+(A294-1)*months_per_period,IF(periods_per_year=24,IF((1-MOD(A294,2))=1,DAY(fpdate)+14,DAY(fpdate)),DAY(fpdate))))))</f>
        <v xml:space="preserve"> </v>
      </c>
      <c r="C294" s="94" t="str">
        <f t="shared" si="30"/>
        <v xml:space="preserve"> </v>
      </c>
      <c r="D294" s="99"/>
      <c r="E294" s="94" t="str">
        <f t="shared" si="31"/>
        <v xml:space="preserve"> </v>
      </c>
      <c r="F294" s="94" t="str">
        <f t="shared" si="32"/>
        <v xml:space="preserve"> </v>
      </c>
      <c r="G294" s="94" t="str">
        <f t="shared" si="28"/>
        <v xml:space="preserve"> </v>
      </c>
      <c r="H294" s="98">
        <f t="shared" si="33"/>
        <v>2</v>
      </c>
      <c r="I294"/>
    </row>
    <row r="295" spans="1:9" ht="16">
      <c r="A295" s="43" t="str">
        <f t="shared" si="29"/>
        <v xml:space="preserve"> </v>
      </c>
      <c r="B295" s="93" t="str">
        <f>IF(A295=" "," ",IF(periods_per_year=26,IF(A295=1,fpdate,B294+14),IF(periods_per_year=52,IF(A295=1,fpdate,B294+7),DATE(YEAR(fpdate),MONTH(fpdate)+(A295-1)*months_per_period,IF(periods_per_year=24,IF((1-MOD(A295,2))=1,DAY(fpdate)+14,DAY(fpdate)),DAY(fpdate))))))</f>
        <v xml:space="preserve"> </v>
      </c>
      <c r="C295" s="94" t="str">
        <f t="shared" si="30"/>
        <v xml:space="preserve"> </v>
      </c>
      <c r="D295" s="99"/>
      <c r="E295" s="94" t="str">
        <f t="shared" si="31"/>
        <v xml:space="preserve"> </v>
      </c>
      <c r="F295" s="94" t="str">
        <f t="shared" si="32"/>
        <v xml:space="preserve"> </v>
      </c>
      <c r="G295" s="94" t="str">
        <f t="shared" si="28"/>
        <v xml:space="preserve"> </v>
      </c>
      <c r="H295" s="98">
        <f t="shared" si="33"/>
        <v>2</v>
      </c>
      <c r="I295"/>
    </row>
    <row r="296" spans="1:9" ht="16">
      <c r="A296" s="43" t="str">
        <f t="shared" si="29"/>
        <v xml:space="preserve"> </v>
      </c>
      <c r="B296" s="93" t="str">
        <f>IF(A296=" "," ",IF(periods_per_year=26,IF(A296=1,fpdate,B295+14),IF(periods_per_year=52,IF(A296=1,fpdate,B295+7),DATE(YEAR(fpdate),MONTH(fpdate)+(A296-1)*months_per_period,IF(periods_per_year=24,IF((1-MOD(A296,2))=1,DAY(fpdate)+14,DAY(fpdate)),DAY(fpdate))))))</f>
        <v xml:space="preserve"> </v>
      </c>
      <c r="C296" s="94" t="str">
        <f t="shared" si="30"/>
        <v xml:space="preserve"> </v>
      </c>
      <c r="D296" s="99"/>
      <c r="E296" s="94" t="str">
        <f t="shared" si="31"/>
        <v xml:space="preserve"> </v>
      </c>
      <c r="F296" s="94" t="str">
        <f t="shared" si="32"/>
        <v xml:space="preserve"> </v>
      </c>
      <c r="G296" s="94" t="str">
        <f t="shared" si="28"/>
        <v xml:space="preserve"> </v>
      </c>
      <c r="H296" s="98">
        <f t="shared" si="33"/>
        <v>2</v>
      </c>
      <c r="I296"/>
    </row>
    <row r="297" spans="1:9" ht="16">
      <c r="A297" s="43" t="str">
        <f t="shared" si="29"/>
        <v xml:space="preserve"> </v>
      </c>
      <c r="B297" s="93" t="str">
        <f>IF(A297=" "," ",IF(periods_per_year=26,IF(A297=1,fpdate,B296+14),IF(periods_per_year=52,IF(A297=1,fpdate,B296+7),DATE(YEAR(fpdate),MONTH(fpdate)+(A297-1)*months_per_period,IF(periods_per_year=24,IF((1-MOD(A297,2))=1,DAY(fpdate)+14,DAY(fpdate)),DAY(fpdate))))))</f>
        <v xml:space="preserve"> </v>
      </c>
      <c r="C297" s="94" t="str">
        <f t="shared" si="30"/>
        <v xml:space="preserve"> </v>
      </c>
      <c r="D297" s="99"/>
      <c r="E297" s="94" t="str">
        <f t="shared" si="31"/>
        <v xml:space="preserve"> </v>
      </c>
      <c r="F297" s="94" t="str">
        <f t="shared" si="32"/>
        <v xml:space="preserve"> </v>
      </c>
      <c r="G297" s="94" t="str">
        <f t="shared" si="28"/>
        <v xml:space="preserve"> </v>
      </c>
      <c r="H297" s="98">
        <f t="shared" si="33"/>
        <v>2</v>
      </c>
      <c r="I297"/>
    </row>
    <row r="298" spans="1:9" ht="16">
      <c r="A298" s="43" t="str">
        <f t="shared" si="29"/>
        <v xml:space="preserve"> </v>
      </c>
      <c r="B298" s="93" t="str">
        <f>IF(A298=" "," ",IF(periods_per_year=26,IF(A298=1,fpdate,B297+14),IF(periods_per_year=52,IF(A298=1,fpdate,B297+7),DATE(YEAR(fpdate),MONTH(fpdate)+(A298-1)*months_per_period,IF(periods_per_year=24,IF((1-MOD(A298,2))=1,DAY(fpdate)+14,DAY(fpdate)),DAY(fpdate))))))</f>
        <v xml:space="preserve"> </v>
      </c>
      <c r="C298" s="94" t="str">
        <f t="shared" si="30"/>
        <v xml:space="preserve"> </v>
      </c>
      <c r="D298" s="99"/>
      <c r="E298" s="94" t="str">
        <f t="shared" si="31"/>
        <v xml:space="preserve"> </v>
      </c>
      <c r="F298" s="94" t="str">
        <f t="shared" si="32"/>
        <v xml:space="preserve"> </v>
      </c>
      <c r="G298" s="94" t="str">
        <f t="shared" si="28"/>
        <v xml:space="preserve"> </v>
      </c>
      <c r="H298" s="98">
        <f t="shared" si="33"/>
        <v>2</v>
      </c>
      <c r="I298"/>
    </row>
    <row r="299" spans="1:9" ht="16">
      <c r="A299" s="43" t="str">
        <f t="shared" si="29"/>
        <v xml:space="preserve"> </v>
      </c>
      <c r="B299" s="93" t="str">
        <f>IF(A299=" "," ",IF(periods_per_year=26,IF(A299=1,fpdate,B298+14),IF(periods_per_year=52,IF(A299=1,fpdate,B298+7),DATE(YEAR(fpdate),MONTH(fpdate)+(A299-1)*months_per_period,IF(periods_per_year=24,IF((1-MOD(A299,2))=1,DAY(fpdate)+14,DAY(fpdate)),DAY(fpdate))))))</f>
        <v xml:space="preserve"> </v>
      </c>
      <c r="C299" s="94" t="str">
        <f t="shared" si="30"/>
        <v xml:space="preserve"> </v>
      </c>
      <c r="D299" s="99"/>
      <c r="E299" s="94" t="str">
        <f t="shared" si="31"/>
        <v xml:space="preserve"> </v>
      </c>
      <c r="F299" s="94" t="str">
        <f t="shared" si="32"/>
        <v xml:space="preserve"> </v>
      </c>
      <c r="G299" s="94" t="str">
        <f t="shared" si="28"/>
        <v xml:space="preserve"> </v>
      </c>
      <c r="H299" s="98">
        <f t="shared" si="33"/>
        <v>2</v>
      </c>
      <c r="I299"/>
    </row>
    <row r="300" spans="1:9" ht="16">
      <c r="A300" s="43" t="str">
        <f t="shared" si="29"/>
        <v xml:space="preserve"> </v>
      </c>
      <c r="B300" s="93" t="str">
        <f>IF(A300=" "," ",IF(periods_per_year=26,IF(A300=1,fpdate,B299+14),IF(periods_per_year=52,IF(A300=1,fpdate,B299+7),DATE(YEAR(fpdate),MONTH(fpdate)+(A300-1)*months_per_period,IF(periods_per_year=24,IF((1-MOD(A300,2))=1,DAY(fpdate)+14,DAY(fpdate)),DAY(fpdate))))))</f>
        <v xml:space="preserve"> </v>
      </c>
      <c r="C300" s="94" t="str">
        <f t="shared" si="30"/>
        <v xml:space="preserve"> </v>
      </c>
      <c r="D300" s="99"/>
      <c r="E300" s="94" t="str">
        <f t="shared" si="31"/>
        <v xml:space="preserve"> </v>
      </c>
      <c r="F300" s="94" t="str">
        <f t="shared" si="32"/>
        <v xml:space="preserve"> </v>
      </c>
      <c r="G300" s="94" t="str">
        <f t="shared" si="28"/>
        <v xml:space="preserve"> </v>
      </c>
      <c r="H300" s="98">
        <f t="shared" si="33"/>
        <v>2</v>
      </c>
      <c r="I300"/>
    </row>
    <row r="301" spans="1:9" ht="16">
      <c r="A301" s="43" t="str">
        <f t="shared" si="29"/>
        <v xml:space="preserve"> </v>
      </c>
      <c r="B301" s="93" t="str">
        <f>IF(A301=" "," ",IF(periods_per_year=26,IF(A301=1,fpdate,B300+14),IF(periods_per_year=52,IF(A301=1,fpdate,B300+7),DATE(YEAR(fpdate),MONTH(fpdate)+(A301-1)*months_per_period,IF(periods_per_year=24,IF((1-MOD(A301,2))=1,DAY(fpdate)+14,DAY(fpdate)),DAY(fpdate))))))</f>
        <v xml:space="preserve"> </v>
      </c>
      <c r="C301" s="94" t="str">
        <f t="shared" si="30"/>
        <v xml:space="preserve"> </v>
      </c>
      <c r="D301" s="99"/>
      <c r="E301" s="94" t="str">
        <f t="shared" si="31"/>
        <v xml:space="preserve"> </v>
      </c>
      <c r="F301" s="94" t="str">
        <f t="shared" si="32"/>
        <v xml:space="preserve"> </v>
      </c>
      <c r="G301" s="94" t="str">
        <f t="shared" si="28"/>
        <v xml:space="preserve"> </v>
      </c>
      <c r="H301" s="98">
        <f t="shared" si="33"/>
        <v>2</v>
      </c>
      <c r="I301"/>
    </row>
    <row r="302" spans="1:9" ht="16">
      <c r="A302" s="43" t="str">
        <f t="shared" si="29"/>
        <v xml:space="preserve"> </v>
      </c>
      <c r="B302" s="93" t="str">
        <f>IF(A302=" "," ",IF(periods_per_year=26,IF(A302=1,fpdate,B301+14),IF(periods_per_year=52,IF(A302=1,fpdate,B301+7),DATE(YEAR(fpdate),MONTH(fpdate)+(A302-1)*months_per_period,IF(periods_per_year=24,IF((1-MOD(A302,2))=1,DAY(fpdate)+14,DAY(fpdate)),DAY(fpdate))))))</f>
        <v xml:space="preserve"> </v>
      </c>
      <c r="C302" s="94" t="str">
        <f t="shared" si="30"/>
        <v xml:space="preserve"> </v>
      </c>
      <c r="D302" s="99"/>
      <c r="E302" s="94" t="str">
        <f t="shared" si="31"/>
        <v xml:space="preserve"> </v>
      </c>
      <c r="F302" s="94" t="str">
        <f t="shared" si="32"/>
        <v xml:space="preserve"> </v>
      </c>
      <c r="G302" s="94" t="str">
        <f t="shared" si="28"/>
        <v xml:space="preserve"> </v>
      </c>
      <c r="H302" s="98">
        <f t="shared" si="33"/>
        <v>2</v>
      </c>
      <c r="I302"/>
    </row>
    <row r="303" spans="1:9" ht="16">
      <c r="A303" s="43" t="str">
        <f t="shared" si="29"/>
        <v xml:space="preserve"> </v>
      </c>
      <c r="B303" s="93" t="str">
        <f>IF(A303=" "," ",IF(periods_per_year=26,IF(A303=1,fpdate,B302+14),IF(periods_per_year=52,IF(A303=1,fpdate,B302+7),DATE(YEAR(fpdate),MONTH(fpdate)+(A303-1)*months_per_period,IF(periods_per_year=24,IF((1-MOD(A303,2))=1,DAY(fpdate)+14,DAY(fpdate)),DAY(fpdate))))))</f>
        <v xml:space="preserve"> </v>
      </c>
      <c r="C303" s="94" t="str">
        <f t="shared" si="30"/>
        <v xml:space="preserve"> </v>
      </c>
      <c r="D303" s="99"/>
      <c r="E303" s="94" t="str">
        <f t="shared" si="31"/>
        <v xml:space="preserve"> </v>
      </c>
      <c r="F303" s="94" t="str">
        <f t="shared" si="32"/>
        <v xml:space="preserve"> </v>
      </c>
      <c r="G303" s="94" t="str">
        <f t="shared" si="28"/>
        <v xml:space="preserve"> </v>
      </c>
      <c r="H303" s="98">
        <f t="shared" si="33"/>
        <v>2</v>
      </c>
      <c r="I303"/>
    </row>
    <row r="304" spans="1:9" ht="16">
      <c r="A304" s="43" t="str">
        <f t="shared" si="29"/>
        <v xml:space="preserve"> </v>
      </c>
      <c r="B304" s="93" t="str">
        <f>IF(A304=" "," ",IF(periods_per_year=26,IF(A304=1,fpdate,B303+14),IF(periods_per_year=52,IF(A304=1,fpdate,B303+7),DATE(YEAR(fpdate),MONTH(fpdate)+(A304-1)*months_per_period,IF(periods_per_year=24,IF((1-MOD(A304,2))=1,DAY(fpdate)+14,DAY(fpdate)),DAY(fpdate))))))</f>
        <v xml:space="preserve"> </v>
      </c>
      <c r="C304" s="94" t="str">
        <f t="shared" si="30"/>
        <v xml:space="preserve"> </v>
      </c>
      <c r="D304" s="99"/>
      <c r="E304" s="94" t="str">
        <f t="shared" si="31"/>
        <v xml:space="preserve"> </v>
      </c>
      <c r="F304" s="94" t="str">
        <f t="shared" si="32"/>
        <v xml:space="preserve"> </v>
      </c>
      <c r="G304" s="94" t="str">
        <f t="shared" si="28"/>
        <v xml:space="preserve"> </v>
      </c>
      <c r="H304" s="98">
        <f t="shared" si="33"/>
        <v>2</v>
      </c>
      <c r="I304"/>
    </row>
    <row r="305" spans="1:9" ht="16">
      <c r="A305" s="43" t="str">
        <f t="shared" si="29"/>
        <v xml:space="preserve"> </v>
      </c>
      <c r="B305" s="93" t="str">
        <f>IF(A305=" "," ",IF(periods_per_year=26,IF(A305=1,fpdate,B304+14),IF(periods_per_year=52,IF(A305=1,fpdate,B304+7),DATE(YEAR(fpdate),MONTH(fpdate)+(A305-1)*months_per_period,IF(periods_per_year=24,IF((1-MOD(A305,2))=1,DAY(fpdate)+14,DAY(fpdate)),DAY(fpdate))))))</f>
        <v xml:space="preserve"> </v>
      </c>
      <c r="C305" s="94" t="str">
        <f t="shared" si="30"/>
        <v xml:space="preserve"> </v>
      </c>
      <c r="D305" s="99"/>
      <c r="E305" s="94" t="str">
        <f t="shared" si="31"/>
        <v xml:space="preserve"> </v>
      </c>
      <c r="F305" s="94" t="str">
        <f t="shared" si="32"/>
        <v xml:space="preserve"> </v>
      </c>
      <c r="G305" s="94" t="str">
        <f t="shared" si="28"/>
        <v xml:space="preserve"> </v>
      </c>
      <c r="H305" s="98">
        <f t="shared" si="33"/>
        <v>2</v>
      </c>
      <c r="I305"/>
    </row>
    <row r="306" spans="1:9" ht="16">
      <c r="A306" s="43" t="str">
        <f t="shared" si="29"/>
        <v xml:space="preserve"> </v>
      </c>
      <c r="B306" s="93" t="str">
        <f>IF(A306=" "," ",IF(periods_per_year=26,IF(A306=1,fpdate,B305+14),IF(periods_per_year=52,IF(A306=1,fpdate,B305+7),DATE(YEAR(fpdate),MONTH(fpdate)+(A306-1)*months_per_period,IF(periods_per_year=24,IF((1-MOD(A306,2))=1,DAY(fpdate)+14,DAY(fpdate)),DAY(fpdate))))))</f>
        <v xml:space="preserve"> </v>
      </c>
      <c r="C306" s="94" t="str">
        <f t="shared" si="30"/>
        <v xml:space="preserve"> </v>
      </c>
      <c r="D306" s="99"/>
      <c r="E306" s="94" t="str">
        <f t="shared" si="31"/>
        <v xml:space="preserve"> </v>
      </c>
      <c r="F306" s="94" t="str">
        <f t="shared" si="32"/>
        <v xml:space="preserve"> </v>
      </c>
      <c r="G306" s="94" t="str">
        <f t="shared" si="28"/>
        <v xml:space="preserve"> </v>
      </c>
      <c r="H306" s="98">
        <f t="shared" si="33"/>
        <v>2</v>
      </c>
      <c r="I306"/>
    </row>
    <row r="307" spans="1:9" ht="16">
      <c r="A307" s="43" t="str">
        <f t="shared" si="29"/>
        <v xml:space="preserve"> </v>
      </c>
      <c r="B307" s="93" t="str">
        <f>IF(A307=" "," ",IF(periods_per_year=26,IF(A307=1,fpdate,B306+14),IF(periods_per_year=52,IF(A307=1,fpdate,B306+7),DATE(YEAR(fpdate),MONTH(fpdate)+(A307-1)*months_per_period,IF(periods_per_year=24,IF((1-MOD(A307,2))=1,DAY(fpdate)+14,DAY(fpdate)),DAY(fpdate))))))</f>
        <v xml:space="preserve"> </v>
      </c>
      <c r="C307" s="94" t="str">
        <f t="shared" si="30"/>
        <v xml:space="preserve"> </v>
      </c>
      <c r="D307" s="99"/>
      <c r="E307" s="94" t="str">
        <f t="shared" si="31"/>
        <v xml:space="preserve"> </v>
      </c>
      <c r="F307" s="94" t="str">
        <f t="shared" si="32"/>
        <v xml:space="preserve"> </v>
      </c>
      <c r="G307" s="94" t="str">
        <f t="shared" si="28"/>
        <v xml:space="preserve"> </v>
      </c>
      <c r="H307" s="98">
        <f t="shared" si="33"/>
        <v>2</v>
      </c>
      <c r="I307"/>
    </row>
    <row r="308" spans="1:9" ht="16">
      <c r="A308" s="43" t="str">
        <f t="shared" si="29"/>
        <v xml:space="preserve"> </v>
      </c>
      <c r="B308" s="93" t="str">
        <f>IF(A308=" "," ",IF(periods_per_year=26,IF(A308=1,fpdate,B307+14),IF(periods_per_year=52,IF(A308=1,fpdate,B307+7),DATE(YEAR(fpdate),MONTH(fpdate)+(A308-1)*months_per_period,IF(periods_per_year=24,IF((1-MOD(A308,2))=1,DAY(fpdate)+14,DAY(fpdate)),DAY(fpdate))))))</f>
        <v xml:space="preserve"> </v>
      </c>
      <c r="C308" s="94" t="str">
        <f t="shared" si="30"/>
        <v xml:space="preserve"> </v>
      </c>
      <c r="D308" s="99"/>
      <c r="E308" s="94" t="str">
        <f t="shared" si="31"/>
        <v xml:space="preserve"> </v>
      </c>
      <c r="F308" s="94" t="str">
        <f t="shared" si="32"/>
        <v xml:space="preserve"> </v>
      </c>
      <c r="G308" s="94" t="str">
        <f t="shared" si="28"/>
        <v xml:space="preserve"> </v>
      </c>
      <c r="H308" s="98">
        <f t="shared" si="33"/>
        <v>2</v>
      </c>
      <c r="I308"/>
    </row>
    <row r="309" spans="1:9" ht="16">
      <c r="A309" s="43" t="str">
        <f t="shared" si="29"/>
        <v xml:space="preserve"> </v>
      </c>
      <c r="B309" s="93" t="str">
        <f>IF(A309=" "," ",IF(periods_per_year=26,IF(A309=1,fpdate,B308+14),IF(periods_per_year=52,IF(A309=1,fpdate,B308+7),DATE(YEAR(fpdate),MONTH(fpdate)+(A309-1)*months_per_period,IF(periods_per_year=24,IF((1-MOD(A309,2))=1,DAY(fpdate)+14,DAY(fpdate)),DAY(fpdate))))))</f>
        <v xml:space="preserve"> </v>
      </c>
      <c r="C309" s="94" t="str">
        <f t="shared" si="30"/>
        <v xml:space="preserve"> </v>
      </c>
      <c r="D309" s="99"/>
      <c r="E309" s="94" t="str">
        <f t="shared" si="31"/>
        <v xml:space="preserve"> </v>
      </c>
      <c r="F309" s="94" t="str">
        <f t="shared" si="32"/>
        <v xml:space="preserve"> </v>
      </c>
      <c r="G309" s="94" t="str">
        <f t="shared" si="28"/>
        <v xml:space="preserve"> </v>
      </c>
      <c r="H309" s="98">
        <f t="shared" si="33"/>
        <v>2</v>
      </c>
      <c r="I309"/>
    </row>
    <row r="310" spans="1:9" ht="16">
      <c r="A310" s="43" t="str">
        <f t="shared" si="29"/>
        <v xml:space="preserve"> </v>
      </c>
      <c r="B310" s="93" t="str">
        <f>IF(A310=" "," ",IF(periods_per_year=26,IF(A310=1,fpdate,B309+14),IF(periods_per_year=52,IF(A310=1,fpdate,B309+7),DATE(YEAR(fpdate),MONTH(fpdate)+(A310-1)*months_per_period,IF(periods_per_year=24,IF((1-MOD(A310,2))=1,DAY(fpdate)+14,DAY(fpdate)),DAY(fpdate))))))</f>
        <v xml:space="preserve"> </v>
      </c>
      <c r="C310" s="94" t="str">
        <f t="shared" si="30"/>
        <v xml:space="preserve"> </v>
      </c>
      <c r="D310" s="99"/>
      <c r="E310" s="94" t="str">
        <f t="shared" si="31"/>
        <v xml:space="preserve"> </v>
      </c>
      <c r="F310" s="94" t="str">
        <f t="shared" si="32"/>
        <v xml:space="preserve"> </v>
      </c>
      <c r="G310" s="94" t="str">
        <f t="shared" si="28"/>
        <v xml:space="preserve"> </v>
      </c>
      <c r="H310" s="98">
        <f t="shared" si="33"/>
        <v>2</v>
      </c>
      <c r="I310"/>
    </row>
    <row r="311" spans="1:9" ht="16">
      <c r="A311" s="43" t="str">
        <f t="shared" si="29"/>
        <v xml:space="preserve"> </v>
      </c>
      <c r="B311" s="93" t="str">
        <f>IF(A311=" "," ",IF(periods_per_year=26,IF(A311=1,fpdate,B310+14),IF(periods_per_year=52,IF(A311=1,fpdate,B310+7),DATE(YEAR(fpdate),MONTH(fpdate)+(A311-1)*months_per_period,IF(periods_per_year=24,IF((1-MOD(A311,2))=1,DAY(fpdate)+14,DAY(fpdate)),DAY(fpdate))))))</f>
        <v xml:space="preserve"> </v>
      </c>
      <c r="C311" s="94" t="str">
        <f t="shared" si="30"/>
        <v xml:space="preserve"> </v>
      </c>
      <c r="D311" s="99"/>
      <c r="E311" s="94" t="str">
        <f t="shared" si="31"/>
        <v xml:space="preserve"> </v>
      </c>
      <c r="F311" s="94" t="str">
        <f t="shared" si="32"/>
        <v xml:space="preserve"> </v>
      </c>
      <c r="G311" s="94" t="str">
        <f t="shared" si="28"/>
        <v xml:space="preserve"> </v>
      </c>
      <c r="H311" s="98">
        <f t="shared" si="33"/>
        <v>2</v>
      </c>
      <c r="I311"/>
    </row>
    <row r="312" spans="1:9" ht="16">
      <c r="A312" s="43" t="str">
        <f t="shared" si="29"/>
        <v xml:space="preserve"> </v>
      </c>
      <c r="B312" s="93" t="str">
        <f>IF(A312=" "," ",IF(periods_per_year=26,IF(A312=1,fpdate,B311+14),IF(periods_per_year=52,IF(A312=1,fpdate,B311+7),DATE(YEAR(fpdate),MONTH(fpdate)+(A312-1)*months_per_period,IF(periods_per_year=24,IF((1-MOD(A312,2))=1,DAY(fpdate)+14,DAY(fpdate)),DAY(fpdate))))))</f>
        <v xml:space="preserve"> </v>
      </c>
      <c r="C312" s="94" t="str">
        <f t="shared" si="30"/>
        <v xml:space="preserve"> </v>
      </c>
      <c r="D312" s="99"/>
      <c r="E312" s="94" t="str">
        <f t="shared" si="31"/>
        <v xml:space="preserve"> </v>
      </c>
      <c r="F312" s="94" t="str">
        <f t="shared" si="32"/>
        <v xml:space="preserve"> </v>
      </c>
      <c r="G312" s="94" t="str">
        <f t="shared" si="28"/>
        <v xml:space="preserve"> </v>
      </c>
      <c r="H312" s="98">
        <f t="shared" si="33"/>
        <v>2</v>
      </c>
      <c r="I312"/>
    </row>
    <row r="313" spans="1:9" ht="16">
      <c r="A313" s="43" t="str">
        <f t="shared" si="29"/>
        <v xml:space="preserve"> </v>
      </c>
      <c r="B313" s="93" t="str">
        <f>IF(A313=" "," ",IF(periods_per_year=26,IF(A313=1,fpdate,B312+14),IF(periods_per_year=52,IF(A313=1,fpdate,B312+7),DATE(YEAR(fpdate),MONTH(fpdate)+(A313-1)*months_per_period,IF(periods_per_year=24,IF((1-MOD(A313,2))=1,DAY(fpdate)+14,DAY(fpdate)),DAY(fpdate))))))</f>
        <v xml:space="preserve"> </v>
      </c>
      <c r="C313" s="94" t="str">
        <f t="shared" si="30"/>
        <v xml:space="preserve"> </v>
      </c>
      <c r="D313" s="99"/>
      <c r="E313" s="94" t="str">
        <f t="shared" si="31"/>
        <v xml:space="preserve"> </v>
      </c>
      <c r="F313" s="94" t="str">
        <f t="shared" si="32"/>
        <v xml:space="preserve"> </v>
      </c>
      <c r="G313" s="94" t="str">
        <f t="shared" si="28"/>
        <v xml:space="preserve"> </v>
      </c>
      <c r="H313" s="98">
        <f t="shared" si="33"/>
        <v>2</v>
      </c>
      <c r="I313"/>
    </row>
    <row r="314" spans="1:9" ht="16">
      <c r="A314" s="43" t="str">
        <f t="shared" si="29"/>
        <v xml:space="preserve"> </v>
      </c>
      <c r="B314" s="93" t="str">
        <f>IF(A314=" "," ",IF(periods_per_year=26,IF(A314=1,fpdate,B313+14),IF(periods_per_year=52,IF(A314=1,fpdate,B313+7),DATE(YEAR(fpdate),MONTH(fpdate)+(A314-1)*months_per_period,IF(periods_per_year=24,IF((1-MOD(A314,2))=1,DAY(fpdate)+14,DAY(fpdate)),DAY(fpdate))))))</f>
        <v xml:space="preserve"> </v>
      </c>
      <c r="C314" s="94" t="str">
        <f t="shared" si="30"/>
        <v xml:space="preserve"> </v>
      </c>
      <c r="D314" s="99"/>
      <c r="E314" s="94" t="str">
        <f t="shared" si="31"/>
        <v xml:space="preserve"> </v>
      </c>
      <c r="F314" s="94" t="str">
        <f t="shared" si="32"/>
        <v xml:space="preserve"> </v>
      </c>
      <c r="G314" s="94" t="str">
        <f t="shared" si="28"/>
        <v xml:space="preserve"> </v>
      </c>
      <c r="H314" s="98">
        <f t="shared" si="33"/>
        <v>2</v>
      </c>
      <c r="I314"/>
    </row>
    <row r="315" spans="1:9" ht="16">
      <c r="A315" s="43" t="str">
        <f t="shared" si="29"/>
        <v xml:space="preserve"> </v>
      </c>
      <c r="B315" s="93" t="str">
        <f>IF(A315=" "," ",IF(periods_per_year=26,IF(A315=1,fpdate,B314+14),IF(periods_per_year=52,IF(A315=1,fpdate,B314+7),DATE(YEAR(fpdate),MONTH(fpdate)+(A315-1)*months_per_period,IF(periods_per_year=24,IF((1-MOD(A315,2))=1,DAY(fpdate)+14,DAY(fpdate)),DAY(fpdate))))))</f>
        <v xml:space="preserve"> </v>
      </c>
      <c r="C315" s="94" t="str">
        <f t="shared" si="30"/>
        <v xml:space="preserve"> </v>
      </c>
      <c r="D315" s="99"/>
      <c r="E315" s="94" t="str">
        <f t="shared" si="31"/>
        <v xml:space="preserve"> </v>
      </c>
      <c r="F315" s="94" t="str">
        <f t="shared" si="32"/>
        <v xml:space="preserve"> </v>
      </c>
      <c r="G315" s="94" t="str">
        <f t="shared" si="28"/>
        <v xml:space="preserve"> </v>
      </c>
      <c r="H315" s="98">
        <f t="shared" si="33"/>
        <v>2</v>
      </c>
      <c r="I315"/>
    </row>
    <row r="316" spans="1:9" ht="16">
      <c r="A316" s="43" t="str">
        <f t="shared" si="29"/>
        <v xml:space="preserve"> </v>
      </c>
      <c r="B316" s="93" t="str">
        <f>IF(A316=" "," ",IF(periods_per_year=26,IF(A316=1,fpdate,B315+14),IF(periods_per_year=52,IF(A316=1,fpdate,B315+7),DATE(YEAR(fpdate),MONTH(fpdate)+(A316-1)*months_per_period,IF(periods_per_year=24,IF((1-MOD(A316,2))=1,DAY(fpdate)+14,DAY(fpdate)),DAY(fpdate))))))</f>
        <v xml:space="preserve"> </v>
      </c>
      <c r="C316" s="94" t="str">
        <f t="shared" si="30"/>
        <v xml:space="preserve"> </v>
      </c>
      <c r="D316" s="99"/>
      <c r="E316" s="94" t="str">
        <f t="shared" si="31"/>
        <v xml:space="preserve"> </v>
      </c>
      <c r="F316" s="94" t="str">
        <f t="shared" si="32"/>
        <v xml:space="preserve"> </v>
      </c>
      <c r="G316" s="94" t="str">
        <f t="shared" si="28"/>
        <v xml:space="preserve"> </v>
      </c>
      <c r="H316" s="98">
        <f t="shared" si="33"/>
        <v>2</v>
      </c>
      <c r="I316"/>
    </row>
    <row r="317" spans="1:9" ht="16">
      <c r="A317" s="43" t="str">
        <f t="shared" si="29"/>
        <v xml:space="preserve"> </v>
      </c>
      <c r="B317" s="93" t="str">
        <f>IF(A317=" "," ",IF(periods_per_year=26,IF(A317=1,fpdate,B316+14),IF(periods_per_year=52,IF(A317=1,fpdate,B316+7),DATE(YEAR(fpdate),MONTH(fpdate)+(A317-1)*months_per_period,IF(periods_per_year=24,IF((1-MOD(A317,2))=1,DAY(fpdate)+14,DAY(fpdate)),DAY(fpdate))))))</f>
        <v xml:space="preserve"> </v>
      </c>
      <c r="C317" s="94" t="str">
        <f t="shared" si="30"/>
        <v xml:space="preserve"> </v>
      </c>
      <c r="D317" s="99"/>
      <c r="E317" s="94" t="str">
        <f t="shared" si="31"/>
        <v xml:space="preserve"> </v>
      </c>
      <c r="F317" s="94" t="str">
        <f t="shared" si="32"/>
        <v xml:space="preserve"> </v>
      </c>
      <c r="G317" s="94" t="str">
        <f t="shared" si="28"/>
        <v xml:space="preserve"> </v>
      </c>
      <c r="H317" s="98">
        <f t="shared" si="33"/>
        <v>2</v>
      </c>
      <c r="I317"/>
    </row>
    <row r="318" spans="1:9" ht="16">
      <c r="A318" s="43" t="str">
        <f t="shared" si="29"/>
        <v xml:space="preserve"> </v>
      </c>
      <c r="B318" s="93" t="str">
        <f>IF(A318=" "," ",IF(periods_per_year=26,IF(A318=1,fpdate,B317+14),IF(periods_per_year=52,IF(A318=1,fpdate,B317+7),DATE(YEAR(fpdate),MONTH(fpdate)+(A318-1)*months_per_period,IF(periods_per_year=24,IF((1-MOD(A318,2))=1,DAY(fpdate)+14,DAY(fpdate)),DAY(fpdate))))))</f>
        <v xml:space="preserve"> </v>
      </c>
      <c r="C318" s="94" t="str">
        <f t="shared" si="30"/>
        <v xml:space="preserve"> </v>
      </c>
      <c r="D318" s="99"/>
      <c r="E318" s="94" t="str">
        <f t="shared" si="31"/>
        <v xml:space="preserve"> </v>
      </c>
      <c r="F318" s="94" t="str">
        <f t="shared" si="32"/>
        <v xml:space="preserve"> </v>
      </c>
      <c r="G318" s="94" t="str">
        <f t="shared" ref="G318:G381" si="34">IF(A318=" "," ",G317-F318)</f>
        <v xml:space="preserve"> </v>
      </c>
      <c r="H318" s="98">
        <f t="shared" si="33"/>
        <v>2</v>
      </c>
      <c r="I318"/>
    </row>
    <row r="319" spans="1:9" ht="16">
      <c r="A319" s="43" t="str">
        <f t="shared" si="29"/>
        <v xml:space="preserve"> </v>
      </c>
      <c r="B319" s="93" t="str">
        <f>IF(A319=" "," ",IF(periods_per_year=26,IF(A319=1,fpdate,B318+14),IF(periods_per_year=52,IF(A319=1,fpdate,B318+7),DATE(YEAR(fpdate),MONTH(fpdate)+(A319-1)*months_per_period,IF(periods_per_year=24,IF((1-MOD(A319,2))=1,DAY(fpdate)+14,DAY(fpdate)),DAY(fpdate))))))</f>
        <v xml:space="preserve"> </v>
      </c>
      <c r="C319" s="94" t="str">
        <f t="shared" si="30"/>
        <v xml:space="preserve"> </v>
      </c>
      <c r="D319" s="99"/>
      <c r="E319" s="94" t="str">
        <f t="shared" si="31"/>
        <v xml:space="preserve"> </v>
      </c>
      <c r="F319" s="94" t="str">
        <f t="shared" si="32"/>
        <v xml:space="preserve"> </v>
      </c>
      <c r="G319" s="94" t="str">
        <f t="shared" si="34"/>
        <v xml:space="preserve"> </v>
      </c>
      <c r="H319" s="98">
        <f t="shared" si="33"/>
        <v>2</v>
      </c>
      <c r="I319"/>
    </row>
    <row r="320" spans="1:9" ht="16">
      <c r="A320" s="43" t="str">
        <f t="shared" si="29"/>
        <v xml:space="preserve"> </v>
      </c>
      <c r="B320" s="93" t="str">
        <f>IF(A320=" "," ",IF(periods_per_year=26,IF(A320=1,fpdate,B319+14),IF(periods_per_year=52,IF(A320=1,fpdate,B319+7),DATE(YEAR(fpdate),MONTH(fpdate)+(A320-1)*months_per_period,IF(periods_per_year=24,IF((1-MOD(A320,2))=1,DAY(fpdate)+14,DAY(fpdate)),DAY(fpdate))))))</f>
        <v xml:space="preserve"> </v>
      </c>
      <c r="C320" s="94" t="str">
        <f t="shared" si="30"/>
        <v xml:space="preserve"> </v>
      </c>
      <c r="D320" s="99"/>
      <c r="E320" s="94" t="str">
        <f t="shared" si="31"/>
        <v xml:space="preserve"> </v>
      </c>
      <c r="F320" s="94" t="str">
        <f t="shared" si="32"/>
        <v xml:space="preserve"> </v>
      </c>
      <c r="G320" s="94" t="str">
        <f t="shared" si="34"/>
        <v xml:space="preserve"> </v>
      </c>
      <c r="H320" s="98">
        <f t="shared" si="33"/>
        <v>2</v>
      </c>
      <c r="I320"/>
    </row>
    <row r="321" spans="1:9" ht="16">
      <c r="A321" s="43" t="str">
        <f t="shared" si="29"/>
        <v xml:space="preserve"> </v>
      </c>
      <c r="B321" s="93" t="str">
        <f>IF(A321=" "," ",IF(periods_per_year=26,IF(A321=1,fpdate,B320+14),IF(periods_per_year=52,IF(A321=1,fpdate,B320+7),DATE(YEAR(fpdate),MONTH(fpdate)+(A321-1)*months_per_period,IF(periods_per_year=24,IF((1-MOD(A321,2))=1,DAY(fpdate)+14,DAY(fpdate)),DAY(fpdate))))))</f>
        <v xml:space="preserve"> </v>
      </c>
      <c r="C321" s="94" t="str">
        <f t="shared" si="30"/>
        <v xml:space="preserve"> </v>
      </c>
      <c r="D321" s="99"/>
      <c r="E321" s="94" t="str">
        <f t="shared" si="31"/>
        <v xml:space="preserve"> </v>
      </c>
      <c r="F321" s="94" t="str">
        <f t="shared" si="32"/>
        <v xml:space="preserve"> </v>
      </c>
      <c r="G321" s="94" t="str">
        <f t="shared" si="34"/>
        <v xml:space="preserve"> </v>
      </c>
      <c r="H321" s="98">
        <f t="shared" si="33"/>
        <v>2</v>
      </c>
      <c r="I321"/>
    </row>
    <row r="322" spans="1:9" ht="16">
      <c r="A322" s="43" t="str">
        <f t="shared" si="29"/>
        <v xml:space="preserve"> </v>
      </c>
      <c r="B322" s="93" t="str">
        <f>IF(A322=" "," ",IF(periods_per_year=26,IF(A322=1,fpdate,B321+14),IF(periods_per_year=52,IF(A322=1,fpdate,B321+7),DATE(YEAR(fpdate),MONTH(fpdate)+(A322-1)*months_per_period,IF(periods_per_year=24,IF((1-MOD(A322,2))=1,DAY(fpdate)+14,DAY(fpdate)),DAY(fpdate))))))</f>
        <v xml:space="preserve"> </v>
      </c>
      <c r="C322" s="94" t="str">
        <f t="shared" si="30"/>
        <v xml:space="preserve"> </v>
      </c>
      <c r="D322" s="99"/>
      <c r="E322" s="94" t="str">
        <f t="shared" si="31"/>
        <v xml:space="preserve"> </v>
      </c>
      <c r="F322" s="94" t="str">
        <f t="shared" si="32"/>
        <v xml:space="preserve"> </v>
      </c>
      <c r="G322" s="94" t="str">
        <f t="shared" si="34"/>
        <v xml:space="preserve"> </v>
      </c>
      <c r="H322" s="98">
        <f t="shared" si="33"/>
        <v>2</v>
      </c>
      <c r="I322"/>
    </row>
    <row r="323" spans="1:9" ht="16">
      <c r="A323" s="43" t="str">
        <f t="shared" si="29"/>
        <v xml:space="preserve"> </v>
      </c>
      <c r="B323" s="93" t="str">
        <f>IF(A323=" "," ",IF(periods_per_year=26,IF(A323=1,fpdate,B322+14),IF(periods_per_year=52,IF(A323=1,fpdate,B322+7),DATE(YEAR(fpdate),MONTH(fpdate)+(A323-1)*months_per_period,IF(periods_per_year=24,IF((1-MOD(A323,2))=1,DAY(fpdate)+14,DAY(fpdate)),DAY(fpdate))))))</f>
        <v xml:space="preserve"> </v>
      </c>
      <c r="C323" s="94" t="str">
        <f t="shared" si="30"/>
        <v xml:space="preserve"> </v>
      </c>
      <c r="D323" s="99"/>
      <c r="E323" s="94" t="str">
        <f t="shared" si="31"/>
        <v xml:space="preserve"> </v>
      </c>
      <c r="F323" s="94" t="str">
        <f t="shared" si="32"/>
        <v xml:space="preserve"> </v>
      </c>
      <c r="G323" s="94" t="str">
        <f t="shared" si="34"/>
        <v xml:space="preserve"> </v>
      </c>
      <c r="H323" s="98">
        <f t="shared" si="33"/>
        <v>2</v>
      </c>
      <c r="I323"/>
    </row>
    <row r="324" spans="1:9" ht="16">
      <c r="A324" s="43" t="str">
        <f t="shared" si="29"/>
        <v xml:space="preserve"> </v>
      </c>
      <c r="B324" s="93" t="str">
        <f>IF(A324=" "," ",IF(periods_per_year=26,IF(A324=1,fpdate,B323+14),IF(periods_per_year=52,IF(A324=1,fpdate,B323+7),DATE(YEAR(fpdate),MONTH(fpdate)+(A324-1)*months_per_period,IF(periods_per_year=24,IF((1-MOD(A324,2))=1,DAY(fpdate)+14,DAY(fpdate)),DAY(fpdate))))))</f>
        <v xml:space="preserve"> </v>
      </c>
      <c r="C324" s="94" t="str">
        <f t="shared" si="30"/>
        <v xml:space="preserve"> </v>
      </c>
      <c r="D324" s="99"/>
      <c r="E324" s="94" t="str">
        <f t="shared" si="31"/>
        <v xml:space="preserve"> </v>
      </c>
      <c r="F324" s="94" t="str">
        <f t="shared" si="32"/>
        <v xml:space="preserve"> </v>
      </c>
      <c r="G324" s="94" t="str">
        <f t="shared" si="34"/>
        <v xml:space="preserve"> </v>
      </c>
      <c r="H324" s="98">
        <f t="shared" si="33"/>
        <v>2</v>
      </c>
      <c r="I324"/>
    </row>
    <row r="325" spans="1:9" ht="16">
      <c r="A325" s="43" t="str">
        <f t="shared" si="29"/>
        <v xml:space="preserve"> </v>
      </c>
      <c r="B325" s="93" t="str">
        <f>IF(A325=" "," ",IF(periods_per_year=26,IF(A325=1,fpdate,B324+14),IF(periods_per_year=52,IF(A325=1,fpdate,B324+7),DATE(YEAR(fpdate),MONTH(fpdate)+(A325-1)*months_per_period,IF(periods_per_year=24,IF((1-MOD(A325,2))=1,DAY(fpdate)+14,DAY(fpdate)),DAY(fpdate))))))</f>
        <v xml:space="preserve"> </v>
      </c>
      <c r="C325" s="94" t="str">
        <f t="shared" si="30"/>
        <v xml:space="preserve"> </v>
      </c>
      <c r="D325" s="99"/>
      <c r="E325" s="94" t="str">
        <f t="shared" si="31"/>
        <v xml:space="preserve"> </v>
      </c>
      <c r="F325" s="94" t="str">
        <f t="shared" si="32"/>
        <v xml:space="preserve"> </v>
      </c>
      <c r="G325" s="94" t="str">
        <f t="shared" si="34"/>
        <v xml:space="preserve"> </v>
      </c>
      <c r="H325" s="98">
        <f t="shared" si="33"/>
        <v>2</v>
      </c>
      <c r="I325"/>
    </row>
    <row r="326" spans="1:9" ht="16">
      <c r="A326" s="43" t="str">
        <f t="shared" si="29"/>
        <v xml:space="preserve"> </v>
      </c>
      <c r="B326" s="93" t="str">
        <f>IF(A326=" "," ",IF(periods_per_year=26,IF(A326=1,fpdate,B325+14),IF(periods_per_year=52,IF(A326=1,fpdate,B325+7),DATE(YEAR(fpdate),MONTH(fpdate)+(A326-1)*months_per_period,IF(periods_per_year=24,IF((1-MOD(A326,2))=1,DAY(fpdate)+14,DAY(fpdate)),DAY(fpdate))))))</f>
        <v xml:space="preserve"> </v>
      </c>
      <c r="C326" s="94" t="str">
        <f t="shared" si="30"/>
        <v xml:space="preserve"> </v>
      </c>
      <c r="D326" s="99"/>
      <c r="E326" s="94" t="str">
        <f t="shared" si="31"/>
        <v xml:space="preserve"> </v>
      </c>
      <c r="F326" s="94" t="str">
        <f t="shared" si="32"/>
        <v xml:space="preserve"> </v>
      </c>
      <c r="G326" s="94" t="str">
        <f t="shared" si="34"/>
        <v xml:space="preserve"> </v>
      </c>
      <c r="H326" s="98">
        <f t="shared" si="33"/>
        <v>2</v>
      </c>
      <c r="I326"/>
    </row>
    <row r="327" spans="1:9" ht="16">
      <c r="A327" s="43" t="str">
        <f t="shared" si="29"/>
        <v xml:space="preserve"> </v>
      </c>
      <c r="B327" s="93" t="str">
        <f>IF(A327=" "," ",IF(periods_per_year=26,IF(A327=1,fpdate,B326+14),IF(periods_per_year=52,IF(A327=1,fpdate,B326+7),DATE(YEAR(fpdate),MONTH(fpdate)+(A327-1)*months_per_period,IF(periods_per_year=24,IF((1-MOD(A327,2))=1,DAY(fpdate)+14,DAY(fpdate)),DAY(fpdate))))))</f>
        <v xml:space="preserve"> </v>
      </c>
      <c r="C327" s="94" t="str">
        <f t="shared" si="30"/>
        <v xml:space="preserve"> </v>
      </c>
      <c r="D327" s="99"/>
      <c r="E327" s="94" t="str">
        <f t="shared" si="31"/>
        <v xml:space="preserve"> </v>
      </c>
      <c r="F327" s="94" t="str">
        <f t="shared" si="32"/>
        <v xml:space="preserve"> </v>
      </c>
      <c r="G327" s="94" t="str">
        <f t="shared" si="34"/>
        <v xml:space="preserve"> </v>
      </c>
      <c r="H327" s="98">
        <f t="shared" si="33"/>
        <v>2</v>
      </c>
      <c r="I327"/>
    </row>
    <row r="328" spans="1:9" ht="16">
      <c r="A328" s="43" t="str">
        <f t="shared" si="29"/>
        <v xml:space="preserve"> </v>
      </c>
      <c r="B328" s="93" t="str">
        <f>IF(A328=" "," ",IF(periods_per_year=26,IF(A328=1,fpdate,B327+14),IF(periods_per_year=52,IF(A328=1,fpdate,B327+7),DATE(YEAR(fpdate),MONTH(fpdate)+(A328-1)*months_per_period,IF(periods_per_year=24,IF((1-MOD(A328,2))=1,DAY(fpdate)+14,DAY(fpdate)),DAY(fpdate))))))</f>
        <v xml:space="preserve"> </v>
      </c>
      <c r="C328" s="94" t="str">
        <f t="shared" si="30"/>
        <v xml:space="preserve"> </v>
      </c>
      <c r="D328" s="99"/>
      <c r="E328" s="94" t="str">
        <f t="shared" si="31"/>
        <v xml:space="preserve"> </v>
      </c>
      <c r="F328" s="94" t="str">
        <f t="shared" si="32"/>
        <v xml:space="preserve"> </v>
      </c>
      <c r="G328" s="94" t="str">
        <f t="shared" si="34"/>
        <v xml:space="preserve"> </v>
      </c>
      <c r="H328" s="98">
        <f t="shared" si="33"/>
        <v>2</v>
      </c>
      <c r="I328"/>
    </row>
    <row r="329" spans="1:9" ht="16">
      <c r="A329" s="43" t="str">
        <f t="shared" si="29"/>
        <v xml:space="preserve"> </v>
      </c>
      <c r="B329" s="93" t="str">
        <f>IF(A329=" "," ",IF(periods_per_year=26,IF(A329=1,fpdate,B328+14),IF(periods_per_year=52,IF(A329=1,fpdate,B328+7),DATE(YEAR(fpdate),MONTH(fpdate)+(A329-1)*months_per_period,IF(periods_per_year=24,IF((1-MOD(A329,2))=1,DAY(fpdate)+14,DAY(fpdate)),DAY(fpdate))))))</f>
        <v xml:space="preserve"> </v>
      </c>
      <c r="C329" s="94" t="str">
        <f t="shared" si="30"/>
        <v xml:space="preserve"> </v>
      </c>
      <c r="D329" s="99"/>
      <c r="E329" s="94" t="str">
        <f t="shared" si="31"/>
        <v xml:space="preserve"> </v>
      </c>
      <c r="F329" s="94" t="str">
        <f t="shared" si="32"/>
        <v xml:space="preserve"> </v>
      </c>
      <c r="G329" s="94" t="str">
        <f t="shared" si="34"/>
        <v xml:space="preserve"> </v>
      </c>
      <c r="H329" s="98">
        <f t="shared" si="33"/>
        <v>2</v>
      </c>
      <c r="I329"/>
    </row>
    <row r="330" spans="1:9" ht="16">
      <c r="A330" s="43" t="str">
        <f t="shared" ref="A330:A393" si="35">IF(A329&gt;=nper," ",A329+1)</f>
        <v xml:space="preserve"> </v>
      </c>
      <c r="B330" s="93" t="str">
        <f>IF(A330=" "," ",IF(periods_per_year=26,IF(A330=1,fpdate,B329+14),IF(periods_per_year=52,IF(A330=1,fpdate,B329+7),DATE(YEAR(fpdate),MONTH(fpdate)+(A330-1)*months_per_period,IF(periods_per_year=24,IF((1-MOD(A330,2))=1,DAY(fpdate)+14,DAY(fpdate)),DAY(fpdate))))))</f>
        <v xml:space="preserve"> </v>
      </c>
      <c r="C330" s="94" t="str">
        <f t="shared" ref="C330:C393" si="36">IF(A330=" "," ",IF(OR(A330=nper,payment&gt;ROUND((1+rate)*G329,2)),ROUND((1+rate)*G329,2),payment))</f>
        <v xml:space="preserve"> </v>
      </c>
      <c r="D330" s="99"/>
      <c r="E330" s="94" t="str">
        <f t="shared" ref="E330:E393" si="37">IF(A330=" "," ",ROUND(rate*G329,2))</f>
        <v xml:space="preserve"> </v>
      </c>
      <c r="F330" s="94" t="str">
        <f t="shared" ref="F330:F393" si="38">IF(A330=" "," ",C330-E330+D330)</f>
        <v xml:space="preserve"> </v>
      </c>
      <c r="G330" s="94" t="str">
        <f t="shared" si="34"/>
        <v xml:space="preserve"> </v>
      </c>
      <c r="H330" s="98">
        <f t="shared" si="33"/>
        <v>2</v>
      </c>
      <c r="I330"/>
    </row>
    <row r="331" spans="1:9" ht="16">
      <c r="A331" s="43" t="str">
        <f t="shared" si="35"/>
        <v xml:space="preserve"> </v>
      </c>
      <c r="B331" s="93" t="str">
        <f>IF(A331=" "," ",IF(periods_per_year=26,IF(A331=1,fpdate,B330+14),IF(periods_per_year=52,IF(A331=1,fpdate,B330+7),DATE(YEAR(fpdate),MONTH(fpdate)+(A331-1)*months_per_period,IF(periods_per_year=24,IF((1-MOD(A331,2))=1,DAY(fpdate)+14,DAY(fpdate)),DAY(fpdate))))))</f>
        <v xml:space="preserve"> </v>
      </c>
      <c r="C331" s="94" t="str">
        <f t="shared" si="36"/>
        <v xml:space="preserve"> </v>
      </c>
      <c r="D331" s="99"/>
      <c r="E331" s="94" t="str">
        <f t="shared" si="37"/>
        <v xml:space="preserve"> </v>
      </c>
      <c r="F331" s="94" t="str">
        <f t="shared" si="38"/>
        <v xml:space="preserve"> </v>
      </c>
      <c r="G331" s="94" t="str">
        <f t="shared" si="34"/>
        <v xml:space="preserve"> </v>
      </c>
      <c r="H331" s="98">
        <f t="shared" ref="H331:H394" si="39">IF(AND(G331&lt;&gt;" ",G332=" "),1,2)</f>
        <v>2</v>
      </c>
      <c r="I331"/>
    </row>
    <row r="332" spans="1:9" ht="16">
      <c r="A332" s="43" t="str">
        <f t="shared" si="35"/>
        <v xml:space="preserve"> </v>
      </c>
      <c r="B332" s="93" t="str">
        <f>IF(A332=" "," ",IF(periods_per_year=26,IF(A332=1,fpdate,B331+14),IF(periods_per_year=52,IF(A332=1,fpdate,B331+7),DATE(YEAR(fpdate),MONTH(fpdate)+(A332-1)*months_per_period,IF(periods_per_year=24,IF((1-MOD(A332,2))=1,DAY(fpdate)+14,DAY(fpdate)),DAY(fpdate))))))</f>
        <v xml:space="preserve"> </v>
      </c>
      <c r="C332" s="94" t="str">
        <f t="shared" si="36"/>
        <v xml:space="preserve"> </v>
      </c>
      <c r="D332" s="99"/>
      <c r="E332" s="94" t="str">
        <f t="shared" si="37"/>
        <v xml:space="preserve"> </v>
      </c>
      <c r="F332" s="94" t="str">
        <f t="shared" si="38"/>
        <v xml:space="preserve"> </v>
      </c>
      <c r="G332" s="94" t="str">
        <f t="shared" si="34"/>
        <v xml:space="preserve"> </v>
      </c>
      <c r="H332" s="98">
        <f t="shared" si="39"/>
        <v>2</v>
      </c>
      <c r="I332"/>
    </row>
    <row r="333" spans="1:9" ht="16">
      <c r="A333" s="43" t="str">
        <f t="shared" si="35"/>
        <v xml:space="preserve"> </v>
      </c>
      <c r="B333" s="93" t="str">
        <f>IF(A333=" "," ",IF(periods_per_year=26,IF(A333=1,fpdate,B332+14),IF(periods_per_year=52,IF(A333=1,fpdate,B332+7),DATE(YEAR(fpdate),MONTH(fpdate)+(A333-1)*months_per_period,IF(periods_per_year=24,IF((1-MOD(A333,2))=1,DAY(fpdate)+14,DAY(fpdate)),DAY(fpdate))))))</f>
        <v xml:space="preserve"> </v>
      </c>
      <c r="C333" s="94" t="str">
        <f t="shared" si="36"/>
        <v xml:space="preserve"> </v>
      </c>
      <c r="D333" s="99"/>
      <c r="E333" s="94" t="str">
        <f t="shared" si="37"/>
        <v xml:space="preserve"> </v>
      </c>
      <c r="F333" s="94" t="str">
        <f t="shared" si="38"/>
        <v xml:space="preserve"> </v>
      </c>
      <c r="G333" s="94" t="str">
        <f t="shared" si="34"/>
        <v xml:space="preserve"> </v>
      </c>
      <c r="H333" s="98">
        <f t="shared" si="39"/>
        <v>2</v>
      </c>
      <c r="I333"/>
    </row>
    <row r="334" spans="1:9" ht="16">
      <c r="A334" s="43" t="str">
        <f t="shared" si="35"/>
        <v xml:space="preserve"> </v>
      </c>
      <c r="B334" s="93" t="str">
        <f>IF(A334=" "," ",IF(periods_per_year=26,IF(A334=1,fpdate,B333+14),IF(periods_per_year=52,IF(A334=1,fpdate,B333+7),DATE(YEAR(fpdate),MONTH(fpdate)+(A334-1)*months_per_period,IF(periods_per_year=24,IF((1-MOD(A334,2))=1,DAY(fpdate)+14,DAY(fpdate)),DAY(fpdate))))))</f>
        <v xml:space="preserve"> </v>
      </c>
      <c r="C334" s="94" t="str">
        <f t="shared" si="36"/>
        <v xml:space="preserve"> </v>
      </c>
      <c r="D334" s="99"/>
      <c r="E334" s="94" t="str">
        <f t="shared" si="37"/>
        <v xml:space="preserve"> </v>
      </c>
      <c r="F334" s="94" t="str">
        <f t="shared" si="38"/>
        <v xml:space="preserve"> </v>
      </c>
      <c r="G334" s="94" t="str">
        <f t="shared" si="34"/>
        <v xml:space="preserve"> </v>
      </c>
      <c r="H334" s="98">
        <f t="shared" si="39"/>
        <v>2</v>
      </c>
      <c r="I334"/>
    </row>
    <row r="335" spans="1:9" ht="16">
      <c r="A335" s="43" t="str">
        <f t="shared" si="35"/>
        <v xml:space="preserve"> </v>
      </c>
      <c r="B335" s="93" t="str">
        <f>IF(A335=" "," ",IF(periods_per_year=26,IF(A335=1,fpdate,B334+14),IF(periods_per_year=52,IF(A335=1,fpdate,B334+7),DATE(YEAR(fpdate),MONTH(fpdate)+(A335-1)*months_per_period,IF(periods_per_year=24,IF((1-MOD(A335,2))=1,DAY(fpdate)+14,DAY(fpdate)),DAY(fpdate))))))</f>
        <v xml:space="preserve"> </v>
      </c>
      <c r="C335" s="94" t="str">
        <f t="shared" si="36"/>
        <v xml:space="preserve"> </v>
      </c>
      <c r="D335" s="99"/>
      <c r="E335" s="94" t="str">
        <f t="shared" si="37"/>
        <v xml:space="preserve"> </v>
      </c>
      <c r="F335" s="94" t="str">
        <f t="shared" si="38"/>
        <v xml:space="preserve"> </v>
      </c>
      <c r="G335" s="94" t="str">
        <f t="shared" si="34"/>
        <v xml:space="preserve"> </v>
      </c>
      <c r="H335" s="98">
        <f t="shared" si="39"/>
        <v>2</v>
      </c>
      <c r="I335"/>
    </row>
    <row r="336" spans="1:9" ht="16">
      <c r="A336" s="43" t="str">
        <f t="shared" si="35"/>
        <v xml:space="preserve"> </v>
      </c>
      <c r="B336" s="93" t="str">
        <f>IF(A336=" "," ",IF(periods_per_year=26,IF(A336=1,fpdate,B335+14),IF(periods_per_year=52,IF(A336=1,fpdate,B335+7),DATE(YEAR(fpdate),MONTH(fpdate)+(A336-1)*months_per_period,IF(periods_per_year=24,IF((1-MOD(A336,2))=1,DAY(fpdate)+14,DAY(fpdate)),DAY(fpdate))))))</f>
        <v xml:space="preserve"> </v>
      </c>
      <c r="C336" s="94" t="str">
        <f t="shared" si="36"/>
        <v xml:space="preserve"> </v>
      </c>
      <c r="D336" s="99"/>
      <c r="E336" s="94" t="str">
        <f t="shared" si="37"/>
        <v xml:space="preserve"> </v>
      </c>
      <c r="F336" s="94" t="str">
        <f t="shared" si="38"/>
        <v xml:space="preserve"> </v>
      </c>
      <c r="G336" s="94" t="str">
        <f t="shared" si="34"/>
        <v xml:space="preserve"> </v>
      </c>
      <c r="H336" s="98">
        <f t="shared" si="39"/>
        <v>2</v>
      </c>
      <c r="I336"/>
    </row>
    <row r="337" spans="1:9" ht="16">
      <c r="A337" s="43" t="str">
        <f t="shared" si="35"/>
        <v xml:space="preserve"> </v>
      </c>
      <c r="B337" s="93" t="str">
        <f>IF(A337=" "," ",IF(periods_per_year=26,IF(A337=1,fpdate,B336+14),IF(periods_per_year=52,IF(A337=1,fpdate,B336+7),DATE(YEAR(fpdate),MONTH(fpdate)+(A337-1)*months_per_period,IF(periods_per_year=24,IF((1-MOD(A337,2))=1,DAY(fpdate)+14,DAY(fpdate)),DAY(fpdate))))))</f>
        <v xml:space="preserve"> </v>
      </c>
      <c r="C337" s="94" t="str">
        <f t="shared" si="36"/>
        <v xml:space="preserve"> </v>
      </c>
      <c r="D337" s="99"/>
      <c r="E337" s="94" t="str">
        <f t="shared" si="37"/>
        <v xml:space="preserve"> </v>
      </c>
      <c r="F337" s="94" t="str">
        <f t="shared" si="38"/>
        <v xml:space="preserve"> </v>
      </c>
      <c r="G337" s="94" t="str">
        <f t="shared" si="34"/>
        <v xml:space="preserve"> </v>
      </c>
      <c r="H337" s="98">
        <f t="shared" si="39"/>
        <v>2</v>
      </c>
      <c r="I337"/>
    </row>
    <row r="338" spans="1:9" ht="16">
      <c r="A338" s="43" t="str">
        <f t="shared" si="35"/>
        <v xml:space="preserve"> </v>
      </c>
      <c r="B338" s="93" t="str">
        <f>IF(A338=" "," ",IF(periods_per_year=26,IF(A338=1,fpdate,B337+14),IF(periods_per_year=52,IF(A338=1,fpdate,B337+7),DATE(YEAR(fpdate),MONTH(fpdate)+(A338-1)*months_per_period,IF(periods_per_year=24,IF((1-MOD(A338,2))=1,DAY(fpdate)+14,DAY(fpdate)),DAY(fpdate))))))</f>
        <v xml:space="preserve"> </v>
      </c>
      <c r="C338" s="94" t="str">
        <f t="shared" si="36"/>
        <v xml:space="preserve"> </v>
      </c>
      <c r="D338" s="99"/>
      <c r="E338" s="94" t="str">
        <f t="shared" si="37"/>
        <v xml:space="preserve"> </v>
      </c>
      <c r="F338" s="94" t="str">
        <f t="shared" si="38"/>
        <v xml:space="preserve"> </v>
      </c>
      <c r="G338" s="94" t="str">
        <f t="shared" si="34"/>
        <v xml:space="preserve"> </v>
      </c>
      <c r="H338" s="98">
        <f t="shared" si="39"/>
        <v>2</v>
      </c>
      <c r="I338"/>
    </row>
    <row r="339" spans="1:9" ht="16">
      <c r="A339" s="43" t="str">
        <f t="shared" si="35"/>
        <v xml:space="preserve"> </v>
      </c>
      <c r="B339" s="93" t="str">
        <f>IF(A339=" "," ",IF(periods_per_year=26,IF(A339=1,fpdate,B338+14),IF(periods_per_year=52,IF(A339=1,fpdate,B338+7),DATE(YEAR(fpdate),MONTH(fpdate)+(A339-1)*months_per_period,IF(periods_per_year=24,IF((1-MOD(A339,2))=1,DAY(fpdate)+14,DAY(fpdate)),DAY(fpdate))))))</f>
        <v xml:space="preserve"> </v>
      </c>
      <c r="C339" s="94" t="str">
        <f t="shared" si="36"/>
        <v xml:space="preserve"> </v>
      </c>
      <c r="D339" s="99"/>
      <c r="E339" s="94" t="str">
        <f t="shared" si="37"/>
        <v xml:space="preserve"> </v>
      </c>
      <c r="F339" s="94" t="str">
        <f t="shared" si="38"/>
        <v xml:space="preserve"> </v>
      </c>
      <c r="G339" s="94" t="str">
        <f t="shared" si="34"/>
        <v xml:space="preserve"> </v>
      </c>
      <c r="H339" s="98">
        <f t="shared" si="39"/>
        <v>2</v>
      </c>
      <c r="I339"/>
    </row>
    <row r="340" spans="1:9" ht="16">
      <c r="A340" s="43" t="str">
        <f t="shared" si="35"/>
        <v xml:space="preserve"> </v>
      </c>
      <c r="B340" s="93" t="str">
        <f>IF(A340=" "," ",IF(periods_per_year=26,IF(A340=1,fpdate,B339+14),IF(periods_per_year=52,IF(A340=1,fpdate,B339+7),DATE(YEAR(fpdate),MONTH(fpdate)+(A340-1)*months_per_period,IF(periods_per_year=24,IF((1-MOD(A340,2))=1,DAY(fpdate)+14,DAY(fpdate)),DAY(fpdate))))))</f>
        <v xml:space="preserve"> </v>
      </c>
      <c r="C340" s="94" t="str">
        <f t="shared" si="36"/>
        <v xml:space="preserve"> </v>
      </c>
      <c r="D340" s="99"/>
      <c r="E340" s="94" t="str">
        <f t="shared" si="37"/>
        <v xml:space="preserve"> </v>
      </c>
      <c r="F340" s="94" t="str">
        <f t="shared" si="38"/>
        <v xml:space="preserve"> </v>
      </c>
      <c r="G340" s="94" t="str">
        <f t="shared" si="34"/>
        <v xml:space="preserve"> </v>
      </c>
      <c r="H340" s="98">
        <f t="shared" si="39"/>
        <v>2</v>
      </c>
      <c r="I340"/>
    </row>
    <row r="341" spans="1:9" ht="16">
      <c r="A341" s="43" t="str">
        <f t="shared" si="35"/>
        <v xml:space="preserve"> </v>
      </c>
      <c r="B341" s="93" t="str">
        <f>IF(A341=" "," ",IF(periods_per_year=26,IF(A341=1,fpdate,B340+14),IF(periods_per_year=52,IF(A341=1,fpdate,B340+7),DATE(YEAR(fpdate),MONTH(fpdate)+(A341-1)*months_per_period,IF(periods_per_year=24,IF((1-MOD(A341,2))=1,DAY(fpdate)+14,DAY(fpdate)),DAY(fpdate))))))</f>
        <v xml:space="preserve"> </v>
      </c>
      <c r="C341" s="94" t="str">
        <f t="shared" si="36"/>
        <v xml:space="preserve"> </v>
      </c>
      <c r="D341" s="99"/>
      <c r="E341" s="94" t="str">
        <f t="shared" si="37"/>
        <v xml:space="preserve"> </v>
      </c>
      <c r="F341" s="94" t="str">
        <f t="shared" si="38"/>
        <v xml:space="preserve"> </v>
      </c>
      <c r="G341" s="94" t="str">
        <f t="shared" si="34"/>
        <v xml:space="preserve"> </v>
      </c>
      <c r="H341" s="98">
        <f t="shared" si="39"/>
        <v>2</v>
      </c>
      <c r="I341"/>
    </row>
    <row r="342" spans="1:9" ht="16">
      <c r="A342" s="43" t="str">
        <f t="shared" si="35"/>
        <v xml:space="preserve"> </v>
      </c>
      <c r="B342" s="93" t="str">
        <f>IF(A342=" "," ",IF(periods_per_year=26,IF(A342=1,fpdate,B341+14),IF(periods_per_year=52,IF(A342=1,fpdate,B341+7),DATE(YEAR(fpdate),MONTH(fpdate)+(A342-1)*months_per_period,IF(periods_per_year=24,IF((1-MOD(A342,2))=1,DAY(fpdate)+14,DAY(fpdate)),DAY(fpdate))))))</f>
        <v xml:space="preserve"> </v>
      </c>
      <c r="C342" s="94" t="str">
        <f t="shared" si="36"/>
        <v xml:space="preserve"> </v>
      </c>
      <c r="D342" s="99"/>
      <c r="E342" s="94" t="str">
        <f t="shared" si="37"/>
        <v xml:space="preserve"> </v>
      </c>
      <c r="F342" s="94" t="str">
        <f t="shared" si="38"/>
        <v xml:space="preserve"> </v>
      </c>
      <c r="G342" s="94" t="str">
        <f t="shared" si="34"/>
        <v xml:space="preserve"> </v>
      </c>
      <c r="H342" s="98">
        <f t="shared" si="39"/>
        <v>2</v>
      </c>
      <c r="I342"/>
    </row>
    <row r="343" spans="1:9" ht="16">
      <c r="A343" s="43" t="str">
        <f t="shared" si="35"/>
        <v xml:space="preserve"> </v>
      </c>
      <c r="B343" s="93" t="str">
        <f>IF(A343=" "," ",IF(periods_per_year=26,IF(A343=1,fpdate,B342+14),IF(periods_per_year=52,IF(A343=1,fpdate,B342+7),DATE(YEAR(fpdate),MONTH(fpdate)+(A343-1)*months_per_period,IF(periods_per_year=24,IF((1-MOD(A343,2))=1,DAY(fpdate)+14,DAY(fpdate)),DAY(fpdate))))))</f>
        <v xml:space="preserve"> </v>
      </c>
      <c r="C343" s="94" t="str">
        <f t="shared" si="36"/>
        <v xml:space="preserve"> </v>
      </c>
      <c r="D343" s="99"/>
      <c r="E343" s="94" t="str">
        <f t="shared" si="37"/>
        <v xml:space="preserve"> </v>
      </c>
      <c r="F343" s="94" t="str">
        <f t="shared" si="38"/>
        <v xml:space="preserve"> </v>
      </c>
      <c r="G343" s="94" t="str">
        <f t="shared" si="34"/>
        <v xml:space="preserve"> </v>
      </c>
      <c r="H343" s="98">
        <f t="shared" si="39"/>
        <v>2</v>
      </c>
      <c r="I343"/>
    </row>
    <row r="344" spans="1:9" ht="16">
      <c r="A344" s="43" t="str">
        <f t="shared" si="35"/>
        <v xml:space="preserve"> </v>
      </c>
      <c r="B344" s="93" t="str">
        <f>IF(A344=" "," ",IF(periods_per_year=26,IF(A344=1,fpdate,B343+14),IF(periods_per_year=52,IF(A344=1,fpdate,B343+7),DATE(YEAR(fpdate),MONTH(fpdate)+(A344-1)*months_per_period,IF(periods_per_year=24,IF((1-MOD(A344,2))=1,DAY(fpdate)+14,DAY(fpdate)),DAY(fpdate))))))</f>
        <v xml:space="preserve"> </v>
      </c>
      <c r="C344" s="94" t="str">
        <f t="shared" si="36"/>
        <v xml:space="preserve"> </v>
      </c>
      <c r="D344" s="99"/>
      <c r="E344" s="94" t="str">
        <f t="shared" si="37"/>
        <v xml:space="preserve"> </v>
      </c>
      <c r="F344" s="94" t="str">
        <f t="shared" si="38"/>
        <v xml:space="preserve"> </v>
      </c>
      <c r="G344" s="94" t="str">
        <f t="shared" si="34"/>
        <v xml:space="preserve"> </v>
      </c>
      <c r="H344" s="98">
        <f t="shared" si="39"/>
        <v>2</v>
      </c>
      <c r="I344"/>
    </row>
    <row r="345" spans="1:9" ht="16">
      <c r="A345" s="43" t="str">
        <f t="shared" si="35"/>
        <v xml:space="preserve"> </v>
      </c>
      <c r="B345" s="93" t="str">
        <f>IF(A345=" "," ",IF(periods_per_year=26,IF(A345=1,fpdate,B344+14),IF(periods_per_year=52,IF(A345=1,fpdate,B344+7),DATE(YEAR(fpdate),MONTH(fpdate)+(A345-1)*months_per_period,IF(periods_per_year=24,IF((1-MOD(A345,2))=1,DAY(fpdate)+14,DAY(fpdate)),DAY(fpdate))))))</f>
        <v xml:space="preserve"> </v>
      </c>
      <c r="C345" s="94" t="str">
        <f t="shared" si="36"/>
        <v xml:space="preserve"> </v>
      </c>
      <c r="D345" s="99"/>
      <c r="E345" s="94" t="str">
        <f t="shared" si="37"/>
        <v xml:space="preserve"> </v>
      </c>
      <c r="F345" s="94" t="str">
        <f t="shared" si="38"/>
        <v xml:space="preserve"> </v>
      </c>
      <c r="G345" s="94" t="str">
        <f t="shared" si="34"/>
        <v xml:space="preserve"> </v>
      </c>
      <c r="H345" s="98">
        <f t="shared" si="39"/>
        <v>2</v>
      </c>
      <c r="I345"/>
    </row>
    <row r="346" spans="1:9" ht="16">
      <c r="A346" s="43" t="str">
        <f t="shared" si="35"/>
        <v xml:space="preserve"> </v>
      </c>
      <c r="B346" s="93" t="str">
        <f>IF(A346=" "," ",IF(periods_per_year=26,IF(A346=1,fpdate,B345+14),IF(periods_per_year=52,IF(A346=1,fpdate,B345+7),DATE(YEAR(fpdate),MONTH(fpdate)+(A346-1)*months_per_period,IF(periods_per_year=24,IF((1-MOD(A346,2))=1,DAY(fpdate)+14,DAY(fpdate)),DAY(fpdate))))))</f>
        <v xml:space="preserve"> </v>
      </c>
      <c r="C346" s="94" t="str">
        <f t="shared" si="36"/>
        <v xml:space="preserve"> </v>
      </c>
      <c r="D346" s="99"/>
      <c r="E346" s="94" t="str">
        <f t="shared" si="37"/>
        <v xml:space="preserve"> </v>
      </c>
      <c r="F346" s="94" t="str">
        <f t="shared" si="38"/>
        <v xml:space="preserve"> </v>
      </c>
      <c r="G346" s="94" t="str">
        <f t="shared" si="34"/>
        <v xml:space="preserve"> </v>
      </c>
      <c r="H346" s="98">
        <f t="shared" si="39"/>
        <v>2</v>
      </c>
      <c r="I346"/>
    </row>
    <row r="347" spans="1:9" ht="16">
      <c r="A347" s="43" t="str">
        <f t="shared" si="35"/>
        <v xml:space="preserve"> </v>
      </c>
      <c r="B347" s="93" t="str">
        <f>IF(A347=" "," ",IF(periods_per_year=26,IF(A347=1,fpdate,B346+14),IF(periods_per_year=52,IF(A347=1,fpdate,B346+7),DATE(YEAR(fpdate),MONTH(fpdate)+(A347-1)*months_per_period,IF(periods_per_year=24,IF((1-MOD(A347,2))=1,DAY(fpdate)+14,DAY(fpdate)),DAY(fpdate))))))</f>
        <v xml:space="preserve"> </v>
      </c>
      <c r="C347" s="94" t="str">
        <f t="shared" si="36"/>
        <v xml:space="preserve"> </v>
      </c>
      <c r="D347" s="99"/>
      <c r="E347" s="94" t="str">
        <f t="shared" si="37"/>
        <v xml:space="preserve"> </v>
      </c>
      <c r="F347" s="94" t="str">
        <f t="shared" si="38"/>
        <v xml:space="preserve"> </v>
      </c>
      <c r="G347" s="94" t="str">
        <f t="shared" si="34"/>
        <v xml:space="preserve"> </v>
      </c>
      <c r="H347" s="98">
        <f t="shared" si="39"/>
        <v>2</v>
      </c>
      <c r="I347"/>
    </row>
    <row r="348" spans="1:9" ht="16">
      <c r="A348" s="43" t="str">
        <f t="shared" si="35"/>
        <v xml:space="preserve"> </v>
      </c>
      <c r="B348" s="93" t="str">
        <f>IF(A348=" "," ",IF(periods_per_year=26,IF(A348=1,fpdate,B347+14),IF(periods_per_year=52,IF(A348=1,fpdate,B347+7),DATE(YEAR(fpdate),MONTH(fpdate)+(A348-1)*months_per_period,IF(periods_per_year=24,IF((1-MOD(A348,2))=1,DAY(fpdate)+14,DAY(fpdate)),DAY(fpdate))))))</f>
        <v xml:space="preserve"> </v>
      </c>
      <c r="C348" s="94" t="str">
        <f t="shared" si="36"/>
        <v xml:space="preserve"> </v>
      </c>
      <c r="D348" s="99"/>
      <c r="E348" s="94" t="str">
        <f t="shared" si="37"/>
        <v xml:space="preserve"> </v>
      </c>
      <c r="F348" s="94" t="str">
        <f t="shared" si="38"/>
        <v xml:space="preserve"> </v>
      </c>
      <c r="G348" s="94" t="str">
        <f t="shared" si="34"/>
        <v xml:space="preserve"> </v>
      </c>
      <c r="H348" s="98">
        <f t="shared" si="39"/>
        <v>2</v>
      </c>
      <c r="I348"/>
    </row>
    <row r="349" spans="1:9" ht="16">
      <c r="A349" s="43" t="str">
        <f t="shared" si="35"/>
        <v xml:space="preserve"> </v>
      </c>
      <c r="B349" s="93" t="str">
        <f>IF(A349=" "," ",IF(periods_per_year=26,IF(A349=1,fpdate,B348+14),IF(periods_per_year=52,IF(A349=1,fpdate,B348+7),DATE(YEAR(fpdate),MONTH(fpdate)+(A349-1)*months_per_period,IF(periods_per_year=24,IF((1-MOD(A349,2))=1,DAY(fpdate)+14,DAY(fpdate)),DAY(fpdate))))))</f>
        <v xml:space="preserve"> </v>
      </c>
      <c r="C349" s="94" t="str">
        <f t="shared" si="36"/>
        <v xml:space="preserve"> </v>
      </c>
      <c r="D349" s="99"/>
      <c r="E349" s="94" t="str">
        <f t="shared" si="37"/>
        <v xml:space="preserve"> </v>
      </c>
      <c r="F349" s="94" t="str">
        <f t="shared" si="38"/>
        <v xml:space="preserve"> </v>
      </c>
      <c r="G349" s="94" t="str">
        <f t="shared" si="34"/>
        <v xml:space="preserve"> </v>
      </c>
      <c r="H349" s="98">
        <f t="shared" si="39"/>
        <v>2</v>
      </c>
      <c r="I349"/>
    </row>
    <row r="350" spans="1:9" ht="16">
      <c r="A350" s="43" t="str">
        <f t="shared" si="35"/>
        <v xml:space="preserve"> </v>
      </c>
      <c r="B350" s="93" t="str">
        <f>IF(A350=" "," ",IF(periods_per_year=26,IF(A350=1,fpdate,B349+14),IF(periods_per_year=52,IF(A350=1,fpdate,B349+7),DATE(YEAR(fpdate),MONTH(fpdate)+(A350-1)*months_per_period,IF(periods_per_year=24,IF((1-MOD(A350,2))=1,DAY(fpdate)+14,DAY(fpdate)),DAY(fpdate))))))</f>
        <v xml:space="preserve"> </v>
      </c>
      <c r="C350" s="94" t="str">
        <f t="shared" si="36"/>
        <v xml:space="preserve"> </v>
      </c>
      <c r="D350" s="99"/>
      <c r="E350" s="94" t="str">
        <f t="shared" si="37"/>
        <v xml:space="preserve"> </v>
      </c>
      <c r="F350" s="94" t="str">
        <f t="shared" si="38"/>
        <v xml:space="preserve"> </v>
      </c>
      <c r="G350" s="94" t="str">
        <f t="shared" si="34"/>
        <v xml:space="preserve"> </v>
      </c>
      <c r="H350" s="98">
        <f t="shared" si="39"/>
        <v>2</v>
      </c>
      <c r="I350"/>
    </row>
    <row r="351" spans="1:9" ht="16">
      <c r="A351" s="43" t="str">
        <f t="shared" si="35"/>
        <v xml:space="preserve"> </v>
      </c>
      <c r="B351" s="93" t="str">
        <f>IF(A351=" "," ",IF(periods_per_year=26,IF(A351=1,fpdate,B350+14),IF(periods_per_year=52,IF(A351=1,fpdate,B350+7),DATE(YEAR(fpdate),MONTH(fpdate)+(A351-1)*months_per_period,IF(periods_per_year=24,IF((1-MOD(A351,2))=1,DAY(fpdate)+14,DAY(fpdate)),DAY(fpdate))))))</f>
        <v xml:space="preserve"> </v>
      </c>
      <c r="C351" s="94" t="str">
        <f t="shared" si="36"/>
        <v xml:space="preserve"> </v>
      </c>
      <c r="D351" s="99"/>
      <c r="E351" s="94" t="str">
        <f t="shared" si="37"/>
        <v xml:space="preserve"> </v>
      </c>
      <c r="F351" s="94" t="str">
        <f t="shared" si="38"/>
        <v xml:space="preserve"> </v>
      </c>
      <c r="G351" s="94" t="str">
        <f t="shared" si="34"/>
        <v xml:space="preserve"> </v>
      </c>
      <c r="H351" s="98">
        <f t="shared" si="39"/>
        <v>2</v>
      </c>
      <c r="I351"/>
    </row>
    <row r="352" spans="1:9" ht="16">
      <c r="A352" s="43" t="str">
        <f t="shared" si="35"/>
        <v xml:space="preserve"> </v>
      </c>
      <c r="B352" s="93" t="str">
        <f>IF(A352=" "," ",IF(periods_per_year=26,IF(A352=1,fpdate,B351+14),IF(periods_per_year=52,IF(A352=1,fpdate,B351+7),DATE(YEAR(fpdate),MONTH(fpdate)+(A352-1)*months_per_period,IF(periods_per_year=24,IF((1-MOD(A352,2))=1,DAY(fpdate)+14,DAY(fpdate)),DAY(fpdate))))))</f>
        <v xml:space="preserve"> </v>
      </c>
      <c r="C352" s="94" t="str">
        <f t="shared" si="36"/>
        <v xml:space="preserve"> </v>
      </c>
      <c r="D352" s="99"/>
      <c r="E352" s="94" t="str">
        <f t="shared" si="37"/>
        <v xml:space="preserve"> </v>
      </c>
      <c r="F352" s="94" t="str">
        <f t="shared" si="38"/>
        <v xml:space="preserve"> </v>
      </c>
      <c r="G352" s="94" t="str">
        <f t="shared" si="34"/>
        <v xml:space="preserve"> </v>
      </c>
      <c r="H352" s="98">
        <f t="shared" si="39"/>
        <v>2</v>
      </c>
      <c r="I352"/>
    </row>
    <row r="353" spans="1:9" ht="16">
      <c r="A353" s="43" t="str">
        <f t="shared" si="35"/>
        <v xml:space="preserve"> </v>
      </c>
      <c r="B353" s="93" t="str">
        <f>IF(A353=" "," ",IF(periods_per_year=26,IF(A353=1,fpdate,B352+14),IF(periods_per_year=52,IF(A353=1,fpdate,B352+7),DATE(YEAR(fpdate),MONTH(fpdate)+(A353-1)*months_per_period,IF(periods_per_year=24,IF((1-MOD(A353,2))=1,DAY(fpdate)+14,DAY(fpdate)),DAY(fpdate))))))</f>
        <v xml:space="preserve"> </v>
      </c>
      <c r="C353" s="94" t="str">
        <f t="shared" si="36"/>
        <v xml:space="preserve"> </v>
      </c>
      <c r="D353" s="99"/>
      <c r="E353" s="94" t="str">
        <f t="shared" si="37"/>
        <v xml:space="preserve"> </v>
      </c>
      <c r="F353" s="94" t="str">
        <f t="shared" si="38"/>
        <v xml:space="preserve"> </v>
      </c>
      <c r="G353" s="94" t="str">
        <f t="shared" si="34"/>
        <v xml:space="preserve"> </v>
      </c>
      <c r="H353" s="98">
        <f t="shared" si="39"/>
        <v>2</v>
      </c>
      <c r="I353"/>
    </row>
    <row r="354" spans="1:9" ht="16">
      <c r="A354" s="43" t="str">
        <f t="shared" si="35"/>
        <v xml:space="preserve"> </v>
      </c>
      <c r="B354" s="93" t="str">
        <f>IF(A354=" "," ",IF(periods_per_year=26,IF(A354=1,fpdate,B353+14),IF(periods_per_year=52,IF(A354=1,fpdate,B353+7),DATE(YEAR(fpdate),MONTH(fpdate)+(A354-1)*months_per_period,IF(periods_per_year=24,IF((1-MOD(A354,2))=1,DAY(fpdate)+14,DAY(fpdate)),DAY(fpdate))))))</f>
        <v xml:space="preserve"> </v>
      </c>
      <c r="C354" s="94" t="str">
        <f t="shared" si="36"/>
        <v xml:space="preserve"> </v>
      </c>
      <c r="D354" s="99"/>
      <c r="E354" s="94" t="str">
        <f t="shared" si="37"/>
        <v xml:space="preserve"> </v>
      </c>
      <c r="F354" s="94" t="str">
        <f t="shared" si="38"/>
        <v xml:space="preserve"> </v>
      </c>
      <c r="G354" s="94" t="str">
        <f t="shared" si="34"/>
        <v xml:space="preserve"> </v>
      </c>
      <c r="H354" s="98">
        <f t="shared" si="39"/>
        <v>2</v>
      </c>
      <c r="I354"/>
    </row>
    <row r="355" spans="1:9" ht="16">
      <c r="A355" s="43" t="str">
        <f t="shared" si="35"/>
        <v xml:space="preserve"> </v>
      </c>
      <c r="B355" s="93" t="str">
        <f>IF(A355=" "," ",IF(periods_per_year=26,IF(A355=1,fpdate,B354+14),IF(periods_per_year=52,IF(A355=1,fpdate,B354+7),DATE(YEAR(fpdate),MONTH(fpdate)+(A355-1)*months_per_period,IF(periods_per_year=24,IF((1-MOD(A355,2))=1,DAY(fpdate)+14,DAY(fpdate)),DAY(fpdate))))))</f>
        <v xml:space="preserve"> </v>
      </c>
      <c r="C355" s="94" t="str">
        <f t="shared" si="36"/>
        <v xml:space="preserve"> </v>
      </c>
      <c r="D355" s="99"/>
      <c r="E355" s="94" t="str">
        <f t="shared" si="37"/>
        <v xml:space="preserve"> </v>
      </c>
      <c r="F355" s="94" t="str">
        <f t="shared" si="38"/>
        <v xml:space="preserve"> </v>
      </c>
      <c r="G355" s="94" t="str">
        <f t="shared" si="34"/>
        <v xml:space="preserve"> </v>
      </c>
      <c r="H355" s="98">
        <f t="shared" si="39"/>
        <v>2</v>
      </c>
      <c r="I355"/>
    </row>
    <row r="356" spans="1:9" ht="16">
      <c r="A356" s="43" t="str">
        <f t="shared" si="35"/>
        <v xml:space="preserve"> </v>
      </c>
      <c r="B356" s="93" t="str">
        <f>IF(A356=" "," ",IF(periods_per_year=26,IF(A356=1,fpdate,B355+14),IF(periods_per_year=52,IF(A356=1,fpdate,B355+7),DATE(YEAR(fpdate),MONTH(fpdate)+(A356-1)*months_per_period,IF(periods_per_year=24,IF((1-MOD(A356,2))=1,DAY(fpdate)+14,DAY(fpdate)),DAY(fpdate))))))</f>
        <v xml:space="preserve"> </v>
      </c>
      <c r="C356" s="94" t="str">
        <f t="shared" si="36"/>
        <v xml:space="preserve"> </v>
      </c>
      <c r="D356" s="99"/>
      <c r="E356" s="94" t="str">
        <f t="shared" si="37"/>
        <v xml:space="preserve"> </v>
      </c>
      <c r="F356" s="94" t="str">
        <f t="shared" si="38"/>
        <v xml:space="preserve"> </v>
      </c>
      <c r="G356" s="94" t="str">
        <f t="shared" si="34"/>
        <v xml:space="preserve"> </v>
      </c>
      <c r="H356" s="98">
        <f t="shared" si="39"/>
        <v>2</v>
      </c>
      <c r="I356"/>
    </row>
    <row r="357" spans="1:9" ht="16">
      <c r="A357" s="43" t="str">
        <f t="shared" si="35"/>
        <v xml:space="preserve"> </v>
      </c>
      <c r="B357" s="93" t="str">
        <f>IF(A357=" "," ",IF(periods_per_year=26,IF(A357=1,fpdate,B356+14),IF(periods_per_year=52,IF(A357=1,fpdate,B356+7),DATE(YEAR(fpdate),MONTH(fpdate)+(A357-1)*months_per_period,IF(periods_per_year=24,IF((1-MOD(A357,2))=1,DAY(fpdate)+14,DAY(fpdate)),DAY(fpdate))))))</f>
        <v xml:space="preserve"> </v>
      </c>
      <c r="C357" s="94" t="str">
        <f t="shared" si="36"/>
        <v xml:space="preserve"> </v>
      </c>
      <c r="D357" s="99"/>
      <c r="E357" s="94" t="str">
        <f t="shared" si="37"/>
        <v xml:space="preserve"> </v>
      </c>
      <c r="F357" s="94" t="str">
        <f t="shared" si="38"/>
        <v xml:space="preserve"> </v>
      </c>
      <c r="G357" s="94" t="str">
        <f t="shared" si="34"/>
        <v xml:space="preserve"> </v>
      </c>
      <c r="H357" s="98">
        <f t="shared" si="39"/>
        <v>2</v>
      </c>
      <c r="I357"/>
    </row>
    <row r="358" spans="1:9" ht="16">
      <c r="A358" s="43" t="str">
        <f t="shared" si="35"/>
        <v xml:space="preserve"> </v>
      </c>
      <c r="B358" s="93" t="str">
        <f>IF(A358=" "," ",IF(periods_per_year=26,IF(A358=1,fpdate,B357+14),IF(periods_per_year=52,IF(A358=1,fpdate,B357+7),DATE(YEAR(fpdate),MONTH(fpdate)+(A358-1)*months_per_period,IF(periods_per_year=24,IF((1-MOD(A358,2))=1,DAY(fpdate)+14,DAY(fpdate)),DAY(fpdate))))))</f>
        <v xml:space="preserve"> </v>
      </c>
      <c r="C358" s="94" t="str">
        <f t="shared" si="36"/>
        <v xml:space="preserve"> </v>
      </c>
      <c r="D358" s="99"/>
      <c r="E358" s="94" t="str">
        <f t="shared" si="37"/>
        <v xml:space="preserve"> </v>
      </c>
      <c r="F358" s="94" t="str">
        <f t="shared" si="38"/>
        <v xml:space="preserve"> </v>
      </c>
      <c r="G358" s="94" t="str">
        <f t="shared" si="34"/>
        <v xml:space="preserve"> </v>
      </c>
      <c r="H358" s="98">
        <f t="shared" si="39"/>
        <v>2</v>
      </c>
      <c r="I358"/>
    </row>
    <row r="359" spans="1:9" ht="16">
      <c r="A359" s="43" t="str">
        <f t="shared" si="35"/>
        <v xml:space="preserve"> </v>
      </c>
      <c r="B359" s="93" t="str">
        <f>IF(A359=" "," ",IF(periods_per_year=26,IF(A359=1,fpdate,B358+14),IF(periods_per_year=52,IF(A359=1,fpdate,B358+7),DATE(YEAR(fpdate),MONTH(fpdate)+(A359-1)*months_per_period,IF(periods_per_year=24,IF((1-MOD(A359,2))=1,DAY(fpdate)+14,DAY(fpdate)),DAY(fpdate))))))</f>
        <v xml:space="preserve"> </v>
      </c>
      <c r="C359" s="94" t="str">
        <f t="shared" si="36"/>
        <v xml:space="preserve"> </v>
      </c>
      <c r="D359" s="99"/>
      <c r="E359" s="94" t="str">
        <f t="shared" si="37"/>
        <v xml:space="preserve"> </v>
      </c>
      <c r="F359" s="94" t="str">
        <f t="shared" si="38"/>
        <v xml:space="preserve"> </v>
      </c>
      <c r="G359" s="94" t="str">
        <f t="shared" si="34"/>
        <v xml:space="preserve"> </v>
      </c>
      <c r="H359" s="98">
        <f t="shared" si="39"/>
        <v>2</v>
      </c>
      <c r="I359"/>
    </row>
    <row r="360" spans="1:9" ht="16">
      <c r="A360" s="43" t="str">
        <f t="shared" si="35"/>
        <v xml:space="preserve"> </v>
      </c>
      <c r="B360" s="93" t="str">
        <f>IF(A360=" "," ",IF(periods_per_year=26,IF(A360=1,fpdate,B359+14),IF(periods_per_year=52,IF(A360=1,fpdate,B359+7),DATE(YEAR(fpdate),MONTH(fpdate)+(A360-1)*months_per_period,IF(periods_per_year=24,IF((1-MOD(A360,2))=1,DAY(fpdate)+14,DAY(fpdate)),DAY(fpdate))))))</f>
        <v xml:space="preserve"> </v>
      </c>
      <c r="C360" s="94" t="str">
        <f t="shared" si="36"/>
        <v xml:space="preserve"> </v>
      </c>
      <c r="D360" s="99"/>
      <c r="E360" s="94" t="str">
        <f t="shared" si="37"/>
        <v xml:space="preserve"> </v>
      </c>
      <c r="F360" s="94" t="str">
        <f t="shared" si="38"/>
        <v xml:space="preserve"> </v>
      </c>
      <c r="G360" s="94" t="str">
        <f t="shared" si="34"/>
        <v xml:space="preserve"> </v>
      </c>
      <c r="H360" s="98">
        <f t="shared" si="39"/>
        <v>2</v>
      </c>
      <c r="I360"/>
    </row>
    <row r="361" spans="1:9" ht="16">
      <c r="A361" s="43" t="str">
        <f t="shared" si="35"/>
        <v xml:space="preserve"> </v>
      </c>
      <c r="B361" s="93" t="str">
        <f>IF(A361=" "," ",IF(periods_per_year=26,IF(A361=1,fpdate,B360+14),IF(periods_per_year=52,IF(A361=1,fpdate,B360+7),DATE(YEAR(fpdate),MONTH(fpdate)+(A361-1)*months_per_period,IF(periods_per_year=24,IF((1-MOD(A361,2))=1,DAY(fpdate)+14,DAY(fpdate)),DAY(fpdate))))))</f>
        <v xml:space="preserve"> </v>
      </c>
      <c r="C361" s="94" t="str">
        <f t="shared" si="36"/>
        <v xml:space="preserve"> </v>
      </c>
      <c r="D361" s="99"/>
      <c r="E361" s="94" t="str">
        <f t="shared" si="37"/>
        <v xml:space="preserve"> </v>
      </c>
      <c r="F361" s="94" t="str">
        <f t="shared" si="38"/>
        <v xml:space="preserve"> </v>
      </c>
      <c r="G361" s="94" t="str">
        <f t="shared" si="34"/>
        <v xml:space="preserve"> </v>
      </c>
      <c r="H361" s="98">
        <f t="shared" si="39"/>
        <v>2</v>
      </c>
      <c r="I361"/>
    </row>
    <row r="362" spans="1:9" ht="16">
      <c r="A362" s="43" t="str">
        <f t="shared" si="35"/>
        <v xml:space="preserve"> </v>
      </c>
      <c r="B362" s="93" t="str">
        <f>IF(A362=" "," ",IF(periods_per_year=26,IF(A362=1,fpdate,B361+14),IF(periods_per_year=52,IF(A362=1,fpdate,B361+7),DATE(YEAR(fpdate),MONTH(fpdate)+(A362-1)*months_per_period,IF(periods_per_year=24,IF((1-MOD(A362,2))=1,DAY(fpdate)+14,DAY(fpdate)),DAY(fpdate))))))</f>
        <v xml:space="preserve"> </v>
      </c>
      <c r="C362" s="94" t="str">
        <f t="shared" si="36"/>
        <v xml:space="preserve"> </v>
      </c>
      <c r="D362" s="99"/>
      <c r="E362" s="94" t="str">
        <f t="shared" si="37"/>
        <v xml:space="preserve"> </v>
      </c>
      <c r="F362" s="94" t="str">
        <f t="shared" si="38"/>
        <v xml:space="preserve"> </v>
      </c>
      <c r="G362" s="94" t="str">
        <f t="shared" si="34"/>
        <v xml:space="preserve"> </v>
      </c>
      <c r="H362" s="98">
        <f t="shared" si="39"/>
        <v>2</v>
      </c>
      <c r="I362"/>
    </row>
    <row r="363" spans="1:9" ht="16">
      <c r="A363" s="43" t="str">
        <f t="shared" si="35"/>
        <v xml:space="preserve"> </v>
      </c>
      <c r="B363" s="93" t="str">
        <f>IF(A363=" "," ",IF(periods_per_year=26,IF(A363=1,fpdate,B362+14),IF(periods_per_year=52,IF(A363=1,fpdate,B362+7),DATE(YEAR(fpdate),MONTH(fpdate)+(A363-1)*months_per_period,IF(periods_per_year=24,IF((1-MOD(A363,2))=1,DAY(fpdate)+14,DAY(fpdate)),DAY(fpdate))))))</f>
        <v xml:space="preserve"> </v>
      </c>
      <c r="C363" s="94" t="str">
        <f t="shared" si="36"/>
        <v xml:space="preserve"> </v>
      </c>
      <c r="D363" s="99"/>
      <c r="E363" s="94" t="str">
        <f t="shared" si="37"/>
        <v xml:space="preserve"> </v>
      </c>
      <c r="F363" s="94" t="str">
        <f t="shared" si="38"/>
        <v xml:space="preserve"> </v>
      </c>
      <c r="G363" s="94" t="str">
        <f t="shared" si="34"/>
        <v xml:space="preserve"> </v>
      </c>
      <c r="H363" s="98">
        <f t="shared" si="39"/>
        <v>2</v>
      </c>
      <c r="I363"/>
    </row>
    <row r="364" spans="1:9" ht="16">
      <c r="A364" s="43" t="str">
        <f t="shared" si="35"/>
        <v xml:space="preserve"> </v>
      </c>
      <c r="B364" s="93" t="str">
        <f>IF(A364=" "," ",IF(periods_per_year=26,IF(A364=1,fpdate,B363+14),IF(periods_per_year=52,IF(A364=1,fpdate,B363+7),DATE(YEAR(fpdate),MONTH(fpdate)+(A364-1)*months_per_period,IF(periods_per_year=24,IF((1-MOD(A364,2))=1,DAY(fpdate)+14,DAY(fpdate)),DAY(fpdate))))))</f>
        <v xml:space="preserve"> </v>
      </c>
      <c r="C364" s="94" t="str">
        <f t="shared" si="36"/>
        <v xml:space="preserve"> </v>
      </c>
      <c r="D364" s="99"/>
      <c r="E364" s="94" t="str">
        <f t="shared" si="37"/>
        <v xml:space="preserve"> </v>
      </c>
      <c r="F364" s="94" t="str">
        <f t="shared" si="38"/>
        <v xml:space="preserve"> </v>
      </c>
      <c r="G364" s="94" t="str">
        <f t="shared" si="34"/>
        <v xml:space="preserve"> </v>
      </c>
      <c r="H364" s="98">
        <f t="shared" si="39"/>
        <v>2</v>
      </c>
      <c r="I364"/>
    </row>
    <row r="365" spans="1:9" ht="16">
      <c r="A365" s="43" t="str">
        <f t="shared" si="35"/>
        <v xml:space="preserve"> </v>
      </c>
      <c r="B365" s="93" t="str">
        <f>IF(A365=" "," ",IF(periods_per_year=26,IF(A365=1,fpdate,B364+14),IF(periods_per_year=52,IF(A365=1,fpdate,B364+7),DATE(YEAR(fpdate),MONTH(fpdate)+(A365-1)*months_per_period,IF(periods_per_year=24,IF((1-MOD(A365,2))=1,DAY(fpdate)+14,DAY(fpdate)),DAY(fpdate))))))</f>
        <v xml:space="preserve"> </v>
      </c>
      <c r="C365" s="94" t="str">
        <f t="shared" si="36"/>
        <v xml:space="preserve"> </v>
      </c>
      <c r="D365" s="99"/>
      <c r="E365" s="94" t="str">
        <f t="shared" si="37"/>
        <v xml:space="preserve"> </v>
      </c>
      <c r="F365" s="94" t="str">
        <f t="shared" si="38"/>
        <v xml:space="preserve"> </v>
      </c>
      <c r="G365" s="94" t="str">
        <f t="shared" si="34"/>
        <v xml:space="preserve"> </v>
      </c>
      <c r="H365" s="98">
        <f t="shared" si="39"/>
        <v>2</v>
      </c>
      <c r="I365"/>
    </row>
    <row r="366" spans="1:9" ht="16">
      <c r="A366" s="43" t="str">
        <f t="shared" si="35"/>
        <v xml:space="preserve"> </v>
      </c>
      <c r="B366" s="93" t="str">
        <f>IF(A366=" "," ",IF(periods_per_year=26,IF(A366=1,fpdate,B365+14),IF(periods_per_year=52,IF(A366=1,fpdate,B365+7),DATE(YEAR(fpdate),MONTH(fpdate)+(A366-1)*months_per_period,IF(periods_per_year=24,IF((1-MOD(A366,2))=1,DAY(fpdate)+14,DAY(fpdate)),DAY(fpdate))))))</f>
        <v xml:space="preserve"> </v>
      </c>
      <c r="C366" s="94" t="str">
        <f t="shared" si="36"/>
        <v xml:space="preserve"> </v>
      </c>
      <c r="D366" s="99"/>
      <c r="E366" s="94" t="str">
        <f t="shared" si="37"/>
        <v xml:space="preserve"> </v>
      </c>
      <c r="F366" s="94" t="str">
        <f t="shared" si="38"/>
        <v xml:space="preserve"> </v>
      </c>
      <c r="G366" s="94" t="str">
        <f t="shared" si="34"/>
        <v xml:space="preserve"> </v>
      </c>
      <c r="H366" s="98">
        <f t="shared" si="39"/>
        <v>2</v>
      </c>
      <c r="I366"/>
    </row>
    <row r="367" spans="1:9" ht="16">
      <c r="A367" s="43" t="str">
        <f t="shared" si="35"/>
        <v xml:space="preserve"> </v>
      </c>
      <c r="B367" s="93" t="str">
        <f>IF(A367=" "," ",IF(periods_per_year=26,IF(A367=1,fpdate,B366+14),IF(periods_per_year=52,IF(A367=1,fpdate,B366+7),DATE(YEAR(fpdate),MONTH(fpdate)+(A367-1)*months_per_period,IF(periods_per_year=24,IF((1-MOD(A367,2))=1,DAY(fpdate)+14,DAY(fpdate)),DAY(fpdate))))))</f>
        <v xml:space="preserve"> </v>
      </c>
      <c r="C367" s="94" t="str">
        <f t="shared" si="36"/>
        <v xml:space="preserve"> </v>
      </c>
      <c r="D367" s="99"/>
      <c r="E367" s="94" t="str">
        <f t="shared" si="37"/>
        <v xml:space="preserve"> </v>
      </c>
      <c r="F367" s="94" t="str">
        <f t="shared" si="38"/>
        <v xml:space="preserve"> </v>
      </c>
      <c r="G367" s="94" t="str">
        <f t="shared" si="34"/>
        <v xml:space="preserve"> </v>
      </c>
      <c r="H367" s="98">
        <f t="shared" si="39"/>
        <v>2</v>
      </c>
      <c r="I367"/>
    </row>
    <row r="368" spans="1:9" ht="16">
      <c r="A368" s="43" t="str">
        <f t="shared" si="35"/>
        <v xml:space="preserve"> </v>
      </c>
      <c r="B368" s="93" t="str">
        <f>IF(A368=" "," ",IF(periods_per_year=26,IF(A368=1,fpdate,B367+14),IF(periods_per_year=52,IF(A368=1,fpdate,B367+7),DATE(YEAR(fpdate),MONTH(fpdate)+(A368-1)*months_per_period,IF(periods_per_year=24,IF((1-MOD(A368,2))=1,DAY(fpdate)+14,DAY(fpdate)),DAY(fpdate))))))</f>
        <v xml:space="preserve"> </v>
      </c>
      <c r="C368" s="94" t="str">
        <f t="shared" si="36"/>
        <v xml:space="preserve"> </v>
      </c>
      <c r="D368" s="99"/>
      <c r="E368" s="94" t="str">
        <f t="shared" si="37"/>
        <v xml:space="preserve"> </v>
      </c>
      <c r="F368" s="94" t="str">
        <f t="shared" si="38"/>
        <v xml:space="preserve"> </v>
      </c>
      <c r="G368" s="94" t="str">
        <f t="shared" si="34"/>
        <v xml:space="preserve"> </v>
      </c>
      <c r="H368" s="98">
        <f t="shared" si="39"/>
        <v>2</v>
      </c>
      <c r="I368"/>
    </row>
    <row r="369" spans="1:9" ht="16">
      <c r="A369" s="43" t="str">
        <f t="shared" si="35"/>
        <v xml:space="preserve"> </v>
      </c>
      <c r="B369" s="93" t="str">
        <f>IF(A369=" "," ",IF(periods_per_year=26,IF(A369=1,fpdate,B368+14),IF(periods_per_year=52,IF(A369=1,fpdate,B368+7),DATE(YEAR(fpdate),MONTH(fpdate)+(A369-1)*months_per_period,IF(periods_per_year=24,IF((1-MOD(A369,2))=1,DAY(fpdate)+14,DAY(fpdate)),DAY(fpdate))))))</f>
        <v xml:space="preserve"> </v>
      </c>
      <c r="C369" s="94" t="str">
        <f t="shared" si="36"/>
        <v xml:space="preserve"> </v>
      </c>
      <c r="D369" s="99"/>
      <c r="E369" s="94" t="str">
        <f t="shared" si="37"/>
        <v xml:space="preserve"> </v>
      </c>
      <c r="F369" s="94" t="str">
        <f t="shared" si="38"/>
        <v xml:space="preserve"> </v>
      </c>
      <c r="G369" s="94" t="str">
        <f t="shared" si="34"/>
        <v xml:space="preserve"> </v>
      </c>
      <c r="H369" s="98">
        <f t="shared" si="39"/>
        <v>2</v>
      </c>
      <c r="I369"/>
    </row>
    <row r="370" spans="1:9" ht="16">
      <c r="A370" s="43" t="str">
        <f t="shared" si="35"/>
        <v xml:space="preserve"> </v>
      </c>
      <c r="B370" s="93" t="str">
        <f>IF(A370=" "," ",IF(periods_per_year=26,IF(A370=1,fpdate,B369+14),IF(periods_per_year=52,IF(A370=1,fpdate,B369+7),DATE(YEAR(fpdate),MONTH(fpdate)+(A370-1)*months_per_period,IF(periods_per_year=24,IF((1-MOD(A370,2))=1,DAY(fpdate)+14,DAY(fpdate)),DAY(fpdate))))))</f>
        <v xml:space="preserve"> </v>
      </c>
      <c r="C370" s="94" t="str">
        <f t="shared" si="36"/>
        <v xml:space="preserve"> </v>
      </c>
      <c r="D370" s="99"/>
      <c r="E370" s="94" t="str">
        <f t="shared" si="37"/>
        <v xml:space="preserve"> </v>
      </c>
      <c r="F370" s="94" t="str">
        <f t="shared" si="38"/>
        <v xml:space="preserve"> </v>
      </c>
      <c r="G370" s="94" t="str">
        <f t="shared" si="34"/>
        <v xml:space="preserve"> </v>
      </c>
      <c r="H370" s="98">
        <f t="shared" si="39"/>
        <v>2</v>
      </c>
      <c r="I370"/>
    </row>
    <row r="371" spans="1:9" ht="16">
      <c r="A371" s="43" t="str">
        <f t="shared" si="35"/>
        <v xml:space="preserve"> </v>
      </c>
      <c r="B371" s="93" t="str">
        <f>IF(A371=" "," ",IF(periods_per_year=26,IF(A371=1,fpdate,B370+14),IF(periods_per_year=52,IF(A371=1,fpdate,B370+7),DATE(YEAR(fpdate),MONTH(fpdate)+(A371-1)*months_per_period,IF(periods_per_year=24,IF((1-MOD(A371,2))=1,DAY(fpdate)+14,DAY(fpdate)),DAY(fpdate))))))</f>
        <v xml:space="preserve"> </v>
      </c>
      <c r="C371" s="94" t="str">
        <f t="shared" si="36"/>
        <v xml:space="preserve"> </v>
      </c>
      <c r="D371" s="99"/>
      <c r="E371" s="94" t="str">
        <f t="shared" si="37"/>
        <v xml:space="preserve"> </v>
      </c>
      <c r="F371" s="94" t="str">
        <f t="shared" si="38"/>
        <v xml:space="preserve"> </v>
      </c>
      <c r="G371" s="94" t="str">
        <f t="shared" si="34"/>
        <v xml:space="preserve"> </v>
      </c>
      <c r="H371" s="98">
        <f t="shared" si="39"/>
        <v>2</v>
      </c>
      <c r="I371"/>
    </row>
    <row r="372" spans="1:9" ht="16">
      <c r="A372" s="43" t="str">
        <f t="shared" si="35"/>
        <v xml:space="preserve"> </v>
      </c>
      <c r="B372" s="93" t="str">
        <f>IF(A372=" "," ",IF(periods_per_year=26,IF(A372=1,fpdate,B371+14),IF(periods_per_year=52,IF(A372=1,fpdate,B371+7),DATE(YEAR(fpdate),MONTH(fpdate)+(A372-1)*months_per_period,IF(periods_per_year=24,IF((1-MOD(A372,2))=1,DAY(fpdate)+14,DAY(fpdate)),DAY(fpdate))))))</f>
        <v xml:space="preserve"> </v>
      </c>
      <c r="C372" s="94" t="str">
        <f t="shared" si="36"/>
        <v xml:space="preserve"> </v>
      </c>
      <c r="D372" s="99"/>
      <c r="E372" s="94" t="str">
        <f t="shared" si="37"/>
        <v xml:space="preserve"> </v>
      </c>
      <c r="F372" s="94" t="str">
        <f t="shared" si="38"/>
        <v xml:space="preserve"> </v>
      </c>
      <c r="G372" s="94" t="str">
        <f t="shared" si="34"/>
        <v xml:space="preserve"> </v>
      </c>
      <c r="H372" s="98">
        <f t="shared" si="39"/>
        <v>2</v>
      </c>
      <c r="I372"/>
    </row>
    <row r="373" spans="1:9" ht="16">
      <c r="A373" s="43" t="str">
        <f t="shared" si="35"/>
        <v xml:space="preserve"> </v>
      </c>
      <c r="B373" s="93" t="str">
        <f>IF(A373=" "," ",IF(periods_per_year=26,IF(A373=1,fpdate,B372+14),IF(periods_per_year=52,IF(A373=1,fpdate,B372+7),DATE(YEAR(fpdate),MONTH(fpdate)+(A373-1)*months_per_period,IF(periods_per_year=24,IF((1-MOD(A373,2))=1,DAY(fpdate)+14,DAY(fpdate)),DAY(fpdate))))))</f>
        <v xml:space="preserve"> </v>
      </c>
      <c r="C373" s="94" t="str">
        <f t="shared" si="36"/>
        <v xml:space="preserve"> </v>
      </c>
      <c r="D373" s="99"/>
      <c r="E373" s="94" t="str">
        <f t="shared" si="37"/>
        <v xml:space="preserve"> </v>
      </c>
      <c r="F373" s="94" t="str">
        <f t="shared" si="38"/>
        <v xml:space="preserve"> </v>
      </c>
      <c r="G373" s="94" t="str">
        <f t="shared" si="34"/>
        <v xml:space="preserve"> </v>
      </c>
      <c r="H373" s="98">
        <f t="shared" si="39"/>
        <v>2</v>
      </c>
      <c r="I373"/>
    </row>
    <row r="374" spans="1:9" ht="16">
      <c r="A374" s="43" t="str">
        <f t="shared" si="35"/>
        <v xml:space="preserve"> </v>
      </c>
      <c r="B374" s="93" t="str">
        <f>IF(A374=" "," ",IF(periods_per_year=26,IF(A374=1,fpdate,B373+14),IF(periods_per_year=52,IF(A374=1,fpdate,B373+7),DATE(YEAR(fpdate),MONTH(fpdate)+(A374-1)*months_per_period,IF(periods_per_year=24,IF((1-MOD(A374,2))=1,DAY(fpdate)+14,DAY(fpdate)),DAY(fpdate))))))</f>
        <v xml:space="preserve"> </v>
      </c>
      <c r="C374" s="94" t="str">
        <f t="shared" si="36"/>
        <v xml:space="preserve"> </v>
      </c>
      <c r="D374" s="99"/>
      <c r="E374" s="94" t="str">
        <f t="shared" si="37"/>
        <v xml:space="preserve"> </v>
      </c>
      <c r="F374" s="94" t="str">
        <f t="shared" si="38"/>
        <v xml:space="preserve"> </v>
      </c>
      <c r="G374" s="94" t="str">
        <f t="shared" si="34"/>
        <v xml:space="preserve"> </v>
      </c>
      <c r="H374" s="98">
        <f t="shared" si="39"/>
        <v>2</v>
      </c>
      <c r="I374"/>
    </row>
    <row r="375" spans="1:9" ht="16">
      <c r="A375" s="43" t="str">
        <f t="shared" si="35"/>
        <v xml:space="preserve"> </v>
      </c>
      <c r="B375" s="93" t="str">
        <f>IF(A375=" "," ",IF(periods_per_year=26,IF(A375=1,fpdate,B374+14),IF(periods_per_year=52,IF(A375=1,fpdate,B374+7),DATE(YEAR(fpdate),MONTH(fpdate)+(A375-1)*months_per_period,IF(periods_per_year=24,IF((1-MOD(A375,2))=1,DAY(fpdate)+14,DAY(fpdate)),DAY(fpdate))))))</f>
        <v xml:space="preserve"> </v>
      </c>
      <c r="C375" s="94" t="str">
        <f t="shared" si="36"/>
        <v xml:space="preserve"> </v>
      </c>
      <c r="D375" s="99"/>
      <c r="E375" s="94" t="str">
        <f t="shared" si="37"/>
        <v xml:space="preserve"> </v>
      </c>
      <c r="F375" s="94" t="str">
        <f t="shared" si="38"/>
        <v xml:space="preserve"> </v>
      </c>
      <c r="G375" s="94" t="str">
        <f t="shared" si="34"/>
        <v xml:space="preserve"> </v>
      </c>
      <c r="H375" s="98">
        <f t="shared" si="39"/>
        <v>2</v>
      </c>
      <c r="I375"/>
    </row>
    <row r="376" spans="1:9" ht="16">
      <c r="A376" s="43" t="str">
        <f t="shared" si="35"/>
        <v xml:space="preserve"> </v>
      </c>
      <c r="B376" s="93" t="str">
        <f>IF(A376=" "," ",IF(periods_per_year=26,IF(A376=1,fpdate,B375+14),IF(periods_per_year=52,IF(A376=1,fpdate,B375+7),DATE(YEAR(fpdate),MONTH(fpdate)+(A376-1)*months_per_period,IF(periods_per_year=24,IF((1-MOD(A376,2))=1,DAY(fpdate)+14,DAY(fpdate)),DAY(fpdate))))))</f>
        <v xml:space="preserve"> </v>
      </c>
      <c r="C376" s="94" t="str">
        <f t="shared" si="36"/>
        <v xml:space="preserve"> </v>
      </c>
      <c r="D376" s="99"/>
      <c r="E376" s="94" t="str">
        <f t="shared" si="37"/>
        <v xml:space="preserve"> </v>
      </c>
      <c r="F376" s="94" t="str">
        <f t="shared" si="38"/>
        <v xml:space="preserve"> </v>
      </c>
      <c r="G376" s="94" t="str">
        <f t="shared" si="34"/>
        <v xml:space="preserve"> </v>
      </c>
      <c r="H376" s="98">
        <f t="shared" si="39"/>
        <v>2</v>
      </c>
      <c r="I376"/>
    </row>
    <row r="377" spans="1:9" ht="16">
      <c r="A377" s="43" t="str">
        <f t="shared" si="35"/>
        <v xml:space="preserve"> </v>
      </c>
      <c r="B377" s="93" t="str">
        <f>IF(A377=" "," ",IF(periods_per_year=26,IF(A377=1,fpdate,B376+14),IF(periods_per_year=52,IF(A377=1,fpdate,B376+7),DATE(YEAR(fpdate),MONTH(fpdate)+(A377-1)*months_per_period,IF(periods_per_year=24,IF((1-MOD(A377,2))=1,DAY(fpdate)+14,DAY(fpdate)),DAY(fpdate))))))</f>
        <v xml:space="preserve"> </v>
      </c>
      <c r="C377" s="94" t="str">
        <f t="shared" si="36"/>
        <v xml:space="preserve"> </v>
      </c>
      <c r="D377" s="99"/>
      <c r="E377" s="94" t="str">
        <f t="shared" si="37"/>
        <v xml:space="preserve"> </v>
      </c>
      <c r="F377" s="94" t="str">
        <f t="shared" si="38"/>
        <v xml:space="preserve"> </v>
      </c>
      <c r="G377" s="94" t="str">
        <f t="shared" si="34"/>
        <v xml:space="preserve"> </v>
      </c>
      <c r="H377" s="98">
        <f t="shared" si="39"/>
        <v>2</v>
      </c>
      <c r="I377"/>
    </row>
    <row r="378" spans="1:9" ht="16">
      <c r="A378" s="43" t="str">
        <f t="shared" si="35"/>
        <v xml:space="preserve"> </v>
      </c>
      <c r="B378" s="93" t="str">
        <f>IF(A378=" "," ",IF(periods_per_year=26,IF(A378=1,fpdate,B377+14),IF(periods_per_year=52,IF(A378=1,fpdate,B377+7),DATE(YEAR(fpdate),MONTH(fpdate)+(A378-1)*months_per_period,IF(periods_per_year=24,IF((1-MOD(A378,2))=1,DAY(fpdate)+14,DAY(fpdate)),DAY(fpdate))))))</f>
        <v xml:space="preserve"> </v>
      </c>
      <c r="C378" s="94" t="str">
        <f t="shared" si="36"/>
        <v xml:space="preserve"> </v>
      </c>
      <c r="D378" s="99"/>
      <c r="E378" s="94" t="str">
        <f t="shared" si="37"/>
        <v xml:space="preserve"> </v>
      </c>
      <c r="F378" s="94" t="str">
        <f t="shared" si="38"/>
        <v xml:space="preserve"> </v>
      </c>
      <c r="G378" s="94" t="str">
        <f t="shared" si="34"/>
        <v xml:space="preserve"> </v>
      </c>
      <c r="H378" s="98">
        <f t="shared" si="39"/>
        <v>2</v>
      </c>
      <c r="I378"/>
    </row>
    <row r="379" spans="1:9" ht="16">
      <c r="A379" s="43" t="str">
        <f t="shared" si="35"/>
        <v xml:space="preserve"> </v>
      </c>
      <c r="B379" s="93" t="str">
        <f>IF(A379=" "," ",IF(periods_per_year=26,IF(A379=1,fpdate,B378+14),IF(periods_per_year=52,IF(A379=1,fpdate,B378+7),DATE(YEAR(fpdate),MONTH(fpdate)+(A379-1)*months_per_period,IF(periods_per_year=24,IF((1-MOD(A379,2))=1,DAY(fpdate)+14,DAY(fpdate)),DAY(fpdate))))))</f>
        <v xml:space="preserve"> </v>
      </c>
      <c r="C379" s="94" t="str">
        <f t="shared" si="36"/>
        <v xml:space="preserve"> </v>
      </c>
      <c r="D379" s="99"/>
      <c r="E379" s="94" t="str">
        <f t="shared" si="37"/>
        <v xml:space="preserve"> </v>
      </c>
      <c r="F379" s="94" t="str">
        <f t="shared" si="38"/>
        <v xml:space="preserve"> </v>
      </c>
      <c r="G379" s="94" t="str">
        <f t="shared" si="34"/>
        <v xml:space="preserve"> </v>
      </c>
      <c r="H379" s="98">
        <f t="shared" si="39"/>
        <v>2</v>
      </c>
      <c r="I379"/>
    </row>
    <row r="380" spans="1:9" ht="16">
      <c r="A380" s="43" t="str">
        <f t="shared" si="35"/>
        <v xml:space="preserve"> </v>
      </c>
      <c r="B380" s="93" t="str">
        <f>IF(A380=" "," ",IF(periods_per_year=26,IF(A380=1,fpdate,B379+14),IF(periods_per_year=52,IF(A380=1,fpdate,B379+7),DATE(YEAR(fpdate),MONTH(fpdate)+(A380-1)*months_per_period,IF(periods_per_year=24,IF((1-MOD(A380,2))=1,DAY(fpdate)+14,DAY(fpdate)),DAY(fpdate))))))</f>
        <v xml:space="preserve"> </v>
      </c>
      <c r="C380" s="94" t="str">
        <f t="shared" si="36"/>
        <v xml:space="preserve"> </v>
      </c>
      <c r="D380" s="99"/>
      <c r="E380" s="94" t="str">
        <f t="shared" si="37"/>
        <v xml:space="preserve"> </v>
      </c>
      <c r="F380" s="94" t="str">
        <f t="shared" si="38"/>
        <v xml:space="preserve"> </v>
      </c>
      <c r="G380" s="94" t="str">
        <f t="shared" si="34"/>
        <v xml:space="preserve"> </v>
      </c>
      <c r="H380" s="98">
        <f t="shared" si="39"/>
        <v>2</v>
      </c>
      <c r="I380"/>
    </row>
    <row r="381" spans="1:9" ht="16">
      <c r="A381" s="43" t="str">
        <f t="shared" si="35"/>
        <v xml:space="preserve"> </v>
      </c>
      <c r="B381" s="93" t="str">
        <f>IF(A381=" "," ",IF(periods_per_year=26,IF(A381=1,fpdate,B380+14),IF(periods_per_year=52,IF(A381=1,fpdate,B380+7),DATE(YEAR(fpdate),MONTH(fpdate)+(A381-1)*months_per_period,IF(periods_per_year=24,IF((1-MOD(A381,2))=1,DAY(fpdate)+14,DAY(fpdate)),DAY(fpdate))))))</f>
        <v xml:space="preserve"> </v>
      </c>
      <c r="C381" s="94" t="str">
        <f t="shared" si="36"/>
        <v xml:space="preserve"> </v>
      </c>
      <c r="D381" s="99"/>
      <c r="E381" s="94" t="str">
        <f t="shared" si="37"/>
        <v xml:space="preserve"> </v>
      </c>
      <c r="F381" s="94" t="str">
        <f t="shared" si="38"/>
        <v xml:space="preserve"> </v>
      </c>
      <c r="G381" s="94" t="str">
        <f t="shared" si="34"/>
        <v xml:space="preserve"> </v>
      </c>
      <c r="H381" s="98">
        <f t="shared" si="39"/>
        <v>2</v>
      </c>
      <c r="I381"/>
    </row>
    <row r="382" spans="1:9" ht="16">
      <c r="A382" s="43" t="str">
        <f t="shared" si="35"/>
        <v xml:space="preserve"> </v>
      </c>
      <c r="B382" s="93" t="str">
        <f>IF(A382=" "," ",IF(periods_per_year=26,IF(A382=1,fpdate,B381+14),IF(periods_per_year=52,IF(A382=1,fpdate,B381+7),DATE(YEAR(fpdate),MONTH(fpdate)+(A382-1)*months_per_period,IF(periods_per_year=24,IF((1-MOD(A382,2))=1,DAY(fpdate)+14,DAY(fpdate)),DAY(fpdate))))))</f>
        <v xml:space="preserve"> </v>
      </c>
      <c r="C382" s="94" t="str">
        <f t="shared" si="36"/>
        <v xml:space="preserve"> </v>
      </c>
      <c r="D382" s="99"/>
      <c r="E382" s="94" t="str">
        <f t="shared" si="37"/>
        <v xml:space="preserve"> </v>
      </c>
      <c r="F382" s="94" t="str">
        <f t="shared" si="38"/>
        <v xml:space="preserve"> </v>
      </c>
      <c r="G382" s="94" t="str">
        <f t="shared" ref="G382:G445" si="40">IF(A382=" "," ",G381-F382)</f>
        <v xml:space="preserve"> </v>
      </c>
      <c r="H382" s="98">
        <f t="shared" si="39"/>
        <v>2</v>
      </c>
      <c r="I382"/>
    </row>
    <row r="383" spans="1:9" ht="16">
      <c r="A383" s="43" t="str">
        <f t="shared" si="35"/>
        <v xml:space="preserve"> </v>
      </c>
      <c r="B383" s="93" t="str">
        <f>IF(A383=" "," ",IF(periods_per_year=26,IF(A383=1,fpdate,B382+14),IF(periods_per_year=52,IF(A383=1,fpdate,B382+7),DATE(YEAR(fpdate),MONTH(fpdate)+(A383-1)*months_per_period,IF(periods_per_year=24,IF((1-MOD(A383,2))=1,DAY(fpdate)+14,DAY(fpdate)),DAY(fpdate))))))</f>
        <v xml:space="preserve"> </v>
      </c>
      <c r="C383" s="94" t="str">
        <f t="shared" si="36"/>
        <v xml:space="preserve"> </v>
      </c>
      <c r="D383" s="99"/>
      <c r="E383" s="94" t="str">
        <f t="shared" si="37"/>
        <v xml:space="preserve"> </v>
      </c>
      <c r="F383" s="94" t="str">
        <f t="shared" si="38"/>
        <v xml:space="preserve"> </v>
      </c>
      <c r="G383" s="94" t="str">
        <f t="shared" si="40"/>
        <v xml:space="preserve"> </v>
      </c>
      <c r="H383" s="98">
        <f t="shared" si="39"/>
        <v>2</v>
      </c>
      <c r="I383"/>
    </row>
    <row r="384" spans="1:9" ht="16">
      <c r="A384" s="43" t="str">
        <f t="shared" si="35"/>
        <v xml:space="preserve"> </v>
      </c>
      <c r="B384" s="93" t="str">
        <f>IF(A384=" "," ",IF(periods_per_year=26,IF(A384=1,fpdate,B383+14),IF(periods_per_year=52,IF(A384=1,fpdate,B383+7),DATE(YEAR(fpdate),MONTH(fpdate)+(A384-1)*months_per_period,IF(periods_per_year=24,IF((1-MOD(A384,2))=1,DAY(fpdate)+14,DAY(fpdate)),DAY(fpdate))))))</f>
        <v xml:space="preserve"> </v>
      </c>
      <c r="C384" s="94" t="str">
        <f t="shared" si="36"/>
        <v xml:space="preserve"> </v>
      </c>
      <c r="D384" s="99"/>
      <c r="E384" s="94" t="str">
        <f t="shared" si="37"/>
        <v xml:space="preserve"> </v>
      </c>
      <c r="F384" s="94" t="str">
        <f t="shared" si="38"/>
        <v xml:space="preserve"> </v>
      </c>
      <c r="G384" s="94" t="str">
        <f t="shared" si="40"/>
        <v xml:space="preserve"> </v>
      </c>
      <c r="H384" s="98">
        <f t="shared" si="39"/>
        <v>2</v>
      </c>
      <c r="I384"/>
    </row>
    <row r="385" spans="1:9" ht="16">
      <c r="A385" s="43" t="str">
        <f t="shared" si="35"/>
        <v xml:space="preserve"> </v>
      </c>
      <c r="B385" s="93" t="str">
        <f>IF(A385=" "," ",IF(periods_per_year=26,IF(A385=1,fpdate,B384+14),IF(periods_per_year=52,IF(A385=1,fpdate,B384+7),DATE(YEAR(fpdate),MONTH(fpdate)+(A385-1)*months_per_period,IF(periods_per_year=24,IF((1-MOD(A385,2))=1,DAY(fpdate)+14,DAY(fpdate)),DAY(fpdate))))))</f>
        <v xml:space="preserve"> </v>
      </c>
      <c r="C385" s="94" t="str">
        <f t="shared" si="36"/>
        <v xml:space="preserve"> </v>
      </c>
      <c r="D385" s="99"/>
      <c r="E385" s="94" t="str">
        <f t="shared" si="37"/>
        <v xml:space="preserve"> </v>
      </c>
      <c r="F385" s="94" t="str">
        <f t="shared" si="38"/>
        <v xml:space="preserve"> </v>
      </c>
      <c r="G385" s="94" t="str">
        <f t="shared" si="40"/>
        <v xml:space="preserve"> </v>
      </c>
      <c r="H385" s="98">
        <f t="shared" si="39"/>
        <v>2</v>
      </c>
      <c r="I385"/>
    </row>
    <row r="386" spans="1:9" ht="16">
      <c r="A386" s="43" t="str">
        <f t="shared" si="35"/>
        <v xml:space="preserve"> </v>
      </c>
      <c r="B386" s="93" t="str">
        <f>IF(A386=" "," ",IF(periods_per_year=26,IF(A386=1,fpdate,B385+14),IF(periods_per_year=52,IF(A386=1,fpdate,B385+7),DATE(YEAR(fpdate),MONTH(fpdate)+(A386-1)*months_per_period,IF(periods_per_year=24,IF((1-MOD(A386,2))=1,DAY(fpdate)+14,DAY(fpdate)),DAY(fpdate))))))</f>
        <v xml:space="preserve"> </v>
      </c>
      <c r="C386" s="94" t="str">
        <f t="shared" si="36"/>
        <v xml:space="preserve"> </v>
      </c>
      <c r="D386" s="99"/>
      <c r="E386" s="94" t="str">
        <f t="shared" si="37"/>
        <v xml:space="preserve"> </v>
      </c>
      <c r="F386" s="94" t="str">
        <f t="shared" si="38"/>
        <v xml:space="preserve"> </v>
      </c>
      <c r="G386" s="94" t="str">
        <f t="shared" si="40"/>
        <v xml:space="preserve"> </v>
      </c>
      <c r="H386" s="98">
        <f t="shared" si="39"/>
        <v>2</v>
      </c>
      <c r="I386"/>
    </row>
    <row r="387" spans="1:9" ht="16">
      <c r="A387" s="43" t="str">
        <f t="shared" si="35"/>
        <v xml:space="preserve"> </v>
      </c>
      <c r="B387" s="93" t="str">
        <f>IF(A387=" "," ",IF(periods_per_year=26,IF(A387=1,fpdate,B386+14),IF(periods_per_year=52,IF(A387=1,fpdate,B386+7),DATE(YEAR(fpdate),MONTH(fpdate)+(A387-1)*months_per_period,IF(periods_per_year=24,IF((1-MOD(A387,2))=1,DAY(fpdate)+14,DAY(fpdate)),DAY(fpdate))))))</f>
        <v xml:space="preserve"> </v>
      </c>
      <c r="C387" s="94" t="str">
        <f t="shared" si="36"/>
        <v xml:space="preserve"> </v>
      </c>
      <c r="D387" s="99"/>
      <c r="E387" s="94" t="str">
        <f t="shared" si="37"/>
        <v xml:space="preserve"> </v>
      </c>
      <c r="F387" s="94" t="str">
        <f t="shared" si="38"/>
        <v xml:space="preserve"> </v>
      </c>
      <c r="G387" s="94" t="str">
        <f t="shared" si="40"/>
        <v xml:space="preserve"> </v>
      </c>
      <c r="H387" s="98">
        <f t="shared" si="39"/>
        <v>2</v>
      </c>
      <c r="I387"/>
    </row>
    <row r="388" spans="1:9" ht="16">
      <c r="A388" s="43" t="str">
        <f t="shared" si="35"/>
        <v xml:space="preserve"> </v>
      </c>
      <c r="B388" s="93" t="str">
        <f>IF(A388=" "," ",IF(periods_per_year=26,IF(A388=1,fpdate,B387+14),IF(periods_per_year=52,IF(A388=1,fpdate,B387+7),DATE(YEAR(fpdate),MONTH(fpdate)+(A388-1)*months_per_period,IF(periods_per_year=24,IF((1-MOD(A388,2))=1,DAY(fpdate)+14,DAY(fpdate)),DAY(fpdate))))))</f>
        <v xml:space="preserve"> </v>
      </c>
      <c r="C388" s="94" t="str">
        <f t="shared" si="36"/>
        <v xml:space="preserve"> </v>
      </c>
      <c r="D388" s="99"/>
      <c r="E388" s="94" t="str">
        <f t="shared" si="37"/>
        <v xml:space="preserve"> </v>
      </c>
      <c r="F388" s="94" t="str">
        <f t="shared" si="38"/>
        <v xml:space="preserve"> </v>
      </c>
      <c r="G388" s="94" t="str">
        <f t="shared" si="40"/>
        <v xml:space="preserve"> </v>
      </c>
      <c r="H388" s="98">
        <f t="shared" si="39"/>
        <v>2</v>
      </c>
      <c r="I388"/>
    </row>
    <row r="389" spans="1:9" ht="16">
      <c r="A389" s="43" t="str">
        <f t="shared" si="35"/>
        <v xml:space="preserve"> </v>
      </c>
      <c r="B389" s="93" t="str">
        <f>IF(A389=" "," ",IF(periods_per_year=26,IF(A389=1,fpdate,B388+14),IF(periods_per_year=52,IF(A389=1,fpdate,B388+7),DATE(YEAR(fpdate),MONTH(fpdate)+(A389-1)*months_per_period,IF(periods_per_year=24,IF((1-MOD(A389,2))=1,DAY(fpdate)+14,DAY(fpdate)),DAY(fpdate))))))</f>
        <v xml:space="preserve"> </v>
      </c>
      <c r="C389" s="94" t="str">
        <f t="shared" si="36"/>
        <v xml:space="preserve"> </v>
      </c>
      <c r="D389" s="99"/>
      <c r="E389" s="94" t="str">
        <f t="shared" si="37"/>
        <v xml:space="preserve"> </v>
      </c>
      <c r="F389" s="94" t="str">
        <f t="shared" si="38"/>
        <v xml:space="preserve"> </v>
      </c>
      <c r="G389" s="94" t="str">
        <f t="shared" si="40"/>
        <v xml:space="preserve"> </v>
      </c>
      <c r="H389" s="98">
        <f t="shared" si="39"/>
        <v>2</v>
      </c>
      <c r="I389"/>
    </row>
    <row r="390" spans="1:9" ht="16">
      <c r="A390" s="43" t="str">
        <f t="shared" si="35"/>
        <v xml:space="preserve"> </v>
      </c>
      <c r="B390" s="93" t="str">
        <f>IF(A390=" "," ",IF(periods_per_year=26,IF(A390=1,fpdate,B389+14),IF(periods_per_year=52,IF(A390=1,fpdate,B389+7),DATE(YEAR(fpdate),MONTH(fpdate)+(A390-1)*months_per_period,IF(periods_per_year=24,IF((1-MOD(A390,2))=1,DAY(fpdate)+14,DAY(fpdate)),DAY(fpdate))))))</f>
        <v xml:space="preserve"> </v>
      </c>
      <c r="C390" s="94" t="str">
        <f t="shared" si="36"/>
        <v xml:space="preserve"> </v>
      </c>
      <c r="D390" s="99"/>
      <c r="E390" s="94" t="str">
        <f t="shared" si="37"/>
        <v xml:space="preserve"> </v>
      </c>
      <c r="F390" s="94" t="str">
        <f t="shared" si="38"/>
        <v xml:space="preserve"> </v>
      </c>
      <c r="G390" s="94" t="str">
        <f t="shared" si="40"/>
        <v xml:space="preserve"> </v>
      </c>
      <c r="H390" s="98">
        <f t="shared" si="39"/>
        <v>2</v>
      </c>
      <c r="I390"/>
    </row>
    <row r="391" spans="1:9" ht="16">
      <c r="A391" s="43" t="str">
        <f t="shared" si="35"/>
        <v xml:space="preserve"> </v>
      </c>
      <c r="B391" s="93" t="str">
        <f>IF(A391=" "," ",IF(periods_per_year=26,IF(A391=1,fpdate,B390+14),IF(periods_per_year=52,IF(A391=1,fpdate,B390+7),DATE(YEAR(fpdate),MONTH(fpdate)+(A391-1)*months_per_period,IF(periods_per_year=24,IF((1-MOD(A391,2))=1,DAY(fpdate)+14,DAY(fpdate)),DAY(fpdate))))))</f>
        <v xml:space="preserve"> </v>
      </c>
      <c r="C391" s="94" t="str">
        <f t="shared" si="36"/>
        <v xml:space="preserve"> </v>
      </c>
      <c r="D391" s="99"/>
      <c r="E391" s="94" t="str">
        <f t="shared" si="37"/>
        <v xml:space="preserve"> </v>
      </c>
      <c r="F391" s="94" t="str">
        <f t="shared" si="38"/>
        <v xml:space="preserve"> </v>
      </c>
      <c r="G391" s="94" t="str">
        <f t="shared" si="40"/>
        <v xml:space="preserve"> </v>
      </c>
      <c r="H391" s="98">
        <f t="shared" si="39"/>
        <v>2</v>
      </c>
      <c r="I391"/>
    </row>
    <row r="392" spans="1:9" ht="16">
      <c r="A392" s="43" t="str">
        <f t="shared" si="35"/>
        <v xml:space="preserve"> </v>
      </c>
      <c r="B392" s="93" t="str">
        <f>IF(A392=" "," ",IF(periods_per_year=26,IF(A392=1,fpdate,B391+14),IF(periods_per_year=52,IF(A392=1,fpdate,B391+7),DATE(YEAR(fpdate),MONTH(fpdate)+(A392-1)*months_per_period,IF(periods_per_year=24,IF((1-MOD(A392,2))=1,DAY(fpdate)+14,DAY(fpdate)),DAY(fpdate))))))</f>
        <v xml:space="preserve"> </v>
      </c>
      <c r="C392" s="94" t="str">
        <f t="shared" si="36"/>
        <v xml:space="preserve"> </v>
      </c>
      <c r="D392" s="99"/>
      <c r="E392" s="94" t="str">
        <f t="shared" si="37"/>
        <v xml:space="preserve"> </v>
      </c>
      <c r="F392" s="94" t="str">
        <f t="shared" si="38"/>
        <v xml:space="preserve"> </v>
      </c>
      <c r="G392" s="94" t="str">
        <f t="shared" si="40"/>
        <v xml:space="preserve"> </v>
      </c>
      <c r="H392" s="98">
        <f t="shared" si="39"/>
        <v>2</v>
      </c>
      <c r="I392"/>
    </row>
    <row r="393" spans="1:9" ht="16">
      <c r="A393" s="43" t="str">
        <f t="shared" si="35"/>
        <v xml:space="preserve"> </v>
      </c>
      <c r="B393" s="93" t="str">
        <f>IF(A393=" "," ",IF(periods_per_year=26,IF(A393=1,fpdate,B392+14),IF(periods_per_year=52,IF(A393=1,fpdate,B392+7),DATE(YEAR(fpdate),MONTH(fpdate)+(A393-1)*months_per_period,IF(periods_per_year=24,IF((1-MOD(A393,2))=1,DAY(fpdate)+14,DAY(fpdate)),DAY(fpdate))))))</f>
        <v xml:space="preserve"> </v>
      </c>
      <c r="C393" s="94" t="str">
        <f t="shared" si="36"/>
        <v xml:space="preserve"> </v>
      </c>
      <c r="D393" s="99"/>
      <c r="E393" s="94" t="str">
        <f t="shared" si="37"/>
        <v xml:space="preserve"> </v>
      </c>
      <c r="F393" s="94" t="str">
        <f t="shared" si="38"/>
        <v xml:space="preserve"> </v>
      </c>
      <c r="G393" s="94" t="str">
        <f t="shared" si="40"/>
        <v xml:space="preserve"> </v>
      </c>
      <c r="H393" s="98">
        <f t="shared" si="39"/>
        <v>2</v>
      </c>
      <c r="I393"/>
    </row>
    <row r="394" spans="1:9" ht="16">
      <c r="A394" s="43" t="str">
        <f t="shared" ref="A394:A457" si="41">IF(A393&gt;=nper," ",A393+1)</f>
        <v xml:space="preserve"> </v>
      </c>
      <c r="B394" s="93" t="str">
        <f>IF(A394=" "," ",IF(periods_per_year=26,IF(A394=1,fpdate,B393+14),IF(periods_per_year=52,IF(A394=1,fpdate,B393+7),DATE(YEAR(fpdate),MONTH(fpdate)+(A394-1)*months_per_period,IF(periods_per_year=24,IF((1-MOD(A394,2))=1,DAY(fpdate)+14,DAY(fpdate)),DAY(fpdate))))))</f>
        <v xml:space="preserve"> </v>
      </c>
      <c r="C394" s="94" t="str">
        <f t="shared" ref="C394:C457" si="42">IF(A394=" "," ",IF(OR(A394=nper,payment&gt;ROUND((1+rate)*G393,2)),ROUND((1+rate)*G393,2),payment))</f>
        <v xml:space="preserve"> </v>
      </c>
      <c r="D394" s="99"/>
      <c r="E394" s="94" t="str">
        <f t="shared" ref="E394:E457" si="43">IF(A394=" "," ",ROUND(rate*G393,2))</f>
        <v xml:space="preserve"> </v>
      </c>
      <c r="F394" s="94" t="str">
        <f t="shared" ref="F394:F457" si="44">IF(A394=" "," ",C394-E394+D394)</f>
        <v xml:space="preserve"> </v>
      </c>
      <c r="G394" s="94" t="str">
        <f t="shared" si="40"/>
        <v xml:space="preserve"> </v>
      </c>
      <c r="H394" s="98">
        <f t="shared" si="39"/>
        <v>2</v>
      </c>
      <c r="I394"/>
    </row>
    <row r="395" spans="1:9" ht="16">
      <c r="A395" s="43" t="str">
        <f t="shared" si="41"/>
        <v xml:space="preserve"> </v>
      </c>
      <c r="B395" s="93" t="str">
        <f>IF(A395=" "," ",IF(periods_per_year=26,IF(A395=1,fpdate,B394+14),IF(periods_per_year=52,IF(A395=1,fpdate,B394+7),DATE(YEAR(fpdate),MONTH(fpdate)+(A395-1)*months_per_period,IF(periods_per_year=24,IF((1-MOD(A395,2))=1,DAY(fpdate)+14,DAY(fpdate)),DAY(fpdate))))))</f>
        <v xml:space="preserve"> </v>
      </c>
      <c r="C395" s="94" t="str">
        <f t="shared" si="42"/>
        <v xml:space="preserve"> </v>
      </c>
      <c r="D395" s="99"/>
      <c r="E395" s="94" t="str">
        <f t="shared" si="43"/>
        <v xml:space="preserve"> </v>
      </c>
      <c r="F395" s="94" t="str">
        <f t="shared" si="44"/>
        <v xml:space="preserve"> </v>
      </c>
      <c r="G395" s="94" t="str">
        <f t="shared" si="40"/>
        <v xml:space="preserve"> </v>
      </c>
      <c r="H395" s="98">
        <f t="shared" ref="H395:H458" si="45">IF(AND(G395&lt;&gt;" ",G396=" "),1,2)</f>
        <v>2</v>
      </c>
      <c r="I395"/>
    </row>
    <row r="396" spans="1:9" ht="16">
      <c r="A396" s="43" t="str">
        <f t="shared" si="41"/>
        <v xml:space="preserve"> </v>
      </c>
      <c r="B396" s="93" t="str">
        <f>IF(A396=" "," ",IF(periods_per_year=26,IF(A396=1,fpdate,B395+14),IF(periods_per_year=52,IF(A396=1,fpdate,B395+7),DATE(YEAR(fpdate),MONTH(fpdate)+(A396-1)*months_per_period,IF(periods_per_year=24,IF((1-MOD(A396,2))=1,DAY(fpdate)+14,DAY(fpdate)),DAY(fpdate))))))</f>
        <v xml:space="preserve"> </v>
      </c>
      <c r="C396" s="94" t="str">
        <f t="shared" si="42"/>
        <v xml:space="preserve"> </v>
      </c>
      <c r="D396" s="99"/>
      <c r="E396" s="94" t="str">
        <f t="shared" si="43"/>
        <v xml:space="preserve"> </v>
      </c>
      <c r="F396" s="94" t="str">
        <f t="shared" si="44"/>
        <v xml:space="preserve"> </v>
      </c>
      <c r="G396" s="94" t="str">
        <f t="shared" si="40"/>
        <v xml:space="preserve"> </v>
      </c>
      <c r="H396" s="98">
        <f t="shared" si="45"/>
        <v>2</v>
      </c>
      <c r="I396"/>
    </row>
    <row r="397" spans="1:9" ht="16">
      <c r="A397" s="43" t="str">
        <f t="shared" si="41"/>
        <v xml:space="preserve"> </v>
      </c>
      <c r="B397" s="93" t="str">
        <f>IF(A397=" "," ",IF(periods_per_year=26,IF(A397=1,fpdate,B396+14),IF(periods_per_year=52,IF(A397=1,fpdate,B396+7),DATE(YEAR(fpdate),MONTH(fpdate)+(A397-1)*months_per_period,IF(periods_per_year=24,IF((1-MOD(A397,2))=1,DAY(fpdate)+14,DAY(fpdate)),DAY(fpdate))))))</f>
        <v xml:space="preserve"> </v>
      </c>
      <c r="C397" s="94" t="str">
        <f t="shared" si="42"/>
        <v xml:space="preserve"> </v>
      </c>
      <c r="D397" s="99"/>
      <c r="E397" s="94" t="str">
        <f t="shared" si="43"/>
        <v xml:space="preserve"> </v>
      </c>
      <c r="F397" s="94" t="str">
        <f t="shared" si="44"/>
        <v xml:space="preserve"> </v>
      </c>
      <c r="G397" s="94" t="str">
        <f t="shared" si="40"/>
        <v xml:space="preserve"> </v>
      </c>
      <c r="H397" s="98">
        <f t="shared" si="45"/>
        <v>2</v>
      </c>
      <c r="I397"/>
    </row>
    <row r="398" spans="1:9" ht="16">
      <c r="A398" s="43" t="str">
        <f t="shared" si="41"/>
        <v xml:space="preserve"> </v>
      </c>
      <c r="B398" s="93" t="str">
        <f>IF(A398=" "," ",IF(periods_per_year=26,IF(A398=1,fpdate,B397+14),IF(periods_per_year=52,IF(A398=1,fpdate,B397+7),DATE(YEAR(fpdate),MONTH(fpdate)+(A398-1)*months_per_period,IF(periods_per_year=24,IF((1-MOD(A398,2))=1,DAY(fpdate)+14,DAY(fpdate)),DAY(fpdate))))))</f>
        <v xml:space="preserve"> </v>
      </c>
      <c r="C398" s="94" t="str">
        <f t="shared" si="42"/>
        <v xml:space="preserve"> </v>
      </c>
      <c r="D398" s="99"/>
      <c r="E398" s="94" t="str">
        <f t="shared" si="43"/>
        <v xml:space="preserve"> </v>
      </c>
      <c r="F398" s="94" t="str">
        <f t="shared" si="44"/>
        <v xml:space="preserve"> </v>
      </c>
      <c r="G398" s="94" t="str">
        <f t="shared" si="40"/>
        <v xml:space="preserve"> </v>
      </c>
      <c r="H398" s="98">
        <f t="shared" si="45"/>
        <v>2</v>
      </c>
      <c r="I398"/>
    </row>
    <row r="399" spans="1:9" ht="16">
      <c r="A399" s="43" t="str">
        <f t="shared" si="41"/>
        <v xml:space="preserve"> </v>
      </c>
      <c r="B399" s="93" t="str">
        <f>IF(A399=" "," ",IF(periods_per_year=26,IF(A399=1,fpdate,B398+14),IF(periods_per_year=52,IF(A399=1,fpdate,B398+7),DATE(YEAR(fpdate),MONTH(fpdate)+(A399-1)*months_per_period,IF(periods_per_year=24,IF((1-MOD(A399,2))=1,DAY(fpdate)+14,DAY(fpdate)),DAY(fpdate))))))</f>
        <v xml:space="preserve"> </v>
      </c>
      <c r="C399" s="94" t="str">
        <f t="shared" si="42"/>
        <v xml:space="preserve"> </v>
      </c>
      <c r="D399" s="99"/>
      <c r="E399" s="94" t="str">
        <f t="shared" si="43"/>
        <v xml:space="preserve"> </v>
      </c>
      <c r="F399" s="94" t="str">
        <f t="shared" si="44"/>
        <v xml:space="preserve"> </v>
      </c>
      <c r="G399" s="94" t="str">
        <f t="shared" si="40"/>
        <v xml:space="preserve"> </v>
      </c>
      <c r="H399" s="98">
        <f t="shared" si="45"/>
        <v>2</v>
      </c>
      <c r="I399"/>
    </row>
    <row r="400" spans="1:9" ht="16">
      <c r="A400" s="43" t="str">
        <f t="shared" si="41"/>
        <v xml:space="preserve"> </v>
      </c>
      <c r="B400" s="93" t="str">
        <f>IF(A400=" "," ",IF(periods_per_year=26,IF(A400=1,fpdate,B399+14),IF(periods_per_year=52,IF(A400=1,fpdate,B399+7),DATE(YEAR(fpdate),MONTH(fpdate)+(A400-1)*months_per_period,IF(periods_per_year=24,IF((1-MOD(A400,2))=1,DAY(fpdate)+14,DAY(fpdate)),DAY(fpdate))))))</f>
        <v xml:space="preserve"> </v>
      </c>
      <c r="C400" s="94" t="str">
        <f t="shared" si="42"/>
        <v xml:space="preserve"> </v>
      </c>
      <c r="D400" s="99"/>
      <c r="E400" s="94" t="str">
        <f t="shared" si="43"/>
        <v xml:space="preserve"> </v>
      </c>
      <c r="F400" s="94" t="str">
        <f t="shared" si="44"/>
        <v xml:space="preserve"> </v>
      </c>
      <c r="G400" s="94" t="str">
        <f t="shared" si="40"/>
        <v xml:space="preserve"> </v>
      </c>
      <c r="H400" s="98">
        <f t="shared" si="45"/>
        <v>2</v>
      </c>
      <c r="I400"/>
    </row>
    <row r="401" spans="1:9" ht="16">
      <c r="A401" s="43" t="str">
        <f t="shared" si="41"/>
        <v xml:space="preserve"> </v>
      </c>
      <c r="B401" s="93" t="str">
        <f>IF(A401=" "," ",IF(periods_per_year=26,IF(A401=1,fpdate,B400+14),IF(periods_per_year=52,IF(A401=1,fpdate,B400+7),DATE(YEAR(fpdate),MONTH(fpdate)+(A401-1)*months_per_period,IF(periods_per_year=24,IF((1-MOD(A401,2))=1,DAY(fpdate)+14,DAY(fpdate)),DAY(fpdate))))))</f>
        <v xml:space="preserve"> </v>
      </c>
      <c r="C401" s="94" t="str">
        <f t="shared" si="42"/>
        <v xml:space="preserve"> </v>
      </c>
      <c r="D401" s="99"/>
      <c r="E401" s="94" t="str">
        <f t="shared" si="43"/>
        <v xml:space="preserve"> </v>
      </c>
      <c r="F401" s="94" t="str">
        <f t="shared" si="44"/>
        <v xml:space="preserve"> </v>
      </c>
      <c r="G401" s="94" t="str">
        <f t="shared" si="40"/>
        <v xml:space="preserve"> </v>
      </c>
      <c r="H401" s="98">
        <f t="shared" si="45"/>
        <v>2</v>
      </c>
      <c r="I401"/>
    </row>
    <row r="402" spans="1:9" ht="16">
      <c r="A402" s="43" t="str">
        <f t="shared" si="41"/>
        <v xml:space="preserve"> </v>
      </c>
      <c r="B402" s="93" t="str">
        <f>IF(A402=" "," ",IF(periods_per_year=26,IF(A402=1,fpdate,B401+14),IF(periods_per_year=52,IF(A402=1,fpdate,B401+7),DATE(YEAR(fpdate),MONTH(fpdate)+(A402-1)*months_per_period,IF(periods_per_year=24,IF((1-MOD(A402,2))=1,DAY(fpdate)+14,DAY(fpdate)),DAY(fpdate))))))</f>
        <v xml:space="preserve"> </v>
      </c>
      <c r="C402" s="94" t="str">
        <f t="shared" si="42"/>
        <v xml:space="preserve"> </v>
      </c>
      <c r="D402" s="99"/>
      <c r="E402" s="94" t="str">
        <f t="shared" si="43"/>
        <v xml:space="preserve"> </v>
      </c>
      <c r="F402" s="94" t="str">
        <f t="shared" si="44"/>
        <v xml:space="preserve"> </v>
      </c>
      <c r="G402" s="94" t="str">
        <f t="shared" si="40"/>
        <v xml:space="preserve"> </v>
      </c>
      <c r="H402" s="98">
        <f t="shared" si="45"/>
        <v>2</v>
      </c>
      <c r="I402"/>
    </row>
    <row r="403" spans="1:9" ht="16">
      <c r="A403" s="43" t="str">
        <f t="shared" si="41"/>
        <v xml:space="preserve"> </v>
      </c>
      <c r="B403" s="93" t="str">
        <f>IF(A403=" "," ",IF(periods_per_year=26,IF(A403=1,fpdate,B402+14),IF(periods_per_year=52,IF(A403=1,fpdate,B402+7),DATE(YEAR(fpdate),MONTH(fpdate)+(A403-1)*months_per_period,IF(periods_per_year=24,IF((1-MOD(A403,2))=1,DAY(fpdate)+14,DAY(fpdate)),DAY(fpdate))))))</f>
        <v xml:space="preserve"> </v>
      </c>
      <c r="C403" s="94" t="str">
        <f t="shared" si="42"/>
        <v xml:space="preserve"> </v>
      </c>
      <c r="D403" s="99"/>
      <c r="E403" s="94" t="str">
        <f t="shared" si="43"/>
        <v xml:space="preserve"> </v>
      </c>
      <c r="F403" s="94" t="str">
        <f t="shared" si="44"/>
        <v xml:space="preserve"> </v>
      </c>
      <c r="G403" s="94" t="str">
        <f t="shared" si="40"/>
        <v xml:space="preserve"> </v>
      </c>
      <c r="H403" s="98">
        <f t="shared" si="45"/>
        <v>2</v>
      </c>
      <c r="I403"/>
    </row>
    <row r="404" spans="1:9" ht="16">
      <c r="A404" s="43" t="str">
        <f t="shared" si="41"/>
        <v xml:space="preserve"> </v>
      </c>
      <c r="B404" s="93" t="str">
        <f>IF(A404=" "," ",IF(periods_per_year=26,IF(A404=1,fpdate,B403+14),IF(periods_per_year=52,IF(A404=1,fpdate,B403+7),DATE(YEAR(fpdate),MONTH(fpdate)+(A404-1)*months_per_period,IF(periods_per_year=24,IF((1-MOD(A404,2))=1,DAY(fpdate)+14,DAY(fpdate)),DAY(fpdate))))))</f>
        <v xml:space="preserve"> </v>
      </c>
      <c r="C404" s="94" t="str">
        <f t="shared" si="42"/>
        <v xml:space="preserve"> </v>
      </c>
      <c r="D404" s="99"/>
      <c r="E404" s="94" t="str">
        <f t="shared" si="43"/>
        <v xml:space="preserve"> </v>
      </c>
      <c r="F404" s="94" t="str">
        <f t="shared" si="44"/>
        <v xml:space="preserve"> </v>
      </c>
      <c r="G404" s="94" t="str">
        <f t="shared" si="40"/>
        <v xml:space="preserve"> </v>
      </c>
      <c r="H404" s="98">
        <f t="shared" si="45"/>
        <v>2</v>
      </c>
      <c r="I404"/>
    </row>
    <row r="405" spans="1:9" ht="16">
      <c r="A405" s="43" t="str">
        <f t="shared" si="41"/>
        <v xml:space="preserve"> </v>
      </c>
      <c r="B405" s="93" t="str">
        <f>IF(A405=" "," ",IF(periods_per_year=26,IF(A405=1,fpdate,B404+14),IF(periods_per_year=52,IF(A405=1,fpdate,B404+7),DATE(YEAR(fpdate),MONTH(fpdate)+(A405-1)*months_per_period,IF(periods_per_year=24,IF((1-MOD(A405,2))=1,DAY(fpdate)+14,DAY(fpdate)),DAY(fpdate))))))</f>
        <v xml:space="preserve"> </v>
      </c>
      <c r="C405" s="94" t="str">
        <f t="shared" si="42"/>
        <v xml:space="preserve"> </v>
      </c>
      <c r="D405" s="99"/>
      <c r="E405" s="94" t="str">
        <f t="shared" si="43"/>
        <v xml:space="preserve"> </v>
      </c>
      <c r="F405" s="94" t="str">
        <f t="shared" si="44"/>
        <v xml:space="preserve"> </v>
      </c>
      <c r="G405" s="94" t="str">
        <f t="shared" si="40"/>
        <v xml:space="preserve"> </v>
      </c>
      <c r="H405" s="98">
        <f t="shared" si="45"/>
        <v>2</v>
      </c>
      <c r="I405"/>
    </row>
    <row r="406" spans="1:9" ht="16">
      <c r="A406" s="43" t="str">
        <f t="shared" si="41"/>
        <v xml:space="preserve"> </v>
      </c>
      <c r="B406" s="93" t="str">
        <f>IF(A406=" "," ",IF(periods_per_year=26,IF(A406=1,fpdate,B405+14),IF(periods_per_year=52,IF(A406=1,fpdate,B405+7),DATE(YEAR(fpdate),MONTH(fpdate)+(A406-1)*months_per_period,IF(periods_per_year=24,IF((1-MOD(A406,2))=1,DAY(fpdate)+14,DAY(fpdate)),DAY(fpdate))))))</f>
        <v xml:space="preserve"> </v>
      </c>
      <c r="C406" s="94" t="str">
        <f t="shared" si="42"/>
        <v xml:space="preserve"> </v>
      </c>
      <c r="D406" s="99"/>
      <c r="E406" s="94" t="str">
        <f t="shared" si="43"/>
        <v xml:space="preserve"> </v>
      </c>
      <c r="F406" s="94" t="str">
        <f t="shared" si="44"/>
        <v xml:space="preserve"> </v>
      </c>
      <c r="G406" s="94" t="str">
        <f t="shared" si="40"/>
        <v xml:space="preserve"> </v>
      </c>
      <c r="H406" s="98">
        <f t="shared" si="45"/>
        <v>2</v>
      </c>
      <c r="I406"/>
    </row>
    <row r="407" spans="1:9" ht="16">
      <c r="A407" s="43" t="str">
        <f t="shared" si="41"/>
        <v xml:space="preserve"> </v>
      </c>
      <c r="B407" s="93" t="str">
        <f>IF(A407=" "," ",IF(periods_per_year=26,IF(A407=1,fpdate,B406+14),IF(periods_per_year=52,IF(A407=1,fpdate,B406+7),DATE(YEAR(fpdate),MONTH(fpdate)+(A407-1)*months_per_period,IF(periods_per_year=24,IF((1-MOD(A407,2))=1,DAY(fpdate)+14,DAY(fpdate)),DAY(fpdate))))))</f>
        <v xml:space="preserve"> </v>
      </c>
      <c r="C407" s="94" t="str">
        <f t="shared" si="42"/>
        <v xml:space="preserve"> </v>
      </c>
      <c r="D407" s="99"/>
      <c r="E407" s="94" t="str">
        <f t="shared" si="43"/>
        <v xml:space="preserve"> </v>
      </c>
      <c r="F407" s="94" t="str">
        <f t="shared" si="44"/>
        <v xml:space="preserve"> </v>
      </c>
      <c r="G407" s="94" t="str">
        <f t="shared" si="40"/>
        <v xml:space="preserve"> </v>
      </c>
      <c r="H407" s="98">
        <f t="shared" si="45"/>
        <v>2</v>
      </c>
      <c r="I407"/>
    </row>
    <row r="408" spans="1:9" ht="16">
      <c r="A408" s="43" t="str">
        <f t="shared" si="41"/>
        <v xml:space="preserve"> </v>
      </c>
      <c r="B408" s="93" t="str">
        <f>IF(A408=" "," ",IF(periods_per_year=26,IF(A408=1,fpdate,B407+14),IF(periods_per_year=52,IF(A408=1,fpdate,B407+7),DATE(YEAR(fpdate),MONTH(fpdate)+(A408-1)*months_per_period,IF(periods_per_year=24,IF((1-MOD(A408,2))=1,DAY(fpdate)+14,DAY(fpdate)),DAY(fpdate))))))</f>
        <v xml:space="preserve"> </v>
      </c>
      <c r="C408" s="94" t="str">
        <f t="shared" si="42"/>
        <v xml:space="preserve"> </v>
      </c>
      <c r="D408" s="99"/>
      <c r="E408" s="94" t="str">
        <f t="shared" si="43"/>
        <v xml:space="preserve"> </v>
      </c>
      <c r="F408" s="94" t="str">
        <f t="shared" si="44"/>
        <v xml:space="preserve"> </v>
      </c>
      <c r="G408" s="94" t="str">
        <f t="shared" si="40"/>
        <v xml:space="preserve"> </v>
      </c>
      <c r="H408" s="98">
        <f t="shared" si="45"/>
        <v>2</v>
      </c>
      <c r="I408"/>
    </row>
    <row r="409" spans="1:9" ht="16">
      <c r="A409" s="43" t="str">
        <f t="shared" si="41"/>
        <v xml:space="preserve"> </v>
      </c>
      <c r="B409" s="93" t="str">
        <f>IF(A409=" "," ",IF(periods_per_year=26,IF(A409=1,fpdate,B408+14),IF(periods_per_year=52,IF(A409=1,fpdate,B408+7),DATE(YEAR(fpdate),MONTH(fpdate)+(A409-1)*months_per_period,IF(periods_per_year=24,IF((1-MOD(A409,2))=1,DAY(fpdate)+14,DAY(fpdate)),DAY(fpdate))))))</f>
        <v xml:space="preserve"> </v>
      </c>
      <c r="C409" s="94" t="str">
        <f t="shared" si="42"/>
        <v xml:space="preserve"> </v>
      </c>
      <c r="D409" s="99"/>
      <c r="E409" s="94" t="str">
        <f t="shared" si="43"/>
        <v xml:space="preserve"> </v>
      </c>
      <c r="F409" s="94" t="str">
        <f t="shared" si="44"/>
        <v xml:space="preserve"> </v>
      </c>
      <c r="G409" s="94" t="str">
        <f t="shared" si="40"/>
        <v xml:space="preserve"> </v>
      </c>
      <c r="H409" s="98">
        <f t="shared" si="45"/>
        <v>2</v>
      </c>
      <c r="I409"/>
    </row>
    <row r="410" spans="1:9" ht="16">
      <c r="A410" s="43" t="str">
        <f t="shared" si="41"/>
        <v xml:space="preserve"> </v>
      </c>
      <c r="B410" s="93" t="str">
        <f>IF(A410=" "," ",IF(periods_per_year=26,IF(A410=1,fpdate,B409+14),IF(periods_per_year=52,IF(A410=1,fpdate,B409+7),DATE(YEAR(fpdate),MONTH(fpdate)+(A410-1)*months_per_period,IF(periods_per_year=24,IF((1-MOD(A410,2))=1,DAY(fpdate)+14,DAY(fpdate)),DAY(fpdate))))))</f>
        <v xml:space="preserve"> </v>
      </c>
      <c r="C410" s="94" t="str">
        <f t="shared" si="42"/>
        <v xml:space="preserve"> </v>
      </c>
      <c r="D410" s="99"/>
      <c r="E410" s="94" t="str">
        <f t="shared" si="43"/>
        <v xml:space="preserve"> </v>
      </c>
      <c r="F410" s="94" t="str">
        <f t="shared" si="44"/>
        <v xml:space="preserve"> </v>
      </c>
      <c r="G410" s="94" t="str">
        <f t="shared" si="40"/>
        <v xml:space="preserve"> </v>
      </c>
      <c r="H410" s="98">
        <f t="shared" si="45"/>
        <v>2</v>
      </c>
      <c r="I410"/>
    </row>
    <row r="411" spans="1:9" ht="16">
      <c r="A411" s="43" t="str">
        <f t="shared" si="41"/>
        <v xml:space="preserve"> </v>
      </c>
      <c r="B411" s="93" t="str">
        <f>IF(A411=" "," ",IF(periods_per_year=26,IF(A411=1,fpdate,B410+14),IF(periods_per_year=52,IF(A411=1,fpdate,B410+7),DATE(YEAR(fpdate),MONTH(fpdate)+(A411-1)*months_per_period,IF(periods_per_year=24,IF((1-MOD(A411,2))=1,DAY(fpdate)+14,DAY(fpdate)),DAY(fpdate))))))</f>
        <v xml:space="preserve"> </v>
      </c>
      <c r="C411" s="94" t="str">
        <f t="shared" si="42"/>
        <v xml:space="preserve"> </v>
      </c>
      <c r="D411" s="99"/>
      <c r="E411" s="94" t="str">
        <f t="shared" si="43"/>
        <v xml:space="preserve"> </v>
      </c>
      <c r="F411" s="94" t="str">
        <f t="shared" si="44"/>
        <v xml:space="preserve"> </v>
      </c>
      <c r="G411" s="94" t="str">
        <f t="shared" si="40"/>
        <v xml:space="preserve"> </v>
      </c>
      <c r="H411" s="98">
        <f t="shared" si="45"/>
        <v>2</v>
      </c>
      <c r="I411"/>
    </row>
    <row r="412" spans="1:9" ht="16">
      <c r="A412" s="43" t="str">
        <f t="shared" si="41"/>
        <v xml:space="preserve"> </v>
      </c>
      <c r="B412" s="93" t="str">
        <f>IF(A412=" "," ",IF(periods_per_year=26,IF(A412=1,fpdate,B411+14),IF(periods_per_year=52,IF(A412=1,fpdate,B411+7),DATE(YEAR(fpdate),MONTH(fpdate)+(A412-1)*months_per_period,IF(periods_per_year=24,IF((1-MOD(A412,2))=1,DAY(fpdate)+14,DAY(fpdate)),DAY(fpdate))))))</f>
        <v xml:space="preserve"> </v>
      </c>
      <c r="C412" s="94" t="str">
        <f t="shared" si="42"/>
        <v xml:space="preserve"> </v>
      </c>
      <c r="D412" s="99"/>
      <c r="E412" s="94" t="str">
        <f t="shared" si="43"/>
        <v xml:space="preserve"> </v>
      </c>
      <c r="F412" s="94" t="str">
        <f t="shared" si="44"/>
        <v xml:space="preserve"> </v>
      </c>
      <c r="G412" s="94" t="str">
        <f t="shared" si="40"/>
        <v xml:space="preserve"> </v>
      </c>
      <c r="H412" s="98">
        <f t="shared" si="45"/>
        <v>2</v>
      </c>
      <c r="I412"/>
    </row>
    <row r="413" spans="1:9" ht="16">
      <c r="A413" s="43" t="str">
        <f t="shared" si="41"/>
        <v xml:space="preserve"> </v>
      </c>
      <c r="B413" s="93" t="str">
        <f>IF(A413=" "," ",IF(periods_per_year=26,IF(A413=1,fpdate,B412+14),IF(periods_per_year=52,IF(A413=1,fpdate,B412+7),DATE(YEAR(fpdate),MONTH(fpdate)+(A413-1)*months_per_period,IF(periods_per_year=24,IF((1-MOD(A413,2))=1,DAY(fpdate)+14,DAY(fpdate)),DAY(fpdate))))))</f>
        <v xml:space="preserve"> </v>
      </c>
      <c r="C413" s="94" t="str">
        <f t="shared" si="42"/>
        <v xml:space="preserve"> </v>
      </c>
      <c r="D413" s="99"/>
      <c r="E413" s="94" t="str">
        <f t="shared" si="43"/>
        <v xml:space="preserve"> </v>
      </c>
      <c r="F413" s="94" t="str">
        <f t="shared" si="44"/>
        <v xml:space="preserve"> </v>
      </c>
      <c r="G413" s="94" t="str">
        <f t="shared" si="40"/>
        <v xml:space="preserve"> </v>
      </c>
      <c r="H413" s="98">
        <f t="shared" si="45"/>
        <v>2</v>
      </c>
      <c r="I413"/>
    </row>
    <row r="414" spans="1:9" ht="16">
      <c r="A414" s="43" t="str">
        <f t="shared" si="41"/>
        <v xml:space="preserve"> </v>
      </c>
      <c r="B414" s="93" t="str">
        <f>IF(A414=" "," ",IF(periods_per_year=26,IF(A414=1,fpdate,B413+14),IF(periods_per_year=52,IF(A414=1,fpdate,B413+7),DATE(YEAR(fpdate),MONTH(fpdate)+(A414-1)*months_per_period,IF(periods_per_year=24,IF((1-MOD(A414,2))=1,DAY(fpdate)+14,DAY(fpdate)),DAY(fpdate))))))</f>
        <v xml:space="preserve"> </v>
      </c>
      <c r="C414" s="94" t="str">
        <f t="shared" si="42"/>
        <v xml:space="preserve"> </v>
      </c>
      <c r="D414" s="99"/>
      <c r="E414" s="94" t="str">
        <f t="shared" si="43"/>
        <v xml:space="preserve"> </v>
      </c>
      <c r="F414" s="94" t="str">
        <f t="shared" si="44"/>
        <v xml:space="preserve"> </v>
      </c>
      <c r="G414" s="94" t="str">
        <f t="shared" si="40"/>
        <v xml:space="preserve"> </v>
      </c>
      <c r="H414" s="98">
        <f t="shared" si="45"/>
        <v>2</v>
      </c>
      <c r="I414"/>
    </row>
    <row r="415" spans="1:9" ht="16">
      <c r="A415" s="43" t="str">
        <f t="shared" si="41"/>
        <v xml:space="preserve"> </v>
      </c>
      <c r="B415" s="93" t="str">
        <f>IF(A415=" "," ",IF(periods_per_year=26,IF(A415=1,fpdate,B414+14),IF(periods_per_year=52,IF(A415=1,fpdate,B414+7),DATE(YEAR(fpdate),MONTH(fpdate)+(A415-1)*months_per_period,IF(periods_per_year=24,IF((1-MOD(A415,2))=1,DAY(fpdate)+14,DAY(fpdate)),DAY(fpdate))))))</f>
        <v xml:space="preserve"> </v>
      </c>
      <c r="C415" s="94" t="str">
        <f t="shared" si="42"/>
        <v xml:space="preserve"> </v>
      </c>
      <c r="D415" s="99"/>
      <c r="E415" s="94" t="str">
        <f t="shared" si="43"/>
        <v xml:space="preserve"> </v>
      </c>
      <c r="F415" s="94" t="str">
        <f t="shared" si="44"/>
        <v xml:space="preserve"> </v>
      </c>
      <c r="G415" s="94" t="str">
        <f t="shared" si="40"/>
        <v xml:space="preserve"> </v>
      </c>
      <c r="H415" s="98">
        <f t="shared" si="45"/>
        <v>2</v>
      </c>
      <c r="I415"/>
    </row>
    <row r="416" spans="1:9" ht="16">
      <c r="A416" s="43" t="str">
        <f t="shared" si="41"/>
        <v xml:space="preserve"> </v>
      </c>
      <c r="B416" s="93" t="str">
        <f>IF(A416=" "," ",IF(periods_per_year=26,IF(A416=1,fpdate,B415+14),IF(periods_per_year=52,IF(A416=1,fpdate,B415+7),DATE(YEAR(fpdate),MONTH(fpdate)+(A416-1)*months_per_period,IF(periods_per_year=24,IF((1-MOD(A416,2))=1,DAY(fpdate)+14,DAY(fpdate)),DAY(fpdate))))))</f>
        <v xml:space="preserve"> </v>
      </c>
      <c r="C416" s="94" t="str">
        <f t="shared" si="42"/>
        <v xml:space="preserve"> </v>
      </c>
      <c r="D416" s="99"/>
      <c r="E416" s="94" t="str">
        <f t="shared" si="43"/>
        <v xml:space="preserve"> </v>
      </c>
      <c r="F416" s="94" t="str">
        <f t="shared" si="44"/>
        <v xml:space="preserve"> </v>
      </c>
      <c r="G416" s="94" t="str">
        <f t="shared" si="40"/>
        <v xml:space="preserve"> </v>
      </c>
      <c r="H416" s="98">
        <f t="shared" si="45"/>
        <v>2</v>
      </c>
      <c r="I416"/>
    </row>
    <row r="417" spans="1:9" ht="16">
      <c r="A417" s="43" t="str">
        <f t="shared" si="41"/>
        <v xml:space="preserve"> </v>
      </c>
      <c r="B417" s="93" t="str">
        <f>IF(A417=" "," ",IF(periods_per_year=26,IF(A417=1,fpdate,B416+14),IF(periods_per_year=52,IF(A417=1,fpdate,B416+7),DATE(YEAR(fpdate),MONTH(fpdate)+(A417-1)*months_per_period,IF(periods_per_year=24,IF((1-MOD(A417,2))=1,DAY(fpdate)+14,DAY(fpdate)),DAY(fpdate))))))</f>
        <v xml:space="preserve"> </v>
      </c>
      <c r="C417" s="94" t="str">
        <f t="shared" si="42"/>
        <v xml:space="preserve"> </v>
      </c>
      <c r="D417" s="99"/>
      <c r="E417" s="94" t="str">
        <f t="shared" si="43"/>
        <v xml:space="preserve"> </v>
      </c>
      <c r="F417" s="94" t="str">
        <f t="shared" si="44"/>
        <v xml:space="preserve"> </v>
      </c>
      <c r="G417" s="94" t="str">
        <f t="shared" si="40"/>
        <v xml:space="preserve"> </v>
      </c>
      <c r="H417" s="98">
        <f t="shared" si="45"/>
        <v>2</v>
      </c>
      <c r="I417"/>
    </row>
    <row r="418" spans="1:9" ht="16">
      <c r="A418" s="43" t="str">
        <f t="shared" si="41"/>
        <v xml:space="preserve"> </v>
      </c>
      <c r="B418" s="93" t="str">
        <f>IF(A418=" "," ",IF(periods_per_year=26,IF(A418=1,fpdate,B417+14),IF(periods_per_year=52,IF(A418=1,fpdate,B417+7),DATE(YEAR(fpdate),MONTH(fpdate)+(A418-1)*months_per_period,IF(periods_per_year=24,IF((1-MOD(A418,2))=1,DAY(fpdate)+14,DAY(fpdate)),DAY(fpdate))))))</f>
        <v xml:space="preserve"> </v>
      </c>
      <c r="C418" s="94" t="str">
        <f t="shared" si="42"/>
        <v xml:space="preserve"> </v>
      </c>
      <c r="D418" s="99"/>
      <c r="E418" s="94" t="str">
        <f t="shared" si="43"/>
        <v xml:space="preserve"> </v>
      </c>
      <c r="F418" s="94" t="str">
        <f t="shared" si="44"/>
        <v xml:space="preserve"> </v>
      </c>
      <c r="G418" s="94" t="str">
        <f t="shared" si="40"/>
        <v xml:space="preserve"> </v>
      </c>
      <c r="H418" s="98">
        <f t="shared" si="45"/>
        <v>2</v>
      </c>
      <c r="I418"/>
    </row>
    <row r="419" spans="1:9" ht="16">
      <c r="A419" s="43" t="str">
        <f t="shared" si="41"/>
        <v xml:space="preserve"> </v>
      </c>
      <c r="B419" s="93" t="str">
        <f>IF(A419=" "," ",IF(periods_per_year=26,IF(A419=1,fpdate,B418+14),IF(periods_per_year=52,IF(A419=1,fpdate,B418+7),DATE(YEAR(fpdate),MONTH(fpdate)+(A419-1)*months_per_period,IF(periods_per_year=24,IF((1-MOD(A419,2))=1,DAY(fpdate)+14,DAY(fpdate)),DAY(fpdate))))))</f>
        <v xml:space="preserve"> </v>
      </c>
      <c r="C419" s="94" t="str">
        <f t="shared" si="42"/>
        <v xml:space="preserve"> </v>
      </c>
      <c r="D419" s="99"/>
      <c r="E419" s="94" t="str">
        <f t="shared" si="43"/>
        <v xml:space="preserve"> </v>
      </c>
      <c r="F419" s="94" t="str">
        <f t="shared" si="44"/>
        <v xml:space="preserve"> </v>
      </c>
      <c r="G419" s="94" t="str">
        <f t="shared" si="40"/>
        <v xml:space="preserve"> </v>
      </c>
      <c r="H419" s="98">
        <f t="shared" si="45"/>
        <v>2</v>
      </c>
      <c r="I419"/>
    </row>
    <row r="420" spans="1:9" ht="16">
      <c r="A420" s="43" t="str">
        <f t="shared" si="41"/>
        <v xml:space="preserve"> </v>
      </c>
      <c r="B420" s="93" t="str">
        <f>IF(A420=" "," ",IF(periods_per_year=26,IF(A420=1,fpdate,B419+14),IF(periods_per_year=52,IF(A420=1,fpdate,B419+7),DATE(YEAR(fpdate),MONTH(fpdate)+(A420-1)*months_per_period,IF(periods_per_year=24,IF((1-MOD(A420,2))=1,DAY(fpdate)+14,DAY(fpdate)),DAY(fpdate))))))</f>
        <v xml:space="preserve"> </v>
      </c>
      <c r="C420" s="94" t="str">
        <f t="shared" si="42"/>
        <v xml:space="preserve"> </v>
      </c>
      <c r="D420" s="99"/>
      <c r="E420" s="94" t="str">
        <f t="shared" si="43"/>
        <v xml:space="preserve"> </v>
      </c>
      <c r="F420" s="94" t="str">
        <f t="shared" si="44"/>
        <v xml:space="preserve"> </v>
      </c>
      <c r="G420" s="94" t="str">
        <f t="shared" si="40"/>
        <v xml:space="preserve"> </v>
      </c>
      <c r="H420" s="98">
        <f t="shared" si="45"/>
        <v>2</v>
      </c>
      <c r="I420"/>
    </row>
    <row r="421" spans="1:9" ht="16">
      <c r="A421" s="43" t="str">
        <f t="shared" si="41"/>
        <v xml:space="preserve"> </v>
      </c>
      <c r="B421" s="93" t="str">
        <f>IF(A421=" "," ",IF(periods_per_year=26,IF(A421=1,fpdate,B420+14),IF(periods_per_year=52,IF(A421=1,fpdate,B420+7),DATE(YEAR(fpdate),MONTH(fpdate)+(A421-1)*months_per_period,IF(periods_per_year=24,IF((1-MOD(A421,2))=1,DAY(fpdate)+14,DAY(fpdate)),DAY(fpdate))))))</f>
        <v xml:space="preserve"> </v>
      </c>
      <c r="C421" s="94" t="str">
        <f t="shared" si="42"/>
        <v xml:space="preserve"> </v>
      </c>
      <c r="D421" s="99"/>
      <c r="E421" s="94" t="str">
        <f t="shared" si="43"/>
        <v xml:space="preserve"> </v>
      </c>
      <c r="F421" s="94" t="str">
        <f t="shared" si="44"/>
        <v xml:space="preserve"> </v>
      </c>
      <c r="G421" s="94" t="str">
        <f t="shared" si="40"/>
        <v xml:space="preserve"> </v>
      </c>
      <c r="H421" s="98">
        <f t="shared" si="45"/>
        <v>2</v>
      </c>
      <c r="I421"/>
    </row>
    <row r="422" spans="1:9" ht="16">
      <c r="A422" s="43" t="str">
        <f t="shared" si="41"/>
        <v xml:space="preserve"> </v>
      </c>
      <c r="B422" s="93" t="str">
        <f>IF(A422=" "," ",IF(periods_per_year=26,IF(A422=1,fpdate,B421+14),IF(periods_per_year=52,IF(A422=1,fpdate,B421+7),DATE(YEAR(fpdate),MONTH(fpdate)+(A422-1)*months_per_period,IF(periods_per_year=24,IF((1-MOD(A422,2))=1,DAY(fpdate)+14,DAY(fpdate)),DAY(fpdate))))))</f>
        <v xml:space="preserve"> </v>
      </c>
      <c r="C422" s="94" t="str">
        <f t="shared" si="42"/>
        <v xml:space="preserve"> </v>
      </c>
      <c r="D422" s="99"/>
      <c r="E422" s="94" t="str">
        <f t="shared" si="43"/>
        <v xml:space="preserve"> </v>
      </c>
      <c r="F422" s="94" t="str">
        <f t="shared" si="44"/>
        <v xml:space="preserve"> </v>
      </c>
      <c r="G422" s="94" t="str">
        <f t="shared" si="40"/>
        <v xml:space="preserve"> </v>
      </c>
      <c r="H422" s="98">
        <f t="shared" si="45"/>
        <v>2</v>
      </c>
      <c r="I422"/>
    </row>
    <row r="423" spans="1:9" ht="16">
      <c r="A423" s="43" t="str">
        <f t="shared" si="41"/>
        <v xml:space="preserve"> </v>
      </c>
      <c r="B423" s="93" t="str">
        <f>IF(A423=" "," ",IF(periods_per_year=26,IF(A423=1,fpdate,B422+14),IF(periods_per_year=52,IF(A423=1,fpdate,B422+7),DATE(YEAR(fpdate),MONTH(fpdate)+(A423-1)*months_per_period,IF(periods_per_year=24,IF((1-MOD(A423,2))=1,DAY(fpdate)+14,DAY(fpdate)),DAY(fpdate))))))</f>
        <v xml:space="preserve"> </v>
      </c>
      <c r="C423" s="94" t="str">
        <f t="shared" si="42"/>
        <v xml:space="preserve"> </v>
      </c>
      <c r="D423" s="99"/>
      <c r="E423" s="94" t="str">
        <f t="shared" si="43"/>
        <v xml:space="preserve"> </v>
      </c>
      <c r="F423" s="94" t="str">
        <f t="shared" si="44"/>
        <v xml:space="preserve"> </v>
      </c>
      <c r="G423" s="94" t="str">
        <f t="shared" si="40"/>
        <v xml:space="preserve"> </v>
      </c>
      <c r="H423" s="98">
        <f t="shared" si="45"/>
        <v>2</v>
      </c>
      <c r="I423"/>
    </row>
    <row r="424" spans="1:9" ht="16">
      <c r="A424" s="43" t="str">
        <f t="shared" si="41"/>
        <v xml:space="preserve"> </v>
      </c>
      <c r="B424" s="93" t="str">
        <f>IF(A424=" "," ",IF(periods_per_year=26,IF(A424=1,fpdate,B423+14),IF(periods_per_year=52,IF(A424=1,fpdate,B423+7),DATE(YEAR(fpdate),MONTH(fpdate)+(A424-1)*months_per_period,IF(periods_per_year=24,IF((1-MOD(A424,2))=1,DAY(fpdate)+14,DAY(fpdate)),DAY(fpdate))))))</f>
        <v xml:space="preserve"> </v>
      </c>
      <c r="C424" s="94" t="str">
        <f t="shared" si="42"/>
        <v xml:space="preserve"> </v>
      </c>
      <c r="D424" s="99"/>
      <c r="E424" s="94" t="str">
        <f t="shared" si="43"/>
        <v xml:space="preserve"> </v>
      </c>
      <c r="F424" s="94" t="str">
        <f t="shared" si="44"/>
        <v xml:space="preserve"> </v>
      </c>
      <c r="G424" s="94" t="str">
        <f t="shared" si="40"/>
        <v xml:space="preserve"> </v>
      </c>
      <c r="H424" s="98">
        <f t="shared" si="45"/>
        <v>2</v>
      </c>
      <c r="I424"/>
    </row>
    <row r="425" spans="1:9" ht="16">
      <c r="A425" s="43" t="str">
        <f t="shared" si="41"/>
        <v xml:space="preserve"> </v>
      </c>
      <c r="B425" s="93" t="str">
        <f>IF(A425=" "," ",IF(periods_per_year=26,IF(A425=1,fpdate,B424+14),IF(periods_per_year=52,IF(A425=1,fpdate,B424+7),DATE(YEAR(fpdate),MONTH(fpdate)+(A425-1)*months_per_period,IF(periods_per_year=24,IF((1-MOD(A425,2))=1,DAY(fpdate)+14,DAY(fpdate)),DAY(fpdate))))))</f>
        <v xml:space="preserve"> </v>
      </c>
      <c r="C425" s="94" t="str">
        <f t="shared" si="42"/>
        <v xml:space="preserve"> </v>
      </c>
      <c r="D425" s="99"/>
      <c r="E425" s="94" t="str">
        <f t="shared" si="43"/>
        <v xml:space="preserve"> </v>
      </c>
      <c r="F425" s="94" t="str">
        <f t="shared" si="44"/>
        <v xml:space="preserve"> </v>
      </c>
      <c r="G425" s="94" t="str">
        <f t="shared" si="40"/>
        <v xml:space="preserve"> </v>
      </c>
      <c r="H425" s="98">
        <f t="shared" si="45"/>
        <v>2</v>
      </c>
      <c r="I425"/>
    </row>
    <row r="426" spans="1:9" ht="16">
      <c r="A426" s="43" t="str">
        <f t="shared" si="41"/>
        <v xml:space="preserve"> </v>
      </c>
      <c r="B426" s="93" t="str">
        <f>IF(A426=" "," ",IF(periods_per_year=26,IF(A426=1,fpdate,B425+14),IF(periods_per_year=52,IF(A426=1,fpdate,B425+7),DATE(YEAR(fpdate),MONTH(fpdate)+(A426-1)*months_per_period,IF(periods_per_year=24,IF((1-MOD(A426,2))=1,DAY(fpdate)+14,DAY(fpdate)),DAY(fpdate))))))</f>
        <v xml:space="preserve"> </v>
      </c>
      <c r="C426" s="94" t="str">
        <f t="shared" si="42"/>
        <v xml:space="preserve"> </v>
      </c>
      <c r="D426" s="99"/>
      <c r="E426" s="94" t="str">
        <f t="shared" si="43"/>
        <v xml:space="preserve"> </v>
      </c>
      <c r="F426" s="94" t="str">
        <f t="shared" si="44"/>
        <v xml:space="preserve"> </v>
      </c>
      <c r="G426" s="94" t="str">
        <f t="shared" si="40"/>
        <v xml:space="preserve"> </v>
      </c>
      <c r="H426" s="98">
        <f t="shared" si="45"/>
        <v>2</v>
      </c>
      <c r="I426"/>
    </row>
    <row r="427" spans="1:9" ht="16">
      <c r="A427" s="43" t="str">
        <f t="shared" si="41"/>
        <v xml:space="preserve"> </v>
      </c>
      <c r="B427" s="93" t="str">
        <f>IF(A427=" "," ",IF(periods_per_year=26,IF(A427=1,fpdate,B426+14),IF(periods_per_year=52,IF(A427=1,fpdate,B426+7),DATE(YEAR(fpdate),MONTH(fpdate)+(A427-1)*months_per_period,IF(periods_per_year=24,IF((1-MOD(A427,2))=1,DAY(fpdate)+14,DAY(fpdate)),DAY(fpdate))))))</f>
        <v xml:space="preserve"> </v>
      </c>
      <c r="C427" s="94" t="str">
        <f t="shared" si="42"/>
        <v xml:space="preserve"> </v>
      </c>
      <c r="D427" s="99"/>
      <c r="E427" s="94" t="str">
        <f t="shared" si="43"/>
        <v xml:space="preserve"> </v>
      </c>
      <c r="F427" s="94" t="str">
        <f t="shared" si="44"/>
        <v xml:space="preserve"> </v>
      </c>
      <c r="G427" s="94" t="str">
        <f t="shared" si="40"/>
        <v xml:space="preserve"> </v>
      </c>
      <c r="H427" s="98">
        <f t="shared" si="45"/>
        <v>2</v>
      </c>
      <c r="I427"/>
    </row>
    <row r="428" spans="1:9" ht="16">
      <c r="A428" s="43" t="str">
        <f t="shared" si="41"/>
        <v xml:space="preserve"> </v>
      </c>
      <c r="B428" s="93" t="str">
        <f>IF(A428=" "," ",IF(periods_per_year=26,IF(A428=1,fpdate,B427+14),IF(periods_per_year=52,IF(A428=1,fpdate,B427+7),DATE(YEAR(fpdate),MONTH(fpdate)+(A428-1)*months_per_period,IF(periods_per_year=24,IF((1-MOD(A428,2))=1,DAY(fpdate)+14,DAY(fpdate)),DAY(fpdate))))))</f>
        <v xml:space="preserve"> </v>
      </c>
      <c r="C428" s="94" t="str">
        <f t="shared" si="42"/>
        <v xml:space="preserve"> </v>
      </c>
      <c r="D428" s="99"/>
      <c r="E428" s="94" t="str">
        <f t="shared" si="43"/>
        <v xml:space="preserve"> </v>
      </c>
      <c r="F428" s="94" t="str">
        <f t="shared" si="44"/>
        <v xml:space="preserve"> </v>
      </c>
      <c r="G428" s="94" t="str">
        <f t="shared" si="40"/>
        <v xml:space="preserve"> </v>
      </c>
      <c r="H428" s="98">
        <f t="shared" si="45"/>
        <v>2</v>
      </c>
      <c r="I428"/>
    </row>
    <row r="429" spans="1:9" ht="16">
      <c r="A429" s="43" t="str">
        <f t="shared" si="41"/>
        <v xml:space="preserve"> </v>
      </c>
      <c r="B429" s="93" t="str">
        <f>IF(A429=" "," ",IF(periods_per_year=26,IF(A429=1,fpdate,B428+14),IF(periods_per_year=52,IF(A429=1,fpdate,B428+7),DATE(YEAR(fpdate),MONTH(fpdate)+(A429-1)*months_per_period,IF(periods_per_year=24,IF((1-MOD(A429,2))=1,DAY(fpdate)+14,DAY(fpdate)),DAY(fpdate))))))</f>
        <v xml:space="preserve"> </v>
      </c>
      <c r="C429" s="94" t="str">
        <f t="shared" si="42"/>
        <v xml:space="preserve"> </v>
      </c>
      <c r="D429" s="99"/>
      <c r="E429" s="94" t="str">
        <f t="shared" si="43"/>
        <v xml:space="preserve"> </v>
      </c>
      <c r="F429" s="94" t="str">
        <f t="shared" si="44"/>
        <v xml:space="preserve"> </v>
      </c>
      <c r="G429" s="94" t="str">
        <f t="shared" si="40"/>
        <v xml:space="preserve"> </v>
      </c>
      <c r="H429" s="98">
        <f t="shared" si="45"/>
        <v>2</v>
      </c>
      <c r="I429"/>
    </row>
    <row r="430" spans="1:9" ht="16">
      <c r="A430" s="43" t="str">
        <f t="shared" si="41"/>
        <v xml:space="preserve"> </v>
      </c>
      <c r="B430" s="93" t="str">
        <f>IF(A430=" "," ",IF(periods_per_year=26,IF(A430=1,fpdate,B429+14),IF(periods_per_year=52,IF(A430=1,fpdate,B429+7),DATE(YEAR(fpdate),MONTH(fpdate)+(A430-1)*months_per_period,IF(periods_per_year=24,IF((1-MOD(A430,2))=1,DAY(fpdate)+14,DAY(fpdate)),DAY(fpdate))))))</f>
        <v xml:space="preserve"> </v>
      </c>
      <c r="C430" s="94" t="str">
        <f t="shared" si="42"/>
        <v xml:space="preserve"> </v>
      </c>
      <c r="D430" s="99"/>
      <c r="E430" s="94" t="str">
        <f t="shared" si="43"/>
        <v xml:space="preserve"> </v>
      </c>
      <c r="F430" s="94" t="str">
        <f t="shared" si="44"/>
        <v xml:space="preserve"> </v>
      </c>
      <c r="G430" s="94" t="str">
        <f t="shared" si="40"/>
        <v xml:space="preserve"> </v>
      </c>
      <c r="H430" s="98">
        <f t="shared" si="45"/>
        <v>2</v>
      </c>
      <c r="I430"/>
    </row>
    <row r="431" spans="1:9" ht="16">
      <c r="A431" s="43" t="str">
        <f t="shared" si="41"/>
        <v xml:space="preserve"> </v>
      </c>
      <c r="B431" s="93" t="str">
        <f>IF(A431=" "," ",IF(periods_per_year=26,IF(A431=1,fpdate,B430+14),IF(periods_per_year=52,IF(A431=1,fpdate,B430+7),DATE(YEAR(fpdate),MONTH(fpdate)+(A431-1)*months_per_period,IF(periods_per_year=24,IF((1-MOD(A431,2))=1,DAY(fpdate)+14,DAY(fpdate)),DAY(fpdate))))))</f>
        <v xml:space="preserve"> </v>
      </c>
      <c r="C431" s="94" t="str">
        <f t="shared" si="42"/>
        <v xml:space="preserve"> </v>
      </c>
      <c r="D431" s="99"/>
      <c r="E431" s="94" t="str">
        <f t="shared" si="43"/>
        <v xml:space="preserve"> </v>
      </c>
      <c r="F431" s="94" t="str">
        <f t="shared" si="44"/>
        <v xml:space="preserve"> </v>
      </c>
      <c r="G431" s="94" t="str">
        <f t="shared" si="40"/>
        <v xml:space="preserve"> </v>
      </c>
      <c r="H431" s="98">
        <f t="shared" si="45"/>
        <v>2</v>
      </c>
      <c r="I431"/>
    </row>
    <row r="432" spans="1:9" ht="16">
      <c r="A432" s="43" t="str">
        <f t="shared" si="41"/>
        <v xml:space="preserve"> </v>
      </c>
      <c r="B432" s="93" t="str">
        <f>IF(A432=" "," ",IF(periods_per_year=26,IF(A432=1,fpdate,B431+14),IF(periods_per_year=52,IF(A432=1,fpdate,B431+7),DATE(YEAR(fpdate),MONTH(fpdate)+(A432-1)*months_per_period,IF(periods_per_year=24,IF((1-MOD(A432,2))=1,DAY(fpdate)+14,DAY(fpdate)),DAY(fpdate))))))</f>
        <v xml:space="preserve"> </v>
      </c>
      <c r="C432" s="94" t="str">
        <f t="shared" si="42"/>
        <v xml:space="preserve"> </v>
      </c>
      <c r="D432" s="99"/>
      <c r="E432" s="94" t="str">
        <f t="shared" si="43"/>
        <v xml:space="preserve"> </v>
      </c>
      <c r="F432" s="94" t="str">
        <f t="shared" si="44"/>
        <v xml:space="preserve"> </v>
      </c>
      <c r="G432" s="94" t="str">
        <f t="shared" si="40"/>
        <v xml:space="preserve"> </v>
      </c>
      <c r="H432" s="98">
        <f t="shared" si="45"/>
        <v>2</v>
      </c>
      <c r="I432"/>
    </row>
    <row r="433" spans="1:9" ht="16">
      <c r="A433" s="43" t="str">
        <f t="shared" si="41"/>
        <v xml:space="preserve"> </v>
      </c>
      <c r="B433" s="93" t="str">
        <f>IF(A433=" "," ",IF(periods_per_year=26,IF(A433=1,fpdate,B432+14),IF(periods_per_year=52,IF(A433=1,fpdate,B432+7),DATE(YEAR(fpdate),MONTH(fpdate)+(A433-1)*months_per_period,IF(periods_per_year=24,IF((1-MOD(A433,2))=1,DAY(fpdate)+14,DAY(fpdate)),DAY(fpdate))))))</f>
        <v xml:space="preserve"> </v>
      </c>
      <c r="C433" s="94" t="str">
        <f t="shared" si="42"/>
        <v xml:space="preserve"> </v>
      </c>
      <c r="D433" s="99"/>
      <c r="E433" s="94" t="str">
        <f t="shared" si="43"/>
        <v xml:space="preserve"> </v>
      </c>
      <c r="F433" s="94" t="str">
        <f t="shared" si="44"/>
        <v xml:space="preserve"> </v>
      </c>
      <c r="G433" s="94" t="str">
        <f t="shared" si="40"/>
        <v xml:space="preserve"> </v>
      </c>
      <c r="H433" s="98">
        <f t="shared" si="45"/>
        <v>2</v>
      </c>
      <c r="I433"/>
    </row>
    <row r="434" spans="1:9" ht="16">
      <c r="A434" s="43" t="str">
        <f t="shared" si="41"/>
        <v xml:space="preserve"> </v>
      </c>
      <c r="B434" s="93" t="str">
        <f>IF(A434=" "," ",IF(periods_per_year=26,IF(A434=1,fpdate,B433+14),IF(periods_per_year=52,IF(A434=1,fpdate,B433+7),DATE(YEAR(fpdate),MONTH(fpdate)+(A434-1)*months_per_period,IF(periods_per_year=24,IF((1-MOD(A434,2))=1,DAY(fpdate)+14,DAY(fpdate)),DAY(fpdate))))))</f>
        <v xml:space="preserve"> </v>
      </c>
      <c r="C434" s="94" t="str">
        <f t="shared" si="42"/>
        <v xml:space="preserve"> </v>
      </c>
      <c r="D434" s="99"/>
      <c r="E434" s="94" t="str">
        <f t="shared" si="43"/>
        <v xml:space="preserve"> </v>
      </c>
      <c r="F434" s="94" t="str">
        <f t="shared" si="44"/>
        <v xml:space="preserve"> </v>
      </c>
      <c r="G434" s="94" t="str">
        <f t="shared" si="40"/>
        <v xml:space="preserve"> </v>
      </c>
      <c r="H434" s="98">
        <f t="shared" si="45"/>
        <v>2</v>
      </c>
      <c r="I434"/>
    </row>
    <row r="435" spans="1:9" ht="16">
      <c r="A435" s="43" t="str">
        <f t="shared" si="41"/>
        <v xml:space="preserve"> </v>
      </c>
      <c r="B435" s="93" t="str">
        <f>IF(A435=" "," ",IF(periods_per_year=26,IF(A435=1,fpdate,B434+14),IF(periods_per_year=52,IF(A435=1,fpdate,B434+7),DATE(YEAR(fpdate),MONTH(fpdate)+(A435-1)*months_per_period,IF(periods_per_year=24,IF((1-MOD(A435,2))=1,DAY(fpdate)+14,DAY(fpdate)),DAY(fpdate))))))</f>
        <v xml:space="preserve"> </v>
      </c>
      <c r="C435" s="94" t="str">
        <f t="shared" si="42"/>
        <v xml:space="preserve"> </v>
      </c>
      <c r="D435" s="99"/>
      <c r="E435" s="94" t="str">
        <f t="shared" si="43"/>
        <v xml:space="preserve"> </v>
      </c>
      <c r="F435" s="94" t="str">
        <f t="shared" si="44"/>
        <v xml:space="preserve"> </v>
      </c>
      <c r="G435" s="94" t="str">
        <f t="shared" si="40"/>
        <v xml:space="preserve"> </v>
      </c>
      <c r="H435" s="98">
        <f t="shared" si="45"/>
        <v>2</v>
      </c>
      <c r="I435"/>
    </row>
    <row r="436" spans="1:9" ht="16">
      <c r="A436" s="43" t="str">
        <f t="shared" si="41"/>
        <v xml:space="preserve"> </v>
      </c>
      <c r="B436" s="93" t="str">
        <f>IF(A436=" "," ",IF(periods_per_year=26,IF(A436=1,fpdate,B435+14),IF(periods_per_year=52,IF(A436=1,fpdate,B435+7),DATE(YEAR(fpdate),MONTH(fpdate)+(A436-1)*months_per_period,IF(periods_per_year=24,IF((1-MOD(A436,2))=1,DAY(fpdate)+14,DAY(fpdate)),DAY(fpdate))))))</f>
        <v xml:space="preserve"> </v>
      </c>
      <c r="C436" s="94" t="str">
        <f t="shared" si="42"/>
        <v xml:space="preserve"> </v>
      </c>
      <c r="D436" s="99"/>
      <c r="E436" s="94" t="str">
        <f t="shared" si="43"/>
        <v xml:space="preserve"> </v>
      </c>
      <c r="F436" s="94" t="str">
        <f t="shared" si="44"/>
        <v xml:space="preserve"> </v>
      </c>
      <c r="G436" s="94" t="str">
        <f t="shared" si="40"/>
        <v xml:space="preserve"> </v>
      </c>
      <c r="H436" s="98">
        <f t="shared" si="45"/>
        <v>2</v>
      </c>
      <c r="I436"/>
    </row>
    <row r="437" spans="1:9" ht="16">
      <c r="A437" s="43" t="str">
        <f t="shared" si="41"/>
        <v xml:space="preserve"> </v>
      </c>
      <c r="B437" s="93" t="str">
        <f>IF(A437=" "," ",IF(periods_per_year=26,IF(A437=1,fpdate,B436+14),IF(periods_per_year=52,IF(A437=1,fpdate,B436+7),DATE(YEAR(fpdate),MONTH(fpdate)+(A437-1)*months_per_period,IF(periods_per_year=24,IF((1-MOD(A437,2))=1,DAY(fpdate)+14,DAY(fpdate)),DAY(fpdate))))))</f>
        <v xml:space="preserve"> </v>
      </c>
      <c r="C437" s="94" t="str">
        <f t="shared" si="42"/>
        <v xml:space="preserve"> </v>
      </c>
      <c r="D437" s="99"/>
      <c r="E437" s="94" t="str">
        <f t="shared" si="43"/>
        <v xml:space="preserve"> </v>
      </c>
      <c r="F437" s="94" t="str">
        <f t="shared" si="44"/>
        <v xml:space="preserve"> </v>
      </c>
      <c r="G437" s="94" t="str">
        <f t="shared" si="40"/>
        <v xml:space="preserve"> </v>
      </c>
      <c r="H437" s="98">
        <f t="shared" si="45"/>
        <v>2</v>
      </c>
      <c r="I437"/>
    </row>
    <row r="438" spans="1:9" ht="16">
      <c r="A438" s="43" t="str">
        <f t="shared" si="41"/>
        <v xml:space="preserve"> </v>
      </c>
      <c r="B438" s="93" t="str">
        <f>IF(A438=" "," ",IF(periods_per_year=26,IF(A438=1,fpdate,B437+14),IF(periods_per_year=52,IF(A438=1,fpdate,B437+7),DATE(YEAR(fpdate),MONTH(fpdate)+(A438-1)*months_per_period,IF(periods_per_year=24,IF((1-MOD(A438,2))=1,DAY(fpdate)+14,DAY(fpdate)),DAY(fpdate))))))</f>
        <v xml:space="preserve"> </v>
      </c>
      <c r="C438" s="94" t="str">
        <f t="shared" si="42"/>
        <v xml:space="preserve"> </v>
      </c>
      <c r="D438" s="99"/>
      <c r="E438" s="94" t="str">
        <f t="shared" si="43"/>
        <v xml:space="preserve"> </v>
      </c>
      <c r="F438" s="94" t="str">
        <f t="shared" si="44"/>
        <v xml:space="preserve"> </v>
      </c>
      <c r="G438" s="94" t="str">
        <f t="shared" si="40"/>
        <v xml:space="preserve"> </v>
      </c>
      <c r="H438" s="98">
        <f t="shared" si="45"/>
        <v>2</v>
      </c>
      <c r="I438"/>
    </row>
    <row r="439" spans="1:9" ht="16">
      <c r="A439" s="43" t="str">
        <f t="shared" si="41"/>
        <v xml:space="preserve"> </v>
      </c>
      <c r="B439" s="93" t="str">
        <f>IF(A439=" "," ",IF(periods_per_year=26,IF(A439=1,fpdate,B438+14),IF(periods_per_year=52,IF(A439=1,fpdate,B438+7),DATE(YEAR(fpdate),MONTH(fpdate)+(A439-1)*months_per_period,IF(periods_per_year=24,IF((1-MOD(A439,2))=1,DAY(fpdate)+14,DAY(fpdate)),DAY(fpdate))))))</f>
        <v xml:space="preserve"> </v>
      </c>
      <c r="C439" s="94" t="str">
        <f t="shared" si="42"/>
        <v xml:space="preserve"> </v>
      </c>
      <c r="D439" s="99"/>
      <c r="E439" s="94" t="str">
        <f t="shared" si="43"/>
        <v xml:space="preserve"> </v>
      </c>
      <c r="F439" s="94" t="str">
        <f t="shared" si="44"/>
        <v xml:space="preserve"> </v>
      </c>
      <c r="G439" s="94" t="str">
        <f t="shared" si="40"/>
        <v xml:space="preserve"> </v>
      </c>
      <c r="H439" s="98">
        <f t="shared" si="45"/>
        <v>2</v>
      </c>
      <c r="I439"/>
    </row>
    <row r="440" spans="1:9" ht="16">
      <c r="A440" s="43" t="str">
        <f t="shared" si="41"/>
        <v xml:space="preserve"> </v>
      </c>
      <c r="B440" s="93" t="str">
        <f>IF(A440=" "," ",IF(periods_per_year=26,IF(A440=1,fpdate,B439+14),IF(periods_per_year=52,IF(A440=1,fpdate,B439+7),DATE(YEAR(fpdate),MONTH(fpdate)+(A440-1)*months_per_period,IF(periods_per_year=24,IF((1-MOD(A440,2))=1,DAY(fpdate)+14,DAY(fpdate)),DAY(fpdate))))))</f>
        <v xml:space="preserve"> </v>
      </c>
      <c r="C440" s="94" t="str">
        <f t="shared" si="42"/>
        <v xml:space="preserve"> </v>
      </c>
      <c r="D440" s="99"/>
      <c r="E440" s="94" t="str">
        <f t="shared" si="43"/>
        <v xml:space="preserve"> </v>
      </c>
      <c r="F440" s="94" t="str">
        <f t="shared" si="44"/>
        <v xml:space="preserve"> </v>
      </c>
      <c r="G440" s="94" t="str">
        <f t="shared" si="40"/>
        <v xml:space="preserve"> </v>
      </c>
      <c r="H440" s="98">
        <f t="shared" si="45"/>
        <v>2</v>
      </c>
      <c r="I440"/>
    </row>
    <row r="441" spans="1:9" ht="16">
      <c r="A441" s="43" t="str">
        <f t="shared" si="41"/>
        <v xml:space="preserve"> </v>
      </c>
      <c r="B441" s="93" t="str">
        <f>IF(A441=" "," ",IF(periods_per_year=26,IF(A441=1,fpdate,B440+14),IF(periods_per_year=52,IF(A441=1,fpdate,B440+7),DATE(YEAR(fpdate),MONTH(fpdate)+(A441-1)*months_per_period,IF(periods_per_year=24,IF((1-MOD(A441,2))=1,DAY(fpdate)+14,DAY(fpdate)),DAY(fpdate))))))</f>
        <v xml:space="preserve"> </v>
      </c>
      <c r="C441" s="94" t="str">
        <f t="shared" si="42"/>
        <v xml:space="preserve"> </v>
      </c>
      <c r="D441" s="99"/>
      <c r="E441" s="94" t="str">
        <f t="shared" si="43"/>
        <v xml:space="preserve"> </v>
      </c>
      <c r="F441" s="94" t="str">
        <f t="shared" si="44"/>
        <v xml:space="preserve"> </v>
      </c>
      <c r="G441" s="94" t="str">
        <f t="shared" si="40"/>
        <v xml:space="preserve"> </v>
      </c>
      <c r="H441" s="98">
        <f t="shared" si="45"/>
        <v>2</v>
      </c>
      <c r="I441"/>
    </row>
    <row r="442" spans="1:9" ht="16">
      <c r="A442" s="43" t="str">
        <f t="shared" si="41"/>
        <v xml:space="preserve"> </v>
      </c>
      <c r="B442" s="93" t="str">
        <f>IF(A442=" "," ",IF(periods_per_year=26,IF(A442=1,fpdate,B441+14),IF(periods_per_year=52,IF(A442=1,fpdate,B441+7),DATE(YEAR(fpdate),MONTH(fpdate)+(A442-1)*months_per_period,IF(periods_per_year=24,IF((1-MOD(A442,2))=1,DAY(fpdate)+14,DAY(fpdate)),DAY(fpdate))))))</f>
        <v xml:space="preserve"> </v>
      </c>
      <c r="C442" s="94" t="str">
        <f t="shared" si="42"/>
        <v xml:space="preserve"> </v>
      </c>
      <c r="D442" s="99"/>
      <c r="E442" s="94" t="str">
        <f t="shared" si="43"/>
        <v xml:space="preserve"> </v>
      </c>
      <c r="F442" s="94" t="str">
        <f t="shared" si="44"/>
        <v xml:space="preserve"> </v>
      </c>
      <c r="G442" s="94" t="str">
        <f t="shared" si="40"/>
        <v xml:space="preserve"> </v>
      </c>
      <c r="H442" s="98">
        <f t="shared" si="45"/>
        <v>2</v>
      </c>
      <c r="I442"/>
    </row>
    <row r="443" spans="1:9" ht="16">
      <c r="A443" s="43" t="str">
        <f t="shared" si="41"/>
        <v xml:space="preserve"> </v>
      </c>
      <c r="B443" s="93" t="str">
        <f>IF(A443=" "," ",IF(periods_per_year=26,IF(A443=1,fpdate,B442+14),IF(periods_per_year=52,IF(A443=1,fpdate,B442+7),DATE(YEAR(fpdate),MONTH(fpdate)+(A443-1)*months_per_period,IF(periods_per_year=24,IF((1-MOD(A443,2))=1,DAY(fpdate)+14,DAY(fpdate)),DAY(fpdate))))))</f>
        <v xml:space="preserve"> </v>
      </c>
      <c r="C443" s="94" t="str">
        <f t="shared" si="42"/>
        <v xml:space="preserve"> </v>
      </c>
      <c r="D443" s="99"/>
      <c r="E443" s="94" t="str">
        <f t="shared" si="43"/>
        <v xml:space="preserve"> </v>
      </c>
      <c r="F443" s="94" t="str">
        <f t="shared" si="44"/>
        <v xml:space="preserve"> </v>
      </c>
      <c r="G443" s="94" t="str">
        <f t="shared" si="40"/>
        <v xml:space="preserve"> </v>
      </c>
      <c r="H443" s="98">
        <f t="shared" si="45"/>
        <v>2</v>
      </c>
      <c r="I443"/>
    </row>
    <row r="444" spans="1:9" ht="16">
      <c r="A444" s="43" t="str">
        <f t="shared" si="41"/>
        <v xml:space="preserve"> </v>
      </c>
      <c r="B444" s="93" t="str">
        <f>IF(A444=" "," ",IF(periods_per_year=26,IF(A444=1,fpdate,B443+14),IF(periods_per_year=52,IF(A444=1,fpdate,B443+7),DATE(YEAR(fpdate),MONTH(fpdate)+(A444-1)*months_per_period,IF(periods_per_year=24,IF((1-MOD(A444,2))=1,DAY(fpdate)+14,DAY(fpdate)),DAY(fpdate))))))</f>
        <v xml:space="preserve"> </v>
      </c>
      <c r="C444" s="94" t="str">
        <f t="shared" si="42"/>
        <v xml:space="preserve"> </v>
      </c>
      <c r="D444" s="99"/>
      <c r="E444" s="94" t="str">
        <f t="shared" si="43"/>
        <v xml:space="preserve"> </v>
      </c>
      <c r="F444" s="94" t="str">
        <f t="shared" si="44"/>
        <v xml:space="preserve"> </v>
      </c>
      <c r="G444" s="94" t="str">
        <f t="shared" si="40"/>
        <v xml:space="preserve"> </v>
      </c>
      <c r="H444" s="98">
        <f t="shared" si="45"/>
        <v>2</v>
      </c>
      <c r="I444"/>
    </row>
    <row r="445" spans="1:9" ht="16">
      <c r="A445" s="43" t="str">
        <f t="shared" si="41"/>
        <v xml:space="preserve"> </v>
      </c>
      <c r="B445" s="93" t="str">
        <f>IF(A445=" "," ",IF(periods_per_year=26,IF(A445=1,fpdate,B444+14),IF(periods_per_year=52,IF(A445=1,fpdate,B444+7),DATE(YEAR(fpdate),MONTH(fpdate)+(A445-1)*months_per_period,IF(periods_per_year=24,IF((1-MOD(A445,2))=1,DAY(fpdate)+14,DAY(fpdate)),DAY(fpdate))))))</f>
        <v xml:space="preserve"> </v>
      </c>
      <c r="C445" s="94" t="str">
        <f t="shared" si="42"/>
        <v xml:space="preserve"> </v>
      </c>
      <c r="D445" s="99"/>
      <c r="E445" s="94" t="str">
        <f t="shared" si="43"/>
        <v xml:space="preserve"> </v>
      </c>
      <c r="F445" s="94" t="str">
        <f t="shared" si="44"/>
        <v xml:space="preserve"> </v>
      </c>
      <c r="G445" s="94" t="str">
        <f t="shared" si="40"/>
        <v xml:space="preserve"> </v>
      </c>
      <c r="H445" s="98">
        <f t="shared" si="45"/>
        <v>2</v>
      </c>
      <c r="I445"/>
    </row>
    <row r="446" spans="1:9" ht="16">
      <c r="A446" s="43" t="str">
        <f t="shared" si="41"/>
        <v xml:space="preserve"> </v>
      </c>
      <c r="B446" s="93" t="str">
        <f>IF(A446=" "," ",IF(periods_per_year=26,IF(A446=1,fpdate,B445+14),IF(periods_per_year=52,IF(A446=1,fpdate,B445+7),DATE(YEAR(fpdate),MONTH(fpdate)+(A446-1)*months_per_period,IF(periods_per_year=24,IF((1-MOD(A446,2))=1,DAY(fpdate)+14,DAY(fpdate)),DAY(fpdate))))))</f>
        <v xml:space="preserve"> </v>
      </c>
      <c r="C446" s="94" t="str">
        <f t="shared" si="42"/>
        <v xml:space="preserve"> </v>
      </c>
      <c r="D446" s="99"/>
      <c r="E446" s="94" t="str">
        <f t="shared" si="43"/>
        <v xml:space="preserve"> </v>
      </c>
      <c r="F446" s="94" t="str">
        <f t="shared" si="44"/>
        <v xml:space="preserve"> </v>
      </c>
      <c r="G446" s="94" t="str">
        <f t="shared" ref="G446:G509" si="46">IF(A446=" "," ",G445-F446)</f>
        <v xml:space="preserve"> </v>
      </c>
      <c r="H446" s="98">
        <f t="shared" si="45"/>
        <v>2</v>
      </c>
      <c r="I446"/>
    </row>
    <row r="447" spans="1:9" ht="16">
      <c r="A447" s="43" t="str">
        <f t="shared" si="41"/>
        <v xml:space="preserve"> </v>
      </c>
      <c r="B447" s="93" t="str">
        <f>IF(A447=" "," ",IF(periods_per_year=26,IF(A447=1,fpdate,B446+14),IF(periods_per_year=52,IF(A447=1,fpdate,B446+7),DATE(YEAR(fpdate),MONTH(fpdate)+(A447-1)*months_per_period,IF(periods_per_year=24,IF((1-MOD(A447,2))=1,DAY(fpdate)+14,DAY(fpdate)),DAY(fpdate))))))</f>
        <v xml:space="preserve"> </v>
      </c>
      <c r="C447" s="94" t="str">
        <f t="shared" si="42"/>
        <v xml:space="preserve"> </v>
      </c>
      <c r="D447" s="99"/>
      <c r="E447" s="94" t="str">
        <f t="shared" si="43"/>
        <v xml:space="preserve"> </v>
      </c>
      <c r="F447" s="94" t="str">
        <f t="shared" si="44"/>
        <v xml:space="preserve"> </v>
      </c>
      <c r="G447" s="94" t="str">
        <f t="shared" si="46"/>
        <v xml:space="preserve"> </v>
      </c>
      <c r="H447" s="98">
        <f t="shared" si="45"/>
        <v>2</v>
      </c>
      <c r="I447"/>
    </row>
    <row r="448" spans="1:9" ht="16">
      <c r="A448" s="43" t="str">
        <f t="shared" si="41"/>
        <v xml:space="preserve"> </v>
      </c>
      <c r="B448" s="93" t="str">
        <f>IF(A448=" "," ",IF(periods_per_year=26,IF(A448=1,fpdate,B447+14),IF(periods_per_year=52,IF(A448=1,fpdate,B447+7),DATE(YEAR(fpdate),MONTH(fpdate)+(A448-1)*months_per_period,IF(periods_per_year=24,IF((1-MOD(A448,2))=1,DAY(fpdate)+14,DAY(fpdate)),DAY(fpdate))))))</f>
        <v xml:space="preserve"> </v>
      </c>
      <c r="C448" s="94" t="str">
        <f t="shared" si="42"/>
        <v xml:space="preserve"> </v>
      </c>
      <c r="D448" s="99"/>
      <c r="E448" s="94" t="str">
        <f t="shared" si="43"/>
        <v xml:space="preserve"> </v>
      </c>
      <c r="F448" s="94" t="str">
        <f t="shared" si="44"/>
        <v xml:space="preserve"> </v>
      </c>
      <c r="G448" s="94" t="str">
        <f t="shared" si="46"/>
        <v xml:space="preserve"> </v>
      </c>
      <c r="H448" s="98">
        <f t="shared" si="45"/>
        <v>2</v>
      </c>
      <c r="I448"/>
    </row>
    <row r="449" spans="1:9" ht="16">
      <c r="A449" s="43" t="str">
        <f t="shared" si="41"/>
        <v xml:space="preserve"> </v>
      </c>
      <c r="B449" s="93" t="str">
        <f>IF(A449=" "," ",IF(periods_per_year=26,IF(A449=1,fpdate,B448+14),IF(periods_per_year=52,IF(A449=1,fpdate,B448+7),DATE(YEAR(fpdate),MONTH(fpdate)+(A449-1)*months_per_period,IF(periods_per_year=24,IF((1-MOD(A449,2))=1,DAY(fpdate)+14,DAY(fpdate)),DAY(fpdate))))))</f>
        <v xml:space="preserve"> </v>
      </c>
      <c r="C449" s="94" t="str">
        <f t="shared" si="42"/>
        <v xml:space="preserve"> </v>
      </c>
      <c r="D449" s="99"/>
      <c r="E449" s="94" t="str">
        <f t="shared" si="43"/>
        <v xml:space="preserve"> </v>
      </c>
      <c r="F449" s="94" t="str">
        <f t="shared" si="44"/>
        <v xml:space="preserve"> </v>
      </c>
      <c r="G449" s="94" t="str">
        <f t="shared" si="46"/>
        <v xml:space="preserve"> </v>
      </c>
      <c r="H449" s="98">
        <f t="shared" si="45"/>
        <v>2</v>
      </c>
      <c r="I449"/>
    </row>
    <row r="450" spans="1:9" ht="16">
      <c r="A450" s="43" t="str">
        <f t="shared" si="41"/>
        <v xml:space="preserve"> </v>
      </c>
      <c r="B450" s="93" t="str">
        <f>IF(A450=" "," ",IF(periods_per_year=26,IF(A450=1,fpdate,B449+14),IF(periods_per_year=52,IF(A450=1,fpdate,B449+7),DATE(YEAR(fpdate),MONTH(fpdate)+(A450-1)*months_per_period,IF(periods_per_year=24,IF((1-MOD(A450,2))=1,DAY(fpdate)+14,DAY(fpdate)),DAY(fpdate))))))</f>
        <v xml:space="preserve"> </v>
      </c>
      <c r="C450" s="94" t="str">
        <f t="shared" si="42"/>
        <v xml:space="preserve"> </v>
      </c>
      <c r="D450" s="99"/>
      <c r="E450" s="94" t="str">
        <f t="shared" si="43"/>
        <v xml:space="preserve"> </v>
      </c>
      <c r="F450" s="94" t="str">
        <f t="shared" si="44"/>
        <v xml:space="preserve"> </v>
      </c>
      <c r="G450" s="94" t="str">
        <f t="shared" si="46"/>
        <v xml:space="preserve"> </v>
      </c>
      <c r="H450" s="98">
        <f t="shared" si="45"/>
        <v>2</v>
      </c>
      <c r="I450"/>
    </row>
    <row r="451" spans="1:9" ht="16">
      <c r="A451" s="43" t="str">
        <f t="shared" si="41"/>
        <v xml:space="preserve"> </v>
      </c>
      <c r="B451" s="93" t="str">
        <f>IF(A451=" "," ",IF(periods_per_year=26,IF(A451=1,fpdate,B450+14),IF(periods_per_year=52,IF(A451=1,fpdate,B450+7),DATE(YEAR(fpdate),MONTH(fpdate)+(A451-1)*months_per_period,IF(periods_per_year=24,IF((1-MOD(A451,2))=1,DAY(fpdate)+14,DAY(fpdate)),DAY(fpdate))))))</f>
        <v xml:space="preserve"> </v>
      </c>
      <c r="C451" s="94" t="str">
        <f t="shared" si="42"/>
        <v xml:space="preserve"> </v>
      </c>
      <c r="D451" s="99"/>
      <c r="E451" s="94" t="str">
        <f t="shared" si="43"/>
        <v xml:space="preserve"> </v>
      </c>
      <c r="F451" s="94" t="str">
        <f t="shared" si="44"/>
        <v xml:space="preserve"> </v>
      </c>
      <c r="G451" s="94" t="str">
        <f t="shared" si="46"/>
        <v xml:space="preserve"> </v>
      </c>
      <c r="H451" s="98">
        <f t="shared" si="45"/>
        <v>2</v>
      </c>
      <c r="I451"/>
    </row>
    <row r="452" spans="1:9" ht="16">
      <c r="A452" s="43" t="str">
        <f t="shared" si="41"/>
        <v xml:space="preserve"> </v>
      </c>
      <c r="B452" s="93" t="str">
        <f>IF(A452=" "," ",IF(periods_per_year=26,IF(A452=1,fpdate,B451+14),IF(periods_per_year=52,IF(A452=1,fpdate,B451+7),DATE(YEAR(fpdate),MONTH(fpdate)+(A452-1)*months_per_period,IF(periods_per_year=24,IF((1-MOD(A452,2))=1,DAY(fpdate)+14,DAY(fpdate)),DAY(fpdate))))))</f>
        <v xml:space="preserve"> </v>
      </c>
      <c r="C452" s="94" t="str">
        <f t="shared" si="42"/>
        <v xml:space="preserve"> </v>
      </c>
      <c r="D452" s="99"/>
      <c r="E452" s="94" t="str">
        <f t="shared" si="43"/>
        <v xml:space="preserve"> </v>
      </c>
      <c r="F452" s="94" t="str">
        <f t="shared" si="44"/>
        <v xml:space="preserve"> </v>
      </c>
      <c r="G452" s="94" t="str">
        <f t="shared" si="46"/>
        <v xml:space="preserve"> </v>
      </c>
      <c r="H452" s="98">
        <f t="shared" si="45"/>
        <v>2</v>
      </c>
      <c r="I452"/>
    </row>
    <row r="453" spans="1:9" ht="16">
      <c r="A453" s="43" t="str">
        <f t="shared" si="41"/>
        <v xml:space="preserve"> </v>
      </c>
      <c r="B453" s="93" t="str">
        <f>IF(A453=" "," ",IF(periods_per_year=26,IF(A453=1,fpdate,B452+14),IF(periods_per_year=52,IF(A453=1,fpdate,B452+7),DATE(YEAR(fpdate),MONTH(fpdate)+(A453-1)*months_per_period,IF(periods_per_year=24,IF((1-MOD(A453,2))=1,DAY(fpdate)+14,DAY(fpdate)),DAY(fpdate))))))</f>
        <v xml:space="preserve"> </v>
      </c>
      <c r="C453" s="94" t="str">
        <f t="shared" si="42"/>
        <v xml:space="preserve"> </v>
      </c>
      <c r="D453" s="99"/>
      <c r="E453" s="94" t="str">
        <f t="shared" si="43"/>
        <v xml:space="preserve"> </v>
      </c>
      <c r="F453" s="94" t="str">
        <f t="shared" si="44"/>
        <v xml:space="preserve"> </v>
      </c>
      <c r="G453" s="94" t="str">
        <f t="shared" si="46"/>
        <v xml:space="preserve"> </v>
      </c>
      <c r="H453" s="98">
        <f t="shared" si="45"/>
        <v>2</v>
      </c>
      <c r="I453"/>
    </row>
    <row r="454" spans="1:9" ht="16">
      <c r="A454" s="43" t="str">
        <f t="shared" si="41"/>
        <v xml:space="preserve"> </v>
      </c>
      <c r="B454" s="93" t="str">
        <f>IF(A454=" "," ",IF(periods_per_year=26,IF(A454=1,fpdate,B453+14),IF(periods_per_year=52,IF(A454=1,fpdate,B453+7),DATE(YEAR(fpdate),MONTH(fpdate)+(A454-1)*months_per_period,IF(periods_per_year=24,IF((1-MOD(A454,2))=1,DAY(fpdate)+14,DAY(fpdate)),DAY(fpdate))))))</f>
        <v xml:space="preserve"> </v>
      </c>
      <c r="C454" s="94" t="str">
        <f t="shared" si="42"/>
        <v xml:space="preserve"> </v>
      </c>
      <c r="D454" s="99"/>
      <c r="E454" s="94" t="str">
        <f t="shared" si="43"/>
        <v xml:space="preserve"> </v>
      </c>
      <c r="F454" s="94" t="str">
        <f t="shared" si="44"/>
        <v xml:space="preserve"> </v>
      </c>
      <c r="G454" s="94" t="str">
        <f t="shared" si="46"/>
        <v xml:space="preserve"> </v>
      </c>
      <c r="H454" s="98">
        <f t="shared" si="45"/>
        <v>2</v>
      </c>
      <c r="I454"/>
    </row>
    <row r="455" spans="1:9" ht="16">
      <c r="A455" s="43" t="str">
        <f t="shared" si="41"/>
        <v xml:space="preserve"> </v>
      </c>
      <c r="B455" s="93" t="str">
        <f>IF(A455=" "," ",IF(periods_per_year=26,IF(A455=1,fpdate,B454+14),IF(periods_per_year=52,IF(A455=1,fpdate,B454+7),DATE(YEAR(fpdate),MONTH(fpdate)+(A455-1)*months_per_period,IF(periods_per_year=24,IF((1-MOD(A455,2))=1,DAY(fpdate)+14,DAY(fpdate)),DAY(fpdate))))))</f>
        <v xml:space="preserve"> </v>
      </c>
      <c r="C455" s="94" t="str">
        <f t="shared" si="42"/>
        <v xml:space="preserve"> </v>
      </c>
      <c r="D455" s="99"/>
      <c r="E455" s="94" t="str">
        <f t="shared" si="43"/>
        <v xml:space="preserve"> </v>
      </c>
      <c r="F455" s="94" t="str">
        <f t="shared" si="44"/>
        <v xml:space="preserve"> </v>
      </c>
      <c r="G455" s="94" t="str">
        <f t="shared" si="46"/>
        <v xml:space="preserve"> </v>
      </c>
      <c r="H455" s="98">
        <f t="shared" si="45"/>
        <v>2</v>
      </c>
      <c r="I455"/>
    </row>
    <row r="456" spans="1:9" ht="16">
      <c r="A456" s="43" t="str">
        <f t="shared" si="41"/>
        <v xml:space="preserve"> </v>
      </c>
      <c r="B456" s="93" t="str">
        <f>IF(A456=" "," ",IF(periods_per_year=26,IF(A456=1,fpdate,B455+14),IF(periods_per_year=52,IF(A456=1,fpdate,B455+7),DATE(YEAR(fpdate),MONTH(fpdate)+(A456-1)*months_per_period,IF(periods_per_year=24,IF((1-MOD(A456,2))=1,DAY(fpdate)+14,DAY(fpdate)),DAY(fpdate))))))</f>
        <v xml:space="preserve"> </v>
      </c>
      <c r="C456" s="94" t="str">
        <f t="shared" si="42"/>
        <v xml:space="preserve"> </v>
      </c>
      <c r="D456" s="99"/>
      <c r="E456" s="94" t="str">
        <f t="shared" si="43"/>
        <v xml:space="preserve"> </v>
      </c>
      <c r="F456" s="94" t="str">
        <f t="shared" si="44"/>
        <v xml:space="preserve"> </v>
      </c>
      <c r="G456" s="94" t="str">
        <f t="shared" si="46"/>
        <v xml:space="preserve"> </v>
      </c>
      <c r="H456" s="98">
        <f t="shared" si="45"/>
        <v>2</v>
      </c>
      <c r="I456"/>
    </row>
    <row r="457" spans="1:9" ht="16">
      <c r="A457" s="43" t="str">
        <f t="shared" si="41"/>
        <v xml:space="preserve"> </v>
      </c>
      <c r="B457" s="93" t="str">
        <f>IF(A457=" "," ",IF(periods_per_year=26,IF(A457=1,fpdate,B456+14),IF(periods_per_year=52,IF(A457=1,fpdate,B456+7),DATE(YEAR(fpdate),MONTH(fpdate)+(A457-1)*months_per_period,IF(periods_per_year=24,IF((1-MOD(A457,2))=1,DAY(fpdate)+14,DAY(fpdate)),DAY(fpdate))))))</f>
        <v xml:space="preserve"> </v>
      </c>
      <c r="C457" s="94" t="str">
        <f t="shared" si="42"/>
        <v xml:space="preserve"> </v>
      </c>
      <c r="D457" s="99"/>
      <c r="E457" s="94" t="str">
        <f t="shared" si="43"/>
        <v xml:space="preserve"> </v>
      </c>
      <c r="F457" s="94" t="str">
        <f t="shared" si="44"/>
        <v xml:space="preserve"> </v>
      </c>
      <c r="G457" s="94" t="str">
        <f t="shared" si="46"/>
        <v xml:space="preserve"> </v>
      </c>
      <c r="H457" s="98">
        <f t="shared" si="45"/>
        <v>2</v>
      </c>
      <c r="I457"/>
    </row>
    <row r="458" spans="1:9" ht="16">
      <c r="A458" s="43" t="str">
        <f t="shared" ref="A458:A521" si="47">IF(A457&gt;=nper," ",A457+1)</f>
        <v xml:space="preserve"> </v>
      </c>
      <c r="B458" s="93" t="str">
        <f>IF(A458=" "," ",IF(periods_per_year=26,IF(A458=1,fpdate,B457+14),IF(periods_per_year=52,IF(A458=1,fpdate,B457+7),DATE(YEAR(fpdate),MONTH(fpdate)+(A458-1)*months_per_period,IF(periods_per_year=24,IF((1-MOD(A458,2))=1,DAY(fpdate)+14,DAY(fpdate)),DAY(fpdate))))))</f>
        <v xml:space="preserve"> </v>
      </c>
      <c r="C458" s="94" t="str">
        <f t="shared" ref="C458:C521" si="48">IF(A458=" "," ",IF(OR(A458=nper,payment&gt;ROUND((1+rate)*G457,2)),ROUND((1+rate)*G457,2),payment))</f>
        <v xml:space="preserve"> </v>
      </c>
      <c r="D458" s="99"/>
      <c r="E458" s="94" t="str">
        <f t="shared" ref="E458:E521" si="49">IF(A458=" "," ",ROUND(rate*G457,2))</f>
        <v xml:space="preserve"> </v>
      </c>
      <c r="F458" s="94" t="str">
        <f t="shared" ref="F458:F521" si="50">IF(A458=" "," ",C458-E458+D458)</f>
        <v xml:space="preserve"> </v>
      </c>
      <c r="G458" s="94" t="str">
        <f t="shared" si="46"/>
        <v xml:space="preserve"> </v>
      </c>
      <c r="H458" s="98">
        <f t="shared" si="45"/>
        <v>2</v>
      </c>
      <c r="I458"/>
    </row>
    <row r="459" spans="1:9" ht="16">
      <c r="A459" s="43" t="str">
        <f t="shared" si="47"/>
        <v xml:space="preserve"> </v>
      </c>
      <c r="B459" s="93" t="str">
        <f>IF(A459=" "," ",IF(periods_per_year=26,IF(A459=1,fpdate,B458+14),IF(periods_per_year=52,IF(A459=1,fpdate,B458+7),DATE(YEAR(fpdate),MONTH(fpdate)+(A459-1)*months_per_period,IF(periods_per_year=24,IF((1-MOD(A459,2))=1,DAY(fpdate)+14,DAY(fpdate)),DAY(fpdate))))))</f>
        <v xml:space="preserve"> </v>
      </c>
      <c r="C459" s="94" t="str">
        <f t="shared" si="48"/>
        <v xml:space="preserve"> </v>
      </c>
      <c r="D459" s="99"/>
      <c r="E459" s="94" t="str">
        <f t="shared" si="49"/>
        <v xml:space="preserve"> </v>
      </c>
      <c r="F459" s="94" t="str">
        <f t="shared" si="50"/>
        <v xml:space="preserve"> </v>
      </c>
      <c r="G459" s="94" t="str">
        <f t="shared" si="46"/>
        <v xml:space="preserve"> </v>
      </c>
      <c r="H459" s="98">
        <f t="shared" ref="H459:H522" si="51">IF(AND(G459&lt;&gt;" ",G460=" "),1,2)</f>
        <v>2</v>
      </c>
      <c r="I459"/>
    </row>
    <row r="460" spans="1:9" ht="16">
      <c r="A460" s="43" t="str">
        <f t="shared" si="47"/>
        <v xml:space="preserve"> </v>
      </c>
      <c r="B460" s="93" t="str">
        <f>IF(A460=" "," ",IF(periods_per_year=26,IF(A460=1,fpdate,B459+14),IF(periods_per_year=52,IF(A460=1,fpdate,B459+7),DATE(YEAR(fpdate),MONTH(fpdate)+(A460-1)*months_per_period,IF(periods_per_year=24,IF((1-MOD(A460,2))=1,DAY(fpdate)+14,DAY(fpdate)),DAY(fpdate))))))</f>
        <v xml:space="preserve"> </v>
      </c>
      <c r="C460" s="94" t="str">
        <f t="shared" si="48"/>
        <v xml:space="preserve"> </v>
      </c>
      <c r="D460" s="99"/>
      <c r="E460" s="94" t="str">
        <f t="shared" si="49"/>
        <v xml:space="preserve"> </v>
      </c>
      <c r="F460" s="94" t="str">
        <f t="shared" si="50"/>
        <v xml:space="preserve"> </v>
      </c>
      <c r="G460" s="94" t="str">
        <f t="shared" si="46"/>
        <v xml:space="preserve"> </v>
      </c>
      <c r="H460" s="98">
        <f t="shared" si="51"/>
        <v>2</v>
      </c>
      <c r="I460"/>
    </row>
    <row r="461" spans="1:9" ht="16">
      <c r="A461" s="43" t="str">
        <f t="shared" si="47"/>
        <v xml:space="preserve"> </v>
      </c>
      <c r="B461" s="93" t="str">
        <f>IF(A461=" "," ",IF(periods_per_year=26,IF(A461=1,fpdate,B460+14),IF(periods_per_year=52,IF(A461=1,fpdate,B460+7),DATE(YEAR(fpdate),MONTH(fpdate)+(A461-1)*months_per_period,IF(periods_per_year=24,IF((1-MOD(A461,2))=1,DAY(fpdate)+14,DAY(fpdate)),DAY(fpdate))))))</f>
        <v xml:space="preserve"> </v>
      </c>
      <c r="C461" s="94" t="str">
        <f t="shared" si="48"/>
        <v xml:space="preserve"> </v>
      </c>
      <c r="D461" s="99"/>
      <c r="E461" s="94" t="str">
        <f t="shared" si="49"/>
        <v xml:space="preserve"> </v>
      </c>
      <c r="F461" s="94" t="str">
        <f t="shared" si="50"/>
        <v xml:space="preserve"> </v>
      </c>
      <c r="G461" s="94" t="str">
        <f t="shared" si="46"/>
        <v xml:space="preserve"> </v>
      </c>
      <c r="H461" s="98">
        <f t="shared" si="51"/>
        <v>2</v>
      </c>
      <c r="I461"/>
    </row>
    <row r="462" spans="1:9" ht="16">
      <c r="A462" s="43" t="str">
        <f t="shared" si="47"/>
        <v xml:space="preserve"> </v>
      </c>
      <c r="B462" s="93" t="str">
        <f>IF(A462=" "," ",IF(periods_per_year=26,IF(A462=1,fpdate,B461+14),IF(periods_per_year=52,IF(A462=1,fpdate,B461+7),DATE(YEAR(fpdate),MONTH(fpdate)+(A462-1)*months_per_period,IF(periods_per_year=24,IF((1-MOD(A462,2))=1,DAY(fpdate)+14,DAY(fpdate)),DAY(fpdate))))))</f>
        <v xml:space="preserve"> </v>
      </c>
      <c r="C462" s="94" t="str">
        <f t="shared" si="48"/>
        <v xml:space="preserve"> </v>
      </c>
      <c r="D462" s="99"/>
      <c r="E462" s="94" t="str">
        <f t="shared" si="49"/>
        <v xml:space="preserve"> </v>
      </c>
      <c r="F462" s="94" t="str">
        <f t="shared" si="50"/>
        <v xml:space="preserve"> </v>
      </c>
      <c r="G462" s="94" t="str">
        <f t="shared" si="46"/>
        <v xml:space="preserve"> </v>
      </c>
      <c r="H462" s="98">
        <f t="shared" si="51"/>
        <v>2</v>
      </c>
      <c r="I462"/>
    </row>
    <row r="463" spans="1:9" ht="16">
      <c r="A463" s="43" t="str">
        <f t="shared" si="47"/>
        <v xml:space="preserve"> </v>
      </c>
      <c r="B463" s="93" t="str">
        <f>IF(A463=" "," ",IF(periods_per_year=26,IF(A463=1,fpdate,B462+14),IF(periods_per_year=52,IF(A463=1,fpdate,B462+7),DATE(YEAR(fpdate),MONTH(fpdate)+(A463-1)*months_per_period,IF(periods_per_year=24,IF((1-MOD(A463,2))=1,DAY(fpdate)+14,DAY(fpdate)),DAY(fpdate))))))</f>
        <v xml:space="preserve"> </v>
      </c>
      <c r="C463" s="94" t="str">
        <f t="shared" si="48"/>
        <v xml:space="preserve"> </v>
      </c>
      <c r="D463" s="99"/>
      <c r="E463" s="94" t="str">
        <f t="shared" si="49"/>
        <v xml:space="preserve"> </v>
      </c>
      <c r="F463" s="94" t="str">
        <f t="shared" si="50"/>
        <v xml:space="preserve"> </v>
      </c>
      <c r="G463" s="94" t="str">
        <f t="shared" si="46"/>
        <v xml:space="preserve"> </v>
      </c>
      <c r="H463" s="98">
        <f t="shared" si="51"/>
        <v>2</v>
      </c>
      <c r="I463"/>
    </row>
    <row r="464" spans="1:9" ht="16">
      <c r="A464" s="43" t="str">
        <f t="shared" si="47"/>
        <v xml:space="preserve"> </v>
      </c>
      <c r="B464" s="93" t="str">
        <f>IF(A464=" "," ",IF(periods_per_year=26,IF(A464=1,fpdate,B463+14),IF(periods_per_year=52,IF(A464=1,fpdate,B463+7),DATE(YEAR(fpdate),MONTH(fpdate)+(A464-1)*months_per_period,IF(periods_per_year=24,IF((1-MOD(A464,2))=1,DAY(fpdate)+14,DAY(fpdate)),DAY(fpdate))))))</f>
        <v xml:space="preserve"> </v>
      </c>
      <c r="C464" s="94" t="str">
        <f t="shared" si="48"/>
        <v xml:space="preserve"> </v>
      </c>
      <c r="D464" s="99"/>
      <c r="E464" s="94" t="str">
        <f t="shared" si="49"/>
        <v xml:space="preserve"> </v>
      </c>
      <c r="F464" s="94" t="str">
        <f t="shared" si="50"/>
        <v xml:space="preserve"> </v>
      </c>
      <c r="G464" s="94" t="str">
        <f t="shared" si="46"/>
        <v xml:space="preserve"> </v>
      </c>
      <c r="H464" s="98">
        <f t="shared" si="51"/>
        <v>2</v>
      </c>
      <c r="I464"/>
    </row>
    <row r="465" spans="1:9" ht="16">
      <c r="A465" s="43" t="str">
        <f t="shared" si="47"/>
        <v xml:space="preserve"> </v>
      </c>
      <c r="B465" s="93" t="str">
        <f>IF(A465=" "," ",IF(periods_per_year=26,IF(A465=1,fpdate,B464+14),IF(periods_per_year=52,IF(A465=1,fpdate,B464+7),DATE(YEAR(fpdate),MONTH(fpdate)+(A465-1)*months_per_period,IF(periods_per_year=24,IF((1-MOD(A465,2))=1,DAY(fpdate)+14,DAY(fpdate)),DAY(fpdate))))))</f>
        <v xml:space="preserve"> </v>
      </c>
      <c r="C465" s="94" t="str">
        <f t="shared" si="48"/>
        <v xml:space="preserve"> </v>
      </c>
      <c r="D465" s="99"/>
      <c r="E465" s="94" t="str">
        <f t="shared" si="49"/>
        <v xml:space="preserve"> </v>
      </c>
      <c r="F465" s="94" t="str">
        <f t="shared" si="50"/>
        <v xml:space="preserve"> </v>
      </c>
      <c r="G465" s="94" t="str">
        <f t="shared" si="46"/>
        <v xml:space="preserve"> </v>
      </c>
      <c r="H465" s="98">
        <f t="shared" si="51"/>
        <v>2</v>
      </c>
      <c r="I465"/>
    </row>
    <row r="466" spans="1:9" ht="16">
      <c r="A466" s="43" t="str">
        <f t="shared" si="47"/>
        <v xml:space="preserve"> </v>
      </c>
      <c r="B466" s="93" t="str">
        <f>IF(A466=" "," ",IF(periods_per_year=26,IF(A466=1,fpdate,B465+14),IF(periods_per_year=52,IF(A466=1,fpdate,B465+7),DATE(YEAR(fpdate),MONTH(fpdate)+(A466-1)*months_per_period,IF(periods_per_year=24,IF((1-MOD(A466,2))=1,DAY(fpdate)+14,DAY(fpdate)),DAY(fpdate))))))</f>
        <v xml:space="preserve"> </v>
      </c>
      <c r="C466" s="94" t="str">
        <f t="shared" si="48"/>
        <v xml:space="preserve"> </v>
      </c>
      <c r="D466" s="99"/>
      <c r="E466" s="94" t="str">
        <f t="shared" si="49"/>
        <v xml:space="preserve"> </v>
      </c>
      <c r="F466" s="94" t="str">
        <f t="shared" si="50"/>
        <v xml:space="preserve"> </v>
      </c>
      <c r="G466" s="94" t="str">
        <f t="shared" si="46"/>
        <v xml:space="preserve"> </v>
      </c>
      <c r="H466" s="98">
        <f t="shared" si="51"/>
        <v>2</v>
      </c>
      <c r="I466"/>
    </row>
    <row r="467" spans="1:9" ht="16">
      <c r="A467" s="43" t="str">
        <f t="shared" si="47"/>
        <v xml:space="preserve"> </v>
      </c>
      <c r="B467" s="93" t="str">
        <f>IF(A467=" "," ",IF(periods_per_year=26,IF(A467=1,fpdate,B466+14),IF(periods_per_year=52,IF(A467=1,fpdate,B466+7),DATE(YEAR(fpdate),MONTH(fpdate)+(A467-1)*months_per_period,IF(periods_per_year=24,IF((1-MOD(A467,2))=1,DAY(fpdate)+14,DAY(fpdate)),DAY(fpdate))))))</f>
        <v xml:space="preserve"> </v>
      </c>
      <c r="C467" s="94" t="str">
        <f t="shared" si="48"/>
        <v xml:space="preserve"> </v>
      </c>
      <c r="D467" s="99"/>
      <c r="E467" s="94" t="str">
        <f t="shared" si="49"/>
        <v xml:space="preserve"> </v>
      </c>
      <c r="F467" s="94" t="str">
        <f t="shared" si="50"/>
        <v xml:space="preserve"> </v>
      </c>
      <c r="G467" s="94" t="str">
        <f t="shared" si="46"/>
        <v xml:space="preserve"> </v>
      </c>
      <c r="H467" s="98">
        <f t="shared" si="51"/>
        <v>2</v>
      </c>
      <c r="I467"/>
    </row>
    <row r="468" spans="1:9" ht="16">
      <c r="A468" s="43" t="str">
        <f t="shared" si="47"/>
        <v xml:space="preserve"> </v>
      </c>
      <c r="B468" s="93" t="str">
        <f>IF(A468=" "," ",IF(periods_per_year=26,IF(A468=1,fpdate,B467+14),IF(periods_per_year=52,IF(A468=1,fpdate,B467+7),DATE(YEAR(fpdate),MONTH(fpdate)+(A468-1)*months_per_period,IF(periods_per_year=24,IF((1-MOD(A468,2))=1,DAY(fpdate)+14,DAY(fpdate)),DAY(fpdate))))))</f>
        <v xml:space="preserve"> </v>
      </c>
      <c r="C468" s="94" t="str">
        <f t="shared" si="48"/>
        <v xml:space="preserve"> </v>
      </c>
      <c r="D468" s="99"/>
      <c r="E468" s="94" t="str">
        <f t="shared" si="49"/>
        <v xml:space="preserve"> </v>
      </c>
      <c r="F468" s="94" t="str">
        <f t="shared" si="50"/>
        <v xml:space="preserve"> </v>
      </c>
      <c r="G468" s="94" t="str">
        <f t="shared" si="46"/>
        <v xml:space="preserve"> </v>
      </c>
      <c r="H468" s="98">
        <f t="shared" si="51"/>
        <v>2</v>
      </c>
      <c r="I468"/>
    </row>
    <row r="469" spans="1:9" ht="16">
      <c r="A469" s="43" t="str">
        <f t="shared" si="47"/>
        <v xml:space="preserve"> </v>
      </c>
      <c r="B469" s="93" t="str">
        <f>IF(A469=" "," ",IF(periods_per_year=26,IF(A469=1,fpdate,B468+14),IF(periods_per_year=52,IF(A469=1,fpdate,B468+7),DATE(YEAR(fpdate),MONTH(fpdate)+(A469-1)*months_per_period,IF(periods_per_year=24,IF((1-MOD(A469,2))=1,DAY(fpdate)+14,DAY(fpdate)),DAY(fpdate))))))</f>
        <v xml:space="preserve"> </v>
      </c>
      <c r="C469" s="94" t="str">
        <f t="shared" si="48"/>
        <v xml:space="preserve"> </v>
      </c>
      <c r="D469" s="99"/>
      <c r="E469" s="94" t="str">
        <f t="shared" si="49"/>
        <v xml:space="preserve"> </v>
      </c>
      <c r="F469" s="94" t="str">
        <f t="shared" si="50"/>
        <v xml:space="preserve"> </v>
      </c>
      <c r="G469" s="94" t="str">
        <f t="shared" si="46"/>
        <v xml:space="preserve"> </v>
      </c>
      <c r="H469" s="98">
        <f t="shared" si="51"/>
        <v>2</v>
      </c>
      <c r="I469"/>
    </row>
    <row r="470" spans="1:9" ht="16">
      <c r="A470" s="43" t="str">
        <f t="shared" si="47"/>
        <v xml:space="preserve"> </v>
      </c>
      <c r="B470" s="93" t="str">
        <f>IF(A470=" "," ",IF(periods_per_year=26,IF(A470=1,fpdate,B469+14),IF(periods_per_year=52,IF(A470=1,fpdate,B469+7),DATE(YEAR(fpdate),MONTH(fpdate)+(A470-1)*months_per_period,IF(periods_per_year=24,IF((1-MOD(A470,2))=1,DAY(fpdate)+14,DAY(fpdate)),DAY(fpdate))))))</f>
        <v xml:space="preserve"> </v>
      </c>
      <c r="C470" s="94" t="str">
        <f t="shared" si="48"/>
        <v xml:space="preserve"> </v>
      </c>
      <c r="D470" s="99"/>
      <c r="E470" s="94" t="str">
        <f t="shared" si="49"/>
        <v xml:space="preserve"> </v>
      </c>
      <c r="F470" s="94" t="str">
        <f t="shared" si="50"/>
        <v xml:space="preserve"> </v>
      </c>
      <c r="G470" s="94" t="str">
        <f t="shared" si="46"/>
        <v xml:space="preserve"> </v>
      </c>
      <c r="H470" s="98">
        <f t="shared" si="51"/>
        <v>2</v>
      </c>
      <c r="I470"/>
    </row>
    <row r="471" spans="1:9" ht="16">
      <c r="A471" s="43" t="str">
        <f t="shared" si="47"/>
        <v xml:space="preserve"> </v>
      </c>
      <c r="B471" s="93" t="str">
        <f>IF(A471=" "," ",IF(periods_per_year=26,IF(A471=1,fpdate,B470+14),IF(periods_per_year=52,IF(A471=1,fpdate,B470+7),DATE(YEAR(fpdate),MONTH(fpdate)+(A471-1)*months_per_period,IF(periods_per_year=24,IF((1-MOD(A471,2))=1,DAY(fpdate)+14,DAY(fpdate)),DAY(fpdate))))))</f>
        <v xml:space="preserve"> </v>
      </c>
      <c r="C471" s="94" t="str">
        <f t="shared" si="48"/>
        <v xml:space="preserve"> </v>
      </c>
      <c r="D471" s="99"/>
      <c r="E471" s="94" t="str">
        <f t="shared" si="49"/>
        <v xml:space="preserve"> </v>
      </c>
      <c r="F471" s="94" t="str">
        <f t="shared" si="50"/>
        <v xml:space="preserve"> </v>
      </c>
      <c r="G471" s="94" t="str">
        <f t="shared" si="46"/>
        <v xml:space="preserve"> </v>
      </c>
      <c r="H471" s="98">
        <f t="shared" si="51"/>
        <v>2</v>
      </c>
      <c r="I471"/>
    </row>
    <row r="472" spans="1:9" ht="16">
      <c r="A472" s="43" t="str">
        <f t="shared" si="47"/>
        <v xml:space="preserve"> </v>
      </c>
      <c r="B472" s="93" t="str">
        <f>IF(A472=" "," ",IF(periods_per_year=26,IF(A472=1,fpdate,B471+14),IF(periods_per_year=52,IF(A472=1,fpdate,B471+7),DATE(YEAR(fpdate),MONTH(fpdate)+(A472-1)*months_per_period,IF(periods_per_year=24,IF((1-MOD(A472,2))=1,DAY(fpdate)+14,DAY(fpdate)),DAY(fpdate))))))</f>
        <v xml:space="preserve"> </v>
      </c>
      <c r="C472" s="94" t="str">
        <f t="shared" si="48"/>
        <v xml:space="preserve"> </v>
      </c>
      <c r="D472" s="99"/>
      <c r="E472" s="94" t="str">
        <f t="shared" si="49"/>
        <v xml:space="preserve"> </v>
      </c>
      <c r="F472" s="94" t="str">
        <f t="shared" si="50"/>
        <v xml:space="preserve"> </v>
      </c>
      <c r="G472" s="94" t="str">
        <f t="shared" si="46"/>
        <v xml:space="preserve"> </v>
      </c>
      <c r="H472" s="98">
        <f t="shared" si="51"/>
        <v>2</v>
      </c>
      <c r="I472"/>
    </row>
    <row r="473" spans="1:9" ht="16">
      <c r="A473" s="43" t="str">
        <f t="shared" si="47"/>
        <v xml:space="preserve"> </v>
      </c>
      <c r="B473" s="93" t="str">
        <f>IF(A473=" "," ",IF(periods_per_year=26,IF(A473=1,fpdate,B472+14),IF(periods_per_year=52,IF(A473=1,fpdate,B472+7),DATE(YEAR(fpdate),MONTH(fpdate)+(A473-1)*months_per_period,IF(periods_per_year=24,IF((1-MOD(A473,2))=1,DAY(fpdate)+14,DAY(fpdate)),DAY(fpdate))))))</f>
        <v xml:space="preserve"> </v>
      </c>
      <c r="C473" s="94" t="str">
        <f t="shared" si="48"/>
        <v xml:space="preserve"> </v>
      </c>
      <c r="D473" s="99"/>
      <c r="E473" s="94" t="str">
        <f t="shared" si="49"/>
        <v xml:space="preserve"> </v>
      </c>
      <c r="F473" s="94" t="str">
        <f t="shared" si="50"/>
        <v xml:space="preserve"> </v>
      </c>
      <c r="G473" s="94" t="str">
        <f t="shared" si="46"/>
        <v xml:space="preserve"> </v>
      </c>
      <c r="H473" s="98">
        <f t="shared" si="51"/>
        <v>2</v>
      </c>
      <c r="I473"/>
    </row>
    <row r="474" spans="1:9" ht="16">
      <c r="A474" s="43" t="str">
        <f t="shared" si="47"/>
        <v xml:space="preserve"> </v>
      </c>
      <c r="B474" s="93" t="str">
        <f>IF(A474=" "," ",IF(periods_per_year=26,IF(A474=1,fpdate,B473+14),IF(periods_per_year=52,IF(A474=1,fpdate,B473+7),DATE(YEAR(fpdate),MONTH(fpdate)+(A474-1)*months_per_period,IF(periods_per_year=24,IF((1-MOD(A474,2))=1,DAY(fpdate)+14,DAY(fpdate)),DAY(fpdate))))))</f>
        <v xml:space="preserve"> </v>
      </c>
      <c r="C474" s="94" t="str">
        <f t="shared" si="48"/>
        <v xml:space="preserve"> </v>
      </c>
      <c r="D474" s="99"/>
      <c r="E474" s="94" t="str">
        <f t="shared" si="49"/>
        <v xml:space="preserve"> </v>
      </c>
      <c r="F474" s="94" t="str">
        <f t="shared" si="50"/>
        <v xml:space="preserve"> </v>
      </c>
      <c r="G474" s="94" t="str">
        <f t="shared" si="46"/>
        <v xml:space="preserve"> </v>
      </c>
      <c r="H474" s="98">
        <f t="shared" si="51"/>
        <v>2</v>
      </c>
      <c r="I474"/>
    </row>
    <row r="475" spans="1:9" ht="16">
      <c r="A475" s="43" t="str">
        <f t="shared" si="47"/>
        <v xml:space="preserve"> </v>
      </c>
      <c r="B475" s="93" t="str">
        <f>IF(A475=" "," ",IF(periods_per_year=26,IF(A475=1,fpdate,B474+14),IF(periods_per_year=52,IF(A475=1,fpdate,B474+7),DATE(YEAR(fpdate),MONTH(fpdate)+(A475-1)*months_per_period,IF(periods_per_year=24,IF((1-MOD(A475,2))=1,DAY(fpdate)+14,DAY(fpdate)),DAY(fpdate))))))</f>
        <v xml:space="preserve"> </v>
      </c>
      <c r="C475" s="94" t="str">
        <f t="shared" si="48"/>
        <v xml:space="preserve"> </v>
      </c>
      <c r="D475" s="99"/>
      <c r="E475" s="94" t="str">
        <f t="shared" si="49"/>
        <v xml:space="preserve"> </v>
      </c>
      <c r="F475" s="94" t="str">
        <f t="shared" si="50"/>
        <v xml:space="preserve"> </v>
      </c>
      <c r="G475" s="94" t="str">
        <f t="shared" si="46"/>
        <v xml:space="preserve"> </v>
      </c>
      <c r="H475" s="98">
        <f t="shared" si="51"/>
        <v>2</v>
      </c>
      <c r="I475"/>
    </row>
    <row r="476" spans="1:9" ht="16">
      <c r="A476" s="43" t="str">
        <f t="shared" si="47"/>
        <v xml:space="preserve"> </v>
      </c>
      <c r="B476" s="93" t="str">
        <f>IF(A476=" "," ",IF(periods_per_year=26,IF(A476=1,fpdate,B475+14),IF(periods_per_year=52,IF(A476=1,fpdate,B475+7),DATE(YEAR(fpdate),MONTH(fpdate)+(A476-1)*months_per_period,IF(periods_per_year=24,IF((1-MOD(A476,2))=1,DAY(fpdate)+14,DAY(fpdate)),DAY(fpdate))))))</f>
        <v xml:space="preserve"> </v>
      </c>
      <c r="C476" s="94" t="str">
        <f t="shared" si="48"/>
        <v xml:space="preserve"> </v>
      </c>
      <c r="D476" s="99"/>
      <c r="E476" s="94" t="str">
        <f t="shared" si="49"/>
        <v xml:space="preserve"> </v>
      </c>
      <c r="F476" s="94" t="str">
        <f t="shared" si="50"/>
        <v xml:space="preserve"> </v>
      </c>
      <c r="G476" s="94" t="str">
        <f t="shared" si="46"/>
        <v xml:space="preserve"> </v>
      </c>
      <c r="H476" s="98">
        <f t="shared" si="51"/>
        <v>2</v>
      </c>
      <c r="I476"/>
    </row>
    <row r="477" spans="1:9" ht="16">
      <c r="A477" s="43" t="str">
        <f t="shared" si="47"/>
        <v xml:space="preserve"> </v>
      </c>
      <c r="B477" s="93" t="str">
        <f>IF(A477=" "," ",IF(periods_per_year=26,IF(A477=1,fpdate,B476+14),IF(periods_per_year=52,IF(A477=1,fpdate,B476+7),DATE(YEAR(fpdate),MONTH(fpdate)+(A477-1)*months_per_period,IF(periods_per_year=24,IF((1-MOD(A477,2))=1,DAY(fpdate)+14,DAY(fpdate)),DAY(fpdate))))))</f>
        <v xml:space="preserve"> </v>
      </c>
      <c r="C477" s="94" t="str">
        <f t="shared" si="48"/>
        <v xml:space="preserve"> </v>
      </c>
      <c r="D477" s="99"/>
      <c r="E477" s="94" t="str">
        <f t="shared" si="49"/>
        <v xml:space="preserve"> </v>
      </c>
      <c r="F477" s="94" t="str">
        <f t="shared" si="50"/>
        <v xml:space="preserve"> </v>
      </c>
      <c r="G477" s="94" t="str">
        <f t="shared" si="46"/>
        <v xml:space="preserve"> </v>
      </c>
      <c r="H477" s="98">
        <f t="shared" si="51"/>
        <v>2</v>
      </c>
      <c r="I477"/>
    </row>
    <row r="478" spans="1:9" ht="16">
      <c r="A478" s="43" t="str">
        <f t="shared" si="47"/>
        <v xml:space="preserve"> </v>
      </c>
      <c r="B478" s="93" t="str">
        <f>IF(A478=" "," ",IF(periods_per_year=26,IF(A478=1,fpdate,B477+14),IF(periods_per_year=52,IF(A478=1,fpdate,B477+7),DATE(YEAR(fpdate),MONTH(fpdate)+(A478-1)*months_per_period,IF(periods_per_year=24,IF((1-MOD(A478,2))=1,DAY(fpdate)+14,DAY(fpdate)),DAY(fpdate))))))</f>
        <v xml:space="preserve"> </v>
      </c>
      <c r="C478" s="94" t="str">
        <f t="shared" si="48"/>
        <v xml:space="preserve"> </v>
      </c>
      <c r="D478" s="99"/>
      <c r="E478" s="94" t="str">
        <f t="shared" si="49"/>
        <v xml:space="preserve"> </v>
      </c>
      <c r="F478" s="94" t="str">
        <f t="shared" si="50"/>
        <v xml:space="preserve"> </v>
      </c>
      <c r="G478" s="94" t="str">
        <f t="shared" si="46"/>
        <v xml:space="preserve"> </v>
      </c>
      <c r="H478" s="98">
        <f t="shared" si="51"/>
        <v>2</v>
      </c>
      <c r="I478"/>
    </row>
    <row r="479" spans="1:9" ht="16">
      <c r="A479" s="43" t="str">
        <f t="shared" si="47"/>
        <v xml:space="preserve"> </v>
      </c>
      <c r="B479" s="93" t="str">
        <f>IF(A479=" "," ",IF(periods_per_year=26,IF(A479=1,fpdate,B478+14),IF(periods_per_year=52,IF(A479=1,fpdate,B478+7),DATE(YEAR(fpdate),MONTH(fpdate)+(A479-1)*months_per_period,IF(periods_per_year=24,IF((1-MOD(A479,2))=1,DAY(fpdate)+14,DAY(fpdate)),DAY(fpdate))))))</f>
        <v xml:space="preserve"> </v>
      </c>
      <c r="C479" s="94" t="str">
        <f t="shared" si="48"/>
        <v xml:space="preserve"> </v>
      </c>
      <c r="D479" s="99"/>
      <c r="E479" s="94" t="str">
        <f t="shared" si="49"/>
        <v xml:space="preserve"> </v>
      </c>
      <c r="F479" s="94" t="str">
        <f t="shared" si="50"/>
        <v xml:space="preserve"> </v>
      </c>
      <c r="G479" s="94" t="str">
        <f t="shared" si="46"/>
        <v xml:space="preserve"> </v>
      </c>
      <c r="H479" s="98">
        <f t="shared" si="51"/>
        <v>2</v>
      </c>
      <c r="I479"/>
    </row>
    <row r="480" spans="1:9" ht="16">
      <c r="A480" s="43" t="str">
        <f t="shared" si="47"/>
        <v xml:space="preserve"> </v>
      </c>
      <c r="B480" s="93" t="str">
        <f>IF(A480=" "," ",IF(periods_per_year=26,IF(A480=1,fpdate,B479+14),IF(periods_per_year=52,IF(A480=1,fpdate,B479+7),DATE(YEAR(fpdate),MONTH(fpdate)+(A480-1)*months_per_period,IF(periods_per_year=24,IF((1-MOD(A480,2))=1,DAY(fpdate)+14,DAY(fpdate)),DAY(fpdate))))))</f>
        <v xml:space="preserve"> </v>
      </c>
      <c r="C480" s="94" t="str">
        <f t="shared" si="48"/>
        <v xml:space="preserve"> </v>
      </c>
      <c r="D480" s="99"/>
      <c r="E480" s="94" t="str">
        <f t="shared" si="49"/>
        <v xml:space="preserve"> </v>
      </c>
      <c r="F480" s="94" t="str">
        <f t="shared" si="50"/>
        <v xml:space="preserve"> </v>
      </c>
      <c r="G480" s="94" t="str">
        <f t="shared" si="46"/>
        <v xml:space="preserve"> </v>
      </c>
      <c r="H480" s="98">
        <f t="shared" si="51"/>
        <v>2</v>
      </c>
      <c r="I480"/>
    </row>
    <row r="481" spans="1:9" ht="16">
      <c r="A481" s="43" t="str">
        <f t="shared" si="47"/>
        <v xml:space="preserve"> </v>
      </c>
      <c r="B481" s="93" t="str">
        <f>IF(A481=" "," ",IF(periods_per_year=26,IF(A481=1,fpdate,B480+14),IF(periods_per_year=52,IF(A481=1,fpdate,B480+7),DATE(YEAR(fpdate),MONTH(fpdate)+(A481-1)*months_per_period,IF(periods_per_year=24,IF((1-MOD(A481,2))=1,DAY(fpdate)+14,DAY(fpdate)),DAY(fpdate))))))</f>
        <v xml:space="preserve"> </v>
      </c>
      <c r="C481" s="94" t="str">
        <f t="shared" si="48"/>
        <v xml:space="preserve"> </v>
      </c>
      <c r="D481" s="99"/>
      <c r="E481" s="94" t="str">
        <f t="shared" si="49"/>
        <v xml:space="preserve"> </v>
      </c>
      <c r="F481" s="94" t="str">
        <f t="shared" si="50"/>
        <v xml:space="preserve"> </v>
      </c>
      <c r="G481" s="94" t="str">
        <f t="shared" si="46"/>
        <v xml:space="preserve"> </v>
      </c>
      <c r="H481" s="98">
        <f t="shared" si="51"/>
        <v>2</v>
      </c>
      <c r="I481"/>
    </row>
    <row r="482" spans="1:9" ht="16">
      <c r="A482" s="43" t="str">
        <f t="shared" si="47"/>
        <v xml:space="preserve"> </v>
      </c>
      <c r="B482" s="93" t="str">
        <f>IF(A482=" "," ",IF(periods_per_year=26,IF(A482=1,fpdate,B481+14),IF(periods_per_year=52,IF(A482=1,fpdate,B481+7),DATE(YEAR(fpdate),MONTH(fpdate)+(A482-1)*months_per_period,IF(periods_per_year=24,IF((1-MOD(A482,2))=1,DAY(fpdate)+14,DAY(fpdate)),DAY(fpdate))))))</f>
        <v xml:space="preserve"> </v>
      </c>
      <c r="C482" s="94" t="str">
        <f t="shared" si="48"/>
        <v xml:space="preserve"> </v>
      </c>
      <c r="D482" s="99"/>
      <c r="E482" s="94" t="str">
        <f t="shared" si="49"/>
        <v xml:space="preserve"> </v>
      </c>
      <c r="F482" s="94" t="str">
        <f t="shared" si="50"/>
        <v xml:space="preserve"> </v>
      </c>
      <c r="G482" s="94" t="str">
        <f t="shared" si="46"/>
        <v xml:space="preserve"> </v>
      </c>
      <c r="H482" s="98">
        <f t="shared" si="51"/>
        <v>2</v>
      </c>
      <c r="I482"/>
    </row>
    <row r="483" spans="1:9" ht="16">
      <c r="A483" s="43" t="str">
        <f t="shared" si="47"/>
        <v xml:space="preserve"> </v>
      </c>
      <c r="B483" s="93" t="str">
        <f>IF(A483=" "," ",IF(periods_per_year=26,IF(A483=1,fpdate,B482+14),IF(periods_per_year=52,IF(A483=1,fpdate,B482+7),DATE(YEAR(fpdate),MONTH(fpdate)+(A483-1)*months_per_period,IF(periods_per_year=24,IF((1-MOD(A483,2))=1,DAY(fpdate)+14,DAY(fpdate)),DAY(fpdate))))))</f>
        <v xml:space="preserve"> </v>
      </c>
      <c r="C483" s="94" t="str">
        <f t="shared" si="48"/>
        <v xml:space="preserve"> </v>
      </c>
      <c r="D483" s="99"/>
      <c r="E483" s="94" t="str">
        <f t="shared" si="49"/>
        <v xml:space="preserve"> </v>
      </c>
      <c r="F483" s="94" t="str">
        <f t="shared" si="50"/>
        <v xml:space="preserve"> </v>
      </c>
      <c r="G483" s="94" t="str">
        <f t="shared" si="46"/>
        <v xml:space="preserve"> </v>
      </c>
      <c r="H483" s="98">
        <f t="shared" si="51"/>
        <v>2</v>
      </c>
      <c r="I483"/>
    </row>
    <row r="484" spans="1:9" ht="16">
      <c r="A484" s="43" t="str">
        <f t="shared" si="47"/>
        <v xml:space="preserve"> </v>
      </c>
      <c r="B484" s="93" t="str">
        <f>IF(A484=" "," ",IF(periods_per_year=26,IF(A484=1,fpdate,B483+14),IF(periods_per_year=52,IF(A484=1,fpdate,B483+7),DATE(YEAR(fpdate),MONTH(fpdate)+(A484-1)*months_per_period,IF(periods_per_year=24,IF((1-MOD(A484,2))=1,DAY(fpdate)+14,DAY(fpdate)),DAY(fpdate))))))</f>
        <v xml:space="preserve"> </v>
      </c>
      <c r="C484" s="94" t="str">
        <f t="shared" si="48"/>
        <v xml:space="preserve"> </v>
      </c>
      <c r="D484" s="99"/>
      <c r="E484" s="94" t="str">
        <f t="shared" si="49"/>
        <v xml:space="preserve"> </v>
      </c>
      <c r="F484" s="94" t="str">
        <f t="shared" si="50"/>
        <v xml:space="preserve"> </v>
      </c>
      <c r="G484" s="94" t="str">
        <f t="shared" si="46"/>
        <v xml:space="preserve"> </v>
      </c>
      <c r="H484" s="98">
        <f t="shared" si="51"/>
        <v>2</v>
      </c>
      <c r="I484"/>
    </row>
    <row r="485" spans="1:9" ht="16">
      <c r="A485" s="43" t="str">
        <f t="shared" si="47"/>
        <v xml:space="preserve"> </v>
      </c>
      <c r="B485" s="93" t="str">
        <f>IF(A485=" "," ",IF(periods_per_year=26,IF(A485=1,fpdate,B484+14),IF(periods_per_year=52,IF(A485=1,fpdate,B484+7),DATE(YEAR(fpdate),MONTH(fpdate)+(A485-1)*months_per_period,IF(periods_per_year=24,IF((1-MOD(A485,2))=1,DAY(fpdate)+14,DAY(fpdate)),DAY(fpdate))))))</f>
        <v xml:space="preserve"> </v>
      </c>
      <c r="C485" s="94" t="str">
        <f t="shared" si="48"/>
        <v xml:space="preserve"> </v>
      </c>
      <c r="D485" s="99"/>
      <c r="E485" s="94" t="str">
        <f t="shared" si="49"/>
        <v xml:space="preserve"> </v>
      </c>
      <c r="F485" s="94" t="str">
        <f t="shared" si="50"/>
        <v xml:space="preserve"> </v>
      </c>
      <c r="G485" s="94" t="str">
        <f t="shared" si="46"/>
        <v xml:space="preserve"> </v>
      </c>
      <c r="H485" s="98">
        <f t="shared" si="51"/>
        <v>2</v>
      </c>
      <c r="I485"/>
    </row>
    <row r="486" spans="1:9" ht="16">
      <c r="A486" s="43" t="str">
        <f t="shared" si="47"/>
        <v xml:space="preserve"> </v>
      </c>
      <c r="B486" s="93" t="str">
        <f>IF(A486=" "," ",IF(periods_per_year=26,IF(A486=1,fpdate,B485+14),IF(periods_per_year=52,IF(A486=1,fpdate,B485+7),DATE(YEAR(fpdate),MONTH(fpdate)+(A486-1)*months_per_period,IF(periods_per_year=24,IF((1-MOD(A486,2))=1,DAY(fpdate)+14,DAY(fpdate)),DAY(fpdate))))))</f>
        <v xml:space="preserve"> </v>
      </c>
      <c r="C486" s="94" t="str">
        <f t="shared" si="48"/>
        <v xml:space="preserve"> </v>
      </c>
      <c r="D486" s="99"/>
      <c r="E486" s="94" t="str">
        <f t="shared" si="49"/>
        <v xml:space="preserve"> </v>
      </c>
      <c r="F486" s="94" t="str">
        <f t="shared" si="50"/>
        <v xml:space="preserve"> </v>
      </c>
      <c r="G486" s="94" t="str">
        <f t="shared" si="46"/>
        <v xml:space="preserve"> </v>
      </c>
      <c r="H486" s="98">
        <f t="shared" si="51"/>
        <v>2</v>
      </c>
      <c r="I486"/>
    </row>
    <row r="487" spans="1:9" ht="16">
      <c r="A487" s="43" t="str">
        <f t="shared" si="47"/>
        <v xml:space="preserve"> </v>
      </c>
      <c r="B487" s="93" t="str">
        <f>IF(A487=" "," ",IF(periods_per_year=26,IF(A487=1,fpdate,B486+14),IF(periods_per_year=52,IF(A487=1,fpdate,B486+7),DATE(YEAR(fpdate),MONTH(fpdate)+(A487-1)*months_per_period,IF(periods_per_year=24,IF((1-MOD(A487,2))=1,DAY(fpdate)+14,DAY(fpdate)),DAY(fpdate))))))</f>
        <v xml:space="preserve"> </v>
      </c>
      <c r="C487" s="94" t="str">
        <f t="shared" si="48"/>
        <v xml:space="preserve"> </v>
      </c>
      <c r="D487" s="99"/>
      <c r="E487" s="94" t="str">
        <f t="shared" si="49"/>
        <v xml:space="preserve"> </v>
      </c>
      <c r="F487" s="94" t="str">
        <f t="shared" si="50"/>
        <v xml:space="preserve"> </v>
      </c>
      <c r="G487" s="94" t="str">
        <f t="shared" si="46"/>
        <v xml:space="preserve"> </v>
      </c>
      <c r="H487" s="98">
        <f t="shared" si="51"/>
        <v>2</v>
      </c>
      <c r="I487"/>
    </row>
    <row r="488" spans="1:9" ht="16">
      <c r="A488" s="43" t="str">
        <f t="shared" si="47"/>
        <v xml:space="preserve"> </v>
      </c>
      <c r="B488" s="93" t="str">
        <f>IF(A488=" "," ",IF(periods_per_year=26,IF(A488=1,fpdate,B487+14),IF(periods_per_year=52,IF(A488=1,fpdate,B487+7),DATE(YEAR(fpdate),MONTH(fpdate)+(A488-1)*months_per_period,IF(periods_per_year=24,IF((1-MOD(A488,2))=1,DAY(fpdate)+14,DAY(fpdate)),DAY(fpdate))))))</f>
        <v xml:space="preserve"> </v>
      </c>
      <c r="C488" s="94" t="str">
        <f t="shared" si="48"/>
        <v xml:space="preserve"> </v>
      </c>
      <c r="D488" s="99"/>
      <c r="E488" s="94" t="str">
        <f t="shared" si="49"/>
        <v xml:space="preserve"> </v>
      </c>
      <c r="F488" s="94" t="str">
        <f t="shared" si="50"/>
        <v xml:space="preserve"> </v>
      </c>
      <c r="G488" s="94" t="str">
        <f t="shared" si="46"/>
        <v xml:space="preserve"> </v>
      </c>
      <c r="H488" s="98">
        <f t="shared" si="51"/>
        <v>2</v>
      </c>
      <c r="I488"/>
    </row>
    <row r="489" spans="1:9" ht="16">
      <c r="A489" s="43" t="str">
        <f t="shared" si="47"/>
        <v xml:space="preserve"> </v>
      </c>
      <c r="B489" s="93" t="str">
        <f>IF(A489=" "," ",IF(periods_per_year=26,IF(A489=1,fpdate,B488+14),IF(periods_per_year=52,IF(A489=1,fpdate,B488+7),DATE(YEAR(fpdate),MONTH(fpdate)+(A489-1)*months_per_period,IF(periods_per_year=24,IF((1-MOD(A489,2))=1,DAY(fpdate)+14,DAY(fpdate)),DAY(fpdate))))))</f>
        <v xml:space="preserve"> </v>
      </c>
      <c r="C489" s="94" t="str">
        <f t="shared" si="48"/>
        <v xml:space="preserve"> </v>
      </c>
      <c r="D489" s="99"/>
      <c r="E489" s="94" t="str">
        <f t="shared" si="49"/>
        <v xml:space="preserve"> </v>
      </c>
      <c r="F489" s="94" t="str">
        <f t="shared" si="50"/>
        <v xml:space="preserve"> </v>
      </c>
      <c r="G489" s="94" t="str">
        <f t="shared" si="46"/>
        <v xml:space="preserve"> </v>
      </c>
      <c r="H489" s="98">
        <f t="shared" si="51"/>
        <v>2</v>
      </c>
      <c r="I489"/>
    </row>
    <row r="490" spans="1:9" ht="16">
      <c r="A490" s="43" t="str">
        <f t="shared" si="47"/>
        <v xml:space="preserve"> </v>
      </c>
      <c r="B490" s="93" t="str">
        <f>IF(A490=" "," ",IF(periods_per_year=26,IF(A490=1,fpdate,B489+14),IF(periods_per_year=52,IF(A490=1,fpdate,B489+7),DATE(YEAR(fpdate),MONTH(fpdate)+(A490-1)*months_per_period,IF(periods_per_year=24,IF((1-MOD(A490,2))=1,DAY(fpdate)+14,DAY(fpdate)),DAY(fpdate))))))</f>
        <v xml:space="preserve"> </v>
      </c>
      <c r="C490" s="94" t="str">
        <f t="shared" si="48"/>
        <v xml:space="preserve"> </v>
      </c>
      <c r="D490" s="99"/>
      <c r="E490" s="94" t="str">
        <f t="shared" si="49"/>
        <v xml:space="preserve"> </v>
      </c>
      <c r="F490" s="94" t="str">
        <f t="shared" si="50"/>
        <v xml:space="preserve"> </v>
      </c>
      <c r="G490" s="94" t="str">
        <f t="shared" si="46"/>
        <v xml:space="preserve"> </v>
      </c>
      <c r="H490" s="98">
        <f t="shared" si="51"/>
        <v>2</v>
      </c>
      <c r="I490"/>
    </row>
    <row r="491" spans="1:9" ht="16">
      <c r="A491" s="43" t="str">
        <f t="shared" si="47"/>
        <v xml:space="preserve"> </v>
      </c>
      <c r="B491" s="93" t="str">
        <f>IF(A491=" "," ",IF(periods_per_year=26,IF(A491=1,fpdate,B490+14),IF(periods_per_year=52,IF(A491=1,fpdate,B490+7),DATE(YEAR(fpdate),MONTH(fpdate)+(A491-1)*months_per_period,IF(periods_per_year=24,IF((1-MOD(A491,2))=1,DAY(fpdate)+14,DAY(fpdate)),DAY(fpdate))))))</f>
        <v xml:space="preserve"> </v>
      </c>
      <c r="C491" s="94" t="str">
        <f t="shared" si="48"/>
        <v xml:space="preserve"> </v>
      </c>
      <c r="D491" s="99"/>
      <c r="E491" s="94" t="str">
        <f t="shared" si="49"/>
        <v xml:space="preserve"> </v>
      </c>
      <c r="F491" s="94" t="str">
        <f t="shared" si="50"/>
        <v xml:space="preserve"> </v>
      </c>
      <c r="G491" s="94" t="str">
        <f t="shared" si="46"/>
        <v xml:space="preserve"> </v>
      </c>
      <c r="H491" s="98">
        <f t="shared" si="51"/>
        <v>2</v>
      </c>
      <c r="I491"/>
    </row>
    <row r="492" spans="1:9" ht="16">
      <c r="A492" s="43" t="str">
        <f t="shared" si="47"/>
        <v xml:space="preserve"> </v>
      </c>
      <c r="B492" s="93" t="str">
        <f>IF(A492=" "," ",IF(periods_per_year=26,IF(A492=1,fpdate,B491+14),IF(periods_per_year=52,IF(A492=1,fpdate,B491+7),DATE(YEAR(fpdate),MONTH(fpdate)+(A492-1)*months_per_period,IF(periods_per_year=24,IF((1-MOD(A492,2))=1,DAY(fpdate)+14,DAY(fpdate)),DAY(fpdate))))))</f>
        <v xml:space="preserve"> </v>
      </c>
      <c r="C492" s="94" t="str">
        <f t="shared" si="48"/>
        <v xml:space="preserve"> </v>
      </c>
      <c r="D492" s="99"/>
      <c r="E492" s="94" t="str">
        <f t="shared" si="49"/>
        <v xml:space="preserve"> </v>
      </c>
      <c r="F492" s="94" t="str">
        <f t="shared" si="50"/>
        <v xml:space="preserve"> </v>
      </c>
      <c r="G492" s="94" t="str">
        <f t="shared" si="46"/>
        <v xml:space="preserve"> </v>
      </c>
      <c r="H492" s="98">
        <f t="shared" si="51"/>
        <v>2</v>
      </c>
      <c r="I492"/>
    </row>
    <row r="493" spans="1:9" ht="16">
      <c r="A493" s="43" t="str">
        <f t="shared" si="47"/>
        <v xml:space="preserve"> </v>
      </c>
      <c r="B493" s="93" t="str">
        <f>IF(A493=" "," ",IF(periods_per_year=26,IF(A493=1,fpdate,B492+14),IF(periods_per_year=52,IF(A493=1,fpdate,B492+7),DATE(YEAR(fpdate),MONTH(fpdate)+(A493-1)*months_per_period,IF(periods_per_year=24,IF((1-MOD(A493,2))=1,DAY(fpdate)+14,DAY(fpdate)),DAY(fpdate))))))</f>
        <v xml:space="preserve"> </v>
      </c>
      <c r="C493" s="94" t="str">
        <f t="shared" si="48"/>
        <v xml:space="preserve"> </v>
      </c>
      <c r="D493" s="99"/>
      <c r="E493" s="94" t="str">
        <f t="shared" si="49"/>
        <v xml:space="preserve"> </v>
      </c>
      <c r="F493" s="94" t="str">
        <f t="shared" si="50"/>
        <v xml:space="preserve"> </v>
      </c>
      <c r="G493" s="94" t="str">
        <f t="shared" si="46"/>
        <v xml:space="preserve"> </v>
      </c>
      <c r="H493" s="98">
        <f t="shared" si="51"/>
        <v>2</v>
      </c>
      <c r="I493"/>
    </row>
    <row r="494" spans="1:9" ht="16">
      <c r="A494" s="43" t="str">
        <f t="shared" si="47"/>
        <v xml:space="preserve"> </v>
      </c>
      <c r="B494" s="93" t="str">
        <f>IF(A494=" "," ",IF(periods_per_year=26,IF(A494=1,fpdate,B493+14),IF(periods_per_year=52,IF(A494=1,fpdate,B493+7),DATE(YEAR(fpdate),MONTH(fpdate)+(A494-1)*months_per_period,IF(periods_per_year=24,IF((1-MOD(A494,2))=1,DAY(fpdate)+14,DAY(fpdate)),DAY(fpdate))))))</f>
        <v xml:space="preserve"> </v>
      </c>
      <c r="C494" s="94" t="str">
        <f t="shared" si="48"/>
        <v xml:space="preserve"> </v>
      </c>
      <c r="D494" s="99"/>
      <c r="E494" s="94" t="str">
        <f t="shared" si="49"/>
        <v xml:space="preserve"> </v>
      </c>
      <c r="F494" s="94" t="str">
        <f t="shared" si="50"/>
        <v xml:space="preserve"> </v>
      </c>
      <c r="G494" s="94" t="str">
        <f t="shared" si="46"/>
        <v xml:space="preserve"> </v>
      </c>
      <c r="H494" s="98">
        <f t="shared" si="51"/>
        <v>2</v>
      </c>
      <c r="I494"/>
    </row>
    <row r="495" spans="1:9" ht="16">
      <c r="A495" s="43" t="str">
        <f t="shared" si="47"/>
        <v xml:space="preserve"> </v>
      </c>
      <c r="B495" s="93" t="str">
        <f>IF(A495=" "," ",IF(periods_per_year=26,IF(A495=1,fpdate,B494+14),IF(periods_per_year=52,IF(A495=1,fpdate,B494+7),DATE(YEAR(fpdate),MONTH(fpdate)+(A495-1)*months_per_period,IF(periods_per_year=24,IF((1-MOD(A495,2))=1,DAY(fpdate)+14,DAY(fpdate)),DAY(fpdate))))))</f>
        <v xml:space="preserve"> </v>
      </c>
      <c r="C495" s="94" t="str">
        <f t="shared" si="48"/>
        <v xml:space="preserve"> </v>
      </c>
      <c r="D495" s="99"/>
      <c r="E495" s="94" t="str">
        <f t="shared" si="49"/>
        <v xml:space="preserve"> </v>
      </c>
      <c r="F495" s="94" t="str">
        <f t="shared" si="50"/>
        <v xml:space="preserve"> </v>
      </c>
      <c r="G495" s="94" t="str">
        <f t="shared" si="46"/>
        <v xml:space="preserve"> </v>
      </c>
      <c r="H495" s="98">
        <f t="shared" si="51"/>
        <v>2</v>
      </c>
      <c r="I495"/>
    </row>
    <row r="496" spans="1:9" ht="16">
      <c r="A496" s="43" t="str">
        <f t="shared" si="47"/>
        <v xml:space="preserve"> </v>
      </c>
      <c r="B496" s="93" t="str">
        <f>IF(A496=" "," ",IF(periods_per_year=26,IF(A496=1,fpdate,B495+14),IF(periods_per_year=52,IF(A496=1,fpdate,B495+7),DATE(YEAR(fpdate),MONTH(fpdate)+(A496-1)*months_per_period,IF(periods_per_year=24,IF((1-MOD(A496,2))=1,DAY(fpdate)+14,DAY(fpdate)),DAY(fpdate))))))</f>
        <v xml:space="preserve"> </v>
      </c>
      <c r="C496" s="94" t="str">
        <f t="shared" si="48"/>
        <v xml:space="preserve"> </v>
      </c>
      <c r="D496" s="99"/>
      <c r="E496" s="94" t="str">
        <f t="shared" si="49"/>
        <v xml:space="preserve"> </v>
      </c>
      <c r="F496" s="94" t="str">
        <f t="shared" si="50"/>
        <v xml:space="preserve"> </v>
      </c>
      <c r="G496" s="94" t="str">
        <f t="shared" si="46"/>
        <v xml:space="preserve"> </v>
      </c>
      <c r="H496" s="98">
        <f t="shared" si="51"/>
        <v>2</v>
      </c>
      <c r="I496"/>
    </row>
    <row r="497" spans="1:9" ht="16">
      <c r="A497" s="43" t="str">
        <f t="shared" si="47"/>
        <v xml:space="preserve"> </v>
      </c>
      <c r="B497" s="93" t="str">
        <f>IF(A497=" "," ",IF(periods_per_year=26,IF(A497=1,fpdate,B496+14),IF(periods_per_year=52,IF(A497=1,fpdate,B496+7),DATE(YEAR(fpdate),MONTH(fpdate)+(A497-1)*months_per_period,IF(periods_per_year=24,IF((1-MOD(A497,2))=1,DAY(fpdate)+14,DAY(fpdate)),DAY(fpdate))))))</f>
        <v xml:space="preserve"> </v>
      </c>
      <c r="C497" s="94" t="str">
        <f t="shared" si="48"/>
        <v xml:space="preserve"> </v>
      </c>
      <c r="D497" s="99"/>
      <c r="E497" s="94" t="str">
        <f t="shared" si="49"/>
        <v xml:space="preserve"> </v>
      </c>
      <c r="F497" s="94" t="str">
        <f t="shared" si="50"/>
        <v xml:space="preserve"> </v>
      </c>
      <c r="G497" s="94" t="str">
        <f t="shared" si="46"/>
        <v xml:space="preserve"> </v>
      </c>
      <c r="H497" s="98">
        <f t="shared" si="51"/>
        <v>2</v>
      </c>
      <c r="I497"/>
    </row>
    <row r="498" spans="1:9" ht="16">
      <c r="A498" s="43" t="str">
        <f t="shared" si="47"/>
        <v xml:space="preserve"> </v>
      </c>
      <c r="B498" s="93" t="str">
        <f>IF(A498=" "," ",IF(periods_per_year=26,IF(A498=1,fpdate,B497+14),IF(periods_per_year=52,IF(A498=1,fpdate,B497+7),DATE(YEAR(fpdate),MONTH(fpdate)+(A498-1)*months_per_period,IF(periods_per_year=24,IF((1-MOD(A498,2))=1,DAY(fpdate)+14,DAY(fpdate)),DAY(fpdate))))))</f>
        <v xml:space="preserve"> </v>
      </c>
      <c r="C498" s="94" t="str">
        <f t="shared" si="48"/>
        <v xml:space="preserve"> </v>
      </c>
      <c r="D498" s="99"/>
      <c r="E498" s="94" t="str">
        <f t="shared" si="49"/>
        <v xml:space="preserve"> </v>
      </c>
      <c r="F498" s="94" t="str">
        <f t="shared" si="50"/>
        <v xml:space="preserve"> </v>
      </c>
      <c r="G498" s="94" t="str">
        <f t="shared" si="46"/>
        <v xml:space="preserve"> </v>
      </c>
      <c r="H498" s="98">
        <f t="shared" si="51"/>
        <v>2</v>
      </c>
      <c r="I498"/>
    </row>
    <row r="499" spans="1:9" ht="16">
      <c r="A499" s="43" t="str">
        <f t="shared" si="47"/>
        <v xml:space="preserve"> </v>
      </c>
      <c r="B499" s="93" t="str">
        <f>IF(A499=" "," ",IF(periods_per_year=26,IF(A499=1,fpdate,B498+14),IF(periods_per_year=52,IF(A499=1,fpdate,B498+7),DATE(YEAR(fpdate),MONTH(fpdate)+(A499-1)*months_per_period,IF(periods_per_year=24,IF((1-MOD(A499,2))=1,DAY(fpdate)+14,DAY(fpdate)),DAY(fpdate))))))</f>
        <v xml:space="preserve"> </v>
      </c>
      <c r="C499" s="94" t="str">
        <f t="shared" si="48"/>
        <v xml:space="preserve"> </v>
      </c>
      <c r="D499" s="99"/>
      <c r="E499" s="94" t="str">
        <f t="shared" si="49"/>
        <v xml:space="preserve"> </v>
      </c>
      <c r="F499" s="94" t="str">
        <f t="shared" si="50"/>
        <v xml:space="preserve"> </v>
      </c>
      <c r="G499" s="94" t="str">
        <f t="shared" si="46"/>
        <v xml:space="preserve"> </v>
      </c>
      <c r="H499" s="98">
        <f t="shared" si="51"/>
        <v>2</v>
      </c>
      <c r="I499"/>
    </row>
    <row r="500" spans="1:9" ht="16">
      <c r="A500" s="43" t="str">
        <f t="shared" si="47"/>
        <v xml:space="preserve"> </v>
      </c>
      <c r="B500" s="93" t="str">
        <f>IF(A500=" "," ",IF(periods_per_year=26,IF(A500=1,fpdate,B499+14),IF(periods_per_year=52,IF(A500=1,fpdate,B499+7),DATE(YEAR(fpdate),MONTH(fpdate)+(A500-1)*months_per_period,IF(periods_per_year=24,IF((1-MOD(A500,2))=1,DAY(fpdate)+14,DAY(fpdate)),DAY(fpdate))))))</f>
        <v xml:space="preserve"> </v>
      </c>
      <c r="C500" s="94" t="str">
        <f t="shared" si="48"/>
        <v xml:space="preserve"> </v>
      </c>
      <c r="D500" s="99"/>
      <c r="E500" s="94" t="str">
        <f t="shared" si="49"/>
        <v xml:space="preserve"> </v>
      </c>
      <c r="F500" s="94" t="str">
        <f t="shared" si="50"/>
        <v xml:space="preserve"> </v>
      </c>
      <c r="G500" s="94" t="str">
        <f t="shared" si="46"/>
        <v xml:space="preserve"> </v>
      </c>
      <c r="H500" s="98">
        <f t="shared" si="51"/>
        <v>2</v>
      </c>
      <c r="I500"/>
    </row>
    <row r="501" spans="1:9" ht="16">
      <c r="A501" s="43" t="str">
        <f t="shared" si="47"/>
        <v xml:space="preserve"> </v>
      </c>
      <c r="B501" s="93" t="str">
        <f>IF(A501=" "," ",IF(periods_per_year=26,IF(A501=1,fpdate,B500+14),IF(periods_per_year=52,IF(A501=1,fpdate,B500+7),DATE(YEAR(fpdate),MONTH(fpdate)+(A501-1)*months_per_period,IF(periods_per_year=24,IF((1-MOD(A501,2))=1,DAY(fpdate)+14,DAY(fpdate)),DAY(fpdate))))))</f>
        <v xml:space="preserve"> </v>
      </c>
      <c r="C501" s="94" t="str">
        <f t="shared" si="48"/>
        <v xml:space="preserve"> </v>
      </c>
      <c r="D501" s="99"/>
      <c r="E501" s="94" t="str">
        <f t="shared" si="49"/>
        <v xml:space="preserve"> </v>
      </c>
      <c r="F501" s="94" t="str">
        <f t="shared" si="50"/>
        <v xml:space="preserve"> </v>
      </c>
      <c r="G501" s="94" t="str">
        <f t="shared" si="46"/>
        <v xml:space="preserve"> </v>
      </c>
      <c r="H501" s="98">
        <f t="shared" si="51"/>
        <v>2</v>
      </c>
      <c r="I501"/>
    </row>
    <row r="502" spans="1:9" ht="16">
      <c r="A502" s="43" t="str">
        <f t="shared" si="47"/>
        <v xml:space="preserve"> </v>
      </c>
      <c r="B502" s="93" t="str">
        <f>IF(A502=" "," ",IF(periods_per_year=26,IF(A502=1,fpdate,B501+14),IF(periods_per_year=52,IF(A502=1,fpdate,B501+7),DATE(YEAR(fpdate),MONTH(fpdate)+(A502-1)*months_per_period,IF(periods_per_year=24,IF((1-MOD(A502,2))=1,DAY(fpdate)+14,DAY(fpdate)),DAY(fpdate))))))</f>
        <v xml:space="preserve"> </v>
      </c>
      <c r="C502" s="94" t="str">
        <f t="shared" si="48"/>
        <v xml:space="preserve"> </v>
      </c>
      <c r="D502" s="99"/>
      <c r="E502" s="94" t="str">
        <f t="shared" si="49"/>
        <v xml:space="preserve"> </v>
      </c>
      <c r="F502" s="94" t="str">
        <f t="shared" si="50"/>
        <v xml:space="preserve"> </v>
      </c>
      <c r="G502" s="94" t="str">
        <f t="shared" si="46"/>
        <v xml:space="preserve"> </v>
      </c>
      <c r="H502" s="98">
        <f t="shared" si="51"/>
        <v>2</v>
      </c>
      <c r="I502"/>
    </row>
    <row r="503" spans="1:9" ht="16">
      <c r="A503" s="43" t="str">
        <f t="shared" si="47"/>
        <v xml:space="preserve"> </v>
      </c>
      <c r="B503" s="93" t="str">
        <f>IF(A503=" "," ",IF(periods_per_year=26,IF(A503=1,fpdate,B502+14),IF(periods_per_year=52,IF(A503=1,fpdate,B502+7),DATE(YEAR(fpdate),MONTH(fpdate)+(A503-1)*months_per_period,IF(periods_per_year=24,IF((1-MOD(A503,2))=1,DAY(fpdate)+14,DAY(fpdate)),DAY(fpdate))))))</f>
        <v xml:space="preserve"> </v>
      </c>
      <c r="C503" s="94" t="str">
        <f t="shared" si="48"/>
        <v xml:space="preserve"> </v>
      </c>
      <c r="D503" s="99"/>
      <c r="E503" s="94" t="str">
        <f t="shared" si="49"/>
        <v xml:space="preserve"> </v>
      </c>
      <c r="F503" s="94" t="str">
        <f t="shared" si="50"/>
        <v xml:space="preserve"> </v>
      </c>
      <c r="G503" s="94" t="str">
        <f t="shared" si="46"/>
        <v xml:space="preserve"> </v>
      </c>
      <c r="H503" s="98">
        <f t="shared" si="51"/>
        <v>2</v>
      </c>
      <c r="I503"/>
    </row>
    <row r="504" spans="1:9" ht="16">
      <c r="A504" s="43" t="str">
        <f t="shared" si="47"/>
        <v xml:space="preserve"> </v>
      </c>
      <c r="B504" s="93" t="str">
        <f>IF(A504=" "," ",IF(periods_per_year=26,IF(A504=1,fpdate,B503+14),IF(periods_per_year=52,IF(A504=1,fpdate,B503+7),DATE(YEAR(fpdate),MONTH(fpdate)+(A504-1)*months_per_period,IF(periods_per_year=24,IF((1-MOD(A504,2))=1,DAY(fpdate)+14,DAY(fpdate)),DAY(fpdate))))))</f>
        <v xml:space="preserve"> </v>
      </c>
      <c r="C504" s="94" t="str">
        <f t="shared" si="48"/>
        <v xml:space="preserve"> </v>
      </c>
      <c r="D504" s="99"/>
      <c r="E504" s="94" t="str">
        <f t="shared" si="49"/>
        <v xml:space="preserve"> </v>
      </c>
      <c r="F504" s="94" t="str">
        <f t="shared" si="50"/>
        <v xml:space="preserve"> </v>
      </c>
      <c r="G504" s="94" t="str">
        <f t="shared" si="46"/>
        <v xml:space="preserve"> </v>
      </c>
      <c r="H504" s="98">
        <f t="shared" si="51"/>
        <v>2</v>
      </c>
      <c r="I504"/>
    </row>
    <row r="505" spans="1:9" ht="16">
      <c r="A505" s="43" t="str">
        <f t="shared" si="47"/>
        <v xml:space="preserve"> </v>
      </c>
      <c r="B505" s="93" t="str">
        <f>IF(A505=" "," ",IF(periods_per_year=26,IF(A505=1,fpdate,B504+14),IF(periods_per_year=52,IF(A505=1,fpdate,B504+7),DATE(YEAR(fpdate),MONTH(fpdate)+(A505-1)*months_per_period,IF(periods_per_year=24,IF((1-MOD(A505,2))=1,DAY(fpdate)+14,DAY(fpdate)),DAY(fpdate))))))</f>
        <v xml:space="preserve"> </v>
      </c>
      <c r="C505" s="94" t="str">
        <f t="shared" si="48"/>
        <v xml:space="preserve"> </v>
      </c>
      <c r="D505" s="99"/>
      <c r="E505" s="94" t="str">
        <f t="shared" si="49"/>
        <v xml:space="preserve"> </v>
      </c>
      <c r="F505" s="94" t="str">
        <f t="shared" si="50"/>
        <v xml:space="preserve"> </v>
      </c>
      <c r="G505" s="94" t="str">
        <f t="shared" si="46"/>
        <v xml:space="preserve"> </v>
      </c>
      <c r="H505" s="98">
        <f t="shared" si="51"/>
        <v>2</v>
      </c>
      <c r="I505"/>
    </row>
    <row r="506" spans="1:9" ht="16">
      <c r="A506" s="43" t="str">
        <f t="shared" si="47"/>
        <v xml:space="preserve"> </v>
      </c>
      <c r="B506" s="93" t="str">
        <f>IF(A506=" "," ",IF(periods_per_year=26,IF(A506=1,fpdate,B505+14),IF(periods_per_year=52,IF(A506=1,fpdate,B505+7),DATE(YEAR(fpdate),MONTH(fpdate)+(A506-1)*months_per_period,IF(periods_per_year=24,IF((1-MOD(A506,2))=1,DAY(fpdate)+14,DAY(fpdate)),DAY(fpdate))))))</f>
        <v xml:space="preserve"> </v>
      </c>
      <c r="C506" s="94" t="str">
        <f t="shared" si="48"/>
        <v xml:space="preserve"> </v>
      </c>
      <c r="D506" s="99"/>
      <c r="E506" s="94" t="str">
        <f t="shared" si="49"/>
        <v xml:space="preserve"> </v>
      </c>
      <c r="F506" s="94" t="str">
        <f t="shared" si="50"/>
        <v xml:space="preserve"> </v>
      </c>
      <c r="G506" s="94" t="str">
        <f t="shared" si="46"/>
        <v xml:space="preserve"> </v>
      </c>
      <c r="H506" s="98">
        <f t="shared" si="51"/>
        <v>2</v>
      </c>
      <c r="I506"/>
    </row>
    <row r="507" spans="1:9" ht="16">
      <c r="A507" s="43" t="str">
        <f t="shared" si="47"/>
        <v xml:space="preserve"> </v>
      </c>
      <c r="B507" s="93" t="str">
        <f>IF(A507=" "," ",IF(periods_per_year=26,IF(A507=1,fpdate,B506+14),IF(periods_per_year=52,IF(A507=1,fpdate,B506+7),DATE(YEAR(fpdate),MONTH(fpdate)+(A507-1)*months_per_period,IF(periods_per_year=24,IF((1-MOD(A507,2))=1,DAY(fpdate)+14,DAY(fpdate)),DAY(fpdate))))))</f>
        <v xml:space="preserve"> </v>
      </c>
      <c r="C507" s="94" t="str">
        <f t="shared" si="48"/>
        <v xml:space="preserve"> </v>
      </c>
      <c r="D507" s="99"/>
      <c r="E507" s="94" t="str">
        <f t="shared" si="49"/>
        <v xml:space="preserve"> </v>
      </c>
      <c r="F507" s="94" t="str">
        <f t="shared" si="50"/>
        <v xml:space="preserve"> </v>
      </c>
      <c r="G507" s="94" t="str">
        <f t="shared" si="46"/>
        <v xml:space="preserve"> </v>
      </c>
      <c r="H507" s="98">
        <f t="shared" si="51"/>
        <v>2</v>
      </c>
      <c r="I507"/>
    </row>
    <row r="508" spans="1:9" ht="16">
      <c r="A508" s="43" t="str">
        <f t="shared" si="47"/>
        <v xml:space="preserve"> </v>
      </c>
      <c r="B508" s="93" t="str">
        <f>IF(A508=" "," ",IF(periods_per_year=26,IF(A508=1,fpdate,B507+14),IF(periods_per_year=52,IF(A508=1,fpdate,B507+7),DATE(YEAR(fpdate),MONTH(fpdate)+(A508-1)*months_per_period,IF(periods_per_year=24,IF((1-MOD(A508,2))=1,DAY(fpdate)+14,DAY(fpdate)),DAY(fpdate))))))</f>
        <v xml:space="preserve"> </v>
      </c>
      <c r="C508" s="94" t="str">
        <f t="shared" si="48"/>
        <v xml:space="preserve"> </v>
      </c>
      <c r="D508" s="99"/>
      <c r="E508" s="94" t="str">
        <f t="shared" si="49"/>
        <v xml:space="preserve"> </v>
      </c>
      <c r="F508" s="94" t="str">
        <f t="shared" si="50"/>
        <v xml:space="preserve"> </v>
      </c>
      <c r="G508" s="94" t="str">
        <f t="shared" si="46"/>
        <v xml:space="preserve"> </v>
      </c>
      <c r="H508" s="98">
        <f t="shared" si="51"/>
        <v>2</v>
      </c>
      <c r="I508"/>
    </row>
    <row r="509" spans="1:9" ht="16">
      <c r="A509" s="43" t="str">
        <f t="shared" si="47"/>
        <v xml:space="preserve"> </v>
      </c>
      <c r="B509" s="93" t="str">
        <f>IF(A509=" "," ",IF(periods_per_year=26,IF(A509=1,fpdate,B508+14),IF(periods_per_year=52,IF(A509=1,fpdate,B508+7),DATE(YEAR(fpdate),MONTH(fpdate)+(A509-1)*months_per_period,IF(periods_per_year=24,IF((1-MOD(A509,2))=1,DAY(fpdate)+14,DAY(fpdate)),DAY(fpdate))))))</f>
        <v xml:space="preserve"> </v>
      </c>
      <c r="C509" s="94" t="str">
        <f t="shared" si="48"/>
        <v xml:space="preserve"> </v>
      </c>
      <c r="D509" s="99"/>
      <c r="E509" s="94" t="str">
        <f t="shared" si="49"/>
        <v xml:space="preserve"> </v>
      </c>
      <c r="F509" s="94" t="str">
        <f t="shared" si="50"/>
        <v xml:space="preserve"> </v>
      </c>
      <c r="G509" s="94" t="str">
        <f t="shared" si="46"/>
        <v xml:space="preserve"> </v>
      </c>
      <c r="H509" s="98">
        <f t="shared" si="51"/>
        <v>2</v>
      </c>
      <c r="I509"/>
    </row>
    <row r="510" spans="1:9" ht="16">
      <c r="A510" s="43" t="str">
        <f t="shared" si="47"/>
        <v xml:space="preserve"> </v>
      </c>
      <c r="B510" s="93" t="str">
        <f>IF(A510=" "," ",IF(periods_per_year=26,IF(A510=1,fpdate,B509+14),IF(periods_per_year=52,IF(A510=1,fpdate,B509+7),DATE(YEAR(fpdate),MONTH(fpdate)+(A510-1)*months_per_period,IF(periods_per_year=24,IF((1-MOD(A510,2))=1,DAY(fpdate)+14,DAY(fpdate)),DAY(fpdate))))))</f>
        <v xml:space="preserve"> </v>
      </c>
      <c r="C510" s="94" t="str">
        <f t="shared" si="48"/>
        <v xml:space="preserve"> </v>
      </c>
      <c r="D510" s="99"/>
      <c r="E510" s="94" t="str">
        <f t="shared" si="49"/>
        <v xml:space="preserve"> </v>
      </c>
      <c r="F510" s="94" t="str">
        <f t="shared" si="50"/>
        <v xml:space="preserve"> </v>
      </c>
      <c r="G510" s="94" t="str">
        <f t="shared" ref="G510:G573" si="52">IF(A510=" "," ",G509-F510)</f>
        <v xml:space="preserve"> </v>
      </c>
      <c r="H510" s="98">
        <f t="shared" si="51"/>
        <v>2</v>
      </c>
      <c r="I510"/>
    </row>
    <row r="511" spans="1:9" ht="16">
      <c r="A511" s="43" t="str">
        <f t="shared" si="47"/>
        <v xml:space="preserve"> </v>
      </c>
      <c r="B511" s="93" t="str">
        <f>IF(A511=" "," ",IF(periods_per_year=26,IF(A511=1,fpdate,B510+14),IF(periods_per_year=52,IF(A511=1,fpdate,B510+7),DATE(YEAR(fpdate),MONTH(fpdate)+(A511-1)*months_per_period,IF(periods_per_year=24,IF((1-MOD(A511,2))=1,DAY(fpdate)+14,DAY(fpdate)),DAY(fpdate))))))</f>
        <v xml:space="preserve"> </v>
      </c>
      <c r="C511" s="94" t="str">
        <f t="shared" si="48"/>
        <v xml:space="preserve"> </v>
      </c>
      <c r="D511" s="99"/>
      <c r="E511" s="94" t="str">
        <f t="shared" si="49"/>
        <v xml:space="preserve"> </v>
      </c>
      <c r="F511" s="94" t="str">
        <f t="shared" si="50"/>
        <v xml:space="preserve"> </v>
      </c>
      <c r="G511" s="94" t="str">
        <f t="shared" si="52"/>
        <v xml:space="preserve"> </v>
      </c>
      <c r="H511" s="98">
        <f t="shared" si="51"/>
        <v>2</v>
      </c>
      <c r="I511"/>
    </row>
    <row r="512" spans="1:9" ht="16">
      <c r="A512" s="43" t="str">
        <f t="shared" si="47"/>
        <v xml:space="preserve"> </v>
      </c>
      <c r="B512" s="93" t="str">
        <f>IF(A512=" "," ",IF(periods_per_year=26,IF(A512=1,fpdate,B511+14),IF(periods_per_year=52,IF(A512=1,fpdate,B511+7),DATE(YEAR(fpdate),MONTH(fpdate)+(A512-1)*months_per_period,IF(periods_per_year=24,IF((1-MOD(A512,2))=1,DAY(fpdate)+14,DAY(fpdate)),DAY(fpdate))))))</f>
        <v xml:space="preserve"> </v>
      </c>
      <c r="C512" s="94" t="str">
        <f t="shared" si="48"/>
        <v xml:space="preserve"> </v>
      </c>
      <c r="D512" s="99"/>
      <c r="E512" s="94" t="str">
        <f t="shared" si="49"/>
        <v xml:space="preserve"> </v>
      </c>
      <c r="F512" s="94" t="str">
        <f t="shared" si="50"/>
        <v xml:space="preserve"> </v>
      </c>
      <c r="G512" s="94" t="str">
        <f t="shared" si="52"/>
        <v xml:space="preserve"> </v>
      </c>
      <c r="H512" s="98">
        <f t="shared" si="51"/>
        <v>2</v>
      </c>
      <c r="I512"/>
    </row>
    <row r="513" spans="1:9" ht="16">
      <c r="A513" s="43" t="str">
        <f t="shared" si="47"/>
        <v xml:space="preserve"> </v>
      </c>
      <c r="B513" s="93" t="str">
        <f>IF(A513=" "," ",IF(periods_per_year=26,IF(A513=1,fpdate,B512+14),IF(periods_per_year=52,IF(A513=1,fpdate,B512+7),DATE(YEAR(fpdate),MONTH(fpdate)+(A513-1)*months_per_period,IF(periods_per_year=24,IF((1-MOD(A513,2))=1,DAY(fpdate)+14,DAY(fpdate)),DAY(fpdate))))))</f>
        <v xml:space="preserve"> </v>
      </c>
      <c r="C513" s="94" t="str">
        <f t="shared" si="48"/>
        <v xml:space="preserve"> </v>
      </c>
      <c r="D513" s="99"/>
      <c r="E513" s="94" t="str">
        <f t="shared" si="49"/>
        <v xml:space="preserve"> </v>
      </c>
      <c r="F513" s="94" t="str">
        <f t="shared" si="50"/>
        <v xml:space="preserve"> </v>
      </c>
      <c r="G513" s="94" t="str">
        <f t="shared" si="52"/>
        <v xml:space="preserve"> </v>
      </c>
      <c r="H513" s="98">
        <f t="shared" si="51"/>
        <v>2</v>
      </c>
      <c r="I513"/>
    </row>
    <row r="514" spans="1:9" ht="16">
      <c r="A514" s="43" t="str">
        <f t="shared" si="47"/>
        <v xml:space="preserve"> </v>
      </c>
      <c r="B514" s="93" t="str">
        <f>IF(A514=" "," ",IF(periods_per_year=26,IF(A514=1,fpdate,B513+14),IF(periods_per_year=52,IF(A514=1,fpdate,B513+7),DATE(YEAR(fpdate),MONTH(fpdate)+(A514-1)*months_per_period,IF(periods_per_year=24,IF((1-MOD(A514,2))=1,DAY(fpdate)+14,DAY(fpdate)),DAY(fpdate))))))</f>
        <v xml:space="preserve"> </v>
      </c>
      <c r="C514" s="94" t="str">
        <f t="shared" si="48"/>
        <v xml:space="preserve"> </v>
      </c>
      <c r="D514" s="99"/>
      <c r="E514" s="94" t="str">
        <f t="shared" si="49"/>
        <v xml:space="preserve"> </v>
      </c>
      <c r="F514" s="94" t="str">
        <f t="shared" si="50"/>
        <v xml:space="preserve"> </v>
      </c>
      <c r="G514" s="94" t="str">
        <f t="shared" si="52"/>
        <v xml:space="preserve"> </v>
      </c>
      <c r="H514" s="98">
        <f t="shared" si="51"/>
        <v>2</v>
      </c>
      <c r="I514"/>
    </row>
    <row r="515" spans="1:9" ht="16">
      <c r="A515" s="43" t="str">
        <f t="shared" si="47"/>
        <v xml:space="preserve"> </v>
      </c>
      <c r="B515" s="93" t="str">
        <f>IF(A515=" "," ",IF(periods_per_year=26,IF(A515=1,fpdate,B514+14),IF(periods_per_year=52,IF(A515=1,fpdate,B514+7),DATE(YEAR(fpdate),MONTH(fpdate)+(A515-1)*months_per_period,IF(periods_per_year=24,IF((1-MOD(A515,2))=1,DAY(fpdate)+14,DAY(fpdate)),DAY(fpdate))))))</f>
        <v xml:space="preserve"> </v>
      </c>
      <c r="C515" s="94" t="str">
        <f t="shared" si="48"/>
        <v xml:space="preserve"> </v>
      </c>
      <c r="D515" s="99"/>
      <c r="E515" s="94" t="str">
        <f t="shared" si="49"/>
        <v xml:space="preserve"> </v>
      </c>
      <c r="F515" s="94" t="str">
        <f t="shared" si="50"/>
        <v xml:space="preserve"> </v>
      </c>
      <c r="G515" s="94" t="str">
        <f t="shared" si="52"/>
        <v xml:space="preserve"> </v>
      </c>
      <c r="H515" s="98">
        <f t="shared" si="51"/>
        <v>2</v>
      </c>
      <c r="I515"/>
    </row>
    <row r="516" spans="1:9" ht="16">
      <c r="A516" s="43" t="str">
        <f t="shared" si="47"/>
        <v xml:space="preserve"> </v>
      </c>
      <c r="B516" s="93" t="str">
        <f>IF(A516=" "," ",IF(periods_per_year=26,IF(A516=1,fpdate,B515+14),IF(periods_per_year=52,IF(A516=1,fpdate,B515+7),DATE(YEAR(fpdate),MONTH(fpdate)+(A516-1)*months_per_period,IF(periods_per_year=24,IF((1-MOD(A516,2))=1,DAY(fpdate)+14,DAY(fpdate)),DAY(fpdate))))))</f>
        <v xml:space="preserve"> </v>
      </c>
      <c r="C516" s="94" t="str">
        <f t="shared" si="48"/>
        <v xml:space="preserve"> </v>
      </c>
      <c r="D516" s="99"/>
      <c r="E516" s="94" t="str">
        <f t="shared" si="49"/>
        <v xml:space="preserve"> </v>
      </c>
      <c r="F516" s="94" t="str">
        <f t="shared" si="50"/>
        <v xml:space="preserve"> </v>
      </c>
      <c r="G516" s="94" t="str">
        <f t="shared" si="52"/>
        <v xml:space="preserve"> </v>
      </c>
      <c r="H516" s="98">
        <f t="shared" si="51"/>
        <v>2</v>
      </c>
      <c r="I516"/>
    </row>
    <row r="517" spans="1:9" ht="16">
      <c r="A517" s="43" t="str">
        <f t="shared" si="47"/>
        <v xml:space="preserve"> </v>
      </c>
      <c r="B517" s="93" t="str">
        <f>IF(A517=" "," ",IF(periods_per_year=26,IF(A517=1,fpdate,B516+14),IF(periods_per_year=52,IF(A517=1,fpdate,B516+7),DATE(YEAR(fpdate),MONTH(fpdate)+(A517-1)*months_per_period,IF(periods_per_year=24,IF((1-MOD(A517,2))=1,DAY(fpdate)+14,DAY(fpdate)),DAY(fpdate))))))</f>
        <v xml:space="preserve"> </v>
      </c>
      <c r="C517" s="94" t="str">
        <f t="shared" si="48"/>
        <v xml:space="preserve"> </v>
      </c>
      <c r="D517" s="99"/>
      <c r="E517" s="94" t="str">
        <f t="shared" si="49"/>
        <v xml:space="preserve"> </v>
      </c>
      <c r="F517" s="94" t="str">
        <f t="shared" si="50"/>
        <v xml:space="preserve"> </v>
      </c>
      <c r="G517" s="94" t="str">
        <f t="shared" si="52"/>
        <v xml:space="preserve"> </v>
      </c>
      <c r="H517" s="98">
        <f t="shared" si="51"/>
        <v>2</v>
      </c>
      <c r="I517"/>
    </row>
    <row r="518" spans="1:9" ht="16">
      <c r="A518" s="43" t="str">
        <f t="shared" si="47"/>
        <v xml:space="preserve"> </v>
      </c>
      <c r="B518" s="93" t="str">
        <f>IF(A518=" "," ",IF(periods_per_year=26,IF(A518=1,fpdate,B517+14),IF(periods_per_year=52,IF(A518=1,fpdate,B517+7),DATE(YEAR(fpdate),MONTH(fpdate)+(A518-1)*months_per_period,IF(periods_per_year=24,IF((1-MOD(A518,2))=1,DAY(fpdate)+14,DAY(fpdate)),DAY(fpdate))))))</f>
        <v xml:space="preserve"> </v>
      </c>
      <c r="C518" s="94" t="str">
        <f t="shared" si="48"/>
        <v xml:space="preserve"> </v>
      </c>
      <c r="D518" s="99"/>
      <c r="E518" s="94" t="str">
        <f t="shared" si="49"/>
        <v xml:space="preserve"> </v>
      </c>
      <c r="F518" s="94" t="str">
        <f t="shared" si="50"/>
        <v xml:space="preserve"> </v>
      </c>
      <c r="G518" s="94" t="str">
        <f t="shared" si="52"/>
        <v xml:space="preserve"> </v>
      </c>
      <c r="H518" s="98">
        <f t="shared" si="51"/>
        <v>2</v>
      </c>
      <c r="I518"/>
    </row>
    <row r="519" spans="1:9" ht="16">
      <c r="A519" s="43" t="str">
        <f t="shared" si="47"/>
        <v xml:space="preserve"> </v>
      </c>
      <c r="B519" s="93" t="str">
        <f>IF(A519=" "," ",IF(periods_per_year=26,IF(A519=1,fpdate,B518+14),IF(periods_per_year=52,IF(A519=1,fpdate,B518+7),DATE(YEAR(fpdate),MONTH(fpdate)+(A519-1)*months_per_period,IF(periods_per_year=24,IF((1-MOD(A519,2))=1,DAY(fpdate)+14,DAY(fpdate)),DAY(fpdate))))))</f>
        <v xml:space="preserve"> </v>
      </c>
      <c r="C519" s="94" t="str">
        <f t="shared" si="48"/>
        <v xml:space="preserve"> </v>
      </c>
      <c r="D519" s="99"/>
      <c r="E519" s="94" t="str">
        <f t="shared" si="49"/>
        <v xml:space="preserve"> </v>
      </c>
      <c r="F519" s="94" t="str">
        <f t="shared" si="50"/>
        <v xml:space="preserve"> </v>
      </c>
      <c r="G519" s="94" t="str">
        <f t="shared" si="52"/>
        <v xml:space="preserve"> </v>
      </c>
      <c r="H519" s="98">
        <f t="shared" si="51"/>
        <v>2</v>
      </c>
      <c r="I519"/>
    </row>
    <row r="520" spans="1:9" ht="16">
      <c r="A520" s="43" t="str">
        <f t="shared" si="47"/>
        <v xml:space="preserve"> </v>
      </c>
      <c r="B520" s="93" t="str">
        <f>IF(A520=" "," ",IF(periods_per_year=26,IF(A520=1,fpdate,B519+14),IF(periods_per_year=52,IF(A520=1,fpdate,B519+7),DATE(YEAR(fpdate),MONTH(fpdate)+(A520-1)*months_per_period,IF(periods_per_year=24,IF((1-MOD(A520,2))=1,DAY(fpdate)+14,DAY(fpdate)),DAY(fpdate))))))</f>
        <v xml:space="preserve"> </v>
      </c>
      <c r="C520" s="94" t="str">
        <f t="shared" si="48"/>
        <v xml:space="preserve"> </v>
      </c>
      <c r="D520" s="99"/>
      <c r="E520" s="94" t="str">
        <f t="shared" si="49"/>
        <v xml:space="preserve"> </v>
      </c>
      <c r="F520" s="94" t="str">
        <f t="shared" si="50"/>
        <v xml:space="preserve"> </v>
      </c>
      <c r="G520" s="94" t="str">
        <f t="shared" si="52"/>
        <v xml:space="preserve"> </v>
      </c>
      <c r="H520" s="98">
        <f t="shared" si="51"/>
        <v>2</v>
      </c>
      <c r="I520"/>
    </row>
    <row r="521" spans="1:9" ht="16">
      <c r="A521" s="43" t="str">
        <f t="shared" si="47"/>
        <v xml:space="preserve"> </v>
      </c>
      <c r="B521" s="93" t="str">
        <f>IF(A521=" "," ",IF(periods_per_year=26,IF(A521=1,fpdate,B520+14),IF(periods_per_year=52,IF(A521=1,fpdate,B520+7),DATE(YEAR(fpdate),MONTH(fpdate)+(A521-1)*months_per_period,IF(periods_per_year=24,IF((1-MOD(A521,2))=1,DAY(fpdate)+14,DAY(fpdate)),DAY(fpdate))))))</f>
        <v xml:space="preserve"> </v>
      </c>
      <c r="C521" s="94" t="str">
        <f t="shared" si="48"/>
        <v xml:space="preserve"> </v>
      </c>
      <c r="D521" s="99"/>
      <c r="E521" s="94" t="str">
        <f t="shared" si="49"/>
        <v xml:space="preserve"> </v>
      </c>
      <c r="F521" s="94" t="str">
        <f t="shared" si="50"/>
        <v xml:space="preserve"> </v>
      </c>
      <c r="G521" s="94" t="str">
        <f t="shared" si="52"/>
        <v xml:space="preserve"> </v>
      </c>
      <c r="H521" s="98">
        <f t="shared" si="51"/>
        <v>2</v>
      </c>
      <c r="I521"/>
    </row>
    <row r="522" spans="1:9" ht="16">
      <c r="A522" s="43" t="str">
        <f t="shared" ref="A522:A585" si="53">IF(A521&gt;=nper," ",A521+1)</f>
        <v xml:space="preserve"> </v>
      </c>
      <c r="B522" s="93" t="str">
        <f>IF(A522=" "," ",IF(periods_per_year=26,IF(A522=1,fpdate,B521+14),IF(periods_per_year=52,IF(A522=1,fpdate,B521+7),DATE(YEAR(fpdate),MONTH(fpdate)+(A522-1)*months_per_period,IF(periods_per_year=24,IF((1-MOD(A522,2))=1,DAY(fpdate)+14,DAY(fpdate)),DAY(fpdate))))))</f>
        <v xml:space="preserve"> </v>
      </c>
      <c r="C522" s="94" t="str">
        <f t="shared" ref="C522:C585" si="54">IF(A522=" "," ",IF(OR(A522=nper,payment&gt;ROUND((1+rate)*G521,2)),ROUND((1+rate)*G521,2),payment))</f>
        <v xml:space="preserve"> </v>
      </c>
      <c r="D522" s="99"/>
      <c r="E522" s="94" t="str">
        <f t="shared" ref="E522:E585" si="55">IF(A522=" "," ",ROUND(rate*G521,2))</f>
        <v xml:space="preserve"> </v>
      </c>
      <c r="F522" s="94" t="str">
        <f t="shared" ref="F522:F585" si="56">IF(A522=" "," ",C522-E522+D522)</f>
        <v xml:space="preserve"> </v>
      </c>
      <c r="G522" s="94" t="str">
        <f t="shared" si="52"/>
        <v xml:space="preserve"> </v>
      </c>
      <c r="H522" s="98">
        <f t="shared" si="51"/>
        <v>2</v>
      </c>
      <c r="I522"/>
    </row>
    <row r="523" spans="1:9" ht="16">
      <c r="A523" s="43" t="str">
        <f t="shared" si="53"/>
        <v xml:space="preserve"> </v>
      </c>
      <c r="B523" s="93" t="str">
        <f>IF(A523=" "," ",IF(periods_per_year=26,IF(A523=1,fpdate,B522+14),IF(periods_per_year=52,IF(A523=1,fpdate,B522+7),DATE(YEAR(fpdate),MONTH(fpdate)+(A523-1)*months_per_period,IF(periods_per_year=24,IF((1-MOD(A523,2))=1,DAY(fpdate)+14,DAY(fpdate)),DAY(fpdate))))))</f>
        <v xml:space="preserve"> </v>
      </c>
      <c r="C523" s="94" t="str">
        <f t="shared" si="54"/>
        <v xml:space="preserve"> </v>
      </c>
      <c r="D523" s="99"/>
      <c r="E523" s="94" t="str">
        <f t="shared" si="55"/>
        <v xml:space="preserve"> </v>
      </c>
      <c r="F523" s="94" t="str">
        <f t="shared" si="56"/>
        <v xml:space="preserve"> </v>
      </c>
      <c r="G523" s="94" t="str">
        <f t="shared" si="52"/>
        <v xml:space="preserve"> </v>
      </c>
      <c r="H523" s="98">
        <f t="shared" ref="H523:H586" si="57">IF(AND(G523&lt;&gt;" ",G524=" "),1,2)</f>
        <v>2</v>
      </c>
      <c r="I523"/>
    </row>
    <row r="524" spans="1:9" ht="16">
      <c r="A524" s="43" t="str">
        <f t="shared" si="53"/>
        <v xml:space="preserve"> </v>
      </c>
      <c r="B524" s="93" t="str">
        <f>IF(A524=" "," ",IF(periods_per_year=26,IF(A524=1,fpdate,B523+14),IF(periods_per_year=52,IF(A524=1,fpdate,B523+7),DATE(YEAR(fpdate),MONTH(fpdate)+(A524-1)*months_per_period,IF(periods_per_year=24,IF((1-MOD(A524,2))=1,DAY(fpdate)+14,DAY(fpdate)),DAY(fpdate))))))</f>
        <v xml:space="preserve"> </v>
      </c>
      <c r="C524" s="94" t="str">
        <f t="shared" si="54"/>
        <v xml:space="preserve"> </v>
      </c>
      <c r="D524" s="99"/>
      <c r="E524" s="94" t="str">
        <f t="shared" si="55"/>
        <v xml:space="preserve"> </v>
      </c>
      <c r="F524" s="94" t="str">
        <f t="shared" si="56"/>
        <v xml:space="preserve"> </v>
      </c>
      <c r="G524" s="94" t="str">
        <f t="shared" si="52"/>
        <v xml:space="preserve"> </v>
      </c>
      <c r="H524" s="98">
        <f t="shared" si="57"/>
        <v>2</v>
      </c>
      <c r="I524"/>
    </row>
    <row r="525" spans="1:9" ht="16">
      <c r="A525" s="43" t="str">
        <f t="shared" si="53"/>
        <v xml:space="preserve"> </v>
      </c>
      <c r="B525" s="93" t="str">
        <f>IF(A525=" "," ",IF(periods_per_year=26,IF(A525=1,fpdate,B524+14),IF(periods_per_year=52,IF(A525=1,fpdate,B524+7),DATE(YEAR(fpdate),MONTH(fpdate)+(A525-1)*months_per_period,IF(periods_per_year=24,IF((1-MOD(A525,2))=1,DAY(fpdate)+14,DAY(fpdate)),DAY(fpdate))))))</f>
        <v xml:space="preserve"> </v>
      </c>
      <c r="C525" s="94" t="str">
        <f t="shared" si="54"/>
        <v xml:space="preserve"> </v>
      </c>
      <c r="D525" s="99"/>
      <c r="E525" s="94" t="str">
        <f t="shared" si="55"/>
        <v xml:space="preserve"> </v>
      </c>
      <c r="F525" s="94" t="str">
        <f t="shared" si="56"/>
        <v xml:space="preserve"> </v>
      </c>
      <c r="G525" s="94" t="str">
        <f t="shared" si="52"/>
        <v xml:space="preserve"> </v>
      </c>
      <c r="H525" s="98">
        <f t="shared" si="57"/>
        <v>2</v>
      </c>
      <c r="I525"/>
    </row>
    <row r="526" spans="1:9" ht="16">
      <c r="A526" s="43" t="str">
        <f t="shared" si="53"/>
        <v xml:space="preserve"> </v>
      </c>
      <c r="B526" s="93" t="str">
        <f>IF(A526=" "," ",IF(periods_per_year=26,IF(A526=1,fpdate,B525+14),IF(periods_per_year=52,IF(A526=1,fpdate,B525+7),DATE(YEAR(fpdate),MONTH(fpdate)+(A526-1)*months_per_period,IF(periods_per_year=24,IF((1-MOD(A526,2))=1,DAY(fpdate)+14,DAY(fpdate)),DAY(fpdate))))))</f>
        <v xml:space="preserve"> </v>
      </c>
      <c r="C526" s="94" t="str">
        <f t="shared" si="54"/>
        <v xml:space="preserve"> </v>
      </c>
      <c r="D526" s="99"/>
      <c r="E526" s="94" t="str">
        <f t="shared" si="55"/>
        <v xml:space="preserve"> </v>
      </c>
      <c r="F526" s="94" t="str">
        <f t="shared" si="56"/>
        <v xml:space="preserve"> </v>
      </c>
      <c r="G526" s="94" t="str">
        <f t="shared" si="52"/>
        <v xml:space="preserve"> </v>
      </c>
      <c r="H526" s="98">
        <f t="shared" si="57"/>
        <v>2</v>
      </c>
      <c r="I526"/>
    </row>
    <row r="527" spans="1:9" ht="16">
      <c r="A527" s="43" t="str">
        <f t="shared" si="53"/>
        <v xml:space="preserve"> </v>
      </c>
      <c r="B527" s="93" t="str">
        <f>IF(A527=" "," ",IF(periods_per_year=26,IF(A527=1,fpdate,B526+14),IF(periods_per_year=52,IF(A527=1,fpdate,B526+7),DATE(YEAR(fpdate),MONTH(fpdate)+(A527-1)*months_per_period,IF(periods_per_year=24,IF((1-MOD(A527,2))=1,DAY(fpdate)+14,DAY(fpdate)),DAY(fpdate))))))</f>
        <v xml:space="preserve"> </v>
      </c>
      <c r="C527" s="94" t="str">
        <f t="shared" si="54"/>
        <v xml:space="preserve"> </v>
      </c>
      <c r="D527" s="99"/>
      <c r="E527" s="94" t="str">
        <f t="shared" si="55"/>
        <v xml:space="preserve"> </v>
      </c>
      <c r="F527" s="94" t="str">
        <f t="shared" si="56"/>
        <v xml:space="preserve"> </v>
      </c>
      <c r="G527" s="94" t="str">
        <f t="shared" si="52"/>
        <v xml:space="preserve"> </v>
      </c>
      <c r="H527" s="98">
        <f t="shared" si="57"/>
        <v>2</v>
      </c>
      <c r="I527"/>
    </row>
    <row r="528" spans="1:9" ht="16">
      <c r="A528" s="43" t="str">
        <f t="shared" si="53"/>
        <v xml:space="preserve"> </v>
      </c>
      <c r="B528" s="93" t="str">
        <f>IF(A528=" "," ",IF(periods_per_year=26,IF(A528=1,fpdate,B527+14),IF(periods_per_year=52,IF(A528=1,fpdate,B527+7),DATE(YEAR(fpdate),MONTH(fpdate)+(A528-1)*months_per_period,IF(periods_per_year=24,IF((1-MOD(A528,2))=1,DAY(fpdate)+14,DAY(fpdate)),DAY(fpdate))))))</f>
        <v xml:space="preserve"> </v>
      </c>
      <c r="C528" s="94" t="str">
        <f t="shared" si="54"/>
        <v xml:space="preserve"> </v>
      </c>
      <c r="D528" s="99"/>
      <c r="E528" s="94" t="str">
        <f t="shared" si="55"/>
        <v xml:space="preserve"> </v>
      </c>
      <c r="F528" s="94" t="str">
        <f t="shared" si="56"/>
        <v xml:space="preserve"> </v>
      </c>
      <c r="G528" s="94" t="str">
        <f t="shared" si="52"/>
        <v xml:space="preserve"> </v>
      </c>
      <c r="H528" s="98">
        <f t="shared" si="57"/>
        <v>2</v>
      </c>
      <c r="I528"/>
    </row>
    <row r="529" spans="1:9" ht="16">
      <c r="A529" s="43" t="str">
        <f t="shared" si="53"/>
        <v xml:space="preserve"> </v>
      </c>
      <c r="B529" s="93" t="str">
        <f>IF(A529=" "," ",IF(periods_per_year=26,IF(A529=1,fpdate,B528+14),IF(periods_per_year=52,IF(A529=1,fpdate,B528+7),DATE(YEAR(fpdate),MONTH(fpdate)+(A529-1)*months_per_period,IF(periods_per_year=24,IF((1-MOD(A529,2))=1,DAY(fpdate)+14,DAY(fpdate)),DAY(fpdate))))))</f>
        <v xml:space="preserve"> </v>
      </c>
      <c r="C529" s="94" t="str">
        <f t="shared" si="54"/>
        <v xml:space="preserve"> </v>
      </c>
      <c r="D529" s="99"/>
      <c r="E529" s="94" t="str">
        <f t="shared" si="55"/>
        <v xml:space="preserve"> </v>
      </c>
      <c r="F529" s="94" t="str">
        <f t="shared" si="56"/>
        <v xml:space="preserve"> </v>
      </c>
      <c r="G529" s="94" t="str">
        <f t="shared" si="52"/>
        <v xml:space="preserve"> </v>
      </c>
      <c r="H529" s="98">
        <f t="shared" si="57"/>
        <v>2</v>
      </c>
      <c r="I529"/>
    </row>
    <row r="530" spans="1:9" ht="16">
      <c r="A530" s="43" t="str">
        <f t="shared" si="53"/>
        <v xml:space="preserve"> </v>
      </c>
      <c r="B530" s="93" t="str">
        <f>IF(A530=" "," ",IF(periods_per_year=26,IF(A530=1,fpdate,B529+14),IF(periods_per_year=52,IF(A530=1,fpdate,B529+7),DATE(YEAR(fpdate),MONTH(fpdate)+(A530-1)*months_per_period,IF(periods_per_year=24,IF((1-MOD(A530,2))=1,DAY(fpdate)+14,DAY(fpdate)),DAY(fpdate))))))</f>
        <v xml:space="preserve"> </v>
      </c>
      <c r="C530" s="94" t="str">
        <f t="shared" si="54"/>
        <v xml:space="preserve"> </v>
      </c>
      <c r="D530" s="99"/>
      <c r="E530" s="94" t="str">
        <f t="shared" si="55"/>
        <v xml:space="preserve"> </v>
      </c>
      <c r="F530" s="94" t="str">
        <f t="shared" si="56"/>
        <v xml:space="preserve"> </v>
      </c>
      <c r="G530" s="94" t="str">
        <f t="shared" si="52"/>
        <v xml:space="preserve"> </v>
      </c>
      <c r="H530" s="98">
        <f t="shared" si="57"/>
        <v>2</v>
      </c>
      <c r="I530"/>
    </row>
    <row r="531" spans="1:9" ht="16">
      <c r="A531" s="43" t="str">
        <f t="shared" si="53"/>
        <v xml:space="preserve"> </v>
      </c>
      <c r="B531" s="93" t="str">
        <f>IF(A531=" "," ",IF(periods_per_year=26,IF(A531=1,fpdate,B530+14),IF(periods_per_year=52,IF(A531=1,fpdate,B530+7),DATE(YEAR(fpdate),MONTH(fpdate)+(A531-1)*months_per_period,IF(periods_per_year=24,IF((1-MOD(A531,2))=1,DAY(fpdate)+14,DAY(fpdate)),DAY(fpdate))))))</f>
        <v xml:space="preserve"> </v>
      </c>
      <c r="C531" s="94" t="str">
        <f t="shared" si="54"/>
        <v xml:space="preserve"> </v>
      </c>
      <c r="D531" s="99"/>
      <c r="E531" s="94" t="str">
        <f t="shared" si="55"/>
        <v xml:space="preserve"> </v>
      </c>
      <c r="F531" s="94" t="str">
        <f t="shared" si="56"/>
        <v xml:space="preserve"> </v>
      </c>
      <c r="G531" s="94" t="str">
        <f t="shared" si="52"/>
        <v xml:space="preserve"> </v>
      </c>
      <c r="H531" s="98">
        <f t="shared" si="57"/>
        <v>2</v>
      </c>
      <c r="I531"/>
    </row>
    <row r="532" spans="1:9" ht="16">
      <c r="A532" s="43" t="str">
        <f t="shared" si="53"/>
        <v xml:space="preserve"> </v>
      </c>
      <c r="B532" s="93" t="str">
        <f>IF(A532=" "," ",IF(periods_per_year=26,IF(A532=1,fpdate,B531+14),IF(periods_per_year=52,IF(A532=1,fpdate,B531+7),DATE(YEAR(fpdate),MONTH(fpdate)+(A532-1)*months_per_period,IF(periods_per_year=24,IF((1-MOD(A532,2))=1,DAY(fpdate)+14,DAY(fpdate)),DAY(fpdate))))))</f>
        <v xml:space="preserve"> </v>
      </c>
      <c r="C532" s="94" t="str">
        <f t="shared" si="54"/>
        <v xml:space="preserve"> </v>
      </c>
      <c r="D532" s="99"/>
      <c r="E532" s="94" t="str">
        <f t="shared" si="55"/>
        <v xml:space="preserve"> </v>
      </c>
      <c r="F532" s="94" t="str">
        <f t="shared" si="56"/>
        <v xml:space="preserve"> </v>
      </c>
      <c r="G532" s="94" t="str">
        <f t="shared" si="52"/>
        <v xml:space="preserve"> </v>
      </c>
      <c r="H532" s="98">
        <f t="shared" si="57"/>
        <v>2</v>
      </c>
      <c r="I532"/>
    </row>
    <row r="533" spans="1:9" ht="16">
      <c r="A533" s="43" t="str">
        <f t="shared" si="53"/>
        <v xml:space="preserve"> </v>
      </c>
      <c r="B533" s="93" t="str">
        <f>IF(A533=" "," ",IF(periods_per_year=26,IF(A533=1,fpdate,B532+14),IF(periods_per_year=52,IF(A533=1,fpdate,B532+7),DATE(YEAR(fpdate),MONTH(fpdate)+(A533-1)*months_per_period,IF(periods_per_year=24,IF((1-MOD(A533,2))=1,DAY(fpdate)+14,DAY(fpdate)),DAY(fpdate))))))</f>
        <v xml:space="preserve"> </v>
      </c>
      <c r="C533" s="94" t="str">
        <f t="shared" si="54"/>
        <v xml:space="preserve"> </v>
      </c>
      <c r="D533" s="99"/>
      <c r="E533" s="94" t="str">
        <f t="shared" si="55"/>
        <v xml:space="preserve"> </v>
      </c>
      <c r="F533" s="94" t="str">
        <f t="shared" si="56"/>
        <v xml:space="preserve"> </v>
      </c>
      <c r="G533" s="94" t="str">
        <f t="shared" si="52"/>
        <v xml:space="preserve"> </v>
      </c>
      <c r="H533" s="98">
        <f t="shared" si="57"/>
        <v>2</v>
      </c>
      <c r="I533"/>
    </row>
    <row r="534" spans="1:9" ht="16">
      <c r="A534" s="43" t="str">
        <f t="shared" si="53"/>
        <v xml:space="preserve"> </v>
      </c>
      <c r="B534" s="93" t="str">
        <f>IF(A534=" "," ",IF(periods_per_year=26,IF(A534=1,fpdate,B533+14),IF(periods_per_year=52,IF(A534=1,fpdate,B533+7),DATE(YEAR(fpdate),MONTH(fpdate)+(A534-1)*months_per_period,IF(periods_per_year=24,IF((1-MOD(A534,2))=1,DAY(fpdate)+14,DAY(fpdate)),DAY(fpdate))))))</f>
        <v xml:space="preserve"> </v>
      </c>
      <c r="C534" s="94" t="str">
        <f t="shared" si="54"/>
        <v xml:space="preserve"> </v>
      </c>
      <c r="D534" s="99"/>
      <c r="E534" s="94" t="str">
        <f t="shared" si="55"/>
        <v xml:space="preserve"> </v>
      </c>
      <c r="F534" s="94" t="str">
        <f t="shared" si="56"/>
        <v xml:space="preserve"> </v>
      </c>
      <c r="G534" s="94" t="str">
        <f t="shared" si="52"/>
        <v xml:space="preserve"> </v>
      </c>
      <c r="H534" s="98">
        <f t="shared" si="57"/>
        <v>2</v>
      </c>
      <c r="I534"/>
    </row>
    <row r="535" spans="1:9" ht="16">
      <c r="A535" s="43" t="str">
        <f t="shared" si="53"/>
        <v xml:space="preserve"> </v>
      </c>
      <c r="B535" s="93" t="str">
        <f>IF(A535=" "," ",IF(periods_per_year=26,IF(A535=1,fpdate,B534+14),IF(periods_per_year=52,IF(A535=1,fpdate,B534+7),DATE(YEAR(fpdate),MONTH(fpdate)+(A535-1)*months_per_period,IF(periods_per_year=24,IF((1-MOD(A535,2))=1,DAY(fpdate)+14,DAY(fpdate)),DAY(fpdate))))))</f>
        <v xml:space="preserve"> </v>
      </c>
      <c r="C535" s="94" t="str">
        <f t="shared" si="54"/>
        <v xml:space="preserve"> </v>
      </c>
      <c r="D535" s="99"/>
      <c r="E535" s="94" t="str">
        <f t="shared" si="55"/>
        <v xml:space="preserve"> </v>
      </c>
      <c r="F535" s="94" t="str">
        <f t="shared" si="56"/>
        <v xml:space="preserve"> </v>
      </c>
      <c r="G535" s="94" t="str">
        <f t="shared" si="52"/>
        <v xml:space="preserve"> </v>
      </c>
      <c r="H535" s="98">
        <f t="shared" si="57"/>
        <v>2</v>
      </c>
      <c r="I535"/>
    </row>
    <row r="536" spans="1:9" ht="16">
      <c r="A536" s="43" t="str">
        <f t="shared" si="53"/>
        <v xml:space="preserve"> </v>
      </c>
      <c r="B536" s="93" t="str">
        <f>IF(A536=" "," ",IF(periods_per_year=26,IF(A536=1,fpdate,B535+14),IF(periods_per_year=52,IF(A536=1,fpdate,B535+7),DATE(YEAR(fpdate),MONTH(fpdate)+(A536-1)*months_per_period,IF(periods_per_year=24,IF((1-MOD(A536,2))=1,DAY(fpdate)+14,DAY(fpdate)),DAY(fpdate))))))</f>
        <v xml:space="preserve"> </v>
      </c>
      <c r="C536" s="94" t="str">
        <f t="shared" si="54"/>
        <v xml:space="preserve"> </v>
      </c>
      <c r="D536" s="99"/>
      <c r="E536" s="94" t="str">
        <f t="shared" si="55"/>
        <v xml:space="preserve"> </v>
      </c>
      <c r="F536" s="94" t="str">
        <f t="shared" si="56"/>
        <v xml:space="preserve"> </v>
      </c>
      <c r="G536" s="94" t="str">
        <f t="shared" si="52"/>
        <v xml:space="preserve"> </v>
      </c>
      <c r="H536" s="98">
        <f t="shared" si="57"/>
        <v>2</v>
      </c>
      <c r="I536"/>
    </row>
    <row r="537" spans="1:9" ht="16">
      <c r="A537" s="43" t="str">
        <f t="shared" si="53"/>
        <v xml:space="preserve"> </v>
      </c>
      <c r="B537" s="93" t="str">
        <f>IF(A537=" "," ",IF(periods_per_year=26,IF(A537=1,fpdate,B536+14),IF(periods_per_year=52,IF(A537=1,fpdate,B536+7),DATE(YEAR(fpdate),MONTH(fpdate)+(A537-1)*months_per_period,IF(periods_per_year=24,IF((1-MOD(A537,2))=1,DAY(fpdate)+14,DAY(fpdate)),DAY(fpdate))))))</f>
        <v xml:space="preserve"> </v>
      </c>
      <c r="C537" s="94" t="str">
        <f t="shared" si="54"/>
        <v xml:space="preserve"> </v>
      </c>
      <c r="D537" s="99"/>
      <c r="E537" s="94" t="str">
        <f t="shared" si="55"/>
        <v xml:space="preserve"> </v>
      </c>
      <c r="F537" s="94" t="str">
        <f t="shared" si="56"/>
        <v xml:space="preserve"> </v>
      </c>
      <c r="G537" s="94" t="str">
        <f t="shared" si="52"/>
        <v xml:space="preserve"> </v>
      </c>
      <c r="H537" s="98">
        <f t="shared" si="57"/>
        <v>2</v>
      </c>
      <c r="I537"/>
    </row>
    <row r="538" spans="1:9" ht="16">
      <c r="A538" s="43" t="str">
        <f t="shared" si="53"/>
        <v xml:space="preserve"> </v>
      </c>
      <c r="B538" s="93" t="str">
        <f>IF(A538=" "," ",IF(periods_per_year=26,IF(A538=1,fpdate,B537+14),IF(periods_per_year=52,IF(A538=1,fpdate,B537+7),DATE(YEAR(fpdate),MONTH(fpdate)+(A538-1)*months_per_period,IF(periods_per_year=24,IF((1-MOD(A538,2))=1,DAY(fpdate)+14,DAY(fpdate)),DAY(fpdate))))))</f>
        <v xml:space="preserve"> </v>
      </c>
      <c r="C538" s="94" t="str">
        <f t="shared" si="54"/>
        <v xml:space="preserve"> </v>
      </c>
      <c r="D538" s="99"/>
      <c r="E538" s="94" t="str">
        <f t="shared" si="55"/>
        <v xml:space="preserve"> </v>
      </c>
      <c r="F538" s="94" t="str">
        <f t="shared" si="56"/>
        <v xml:space="preserve"> </v>
      </c>
      <c r="G538" s="94" t="str">
        <f t="shared" si="52"/>
        <v xml:space="preserve"> </v>
      </c>
      <c r="H538" s="98">
        <f t="shared" si="57"/>
        <v>2</v>
      </c>
      <c r="I538"/>
    </row>
    <row r="539" spans="1:9" ht="16">
      <c r="A539" s="43" t="str">
        <f t="shared" si="53"/>
        <v xml:space="preserve"> </v>
      </c>
      <c r="B539" s="93" t="str">
        <f>IF(A539=" "," ",IF(periods_per_year=26,IF(A539=1,fpdate,B538+14),IF(periods_per_year=52,IF(A539=1,fpdate,B538+7),DATE(YEAR(fpdate),MONTH(fpdate)+(A539-1)*months_per_period,IF(periods_per_year=24,IF((1-MOD(A539,2))=1,DAY(fpdate)+14,DAY(fpdate)),DAY(fpdate))))))</f>
        <v xml:space="preserve"> </v>
      </c>
      <c r="C539" s="94" t="str">
        <f t="shared" si="54"/>
        <v xml:space="preserve"> </v>
      </c>
      <c r="D539" s="99"/>
      <c r="E539" s="94" t="str">
        <f t="shared" si="55"/>
        <v xml:space="preserve"> </v>
      </c>
      <c r="F539" s="94" t="str">
        <f t="shared" si="56"/>
        <v xml:space="preserve"> </v>
      </c>
      <c r="G539" s="94" t="str">
        <f t="shared" si="52"/>
        <v xml:space="preserve"> </v>
      </c>
      <c r="H539" s="98">
        <f t="shared" si="57"/>
        <v>2</v>
      </c>
      <c r="I539"/>
    </row>
    <row r="540" spans="1:9" ht="16">
      <c r="A540" s="43" t="str">
        <f t="shared" si="53"/>
        <v xml:space="preserve"> </v>
      </c>
      <c r="B540" s="93" t="str">
        <f>IF(A540=" "," ",IF(periods_per_year=26,IF(A540=1,fpdate,B539+14),IF(periods_per_year=52,IF(A540=1,fpdate,B539+7),DATE(YEAR(fpdate),MONTH(fpdate)+(A540-1)*months_per_period,IF(periods_per_year=24,IF((1-MOD(A540,2))=1,DAY(fpdate)+14,DAY(fpdate)),DAY(fpdate))))))</f>
        <v xml:space="preserve"> </v>
      </c>
      <c r="C540" s="94" t="str">
        <f t="shared" si="54"/>
        <v xml:space="preserve"> </v>
      </c>
      <c r="D540" s="99"/>
      <c r="E540" s="94" t="str">
        <f t="shared" si="55"/>
        <v xml:space="preserve"> </v>
      </c>
      <c r="F540" s="94" t="str">
        <f t="shared" si="56"/>
        <v xml:space="preserve"> </v>
      </c>
      <c r="G540" s="94" t="str">
        <f t="shared" si="52"/>
        <v xml:space="preserve"> </v>
      </c>
      <c r="H540" s="98">
        <f t="shared" si="57"/>
        <v>2</v>
      </c>
      <c r="I540"/>
    </row>
    <row r="541" spans="1:9" ht="16">
      <c r="A541" s="43" t="str">
        <f t="shared" si="53"/>
        <v xml:space="preserve"> </v>
      </c>
      <c r="B541" s="93" t="str">
        <f>IF(A541=" "," ",IF(periods_per_year=26,IF(A541=1,fpdate,B540+14),IF(periods_per_year=52,IF(A541=1,fpdate,B540+7),DATE(YEAR(fpdate),MONTH(fpdate)+(A541-1)*months_per_period,IF(periods_per_year=24,IF((1-MOD(A541,2))=1,DAY(fpdate)+14,DAY(fpdate)),DAY(fpdate))))))</f>
        <v xml:space="preserve"> </v>
      </c>
      <c r="C541" s="94" t="str">
        <f t="shared" si="54"/>
        <v xml:space="preserve"> </v>
      </c>
      <c r="D541" s="99"/>
      <c r="E541" s="94" t="str">
        <f t="shared" si="55"/>
        <v xml:space="preserve"> </v>
      </c>
      <c r="F541" s="94" t="str">
        <f t="shared" si="56"/>
        <v xml:space="preserve"> </v>
      </c>
      <c r="G541" s="94" t="str">
        <f t="shared" si="52"/>
        <v xml:space="preserve"> </v>
      </c>
      <c r="H541" s="98">
        <f t="shared" si="57"/>
        <v>2</v>
      </c>
      <c r="I541"/>
    </row>
    <row r="542" spans="1:9" ht="16">
      <c r="A542" s="43" t="str">
        <f t="shared" si="53"/>
        <v xml:space="preserve"> </v>
      </c>
      <c r="B542" s="93" t="str">
        <f>IF(A542=" "," ",IF(periods_per_year=26,IF(A542=1,fpdate,B541+14),IF(periods_per_year=52,IF(A542=1,fpdate,B541+7),DATE(YEAR(fpdate),MONTH(fpdate)+(A542-1)*months_per_period,IF(periods_per_year=24,IF((1-MOD(A542,2))=1,DAY(fpdate)+14,DAY(fpdate)),DAY(fpdate))))))</f>
        <v xml:space="preserve"> </v>
      </c>
      <c r="C542" s="94" t="str">
        <f t="shared" si="54"/>
        <v xml:space="preserve"> </v>
      </c>
      <c r="D542" s="99"/>
      <c r="E542" s="94" t="str">
        <f t="shared" si="55"/>
        <v xml:space="preserve"> </v>
      </c>
      <c r="F542" s="94" t="str">
        <f t="shared" si="56"/>
        <v xml:space="preserve"> </v>
      </c>
      <c r="G542" s="94" t="str">
        <f t="shared" si="52"/>
        <v xml:space="preserve"> </v>
      </c>
      <c r="H542" s="98">
        <f t="shared" si="57"/>
        <v>2</v>
      </c>
      <c r="I542"/>
    </row>
    <row r="543" spans="1:9" ht="16">
      <c r="A543" s="43" t="str">
        <f t="shared" si="53"/>
        <v xml:space="preserve"> </v>
      </c>
      <c r="B543" s="93" t="str">
        <f>IF(A543=" "," ",IF(periods_per_year=26,IF(A543=1,fpdate,B542+14),IF(periods_per_year=52,IF(A543=1,fpdate,B542+7),DATE(YEAR(fpdate),MONTH(fpdate)+(A543-1)*months_per_period,IF(periods_per_year=24,IF((1-MOD(A543,2))=1,DAY(fpdate)+14,DAY(fpdate)),DAY(fpdate))))))</f>
        <v xml:space="preserve"> </v>
      </c>
      <c r="C543" s="94" t="str">
        <f t="shared" si="54"/>
        <v xml:space="preserve"> </v>
      </c>
      <c r="D543" s="99"/>
      <c r="E543" s="94" t="str">
        <f t="shared" si="55"/>
        <v xml:space="preserve"> </v>
      </c>
      <c r="F543" s="94" t="str">
        <f t="shared" si="56"/>
        <v xml:space="preserve"> </v>
      </c>
      <c r="G543" s="94" t="str">
        <f t="shared" si="52"/>
        <v xml:space="preserve"> </v>
      </c>
      <c r="H543" s="98">
        <f t="shared" si="57"/>
        <v>2</v>
      </c>
      <c r="I543"/>
    </row>
    <row r="544" spans="1:9" ht="16">
      <c r="A544" s="43" t="str">
        <f t="shared" si="53"/>
        <v xml:space="preserve"> </v>
      </c>
      <c r="B544" s="93" t="str">
        <f>IF(A544=" "," ",IF(periods_per_year=26,IF(A544=1,fpdate,B543+14),IF(periods_per_year=52,IF(A544=1,fpdate,B543+7),DATE(YEAR(fpdate),MONTH(fpdate)+(A544-1)*months_per_period,IF(periods_per_year=24,IF((1-MOD(A544,2))=1,DAY(fpdate)+14,DAY(fpdate)),DAY(fpdate))))))</f>
        <v xml:space="preserve"> </v>
      </c>
      <c r="C544" s="94" t="str">
        <f t="shared" si="54"/>
        <v xml:space="preserve"> </v>
      </c>
      <c r="D544" s="99"/>
      <c r="E544" s="94" t="str">
        <f t="shared" si="55"/>
        <v xml:space="preserve"> </v>
      </c>
      <c r="F544" s="94" t="str">
        <f t="shared" si="56"/>
        <v xml:space="preserve"> </v>
      </c>
      <c r="G544" s="94" t="str">
        <f t="shared" si="52"/>
        <v xml:space="preserve"> </v>
      </c>
      <c r="H544" s="98">
        <f t="shared" si="57"/>
        <v>2</v>
      </c>
      <c r="I544"/>
    </row>
    <row r="545" spans="1:9" ht="16">
      <c r="A545" s="43" t="str">
        <f t="shared" si="53"/>
        <v xml:space="preserve"> </v>
      </c>
      <c r="B545" s="93" t="str">
        <f>IF(A545=" "," ",IF(periods_per_year=26,IF(A545=1,fpdate,B544+14),IF(periods_per_year=52,IF(A545=1,fpdate,B544+7),DATE(YEAR(fpdate),MONTH(fpdate)+(A545-1)*months_per_period,IF(periods_per_year=24,IF((1-MOD(A545,2))=1,DAY(fpdate)+14,DAY(fpdate)),DAY(fpdate))))))</f>
        <v xml:space="preserve"> </v>
      </c>
      <c r="C545" s="94" t="str">
        <f t="shared" si="54"/>
        <v xml:space="preserve"> </v>
      </c>
      <c r="D545" s="99"/>
      <c r="E545" s="94" t="str">
        <f t="shared" si="55"/>
        <v xml:space="preserve"> </v>
      </c>
      <c r="F545" s="94" t="str">
        <f t="shared" si="56"/>
        <v xml:space="preserve"> </v>
      </c>
      <c r="G545" s="94" t="str">
        <f t="shared" si="52"/>
        <v xml:space="preserve"> </v>
      </c>
      <c r="H545" s="98">
        <f t="shared" si="57"/>
        <v>2</v>
      </c>
      <c r="I545"/>
    </row>
    <row r="546" spans="1:9" ht="16">
      <c r="A546" s="43" t="str">
        <f t="shared" si="53"/>
        <v xml:space="preserve"> </v>
      </c>
      <c r="B546" s="93" t="str">
        <f>IF(A546=" "," ",IF(periods_per_year=26,IF(A546=1,fpdate,B545+14),IF(periods_per_year=52,IF(A546=1,fpdate,B545+7),DATE(YEAR(fpdate),MONTH(fpdate)+(A546-1)*months_per_period,IF(periods_per_year=24,IF((1-MOD(A546,2))=1,DAY(fpdate)+14,DAY(fpdate)),DAY(fpdate))))))</f>
        <v xml:space="preserve"> </v>
      </c>
      <c r="C546" s="94" t="str">
        <f t="shared" si="54"/>
        <v xml:space="preserve"> </v>
      </c>
      <c r="D546" s="99"/>
      <c r="E546" s="94" t="str">
        <f t="shared" si="55"/>
        <v xml:space="preserve"> </v>
      </c>
      <c r="F546" s="94" t="str">
        <f t="shared" si="56"/>
        <v xml:space="preserve"> </v>
      </c>
      <c r="G546" s="94" t="str">
        <f t="shared" si="52"/>
        <v xml:space="preserve"> </v>
      </c>
      <c r="H546" s="98">
        <f t="shared" si="57"/>
        <v>2</v>
      </c>
      <c r="I546"/>
    </row>
    <row r="547" spans="1:9" ht="16">
      <c r="A547" s="43" t="str">
        <f t="shared" si="53"/>
        <v xml:space="preserve"> </v>
      </c>
      <c r="B547" s="93" t="str">
        <f>IF(A547=" "," ",IF(periods_per_year=26,IF(A547=1,fpdate,B546+14),IF(periods_per_year=52,IF(A547=1,fpdate,B546+7),DATE(YEAR(fpdate),MONTH(fpdate)+(A547-1)*months_per_period,IF(periods_per_year=24,IF((1-MOD(A547,2))=1,DAY(fpdate)+14,DAY(fpdate)),DAY(fpdate))))))</f>
        <v xml:space="preserve"> </v>
      </c>
      <c r="C547" s="94" t="str">
        <f t="shared" si="54"/>
        <v xml:space="preserve"> </v>
      </c>
      <c r="D547" s="99"/>
      <c r="E547" s="94" t="str">
        <f t="shared" si="55"/>
        <v xml:space="preserve"> </v>
      </c>
      <c r="F547" s="94" t="str">
        <f t="shared" si="56"/>
        <v xml:space="preserve"> </v>
      </c>
      <c r="G547" s="94" t="str">
        <f t="shared" si="52"/>
        <v xml:space="preserve"> </v>
      </c>
      <c r="H547" s="98">
        <f t="shared" si="57"/>
        <v>2</v>
      </c>
      <c r="I547"/>
    </row>
    <row r="548" spans="1:9" ht="16">
      <c r="A548" s="43" t="str">
        <f t="shared" si="53"/>
        <v xml:space="preserve"> </v>
      </c>
      <c r="B548" s="93" t="str">
        <f>IF(A548=" "," ",IF(periods_per_year=26,IF(A548=1,fpdate,B547+14),IF(periods_per_year=52,IF(A548=1,fpdate,B547+7),DATE(YEAR(fpdate),MONTH(fpdate)+(A548-1)*months_per_period,IF(periods_per_year=24,IF((1-MOD(A548,2))=1,DAY(fpdate)+14,DAY(fpdate)),DAY(fpdate))))))</f>
        <v xml:space="preserve"> </v>
      </c>
      <c r="C548" s="94" t="str">
        <f t="shared" si="54"/>
        <v xml:space="preserve"> </v>
      </c>
      <c r="D548" s="99"/>
      <c r="E548" s="94" t="str">
        <f t="shared" si="55"/>
        <v xml:space="preserve"> </v>
      </c>
      <c r="F548" s="94" t="str">
        <f t="shared" si="56"/>
        <v xml:space="preserve"> </v>
      </c>
      <c r="G548" s="94" t="str">
        <f t="shared" si="52"/>
        <v xml:space="preserve"> </v>
      </c>
      <c r="H548" s="98">
        <f t="shared" si="57"/>
        <v>2</v>
      </c>
      <c r="I548"/>
    </row>
    <row r="549" spans="1:9" ht="16">
      <c r="A549" s="43" t="str">
        <f t="shared" si="53"/>
        <v xml:space="preserve"> </v>
      </c>
      <c r="B549" s="93" t="str">
        <f>IF(A549=" "," ",IF(periods_per_year=26,IF(A549=1,fpdate,B548+14),IF(periods_per_year=52,IF(A549=1,fpdate,B548+7),DATE(YEAR(fpdate),MONTH(fpdate)+(A549-1)*months_per_period,IF(periods_per_year=24,IF((1-MOD(A549,2))=1,DAY(fpdate)+14,DAY(fpdate)),DAY(fpdate))))))</f>
        <v xml:space="preserve"> </v>
      </c>
      <c r="C549" s="94" t="str">
        <f t="shared" si="54"/>
        <v xml:space="preserve"> </v>
      </c>
      <c r="D549" s="99"/>
      <c r="E549" s="94" t="str">
        <f t="shared" si="55"/>
        <v xml:space="preserve"> </v>
      </c>
      <c r="F549" s="94" t="str">
        <f t="shared" si="56"/>
        <v xml:space="preserve"> </v>
      </c>
      <c r="G549" s="94" t="str">
        <f t="shared" si="52"/>
        <v xml:space="preserve"> </v>
      </c>
      <c r="H549" s="98">
        <f t="shared" si="57"/>
        <v>2</v>
      </c>
      <c r="I549"/>
    </row>
    <row r="550" spans="1:9" ht="16">
      <c r="A550" s="43" t="str">
        <f t="shared" si="53"/>
        <v xml:space="preserve"> </v>
      </c>
      <c r="B550" s="93" t="str">
        <f>IF(A550=" "," ",IF(periods_per_year=26,IF(A550=1,fpdate,B549+14),IF(periods_per_year=52,IF(A550=1,fpdate,B549+7),DATE(YEAR(fpdate),MONTH(fpdate)+(A550-1)*months_per_period,IF(periods_per_year=24,IF((1-MOD(A550,2))=1,DAY(fpdate)+14,DAY(fpdate)),DAY(fpdate))))))</f>
        <v xml:space="preserve"> </v>
      </c>
      <c r="C550" s="94" t="str">
        <f t="shared" si="54"/>
        <v xml:space="preserve"> </v>
      </c>
      <c r="D550" s="99"/>
      <c r="E550" s="94" t="str">
        <f t="shared" si="55"/>
        <v xml:space="preserve"> </v>
      </c>
      <c r="F550" s="94" t="str">
        <f t="shared" si="56"/>
        <v xml:space="preserve"> </v>
      </c>
      <c r="G550" s="94" t="str">
        <f t="shared" si="52"/>
        <v xml:space="preserve"> </v>
      </c>
      <c r="H550" s="98">
        <f t="shared" si="57"/>
        <v>2</v>
      </c>
      <c r="I550"/>
    </row>
    <row r="551" spans="1:9" ht="16">
      <c r="A551" s="43" t="str">
        <f t="shared" si="53"/>
        <v xml:space="preserve"> </v>
      </c>
      <c r="B551" s="93" t="str">
        <f>IF(A551=" "," ",IF(periods_per_year=26,IF(A551=1,fpdate,B550+14),IF(periods_per_year=52,IF(A551=1,fpdate,B550+7),DATE(YEAR(fpdate),MONTH(fpdate)+(A551-1)*months_per_period,IF(periods_per_year=24,IF((1-MOD(A551,2))=1,DAY(fpdate)+14,DAY(fpdate)),DAY(fpdate))))))</f>
        <v xml:space="preserve"> </v>
      </c>
      <c r="C551" s="94" t="str">
        <f t="shared" si="54"/>
        <v xml:space="preserve"> </v>
      </c>
      <c r="D551" s="99"/>
      <c r="E551" s="94" t="str">
        <f t="shared" si="55"/>
        <v xml:space="preserve"> </v>
      </c>
      <c r="F551" s="94" t="str">
        <f t="shared" si="56"/>
        <v xml:space="preserve"> </v>
      </c>
      <c r="G551" s="94" t="str">
        <f t="shared" si="52"/>
        <v xml:space="preserve"> </v>
      </c>
      <c r="H551" s="98">
        <f t="shared" si="57"/>
        <v>2</v>
      </c>
      <c r="I551"/>
    </row>
    <row r="552" spans="1:9" ht="16">
      <c r="A552" s="43" t="str">
        <f t="shared" si="53"/>
        <v xml:space="preserve"> </v>
      </c>
      <c r="B552" s="93" t="str">
        <f>IF(A552=" "," ",IF(periods_per_year=26,IF(A552=1,fpdate,B551+14),IF(periods_per_year=52,IF(A552=1,fpdate,B551+7),DATE(YEAR(fpdate),MONTH(fpdate)+(A552-1)*months_per_period,IF(periods_per_year=24,IF((1-MOD(A552,2))=1,DAY(fpdate)+14,DAY(fpdate)),DAY(fpdate))))))</f>
        <v xml:space="preserve"> </v>
      </c>
      <c r="C552" s="94" t="str">
        <f t="shared" si="54"/>
        <v xml:space="preserve"> </v>
      </c>
      <c r="D552" s="99"/>
      <c r="E552" s="94" t="str">
        <f t="shared" si="55"/>
        <v xml:space="preserve"> </v>
      </c>
      <c r="F552" s="94" t="str">
        <f t="shared" si="56"/>
        <v xml:space="preserve"> </v>
      </c>
      <c r="G552" s="94" t="str">
        <f t="shared" si="52"/>
        <v xml:space="preserve"> </v>
      </c>
      <c r="H552" s="98">
        <f t="shared" si="57"/>
        <v>2</v>
      </c>
      <c r="I552"/>
    </row>
    <row r="553" spans="1:9" ht="16">
      <c r="A553" s="43" t="str">
        <f t="shared" si="53"/>
        <v xml:space="preserve"> </v>
      </c>
      <c r="B553" s="93" t="str">
        <f>IF(A553=" "," ",IF(periods_per_year=26,IF(A553=1,fpdate,B552+14),IF(periods_per_year=52,IF(A553=1,fpdate,B552+7),DATE(YEAR(fpdate),MONTH(fpdate)+(A553-1)*months_per_period,IF(periods_per_year=24,IF((1-MOD(A553,2))=1,DAY(fpdate)+14,DAY(fpdate)),DAY(fpdate))))))</f>
        <v xml:space="preserve"> </v>
      </c>
      <c r="C553" s="94" t="str">
        <f t="shared" si="54"/>
        <v xml:space="preserve"> </v>
      </c>
      <c r="D553" s="99"/>
      <c r="E553" s="94" t="str">
        <f t="shared" si="55"/>
        <v xml:space="preserve"> </v>
      </c>
      <c r="F553" s="94" t="str">
        <f t="shared" si="56"/>
        <v xml:space="preserve"> </v>
      </c>
      <c r="G553" s="94" t="str">
        <f t="shared" si="52"/>
        <v xml:space="preserve"> </v>
      </c>
      <c r="H553" s="98">
        <f t="shared" si="57"/>
        <v>2</v>
      </c>
      <c r="I553"/>
    </row>
    <row r="554" spans="1:9" ht="16">
      <c r="A554" s="43" t="str">
        <f t="shared" si="53"/>
        <v xml:space="preserve"> </v>
      </c>
      <c r="B554" s="93" t="str">
        <f>IF(A554=" "," ",IF(periods_per_year=26,IF(A554=1,fpdate,B553+14),IF(periods_per_year=52,IF(A554=1,fpdate,B553+7),DATE(YEAR(fpdate),MONTH(fpdate)+(A554-1)*months_per_period,IF(periods_per_year=24,IF((1-MOD(A554,2))=1,DAY(fpdate)+14,DAY(fpdate)),DAY(fpdate))))))</f>
        <v xml:space="preserve"> </v>
      </c>
      <c r="C554" s="94" t="str">
        <f t="shared" si="54"/>
        <v xml:space="preserve"> </v>
      </c>
      <c r="D554" s="99"/>
      <c r="E554" s="94" t="str">
        <f t="shared" si="55"/>
        <v xml:space="preserve"> </v>
      </c>
      <c r="F554" s="94" t="str">
        <f t="shared" si="56"/>
        <v xml:space="preserve"> </v>
      </c>
      <c r="G554" s="94" t="str">
        <f t="shared" si="52"/>
        <v xml:space="preserve"> </v>
      </c>
      <c r="H554" s="98">
        <f t="shared" si="57"/>
        <v>2</v>
      </c>
      <c r="I554"/>
    </row>
    <row r="555" spans="1:9" ht="16">
      <c r="A555" s="43" t="str">
        <f t="shared" si="53"/>
        <v xml:space="preserve"> </v>
      </c>
      <c r="B555" s="93" t="str">
        <f>IF(A555=" "," ",IF(periods_per_year=26,IF(A555=1,fpdate,B554+14),IF(periods_per_year=52,IF(A555=1,fpdate,B554+7),DATE(YEAR(fpdate),MONTH(fpdate)+(A555-1)*months_per_period,IF(periods_per_year=24,IF((1-MOD(A555,2))=1,DAY(fpdate)+14,DAY(fpdate)),DAY(fpdate))))))</f>
        <v xml:space="preserve"> </v>
      </c>
      <c r="C555" s="94" t="str">
        <f t="shared" si="54"/>
        <v xml:space="preserve"> </v>
      </c>
      <c r="D555" s="99"/>
      <c r="E555" s="94" t="str">
        <f t="shared" si="55"/>
        <v xml:space="preserve"> </v>
      </c>
      <c r="F555" s="94" t="str">
        <f t="shared" si="56"/>
        <v xml:space="preserve"> </v>
      </c>
      <c r="G555" s="94" t="str">
        <f t="shared" si="52"/>
        <v xml:space="preserve"> </v>
      </c>
      <c r="H555" s="98">
        <f t="shared" si="57"/>
        <v>2</v>
      </c>
      <c r="I555"/>
    </row>
    <row r="556" spans="1:9" ht="16">
      <c r="A556" s="43" t="str">
        <f t="shared" si="53"/>
        <v xml:space="preserve"> </v>
      </c>
      <c r="B556" s="93" t="str">
        <f>IF(A556=" "," ",IF(periods_per_year=26,IF(A556=1,fpdate,B555+14),IF(periods_per_year=52,IF(A556=1,fpdate,B555+7),DATE(YEAR(fpdate),MONTH(fpdate)+(A556-1)*months_per_period,IF(periods_per_year=24,IF((1-MOD(A556,2))=1,DAY(fpdate)+14,DAY(fpdate)),DAY(fpdate))))))</f>
        <v xml:space="preserve"> </v>
      </c>
      <c r="C556" s="94" t="str">
        <f t="shared" si="54"/>
        <v xml:space="preserve"> </v>
      </c>
      <c r="D556" s="99"/>
      <c r="E556" s="94" t="str">
        <f t="shared" si="55"/>
        <v xml:space="preserve"> </v>
      </c>
      <c r="F556" s="94" t="str">
        <f t="shared" si="56"/>
        <v xml:space="preserve"> </v>
      </c>
      <c r="G556" s="94" t="str">
        <f t="shared" si="52"/>
        <v xml:space="preserve"> </v>
      </c>
      <c r="H556" s="98">
        <f t="shared" si="57"/>
        <v>2</v>
      </c>
      <c r="I556"/>
    </row>
    <row r="557" spans="1:9" ht="16">
      <c r="A557" s="43" t="str">
        <f t="shared" si="53"/>
        <v xml:space="preserve"> </v>
      </c>
      <c r="B557" s="93" t="str">
        <f>IF(A557=" "," ",IF(periods_per_year=26,IF(A557=1,fpdate,B556+14),IF(periods_per_year=52,IF(A557=1,fpdate,B556+7),DATE(YEAR(fpdate),MONTH(fpdate)+(A557-1)*months_per_period,IF(periods_per_year=24,IF((1-MOD(A557,2))=1,DAY(fpdate)+14,DAY(fpdate)),DAY(fpdate))))))</f>
        <v xml:space="preserve"> </v>
      </c>
      <c r="C557" s="94" t="str">
        <f t="shared" si="54"/>
        <v xml:space="preserve"> </v>
      </c>
      <c r="D557" s="99"/>
      <c r="E557" s="94" t="str">
        <f t="shared" si="55"/>
        <v xml:space="preserve"> </v>
      </c>
      <c r="F557" s="94" t="str">
        <f t="shared" si="56"/>
        <v xml:space="preserve"> </v>
      </c>
      <c r="G557" s="94" t="str">
        <f t="shared" si="52"/>
        <v xml:space="preserve"> </v>
      </c>
      <c r="H557" s="98">
        <f t="shared" si="57"/>
        <v>2</v>
      </c>
      <c r="I557"/>
    </row>
    <row r="558" spans="1:9" ht="16">
      <c r="A558" s="43" t="str">
        <f t="shared" si="53"/>
        <v xml:space="preserve"> </v>
      </c>
      <c r="B558" s="93" t="str">
        <f>IF(A558=" "," ",IF(periods_per_year=26,IF(A558=1,fpdate,B557+14),IF(periods_per_year=52,IF(A558=1,fpdate,B557+7),DATE(YEAR(fpdate),MONTH(fpdate)+(A558-1)*months_per_period,IF(periods_per_year=24,IF((1-MOD(A558,2))=1,DAY(fpdate)+14,DAY(fpdate)),DAY(fpdate))))))</f>
        <v xml:space="preserve"> </v>
      </c>
      <c r="C558" s="94" t="str">
        <f t="shared" si="54"/>
        <v xml:space="preserve"> </v>
      </c>
      <c r="D558" s="99"/>
      <c r="E558" s="94" t="str">
        <f t="shared" si="55"/>
        <v xml:space="preserve"> </v>
      </c>
      <c r="F558" s="94" t="str">
        <f t="shared" si="56"/>
        <v xml:space="preserve"> </v>
      </c>
      <c r="G558" s="94" t="str">
        <f t="shared" si="52"/>
        <v xml:space="preserve"> </v>
      </c>
      <c r="H558" s="98">
        <f t="shared" si="57"/>
        <v>2</v>
      </c>
      <c r="I558"/>
    </row>
    <row r="559" spans="1:9" ht="16">
      <c r="A559" s="43" t="str">
        <f t="shared" si="53"/>
        <v xml:space="preserve"> </v>
      </c>
      <c r="B559" s="93" t="str">
        <f>IF(A559=" "," ",IF(periods_per_year=26,IF(A559=1,fpdate,B558+14),IF(periods_per_year=52,IF(A559=1,fpdate,B558+7),DATE(YEAR(fpdate),MONTH(fpdate)+(A559-1)*months_per_period,IF(periods_per_year=24,IF((1-MOD(A559,2))=1,DAY(fpdate)+14,DAY(fpdate)),DAY(fpdate))))))</f>
        <v xml:space="preserve"> </v>
      </c>
      <c r="C559" s="94" t="str">
        <f t="shared" si="54"/>
        <v xml:space="preserve"> </v>
      </c>
      <c r="D559" s="99"/>
      <c r="E559" s="94" t="str">
        <f t="shared" si="55"/>
        <v xml:space="preserve"> </v>
      </c>
      <c r="F559" s="94" t="str">
        <f t="shared" si="56"/>
        <v xml:space="preserve"> </v>
      </c>
      <c r="G559" s="94" t="str">
        <f t="shared" si="52"/>
        <v xml:space="preserve"> </v>
      </c>
      <c r="H559" s="98">
        <f t="shared" si="57"/>
        <v>2</v>
      </c>
      <c r="I559"/>
    </row>
    <row r="560" spans="1:9" ht="16">
      <c r="A560" s="43" t="str">
        <f t="shared" si="53"/>
        <v xml:space="preserve"> </v>
      </c>
      <c r="B560" s="93" t="str">
        <f>IF(A560=" "," ",IF(periods_per_year=26,IF(A560=1,fpdate,B559+14),IF(periods_per_year=52,IF(A560=1,fpdate,B559+7),DATE(YEAR(fpdate),MONTH(fpdate)+(A560-1)*months_per_period,IF(periods_per_year=24,IF((1-MOD(A560,2))=1,DAY(fpdate)+14,DAY(fpdate)),DAY(fpdate))))))</f>
        <v xml:space="preserve"> </v>
      </c>
      <c r="C560" s="94" t="str">
        <f t="shared" si="54"/>
        <v xml:space="preserve"> </v>
      </c>
      <c r="D560" s="99"/>
      <c r="E560" s="94" t="str">
        <f t="shared" si="55"/>
        <v xml:space="preserve"> </v>
      </c>
      <c r="F560" s="94" t="str">
        <f t="shared" si="56"/>
        <v xml:space="preserve"> </v>
      </c>
      <c r="G560" s="94" t="str">
        <f t="shared" si="52"/>
        <v xml:space="preserve"> </v>
      </c>
      <c r="H560" s="98">
        <f t="shared" si="57"/>
        <v>2</v>
      </c>
      <c r="I560"/>
    </row>
    <row r="561" spans="1:9" ht="16">
      <c r="A561" s="43" t="str">
        <f t="shared" si="53"/>
        <v xml:space="preserve"> </v>
      </c>
      <c r="B561" s="93" t="str">
        <f>IF(A561=" "," ",IF(periods_per_year=26,IF(A561=1,fpdate,B560+14),IF(periods_per_year=52,IF(A561=1,fpdate,B560+7),DATE(YEAR(fpdate),MONTH(fpdate)+(A561-1)*months_per_period,IF(periods_per_year=24,IF((1-MOD(A561,2))=1,DAY(fpdate)+14,DAY(fpdate)),DAY(fpdate))))))</f>
        <v xml:space="preserve"> </v>
      </c>
      <c r="C561" s="94" t="str">
        <f t="shared" si="54"/>
        <v xml:space="preserve"> </v>
      </c>
      <c r="D561" s="99"/>
      <c r="E561" s="94" t="str">
        <f t="shared" si="55"/>
        <v xml:space="preserve"> </v>
      </c>
      <c r="F561" s="94" t="str">
        <f t="shared" si="56"/>
        <v xml:space="preserve"> </v>
      </c>
      <c r="G561" s="94" t="str">
        <f t="shared" si="52"/>
        <v xml:space="preserve"> </v>
      </c>
      <c r="H561" s="98">
        <f t="shared" si="57"/>
        <v>2</v>
      </c>
      <c r="I561"/>
    </row>
    <row r="562" spans="1:9" ht="16">
      <c r="A562" s="43" t="str">
        <f t="shared" si="53"/>
        <v xml:space="preserve"> </v>
      </c>
      <c r="B562" s="93" t="str">
        <f>IF(A562=" "," ",IF(periods_per_year=26,IF(A562=1,fpdate,B561+14),IF(periods_per_year=52,IF(A562=1,fpdate,B561+7),DATE(YEAR(fpdate),MONTH(fpdate)+(A562-1)*months_per_period,IF(periods_per_year=24,IF((1-MOD(A562,2))=1,DAY(fpdate)+14,DAY(fpdate)),DAY(fpdate))))))</f>
        <v xml:space="preserve"> </v>
      </c>
      <c r="C562" s="94" t="str">
        <f t="shared" si="54"/>
        <v xml:space="preserve"> </v>
      </c>
      <c r="D562" s="99"/>
      <c r="E562" s="94" t="str">
        <f t="shared" si="55"/>
        <v xml:space="preserve"> </v>
      </c>
      <c r="F562" s="94" t="str">
        <f t="shared" si="56"/>
        <v xml:space="preserve"> </v>
      </c>
      <c r="G562" s="94" t="str">
        <f t="shared" si="52"/>
        <v xml:space="preserve"> </v>
      </c>
      <c r="H562" s="98">
        <f t="shared" si="57"/>
        <v>2</v>
      </c>
      <c r="I562"/>
    </row>
    <row r="563" spans="1:9" ht="16">
      <c r="A563" s="43" t="str">
        <f t="shared" si="53"/>
        <v xml:space="preserve"> </v>
      </c>
      <c r="B563" s="93" t="str">
        <f>IF(A563=" "," ",IF(periods_per_year=26,IF(A563=1,fpdate,B562+14),IF(periods_per_year=52,IF(A563=1,fpdate,B562+7),DATE(YEAR(fpdate),MONTH(fpdate)+(A563-1)*months_per_period,IF(periods_per_year=24,IF((1-MOD(A563,2))=1,DAY(fpdate)+14,DAY(fpdate)),DAY(fpdate))))))</f>
        <v xml:space="preserve"> </v>
      </c>
      <c r="C563" s="94" t="str">
        <f t="shared" si="54"/>
        <v xml:space="preserve"> </v>
      </c>
      <c r="D563" s="99"/>
      <c r="E563" s="94" t="str">
        <f t="shared" si="55"/>
        <v xml:space="preserve"> </v>
      </c>
      <c r="F563" s="94" t="str">
        <f t="shared" si="56"/>
        <v xml:space="preserve"> </v>
      </c>
      <c r="G563" s="94" t="str">
        <f t="shared" si="52"/>
        <v xml:space="preserve"> </v>
      </c>
      <c r="H563" s="98">
        <f t="shared" si="57"/>
        <v>2</v>
      </c>
      <c r="I563"/>
    </row>
    <row r="564" spans="1:9" ht="16">
      <c r="A564" s="43" t="str">
        <f t="shared" si="53"/>
        <v xml:space="preserve"> </v>
      </c>
      <c r="B564" s="93" t="str">
        <f>IF(A564=" "," ",IF(periods_per_year=26,IF(A564=1,fpdate,B563+14),IF(periods_per_year=52,IF(A564=1,fpdate,B563+7),DATE(YEAR(fpdate),MONTH(fpdate)+(A564-1)*months_per_period,IF(periods_per_year=24,IF((1-MOD(A564,2))=1,DAY(fpdate)+14,DAY(fpdate)),DAY(fpdate))))))</f>
        <v xml:space="preserve"> </v>
      </c>
      <c r="C564" s="94" t="str">
        <f t="shared" si="54"/>
        <v xml:space="preserve"> </v>
      </c>
      <c r="D564" s="99"/>
      <c r="E564" s="94" t="str">
        <f t="shared" si="55"/>
        <v xml:space="preserve"> </v>
      </c>
      <c r="F564" s="94" t="str">
        <f t="shared" si="56"/>
        <v xml:space="preserve"> </v>
      </c>
      <c r="G564" s="94" t="str">
        <f t="shared" si="52"/>
        <v xml:space="preserve"> </v>
      </c>
      <c r="H564" s="98">
        <f t="shared" si="57"/>
        <v>2</v>
      </c>
      <c r="I564"/>
    </row>
    <row r="565" spans="1:9" ht="16">
      <c r="A565" s="43" t="str">
        <f t="shared" si="53"/>
        <v xml:space="preserve"> </v>
      </c>
      <c r="B565" s="93" t="str">
        <f>IF(A565=" "," ",IF(periods_per_year=26,IF(A565=1,fpdate,B564+14),IF(periods_per_year=52,IF(A565=1,fpdate,B564+7),DATE(YEAR(fpdate),MONTH(fpdate)+(A565-1)*months_per_period,IF(periods_per_year=24,IF((1-MOD(A565,2))=1,DAY(fpdate)+14,DAY(fpdate)),DAY(fpdate))))))</f>
        <v xml:space="preserve"> </v>
      </c>
      <c r="C565" s="94" t="str">
        <f t="shared" si="54"/>
        <v xml:space="preserve"> </v>
      </c>
      <c r="D565" s="99"/>
      <c r="E565" s="94" t="str">
        <f t="shared" si="55"/>
        <v xml:space="preserve"> </v>
      </c>
      <c r="F565" s="94" t="str">
        <f t="shared" si="56"/>
        <v xml:space="preserve"> </v>
      </c>
      <c r="G565" s="94" t="str">
        <f t="shared" si="52"/>
        <v xml:space="preserve"> </v>
      </c>
      <c r="H565" s="98">
        <f t="shared" si="57"/>
        <v>2</v>
      </c>
      <c r="I565"/>
    </row>
    <row r="566" spans="1:9" ht="16">
      <c r="A566" s="43" t="str">
        <f t="shared" si="53"/>
        <v xml:space="preserve"> </v>
      </c>
      <c r="B566" s="93" t="str">
        <f>IF(A566=" "," ",IF(periods_per_year=26,IF(A566=1,fpdate,B565+14),IF(periods_per_year=52,IF(A566=1,fpdate,B565+7),DATE(YEAR(fpdate),MONTH(fpdate)+(A566-1)*months_per_period,IF(periods_per_year=24,IF((1-MOD(A566,2))=1,DAY(fpdate)+14,DAY(fpdate)),DAY(fpdate))))))</f>
        <v xml:space="preserve"> </v>
      </c>
      <c r="C566" s="94" t="str">
        <f t="shared" si="54"/>
        <v xml:space="preserve"> </v>
      </c>
      <c r="D566" s="99"/>
      <c r="E566" s="94" t="str">
        <f t="shared" si="55"/>
        <v xml:space="preserve"> </v>
      </c>
      <c r="F566" s="94" t="str">
        <f t="shared" si="56"/>
        <v xml:space="preserve"> </v>
      </c>
      <c r="G566" s="94" t="str">
        <f t="shared" si="52"/>
        <v xml:space="preserve"> </v>
      </c>
      <c r="H566" s="98">
        <f t="shared" si="57"/>
        <v>2</v>
      </c>
      <c r="I566"/>
    </row>
    <row r="567" spans="1:9" ht="16">
      <c r="A567" s="43" t="str">
        <f t="shared" si="53"/>
        <v xml:space="preserve"> </v>
      </c>
      <c r="B567" s="93" t="str">
        <f>IF(A567=" "," ",IF(periods_per_year=26,IF(A567=1,fpdate,B566+14),IF(periods_per_year=52,IF(A567=1,fpdate,B566+7),DATE(YEAR(fpdate),MONTH(fpdate)+(A567-1)*months_per_period,IF(periods_per_year=24,IF((1-MOD(A567,2))=1,DAY(fpdate)+14,DAY(fpdate)),DAY(fpdate))))))</f>
        <v xml:space="preserve"> </v>
      </c>
      <c r="C567" s="94" t="str">
        <f t="shared" si="54"/>
        <v xml:space="preserve"> </v>
      </c>
      <c r="D567" s="99"/>
      <c r="E567" s="94" t="str">
        <f t="shared" si="55"/>
        <v xml:space="preserve"> </v>
      </c>
      <c r="F567" s="94" t="str">
        <f t="shared" si="56"/>
        <v xml:space="preserve"> </v>
      </c>
      <c r="G567" s="94" t="str">
        <f t="shared" si="52"/>
        <v xml:space="preserve"> </v>
      </c>
      <c r="H567" s="98">
        <f t="shared" si="57"/>
        <v>2</v>
      </c>
      <c r="I567"/>
    </row>
    <row r="568" spans="1:9" ht="16">
      <c r="A568" s="43" t="str">
        <f t="shared" si="53"/>
        <v xml:space="preserve"> </v>
      </c>
      <c r="B568" s="93" t="str">
        <f>IF(A568=" "," ",IF(periods_per_year=26,IF(A568=1,fpdate,B567+14),IF(periods_per_year=52,IF(A568=1,fpdate,B567+7),DATE(YEAR(fpdate),MONTH(fpdate)+(A568-1)*months_per_period,IF(periods_per_year=24,IF((1-MOD(A568,2))=1,DAY(fpdate)+14,DAY(fpdate)),DAY(fpdate))))))</f>
        <v xml:space="preserve"> </v>
      </c>
      <c r="C568" s="94" t="str">
        <f t="shared" si="54"/>
        <v xml:space="preserve"> </v>
      </c>
      <c r="D568" s="99"/>
      <c r="E568" s="94" t="str">
        <f t="shared" si="55"/>
        <v xml:space="preserve"> </v>
      </c>
      <c r="F568" s="94" t="str">
        <f t="shared" si="56"/>
        <v xml:space="preserve"> </v>
      </c>
      <c r="G568" s="94" t="str">
        <f t="shared" si="52"/>
        <v xml:space="preserve"> </v>
      </c>
      <c r="H568" s="98">
        <f t="shared" si="57"/>
        <v>2</v>
      </c>
      <c r="I568"/>
    </row>
    <row r="569" spans="1:9" ht="16">
      <c r="A569" s="43" t="str">
        <f t="shared" si="53"/>
        <v xml:space="preserve"> </v>
      </c>
      <c r="B569" s="93" t="str">
        <f>IF(A569=" "," ",IF(periods_per_year=26,IF(A569=1,fpdate,B568+14),IF(periods_per_year=52,IF(A569=1,fpdate,B568+7),DATE(YEAR(fpdate),MONTH(fpdate)+(A569-1)*months_per_period,IF(periods_per_year=24,IF((1-MOD(A569,2))=1,DAY(fpdate)+14,DAY(fpdate)),DAY(fpdate))))))</f>
        <v xml:space="preserve"> </v>
      </c>
      <c r="C569" s="94" t="str">
        <f t="shared" si="54"/>
        <v xml:space="preserve"> </v>
      </c>
      <c r="D569" s="99"/>
      <c r="E569" s="94" t="str">
        <f t="shared" si="55"/>
        <v xml:space="preserve"> </v>
      </c>
      <c r="F569" s="94" t="str">
        <f t="shared" si="56"/>
        <v xml:space="preserve"> </v>
      </c>
      <c r="G569" s="94" t="str">
        <f t="shared" si="52"/>
        <v xml:space="preserve"> </v>
      </c>
      <c r="H569" s="98">
        <f t="shared" si="57"/>
        <v>2</v>
      </c>
      <c r="I569"/>
    </row>
    <row r="570" spans="1:9" ht="16">
      <c r="A570" s="43" t="str">
        <f t="shared" si="53"/>
        <v xml:space="preserve"> </v>
      </c>
      <c r="B570" s="93" t="str">
        <f>IF(A570=" "," ",IF(periods_per_year=26,IF(A570=1,fpdate,B569+14),IF(periods_per_year=52,IF(A570=1,fpdate,B569+7),DATE(YEAR(fpdate),MONTH(fpdate)+(A570-1)*months_per_period,IF(periods_per_year=24,IF((1-MOD(A570,2))=1,DAY(fpdate)+14,DAY(fpdate)),DAY(fpdate))))))</f>
        <v xml:space="preserve"> </v>
      </c>
      <c r="C570" s="94" t="str">
        <f t="shared" si="54"/>
        <v xml:space="preserve"> </v>
      </c>
      <c r="D570" s="99"/>
      <c r="E570" s="94" t="str">
        <f t="shared" si="55"/>
        <v xml:space="preserve"> </v>
      </c>
      <c r="F570" s="94" t="str">
        <f t="shared" si="56"/>
        <v xml:space="preserve"> </v>
      </c>
      <c r="G570" s="94" t="str">
        <f t="shared" si="52"/>
        <v xml:space="preserve"> </v>
      </c>
      <c r="H570" s="98">
        <f t="shared" si="57"/>
        <v>2</v>
      </c>
      <c r="I570"/>
    </row>
    <row r="571" spans="1:9" ht="16">
      <c r="A571" s="43" t="str">
        <f t="shared" si="53"/>
        <v xml:space="preserve"> </v>
      </c>
      <c r="B571" s="93" t="str">
        <f>IF(A571=" "," ",IF(periods_per_year=26,IF(A571=1,fpdate,B570+14),IF(periods_per_year=52,IF(A571=1,fpdate,B570+7),DATE(YEAR(fpdate),MONTH(fpdate)+(A571-1)*months_per_period,IF(periods_per_year=24,IF((1-MOD(A571,2))=1,DAY(fpdate)+14,DAY(fpdate)),DAY(fpdate))))))</f>
        <v xml:space="preserve"> </v>
      </c>
      <c r="C571" s="94" t="str">
        <f t="shared" si="54"/>
        <v xml:space="preserve"> </v>
      </c>
      <c r="D571" s="99"/>
      <c r="E571" s="94" t="str">
        <f t="shared" si="55"/>
        <v xml:space="preserve"> </v>
      </c>
      <c r="F571" s="94" t="str">
        <f t="shared" si="56"/>
        <v xml:space="preserve"> </v>
      </c>
      <c r="G571" s="94" t="str">
        <f t="shared" si="52"/>
        <v xml:space="preserve"> </v>
      </c>
      <c r="H571" s="98">
        <f t="shared" si="57"/>
        <v>2</v>
      </c>
      <c r="I571"/>
    </row>
    <row r="572" spans="1:9" ht="16">
      <c r="A572" s="43" t="str">
        <f t="shared" si="53"/>
        <v xml:space="preserve"> </v>
      </c>
      <c r="B572" s="93" t="str">
        <f>IF(A572=" "," ",IF(periods_per_year=26,IF(A572=1,fpdate,B571+14),IF(periods_per_year=52,IF(A572=1,fpdate,B571+7),DATE(YEAR(fpdate),MONTH(fpdate)+(A572-1)*months_per_period,IF(periods_per_year=24,IF((1-MOD(A572,2))=1,DAY(fpdate)+14,DAY(fpdate)),DAY(fpdate))))))</f>
        <v xml:space="preserve"> </v>
      </c>
      <c r="C572" s="94" t="str">
        <f t="shared" si="54"/>
        <v xml:space="preserve"> </v>
      </c>
      <c r="D572" s="99"/>
      <c r="E572" s="94" t="str">
        <f t="shared" si="55"/>
        <v xml:space="preserve"> </v>
      </c>
      <c r="F572" s="94" t="str">
        <f t="shared" si="56"/>
        <v xml:space="preserve"> </v>
      </c>
      <c r="G572" s="94" t="str">
        <f t="shared" si="52"/>
        <v xml:space="preserve"> </v>
      </c>
      <c r="H572" s="98">
        <f t="shared" si="57"/>
        <v>2</v>
      </c>
      <c r="I572"/>
    </row>
    <row r="573" spans="1:9" ht="16">
      <c r="A573" s="43" t="str">
        <f t="shared" si="53"/>
        <v xml:space="preserve"> </v>
      </c>
      <c r="B573" s="93" t="str">
        <f>IF(A573=" "," ",IF(periods_per_year=26,IF(A573=1,fpdate,B572+14),IF(periods_per_year=52,IF(A573=1,fpdate,B572+7),DATE(YEAR(fpdate),MONTH(fpdate)+(A573-1)*months_per_period,IF(periods_per_year=24,IF((1-MOD(A573,2))=1,DAY(fpdate)+14,DAY(fpdate)),DAY(fpdate))))))</f>
        <v xml:space="preserve"> </v>
      </c>
      <c r="C573" s="94" t="str">
        <f t="shared" si="54"/>
        <v xml:space="preserve"> </v>
      </c>
      <c r="D573" s="99"/>
      <c r="E573" s="94" t="str">
        <f t="shared" si="55"/>
        <v xml:space="preserve"> </v>
      </c>
      <c r="F573" s="94" t="str">
        <f t="shared" si="56"/>
        <v xml:space="preserve"> </v>
      </c>
      <c r="G573" s="94" t="str">
        <f t="shared" si="52"/>
        <v xml:space="preserve"> </v>
      </c>
      <c r="H573" s="98">
        <f t="shared" si="57"/>
        <v>2</v>
      </c>
      <c r="I573"/>
    </row>
    <row r="574" spans="1:9" ht="16">
      <c r="A574" s="43" t="str">
        <f t="shared" si="53"/>
        <v xml:space="preserve"> </v>
      </c>
      <c r="B574" s="93" t="str">
        <f>IF(A574=" "," ",IF(periods_per_year=26,IF(A574=1,fpdate,B573+14),IF(periods_per_year=52,IF(A574=1,fpdate,B573+7),DATE(YEAR(fpdate),MONTH(fpdate)+(A574-1)*months_per_period,IF(periods_per_year=24,IF((1-MOD(A574,2))=1,DAY(fpdate)+14,DAY(fpdate)),DAY(fpdate))))))</f>
        <v xml:space="preserve"> </v>
      </c>
      <c r="C574" s="94" t="str">
        <f t="shared" si="54"/>
        <v xml:space="preserve"> </v>
      </c>
      <c r="D574" s="99"/>
      <c r="E574" s="94" t="str">
        <f t="shared" si="55"/>
        <v xml:space="preserve"> </v>
      </c>
      <c r="F574" s="94" t="str">
        <f t="shared" si="56"/>
        <v xml:space="preserve"> </v>
      </c>
      <c r="G574" s="94" t="str">
        <f t="shared" ref="G574:G637" si="58">IF(A574=" "," ",G573-F574)</f>
        <v xml:space="preserve"> </v>
      </c>
      <c r="H574" s="98">
        <f t="shared" si="57"/>
        <v>2</v>
      </c>
      <c r="I574"/>
    </row>
    <row r="575" spans="1:9" ht="16">
      <c r="A575" s="43" t="str">
        <f t="shared" si="53"/>
        <v xml:space="preserve"> </v>
      </c>
      <c r="B575" s="93" t="str">
        <f>IF(A575=" "," ",IF(periods_per_year=26,IF(A575=1,fpdate,B574+14),IF(periods_per_year=52,IF(A575=1,fpdate,B574+7),DATE(YEAR(fpdate),MONTH(fpdate)+(A575-1)*months_per_period,IF(periods_per_year=24,IF((1-MOD(A575,2))=1,DAY(fpdate)+14,DAY(fpdate)),DAY(fpdate))))))</f>
        <v xml:space="preserve"> </v>
      </c>
      <c r="C575" s="94" t="str">
        <f t="shared" si="54"/>
        <v xml:space="preserve"> </v>
      </c>
      <c r="D575" s="99"/>
      <c r="E575" s="94" t="str">
        <f t="shared" si="55"/>
        <v xml:space="preserve"> </v>
      </c>
      <c r="F575" s="94" t="str">
        <f t="shared" si="56"/>
        <v xml:space="preserve"> </v>
      </c>
      <c r="G575" s="94" t="str">
        <f t="shared" si="58"/>
        <v xml:space="preserve"> </v>
      </c>
      <c r="H575" s="98">
        <f t="shared" si="57"/>
        <v>2</v>
      </c>
      <c r="I575"/>
    </row>
    <row r="576" spans="1:9" ht="16">
      <c r="A576" s="43" t="str">
        <f t="shared" si="53"/>
        <v xml:space="preserve"> </v>
      </c>
      <c r="B576" s="93" t="str">
        <f>IF(A576=" "," ",IF(periods_per_year=26,IF(A576=1,fpdate,B575+14),IF(periods_per_year=52,IF(A576=1,fpdate,B575+7),DATE(YEAR(fpdate),MONTH(fpdate)+(A576-1)*months_per_period,IF(periods_per_year=24,IF((1-MOD(A576,2))=1,DAY(fpdate)+14,DAY(fpdate)),DAY(fpdate))))))</f>
        <v xml:space="preserve"> </v>
      </c>
      <c r="C576" s="94" t="str">
        <f t="shared" si="54"/>
        <v xml:space="preserve"> </v>
      </c>
      <c r="D576" s="99"/>
      <c r="E576" s="94" t="str">
        <f t="shared" si="55"/>
        <v xml:space="preserve"> </v>
      </c>
      <c r="F576" s="94" t="str">
        <f t="shared" si="56"/>
        <v xml:space="preserve"> </v>
      </c>
      <c r="G576" s="94" t="str">
        <f t="shared" si="58"/>
        <v xml:space="preserve"> </v>
      </c>
      <c r="H576" s="98">
        <f t="shared" si="57"/>
        <v>2</v>
      </c>
      <c r="I576"/>
    </row>
    <row r="577" spans="1:9" ht="16">
      <c r="A577" s="43" t="str">
        <f t="shared" si="53"/>
        <v xml:space="preserve"> </v>
      </c>
      <c r="B577" s="93" t="str">
        <f>IF(A577=" "," ",IF(periods_per_year=26,IF(A577=1,fpdate,B576+14),IF(periods_per_year=52,IF(A577=1,fpdate,B576+7),DATE(YEAR(fpdate),MONTH(fpdate)+(A577-1)*months_per_period,IF(periods_per_year=24,IF((1-MOD(A577,2))=1,DAY(fpdate)+14,DAY(fpdate)),DAY(fpdate))))))</f>
        <v xml:space="preserve"> </v>
      </c>
      <c r="C577" s="94" t="str">
        <f t="shared" si="54"/>
        <v xml:space="preserve"> </v>
      </c>
      <c r="D577" s="99"/>
      <c r="E577" s="94" t="str">
        <f t="shared" si="55"/>
        <v xml:space="preserve"> </v>
      </c>
      <c r="F577" s="94" t="str">
        <f t="shared" si="56"/>
        <v xml:space="preserve"> </v>
      </c>
      <c r="G577" s="94" t="str">
        <f t="shared" si="58"/>
        <v xml:space="preserve"> </v>
      </c>
      <c r="H577" s="98">
        <f t="shared" si="57"/>
        <v>2</v>
      </c>
      <c r="I577"/>
    </row>
    <row r="578" spans="1:9" ht="16">
      <c r="A578" s="43" t="str">
        <f t="shared" si="53"/>
        <v xml:space="preserve"> </v>
      </c>
      <c r="B578" s="93" t="str">
        <f>IF(A578=" "," ",IF(periods_per_year=26,IF(A578=1,fpdate,B577+14),IF(periods_per_year=52,IF(A578=1,fpdate,B577+7),DATE(YEAR(fpdate),MONTH(fpdate)+(A578-1)*months_per_period,IF(periods_per_year=24,IF((1-MOD(A578,2))=1,DAY(fpdate)+14,DAY(fpdate)),DAY(fpdate))))))</f>
        <v xml:space="preserve"> </v>
      </c>
      <c r="C578" s="94" t="str">
        <f t="shared" si="54"/>
        <v xml:space="preserve"> </v>
      </c>
      <c r="D578" s="99"/>
      <c r="E578" s="94" t="str">
        <f t="shared" si="55"/>
        <v xml:space="preserve"> </v>
      </c>
      <c r="F578" s="94" t="str">
        <f t="shared" si="56"/>
        <v xml:space="preserve"> </v>
      </c>
      <c r="G578" s="94" t="str">
        <f t="shared" si="58"/>
        <v xml:space="preserve"> </v>
      </c>
      <c r="H578" s="98">
        <f t="shared" si="57"/>
        <v>2</v>
      </c>
      <c r="I578"/>
    </row>
    <row r="579" spans="1:9" ht="16">
      <c r="A579" s="43" t="str">
        <f t="shared" si="53"/>
        <v xml:space="preserve"> </v>
      </c>
      <c r="B579" s="93" t="str">
        <f>IF(A579=" "," ",IF(periods_per_year=26,IF(A579=1,fpdate,B578+14),IF(periods_per_year=52,IF(A579=1,fpdate,B578+7),DATE(YEAR(fpdate),MONTH(fpdate)+(A579-1)*months_per_period,IF(periods_per_year=24,IF((1-MOD(A579,2))=1,DAY(fpdate)+14,DAY(fpdate)),DAY(fpdate))))))</f>
        <v xml:space="preserve"> </v>
      </c>
      <c r="C579" s="94" t="str">
        <f t="shared" si="54"/>
        <v xml:space="preserve"> </v>
      </c>
      <c r="D579" s="99"/>
      <c r="E579" s="94" t="str">
        <f t="shared" si="55"/>
        <v xml:space="preserve"> </v>
      </c>
      <c r="F579" s="94" t="str">
        <f t="shared" si="56"/>
        <v xml:space="preserve"> </v>
      </c>
      <c r="G579" s="94" t="str">
        <f t="shared" si="58"/>
        <v xml:space="preserve"> </v>
      </c>
      <c r="H579" s="98">
        <f t="shared" si="57"/>
        <v>2</v>
      </c>
      <c r="I579"/>
    </row>
    <row r="580" spans="1:9" ht="16">
      <c r="A580" s="43" t="str">
        <f t="shared" si="53"/>
        <v xml:space="preserve"> </v>
      </c>
      <c r="B580" s="93" t="str">
        <f>IF(A580=" "," ",IF(periods_per_year=26,IF(A580=1,fpdate,B579+14),IF(periods_per_year=52,IF(A580=1,fpdate,B579+7),DATE(YEAR(fpdate),MONTH(fpdate)+(A580-1)*months_per_period,IF(periods_per_year=24,IF((1-MOD(A580,2))=1,DAY(fpdate)+14,DAY(fpdate)),DAY(fpdate))))))</f>
        <v xml:space="preserve"> </v>
      </c>
      <c r="C580" s="94" t="str">
        <f t="shared" si="54"/>
        <v xml:space="preserve"> </v>
      </c>
      <c r="D580" s="99"/>
      <c r="E580" s="94" t="str">
        <f t="shared" si="55"/>
        <v xml:space="preserve"> </v>
      </c>
      <c r="F580" s="94" t="str">
        <f t="shared" si="56"/>
        <v xml:space="preserve"> </v>
      </c>
      <c r="G580" s="94" t="str">
        <f t="shared" si="58"/>
        <v xml:space="preserve"> </v>
      </c>
      <c r="H580" s="98">
        <f t="shared" si="57"/>
        <v>2</v>
      </c>
      <c r="I580"/>
    </row>
    <row r="581" spans="1:9" ht="16">
      <c r="A581" s="43" t="str">
        <f t="shared" si="53"/>
        <v xml:space="preserve"> </v>
      </c>
      <c r="B581" s="93" t="str">
        <f>IF(A581=" "," ",IF(periods_per_year=26,IF(A581=1,fpdate,B580+14),IF(periods_per_year=52,IF(A581=1,fpdate,B580+7),DATE(YEAR(fpdate),MONTH(fpdate)+(A581-1)*months_per_period,IF(periods_per_year=24,IF((1-MOD(A581,2))=1,DAY(fpdate)+14,DAY(fpdate)),DAY(fpdate))))))</f>
        <v xml:space="preserve"> </v>
      </c>
      <c r="C581" s="94" t="str">
        <f t="shared" si="54"/>
        <v xml:space="preserve"> </v>
      </c>
      <c r="D581" s="99"/>
      <c r="E581" s="94" t="str">
        <f t="shared" si="55"/>
        <v xml:space="preserve"> </v>
      </c>
      <c r="F581" s="94" t="str">
        <f t="shared" si="56"/>
        <v xml:space="preserve"> </v>
      </c>
      <c r="G581" s="94" t="str">
        <f t="shared" si="58"/>
        <v xml:space="preserve"> </v>
      </c>
      <c r="H581" s="98">
        <f t="shared" si="57"/>
        <v>2</v>
      </c>
      <c r="I581"/>
    </row>
    <row r="582" spans="1:9" ht="16">
      <c r="A582" s="43" t="str">
        <f t="shared" si="53"/>
        <v xml:space="preserve"> </v>
      </c>
      <c r="B582" s="93" t="str">
        <f>IF(A582=" "," ",IF(periods_per_year=26,IF(A582=1,fpdate,B581+14),IF(periods_per_year=52,IF(A582=1,fpdate,B581+7),DATE(YEAR(fpdate),MONTH(fpdate)+(A582-1)*months_per_period,IF(periods_per_year=24,IF((1-MOD(A582,2))=1,DAY(fpdate)+14,DAY(fpdate)),DAY(fpdate))))))</f>
        <v xml:space="preserve"> </v>
      </c>
      <c r="C582" s="94" t="str">
        <f t="shared" si="54"/>
        <v xml:space="preserve"> </v>
      </c>
      <c r="D582" s="99"/>
      <c r="E582" s="94" t="str">
        <f t="shared" si="55"/>
        <v xml:space="preserve"> </v>
      </c>
      <c r="F582" s="94" t="str">
        <f t="shared" si="56"/>
        <v xml:space="preserve"> </v>
      </c>
      <c r="G582" s="94" t="str">
        <f t="shared" si="58"/>
        <v xml:space="preserve"> </v>
      </c>
      <c r="H582" s="98">
        <f t="shared" si="57"/>
        <v>2</v>
      </c>
      <c r="I582"/>
    </row>
    <row r="583" spans="1:9" ht="16">
      <c r="A583" s="43" t="str">
        <f t="shared" si="53"/>
        <v xml:space="preserve"> </v>
      </c>
      <c r="B583" s="93" t="str">
        <f>IF(A583=" "," ",IF(periods_per_year=26,IF(A583=1,fpdate,B582+14),IF(periods_per_year=52,IF(A583=1,fpdate,B582+7),DATE(YEAR(fpdate),MONTH(fpdate)+(A583-1)*months_per_period,IF(periods_per_year=24,IF((1-MOD(A583,2))=1,DAY(fpdate)+14,DAY(fpdate)),DAY(fpdate))))))</f>
        <v xml:space="preserve"> </v>
      </c>
      <c r="C583" s="94" t="str">
        <f t="shared" si="54"/>
        <v xml:space="preserve"> </v>
      </c>
      <c r="D583" s="99"/>
      <c r="E583" s="94" t="str">
        <f t="shared" si="55"/>
        <v xml:space="preserve"> </v>
      </c>
      <c r="F583" s="94" t="str">
        <f t="shared" si="56"/>
        <v xml:space="preserve"> </v>
      </c>
      <c r="G583" s="94" t="str">
        <f t="shared" si="58"/>
        <v xml:space="preserve"> </v>
      </c>
      <c r="H583" s="98">
        <f t="shared" si="57"/>
        <v>2</v>
      </c>
      <c r="I583"/>
    </row>
    <row r="584" spans="1:9" ht="16">
      <c r="A584" s="43" t="str">
        <f t="shared" si="53"/>
        <v xml:space="preserve"> </v>
      </c>
      <c r="B584" s="93" t="str">
        <f>IF(A584=" "," ",IF(periods_per_year=26,IF(A584=1,fpdate,B583+14),IF(periods_per_year=52,IF(A584=1,fpdate,B583+7),DATE(YEAR(fpdate),MONTH(fpdate)+(A584-1)*months_per_period,IF(periods_per_year=24,IF((1-MOD(A584,2))=1,DAY(fpdate)+14,DAY(fpdate)),DAY(fpdate))))))</f>
        <v xml:space="preserve"> </v>
      </c>
      <c r="C584" s="94" t="str">
        <f t="shared" si="54"/>
        <v xml:space="preserve"> </v>
      </c>
      <c r="D584" s="99"/>
      <c r="E584" s="94" t="str">
        <f t="shared" si="55"/>
        <v xml:space="preserve"> </v>
      </c>
      <c r="F584" s="94" t="str">
        <f t="shared" si="56"/>
        <v xml:space="preserve"> </v>
      </c>
      <c r="G584" s="94" t="str">
        <f t="shared" si="58"/>
        <v xml:space="preserve"> </v>
      </c>
      <c r="H584" s="98">
        <f t="shared" si="57"/>
        <v>2</v>
      </c>
      <c r="I584"/>
    </row>
    <row r="585" spans="1:9" ht="16">
      <c r="A585" s="43" t="str">
        <f t="shared" si="53"/>
        <v xml:space="preserve"> </v>
      </c>
      <c r="B585" s="93" t="str">
        <f>IF(A585=" "," ",IF(periods_per_year=26,IF(A585=1,fpdate,B584+14),IF(periods_per_year=52,IF(A585=1,fpdate,B584+7),DATE(YEAR(fpdate),MONTH(fpdate)+(A585-1)*months_per_period,IF(periods_per_year=24,IF((1-MOD(A585,2))=1,DAY(fpdate)+14,DAY(fpdate)),DAY(fpdate))))))</f>
        <v xml:space="preserve"> </v>
      </c>
      <c r="C585" s="94" t="str">
        <f t="shared" si="54"/>
        <v xml:space="preserve"> </v>
      </c>
      <c r="D585" s="99"/>
      <c r="E585" s="94" t="str">
        <f t="shared" si="55"/>
        <v xml:space="preserve"> </v>
      </c>
      <c r="F585" s="94" t="str">
        <f t="shared" si="56"/>
        <v xml:space="preserve"> </v>
      </c>
      <c r="G585" s="94" t="str">
        <f t="shared" si="58"/>
        <v xml:space="preserve"> </v>
      </c>
      <c r="H585" s="98">
        <f t="shared" si="57"/>
        <v>2</v>
      </c>
      <c r="I585"/>
    </row>
    <row r="586" spans="1:9" ht="16">
      <c r="A586" s="43" t="str">
        <f t="shared" ref="A586:A649" si="59">IF(A585&gt;=nper," ",A585+1)</f>
        <v xml:space="preserve"> </v>
      </c>
      <c r="B586" s="93" t="str">
        <f>IF(A586=" "," ",IF(periods_per_year=26,IF(A586=1,fpdate,B585+14),IF(periods_per_year=52,IF(A586=1,fpdate,B585+7),DATE(YEAR(fpdate),MONTH(fpdate)+(A586-1)*months_per_period,IF(periods_per_year=24,IF((1-MOD(A586,2))=1,DAY(fpdate)+14,DAY(fpdate)),DAY(fpdate))))))</f>
        <v xml:space="preserve"> </v>
      </c>
      <c r="C586" s="94" t="str">
        <f t="shared" ref="C586:C649" si="60">IF(A586=" "," ",IF(OR(A586=nper,payment&gt;ROUND((1+rate)*G585,2)),ROUND((1+rate)*G585,2),payment))</f>
        <v xml:space="preserve"> </v>
      </c>
      <c r="D586" s="99"/>
      <c r="E586" s="94" t="str">
        <f t="shared" ref="E586:E649" si="61">IF(A586=" "," ",ROUND(rate*G585,2))</f>
        <v xml:space="preserve"> </v>
      </c>
      <c r="F586" s="94" t="str">
        <f t="shared" ref="F586:F649" si="62">IF(A586=" "," ",C586-E586+D586)</f>
        <v xml:space="preserve"> </v>
      </c>
      <c r="G586" s="94" t="str">
        <f t="shared" si="58"/>
        <v xml:space="preserve"> </v>
      </c>
      <c r="H586" s="98">
        <f t="shared" si="57"/>
        <v>2</v>
      </c>
      <c r="I586"/>
    </row>
    <row r="587" spans="1:9" ht="16">
      <c r="A587" s="43" t="str">
        <f t="shared" si="59"/>
        <v xml:space="preserve"> </v>
      </c>
      <c r="B587" s="93" t="str">
        <f>IF(A587=" "," ",IF(periods_per_year=26,IF(A587=1,fpdate,B586+14),IF(periods_per_year=52,IF(A587=1,fpdate,B586+7),DATE(YEAR(fpdate),MONTH(fpdate)+(A587-1)*months_per_period,IF(periods_per_year=24,IF((1-MOD(A587,2))=1,DAY(fpdate)+14,DAY(fpdate)),DAY(fpdate))))))</f>
        <v xml:space="preserve"> </v>
      </c>
      <c r="C587" s="94" t="str">
        <f t="shared" si="60"/>
        <v xml:space="preserve"> </v>
      </c>
      <c r="D587" s="99"/>
      <c r="E587" s="94" t="str">
        <f t="shared" si="61"/>
        <v xml:space="preserve"> </v>
      </c>
      <c r="F587" s="94" t="str">
        <f t="shared" si="62"/>
        <v xml:space="preserve"> </v>
      </c>
      <c r="G587" s="94" t="str">
        <f t="shared" si="58"/>
        <v xml:space="preserve"> </v>
      </c>
      <c r="H587" s="98">
        <f t="shared" ref="H587:H650" si="63">IF(AND(G587&lt;&gt;" ",G588=" "),1,2)</f>
        <v>2</v>
      </c>
      <c r="I587"/>
    </row>
    <row r="588" spans="1:9" ht="16">
      <c r="A588" s="43" t="str">
        <f t="shared" si="59"/>
        <v xml:space="preserve"> </v>
      </c>
      <c r="B588" s="93" t="str">
        <f>IF(A588=" "," ",IF(periods_per_year=26,IF(A588=1,fpdate,B587+14),IF(periods_per_year=52,IF(A588=1,fpdate,B587+7),DATE(YEAR(fpdate),MONTH(fpdate)+(A588-1)*months_per_period,IF(periods_per_year=24,IF((1-MOD(A588,2))=1,DAY(fpdate)+14,DAY(fpdate)),DAY(fpdate))))))</f>
        <v xml:space="preserve"> </v>
      </c>
      <c r="C588" s="94" t="str">
        <f t="shared" si="60"/>
        <v xml:space="preserve"> </v>
      </c>
      <c r="D588" s="99"/>
      <c r="E588" s="94" t="str">
        <f t="shared" si="61"/>
        <v xml:space="preserve"> </v>
      </c>
      <c r="F588" s="94" t="str">
        <f t="shared" si="62"/>
        <v xml:space="preserve"> </v>
      </c>
      <c r="G588" s="94" t="str">
        <f t="shared" si="58"/>
        <v xml:space="preserve"> </v>
      </c>
      <c r="H588" s="98">
        <f t="shared" si="63"/>
        <v>2</v>
      </c>
      <c r="I588"/>
    </row>
    <row r="589" spans="1:9" ht="16">
      <c r="A589" s="43" t="str">
        <f t="shared" si="59"/>
        <v xml:space="preserve"> </v>
      </c>
      <c r="B589" s="93" t="str">
        <f>IF(A589=" "," ",IF(periods_per_year=26,IF(A589=1,fpdate,B588+14),IF(periods_per_year=52,IF(A589=1,fpdate,B588+7),DATE(YEAR(fpdate),MONTH(fpdate)+(A589-1)*months_per_period,IF(periods_per_year=24,IF((1-MOD(A589,2))=1,DAY(fpdate)+14,DAY(fpdate)),DAY(fpdate))))))</f>
        <v xml:space="preserve"> </v>
      </c>
      <c r="C589" s="94" t="str">
        <f t="shared" si="60"/>
        <v xml:space="preserve"> </v>
      </c>
      <c r="D589" s="99"/>
      <c r="E589" s="94" t="str">
        <f t="shared" si="61"/>
        <v xml:space="preserve"> </v>
      </c>
      <c r="F589" s="94" t="str">
        <f t="shared" si="62"/>
        <v xml:space="preserve"> </v>
      </c>
      <c r="G589" s="94" t="str">
        <f t="shared" si="58"/>
        <v xml:space="preserve"> </v>
      </c>
      <c r="H589" s="98">
        <f t="shared" si="63"/>
        <v>2</v>
      </c>
      <c r="I589"/>
    </row>
    <row r="590" spans="1:9" ht="16">
      <c r="A590" s="43" t="str">
        <f t="shared" si="59"/>
        <v xml:space="preserve"> </v>
      </c>
      <c r="B590" s="93" t="str">
        <f>IF(A590=" "," ",IF(periods_per_year=26,IF(A590=1,fpdate,B589+14),IF(periods_per_year=52,IF(A590=1,fpdate,B589+7),DATE(YEAR(fpdate),MONTH(fpdate)+(A590-1)*months_per_period,IF(periods_per_year=24,IF((1-MOD(A590,2))=1,DAY(fpdate)+14,DAY(fpdate)),DAY(fpdate))))))</f>
        <v xml:space="preserve"> </v>
      </c>
      <c r="C590" s="94" t="str">
        <f t="shared" si="60"/>
        <v xml:space="preserve"> </v>
      </c>
      <c r="D590" s="99"/>
      <c r="E590" s="94" t="str">
        <f t="shared" si="61"/>
        <v xml:space="preserve"> </v>
      </c>
      <c r="F590" s="94" t="str">
        <f t="shared" si="62"/>
        <v xml:space="preserve"> </v>
      </c>
      <c r="G590" s="94" t="str">
        <f t="shared" si="58"/>
        <v xml:space="preserve"> </v>
      </c>
      <c r="H590" s="98">
        <f t="shared" si="63"/>
        <v>2</v>
      </c>
      <c r="I590"/>
    </row>
    <row r="591" spans="1:9" ht="16">
      <c r="A591" s="43" t="str">
        <f t="shared" si="59"/>
        <v xml:space="preserve"> </v>
      </c>
      <c r="B591" s="93" t="str">
        <f>IF(A591=" "," ",IF(periods_per_year=26,IF(A591=1,fpdate,B590+14),IF(periods_per_year=52,IF(A591=1,fpdate,B590+7),DATE(YEAR(fpdate),MONTH(fpdate)+(A591-1)*months_per_period,IF(periods_per_year=24,IF((1-MOD(A591,2))=1,DAY(fpdate)+14,DAY(fpdate)),DAY(fpdate))))))</f>
        <v xml:space="preserve"> </v>
      </c>
      <c r="C591" s="94" t="str">
        <f t="shared" si="60"/>
        <v xml:space="preserve"> </v>
      </c>
      <c r="D591" s="99"/>
      <c r="E591" s="94" t="str">
        <f t="shared" si="61"/>
        <v xml:space="preserve"> </v>
      </c>
      <c r="F591" s="94" t="str">
        <f t="shared" si="62"/>
        <v xml:space="preserve"> </v>
      </c>
      <c r="G591" s="94" t="str">
        <f t="shared" si="58"/>
        <v xml:space="preserve"> </v>
      </c>
      <c r="H591" s="98">
        <f t="shared" si="63"/>
        <v>2</v>
      </c>
      <c r="I591"/>
    </row>
    <row r="592" spans="1:9" ht="16">
      <c r="A592" s="43" t="str">
        <f t="shared" si="59"/>
        <v xml:space="preserve"> </v>
      </c>
      <c r="B592" s="93" t="str">
        <f>IF(A592=" "," ",IF(periods_per_year=26,IF(A592=1,fpdate,B591+14),IF(periods_per_year=52,IF(A592=1,fpdate,B591+7),DATE(YEAR(fpdate),MONTH(fpdate)+(A592-1)*months_per_period,IF(periods_per_year=24,IF((1-MOD(A592,2))=1,DAY(fpdate)+14,DAY(fpdate)),DAY(fpdate))))))</f>
        <v xml:space="preserve"> </v>
      </c>
      <c r="C592" s="94" t="str">
        <f t="shared" si="60"/>
        <v xml:space="preserve"> </v>
      </c>
      <c r="D592" s="99"/>
      <c r="E592" s="94" t="str">
        <f t="shared" si="61"/>
        <v xml:space="preserve"> </v>
      </c>
      <c r="F592" s="94" t="str">
        <f t="shared" si="62"/>
        <v xml:space="preserve"> </v>
      </c>
      <c r="G592" s="94" t="str">
        <f t="shared" si="58"/>
        <v xml:space="preserve"> </v>
      </c>
      <c r="H592" s="98">
        <f t="shared" si="63"/>
        <v>2</v>
      </c>
      <c r="I592"/>
    </row>
    <row r="593" spans="1:9" ht="16">
      <c r="A593" s="43" t="str">
        <f t="shared" si="59"/>
        <v xml:space="preserve"> </v>
      </c>
      <c r="B593" s="93" t="str">
        <f>IF(A593=" "," ",IF(periods_per_year=26,IF(A593=1,fpdate,B592+14),IF(periods_per_year=52,IF(A593=1,fpdate,B592+7),DATE(YEAR(fpdate),MONTH(fpdate)+(A593-1)*months_per_period,IF(periods_per_year=24,IF((1-MOD(A593,2))=1,DAY(fpdate)+14,DAY(fpdate)),DAY(fpdate))))))</f>
        <v xml:space="preserve"> </v>
      </c>
      <c r="C593" s="94" t="str">
        <f t="shared" si="60"/>
        <v xml:space="preserve"> </v>
      </c>
      <c r="D593" s="99"/>
      <c r="E593" s="94" t="str">
        <f t="shared" si="61"/>
        <v xml:space="preserve"> </v>
      </c>
      <c r="F593" s="94" t="str">
        <f t="shared" si="62"/>
        <v xml:space="preserve"> </v>
      </c>
      <c r="G593" s="94" t="str">
        <f t="shared" si="58"/>
        <v xml:space="preserve"> </v>
      </c>
      <c r="H593" s="98">
        <f t="shared" si="63"/>
        <v>2</v>
      </c>
      <c r="I593"/>
    </row>
    <row r="594" spans="1:9" ht="16">
      <c r="A594" s="43" t="str">
        <f t="shared" si="59"/>
        <v xml:space="preserve"> </v>
      </c>
      <c r="B594" s="93" t="str">
        <f>IF(A594=" "," ",IF(periods_per_year=26,IF(A594=1,fpdate,B593+14),IF(periods_per_year=52,IF(A594=1,fpdate,B593+7),DATE(YEAR(fpdate),MONTH(fpdate)+(A594-1)*months_per_period,IF(periods_per_year=24,IF((1-MOD(A594,2))=1,DAY(fpdate)+14,DAY(fpdate)),DAY(fpdate))))))</f>
        <v xml:space="preserve"> </v>
      </c>
      <c r="C594" s="94" t="str">
        <f t="shared" si="60"/>
        <v xml:space="preserve"> </v>
      </c>
      <c r="D594" s="99"/>
      <c r="E594" s="94" t="str">
        <f t="shared" si="61"/>
        <v xml:space="preserve"> </v>
      </c>
      <c r="F594" s="94" t="str">
        <f t="shared" si="62"/>
        <v xml:space="preserve"> </v>
      </c>
      <c r="G594" s="94" t="str">
        <f t="shared" si="58"/>
        <v xml:space="preserve"> </v>
      </c>
      <c r="H594" s="98">
        <f t="shared" si="63"/>
        <v>2</v>
      </c>
      <c r="I594"/>
    </row>
    <row r="595" spans="1:9" ht="16">
      <c r="A595" s="43" t="str">
        <f t="shared" si="59"/>
        <v xml:space="preserve"> </v>
      </c>
      <c r="B595" s="93" t="str">
        <f>IF(A595=" "," ",IF(periods_per_year=26,IF(A595=1,fpdate,B594+14),IF(periods_per_year=52,IF(A595=1,fpdate,B594+7),DATE(YEAR(fpdate),MONTH(fpdate)+(A595-1)*months_per_period,IF(periods_per_year=24,IF((1-MOD(A595,2))=1,DAY(fpdate)+14,DAY(fpdate)),DAY(fpdate))))))</f>
        <v xml:space="preserve"> </v>
      </c>
      <c r="C595" s="94" t="str">
        <f t="shared" si="60"/>
        <v xml:space="preserve"> </v>
      </c>
      <c r="D595" s="99"/>
      <c r="E595" s="94" t="str">
        <f t="shared" si="61"/>
        <v xml:space="preserve"> </v>
      </c>
      <c r="F595" s="94" t="str">
        <f t="shared" si="62"/>
        <v xml:space="preserve"> </v>
      </c>
      <c r="G595" s="94" t="str">
        <f t="shared" si="58"/>
        <v xml:space="preserve"> </v>
      </c>
      <c r="H595" s="98">
        <f t="shared" si="63"/>
        <v>2</v>
      </c>
      <c r="I595"/>
    </row>
    <row r="596" spans="1:9" ht="16">
      <c r="A596" s="43" t="str">
        <f t="shared" si="59"/>
        <v xml:space="preserve"> </v>
      </c>
      <c r="B596" s="93" t="str">
        <f>IF(A596=" "," ",IF(periods_per_year=26,IF(A596=1,fpdate,B595+14),IF(periods_per_year=52,IF(A596=1,fpdate,B595+7),DATE(YEAR(fpdate),MONTH(fpdate)+(A596-1)*months_per_period,IF(periods_per_year=24,IF((1-MOD(A596,2))=1,DAY(fpdate)+14,DAY(fpdate)),DAY(fpdate))))))</f>
        <v xml:space="preserve"> </v>
      </c>
      <c r="C596" s="94" t="str">
        <f t="shared" si="60"/>
        <v xml:space="preserve"> </v>
      </c>
      <c r="D596" s="99"/>
      <c r="E596" s="94" t="str">
        <f t="shared" si="61"/>
        <v xml:space="preserve"> </v>
      </c>
      <c r="F596" s="94" t="str">
        <f t="shared" si="62"/>
        <v xml:space="preserve"> </v>
      </c>
      <c r="G596" s="94" t="str">
        <f t="shared" si="58"/>
        <v xml:space="preserve"> </v>
      </c>
      <c r="H596" s="98">
        <f t="shared" si="63"/>
        <v>2</v>
      </c>
      <c r="I596"/>
    </row>
    <row r="597" spans="1:9" ht="16">
      <c r="A597" s="43" t="str">
        <f t="shared" si="59"/>
        <v xml:space="preserve"> </v>
      </c>
      <c r="B597" s="93" t="str">
        <f>IF(A597=" "," ",IF(periods_per_year=26,IF(A597=1,fpdate,B596+14),IF(periods_per_year=52,IF(A597=1,fpdate,B596+7),DATE(YEAR(fpdate),MONTH(fpdate)+(A597-1)*months_per_period,IF(periods_per_year=24,IF((1-MOD(A597,2))=1,DAY(fpdate)+14,DAY(fpdate)),DAY(fpdate))))))</f>
        <v xml:space="preserve"> </v>
      </c>
      <c r="C597" s="94" t="str">
        <f t="shared" si="60"/>
        <v xml:space="preserve"> </v>
      </c>
      <c r="D597" s="99"/>
      <c r="E597" s="94" t="str">
        <f t="shared" si="61"/>
        <v xml:space="preserve"> </v>
      </c>
      <c r="F597" s="94" t="str">
        <f t="shared" si="62"/>
        <v xml:space="preserve"> </v>
      </c>
      <c r="G597" s="94" t="str">
        <f t="shared" si="58"/>
        <v xml:space="preserve"> </v>
      </c>
      <c r="H597" s="98">
        <f t="shared" si="63"/>
        <v>2</v>
      </c>
      <c r="I597"/>
    </row>
    <row r="598" spans="1:9" ht="16">
      <c r="A598" s="43" t="str">
        <f t="shared" si="59"/>
        <v xml:space="preserve"> </v>
      </c>
      <c r="B598" s="93" t="str">
        <f>IF(A598=" "," ",IF(periods_per_year=26,IF(A598=1,fpdate,B597+14),IF(periods_per_year=52,IF(A598=1,fpdate,B597+7),DATE(YEAR(fpdate),MONTH(fpdate)+(A598-1)*months_per_period,IF(periods_per_year=24,IF((1-MOD(A598,2))=1,DAY(fpdate)+14,DAY(fpdate)),DAY(fpdate))))))</f>
        <v xml:space="preserve"> </v>
      </c>
      <c r="C598" s="94" t="str">
        <f t="shared" si="60"/>
        <v xml:space="preserve"> </v>
      </c>
      <c r="D598" s="99"/>
      <c r="E598" s="94" t="str">
        <f t="shared" si="61"/>
        <v xml:space="preserve"> </v>
      </c>
      <c r="F598" s="94" t="str">
        <f t="shared" si="62"/>
        <v xml:space="preserve"> </v>
      </c>
      <c r="G598" s="94" t="str">
        <f t="shared" si="58"/>
        <v xml:space="preserve"> </v>
      </c>
      <c r="H598" s="98">
        <f t="shared" si="63"/>
        <v>2</v>
      </c>
      <c r="I598"/>
    </row>
    <row r="599" spans="1:9" ht="16">
      <c r="A599" s="43" t="str">
        <f t="shared" si="59"/>
        <v xml:space="preserve"> </v>
      </c>
      <c r="B599" s="93" t="str">
        <f>IF(A599=" "," ",IF(periods_per_year=26,IF(A599=1,fpdate,B598+14),IF(periods_per_year=52,IF(A599=1,fpdate,B598+7),DATE(YEAR(fpdate),MONTH(fpdate)+(A599-1)*months_per_period,IF(periods_per_year=24,IF((1-MOD(A599,2))=1,DAY(fpdate)+14,DAY(fpdate)),DAY(fpdate))))))</f>
        <v xml:space="preserve"> </v>
      </c>
      <c r="C599" s="94" t="str">
        <f t="shared" si="60"/>
        <v xml:space="preserve"> </v>
      </c>
      <c r="D599" s="99"/>
      <c r="E599" s="94" t="str">
        <f t="shared" si="61"/>
        <v xml:space="preserve"> </v>
      </c>
      <c r="F599" s="94" t="str">
        <f t="shared" si="62"/>
        <v xml:space="preserve"> </v>
      </c>
      <c r="G599" s="94" t="str">
        <f t="shared" si="58"/>
        <v xml:space="preserve"> </v>
      </c>
      <c r="H599" s="98">
        <f t="shared" si="63"/>
        <v>2</v>
      </c>
      <c r="I599"/>
    </row>
    <row r="600" spans="1:9" ht="16">
      <c r="A600" s="43" t="str">
        <f t="shared" si="59"/>
        <v xml:space="preserve"> </v>
      </c>
      <c r="B600" s="93" t="str">
        <f>IF(A600=" "," ",IF(periods_per_year=26,IF(A600=1,fpdate,B599+14),IF(periods_per_year=52,IF(A600=1,fpdate,B599+7),DATE(YEAR(fpdate),MONTH(fpdate)+(A600-1)*months_per_period,IF(periods_per_year=24,IF((1-MOD(A600,2))=1,DAY(fpdate)+14,DAY(fpdate)),DAY(fpdate))))))</f>
        <v xml:space="preserve"> </v>
      </c>
      <c r="C600" s="94" t="str">
        <f t="shared" si="60"/>
        <v xml:space="preserve"> </v>
      </c>
      <c r="D600" s="99"/>
      <c r="E600" s="94" t="str">
        <f t="shared" si="61"/>
        <v xml:space="preserve"> </v>
      </c>
      <c r="F600" s="94" t="str">
        <f t="shared" si="62"/>
        <v xml:space="preserve"> </v>
      </c>
      <c r="G600" s="94" t="str">
        <f t="shared" si="58"/>
        <v xml:space="preserve"> </v>
      </c>
      <c r="H600" s="98">
        <f t="shared" si="63"/>
        <v>2</v>
      </c>
      <c r="I600"/>
    </row>
    <row r="601" spans="1:9" ht="16">
      <c r="A601" s="43" t="str">
        <f t="shared" si="59"/>
        <v xml:space="preserve"> </v>
      </c>
      <c r="B601" s="93" t="str">
        <f>IF(A601=" "," ",IF(periods_per_year=26,IF(A601=1,fpdate,B600+14),IF(periods_per_year=52,IF(A601=1,fpdate,B600+7),DATE(YEAR(fpdate),MONTH(fpdate)+(A601-1)*months_per_period,IF(periods_per_year=24,IF((1-MOD(A601,2))=1,DAY(fpdate)+14,DAY(fpdate)),DAY(fpdate))))))</f>
        <v xml:space="preserve"> </v>
      </c>
      <c r="C601" s="94" t="str">
        <f t="shared" si="60"/>
        <v xml:space="preserve"> </v>
      </c>
      <c r="D601" s="99"/>
      <c r="E601" s="94" t="str">
        <f t="shared" si="61"/>
        <v xml:space="preserve"> </v>
      </c>
      <c r="F601" s="94" t="str">
        <f t="shared" si="62"/>
        <v xml:space="preserve"> </v>
      </c>
      <c r="G601" s="94" t="str">
        <f t="shared" si="58"/>
        <v xml:space="preserve"> </v>
      </c>
      <c r="H601" s="98">
        <f t="shared" si="63"/>
        <v>2</v>
      </c>
      <c r="I601"/>
    </row>
    <row r="602" spans="1:9" ht="16">
      <c r="A602" s="43" t="str">
        <f t="shared" si="59"/>
        <v xml:space="preserve"> </v>
      </c>
      <c r="B602" s="93" t="str">
        <f>IF(A602=" "," ",IF(periods_per_year=26,IF(A602=1,fpdate,B601+14),IF(periods_per_year=52,IF(A602=1,fpdate,B601+7),DATE(YEAR(fpdate),MONTH(fpdate)+(A602-1)*months_per_period,IF(periods_per_year=24,IF((1-MOD(A602,2))=1,DAY(fpdate)+14,DAY(fpdate)),DAY(fpdate))))))</f>
        <v xml:space="preserve"> </v>
      </c>
      <c r="C602" s="94" t="str">
        <f t="shared" si="60"/>
        <v xml:space="preserve"> </v>
      </c>
      <c r="D602" s="99"/>
      <c r="E602" s="94" t="str">
        <f t="shared" si="61"/>
        <v xml:space="preserve"> </v>
      </c>
      <c r="F602" s="94" t="str">
        <f t="shared" si="62"/>
        <v xml:space="preserve"> </v>
      </c>
      <c r="G602" s="94" t="str">
        <f t="shared" si="58"/>
        <v xml:space="preserve"> </v>
      </c>
      <c r="H602" s="98">
        <f t="shared" si="63"/>
        <v>2</v>
      </c>
      <c r="I602"/>
    </row>
    <row r="603" spans="1:9" ht="16">
      <c r="A603" s="43" t="str">
        <f t="shared" si="59"/>
        <v xml:space="preserve"> </v>
      </c>
      <c r="B603" s="93" t="str">
        <f>IF(A603=" "," ",IF(periods_per_year=26,IF(A603=1,fpdate,B602+14),IF(periods_per_year=52,IF(A603=1,fpdate,B602+7),DATE(YEAR(fpdate),MONTH(fpdate)+(A603-1)*months_per_period,IF(periods_per_year=24,IF((1-MOD(A603,2))=1,DAY(fpdate)+14,DAY(fpdate)),DAY(fpdate))))))</f>
        <v xml:space="preserve"> </v>
      </c>
      <c r="C603" s="94" t="str">
        <f t="shared" si="60"/>
        <v xml:space="preserve"> </v>
      </c>
      <c r="D603" s="99"/>
      <c r="E603" s="94" t="str">
        <f t="shared" si="61"/>
        <v xml:space="preserve"> </v>
      </c>
      <c r="F603" s="94" t="str">
        <f t="shared" si="62"/>
        <v xml:space="preserve"> </v>
      </c>
      <c r="G603" s="94" t="str">
        <f t="shared" si="58"/>
        <v xml:space="preserve"> </v>
      </c>
      <c r="H603" s="98">
        <f t="shared" si="63"/>
        <v>2</v>
      </c>
      <c r="I603"/>
    </row>
    <row r="604" spans="1:9" ht="16">
      <c r="A604" s="43" t="str">
        <f t="shared" si="59"/>
        <v xml:space="preserve"> </v>
      </c>
      <c r="B604" s="93" t="str">
        <f>IF(A604=" "," ",IF(periods_per_year=26,IF(A604=1,fpdate,B603+14),IF(periods_per_year=52,IF(A604=1,fpdate,B603+7),DATE(YEAR(fpdate),MONTH(fpdate)+(A604-1)*months_per_period,IF(periods_per_year=24,IF((1-MOD(A604,2))=1,DAY(fpdate)+14,DAY(fpdate)),DAY(fpdate))))))</f>
        <v xml:space="preserve"> </v>
      </c>
      <c r="C604" s="94" t="str">
        <f t="shared" si="60"/>
        <v xml:space="preserve"> </v>
      </c>
      <c r="D604" s="99"/>
      <c r="E604" s="94" t="str">
        <f t="shared" si="61"/>
        <v xml:space="preserve"> </v>
      </c>
      <c r="F604" s="94" t="str">
        <f t="shared" si="62"/>
        <v xml:space="preserve"> </v>
      </c>
      <c r="G604" s="94" t="str">
        <f t="shared" si="58"/>
        <v xml:space="preserve"> </v>
      </c>
      <c r="H604" s="98">
        <f t="shared" si="63"/>
        <v>2</v>
      </c>
      <c r="I604"/>
    </row>
    <row r="605" spans="1:9" ht="16">
      <c r="A605" s="43" t="str">
        <f t="shared" si="59"/>
        <v xml:space="preserve"> </v>
      </c>
      <c r="B605" s="93" t="str">
        <f>IF(A605=" "," ",IF(periods_per_year=26,IF(A605=1,fpdate,B604+14),IF(periods_per_year=52,IF(A605=1,fpdate,B604+7),DATE(YEAR(fpdate),MONTH(fpdate)+(A605-1)*months_per_period,IF(periods_per_year=24,IF((1-MOD(A605,2))=1,DAY(fpdate)+14,DAY(fpdate)),DAY(fpdate))))))</f>
        <v xml:space="preserve"> </v>
      </c>
      <c r="C605" s="94" t="str">
        <f t="shared" si="60"/>
        <v xml:space="preserve"> </v>
      </c>
      <c r="D605" s="99"/>
      <c r="E605" s="94" t="str">
        <f t="shared" si="61"/>
        <v xml:space="preserve"> </v>
      </c>
      <c r="F605" s="94" t="str">
        <f t="shared" si="62"/>
        <v xml:space="preserve"> </v>
      </c>
      <c r="G605" s="94" t="str">
        <f t="shared" si="58"/>
        <v xml:space="preserve"> </v>
      </c>
      <c r="H605" s="98">
        <f t="shared" si="63"/>
        <v>2</v>
      </c>
      <c r="I605"/>
    </row>
    <row r="606" spans="1:9" ht="16">
      <c r="A606" s="43" t="str">
        <f t="shared" si="59"/>
        <v xml:space="preserve"> </v>
      </c>
      <c r="B606" s="93" t="str">
        <f>IF(A606=" "," ",IF(periods_per_year=26,IF(A606=1,fpdate,B605+14),IF(periods_per_year=52,IF(A606=1,fpdate,B605+7),DATE(YEAR(fpdate),MONTH(fpdate)+(A606-1)*months_per_period,IF(periods_per_year=24,IF((1-MOD(A606,2))=1,DAY(fpdate)+14,DAY(fpdate)),DAY(fpdate))))))</f>
        <v xml:space="preserve"> </v>
      </c>
      <c r="C606" s="94" t="str">
        <f t="shared" si="60"/>
        <v xml:space="preserve"> </v>
      </c>
      <c r="D606" s="99"/>
      <c r="E606" s="94" t="str">
        <f t="shared" si="61"/>
        <v xml:space="preserve"> </v>
      </c>
      <c r="F606" s="94" t="str">
        <f t="shared" si="62"/>
        <v xml:space="preserve"> </v>
      </c>
      <c r="G606" s="94" t="str">
        <f t="shared" si="58"/>
        <v xml:space="preserve"> </v>
      </c>
      <c r="H606" s="98">
        <f t="shared" si="63"/>
        <v>2</v>
      </c>
      <c r="I606"/>
    </row>
    <row r="607" spans="1:9" ht="16">
      <c r="A607" s="43" t="str">
        <f t="shared" si="59"/>
        <v xml:space="preserve"> </v>
      </c>
      <c r="B607" s="93" t="str">
        <f>IF(A607=" "," ",IF(periods_per_year=26,IF(A607=1,fpdate,B606+14),IF(periods_per_year=52,IF(A607=1,fpdate,B606+7),DATE(YEAR(fpdate),MONTH(fpdate)+(A607-1)*months_per_period,IF(periods_per_year=24,IF((1-MOD(A607,2))=1,DAY(fpdate)+14,DAY(fpdate)),DAY(fpdate))))))</f>
        <v xml:space="preserve"> </v>
      </c>
      <c r="C607" s="94" t="str">
        <f t="shared" si="60"/>
        <v xml:space="preserve"> </v>
      </c>
      <c r="D607" s="99"/>
      <c r="E607" s="94" t="str">
        <f t="shared" si="61"/>
        <v xml:space="preserve"> </v>
      </c>
      <c r="F607" s="94" t="str">
        <f t="shared" si="62"/>
        <v xml:space="preserve"> </v>
      </c>
      <c r="G607" s="94" t="str">
        <f t="shared" si="58"/>
        <v xml:space="preserve"> </v>
      </c>
      <c r="H607" s="98">
        <f t="shared" si="63"/>
        <v>2</v>
      </c>
      <c r="I607"/>
    </row>
    <row r="608" spans="1:9" ht="16">
      <c r="A608" s="43" t="str">
        <f t="shared" si="59"/>
        <v xml:space="preserve"> </v>
      </c>
      <c r="B608" s="93" t="str">
        <f>IF(A608=" "," ",IF(periods_per_year=26,IF(A608=1,fpdate,B607+14),IF(periods_per_year=52,IF(A608=1,fpdate,B607+7),DATE(YEAR(fpdate),MONTH(fpdate)+(A608-1)*months_per_period,IF(periods_per_year=24,IF((1-MOD(A608,2))=1,DAY(fpdate)+14,DAY(fpdate)),DAY(fpdate))))))</f>
        <v xml:space="preserve"> </v>
      </c>
      <c r="C608" s="94" t="str">
        <f t="shared" si="60"/>
        <v xml:space="preserve"> </v>
      </c>
      <c r="D608" s="99"/>
      <c r="E608" s="94" t="str">
        <f t="shared" si="61"/>
        <v xml:space="preserve"> </v>
      </c>
      <c r="F608" s="94" t="str">
        <f t="shared" si="62"/>
        <v xml:space="preserve"> </v>
      </c>
      <c r="G608" s="94" t="str">
        <f t="shared" si="58"/>
        <v xml:space="preserve"> </v>
      </c>
      <c r="H608" s="98">
        <f t="shared" si="63"/>
        <v>2</v>
      </c>
      <c r="I608"/>
    </row>
    <row r="609" spans="1:9" ht="16">
      <c r="A609" s="43" t="str">
        <f t="shared" si="59"/>
        <v xml:space="preserve"> </v>
      </c>
      <c r="B609" s="93" t="str">
        <f>IF(A609=" "," ",IF(periods_per_year=26,IF(A609=1,fpdate,B608+14),IF(periods_per_year=52,IF(A609=1,fpdate,B608+7),DATE(YEAR(fpdate),MONTH(fpdate)+(A609-1)*months_per_period,IF(periods_per_year=24,IF((1-MOD(A609,2))=1,DAY(fpdate)+14,DAY(fpdate)),DAY(fpdate))))))</f>
        <v xml:space="preserve"> </v>
      </c>
      <c r="C609" s="94" t="str">
        <f t="shared" si="60"/>
        <v xml:space="preserve"> </v>
      </c>
      <c r="D609" s="99"/>
      <c r="E609" s="94" t="str">
        <f t="shared" si="61"/>
        <v xml:space="preserve"> </v>
      </c>
      <c r="F609" s="94" t="str">
        <f t="shared" si="62"/>
        <v xml:space="preserve"> </v>
      </c>
      <c r="G609" s="94" t="str">
        <f t="shared" si="58"/>
        <v xml:space="preserve"> </v>
      </c>
      <c r="H609" s="98">
        <f t="shared" si="63"/>
        <v>2</v>
      </c>
      <c r="I609"/>
    </row>
    <row r="610" spans="1:9" ht="16">
      <c r="A610" s="43" t="str">
        <f t="shared" si="59"/>
        <v xml:space="preserve"> </v>
      </c>
      <c r="B610" s="93" t="str">
        <f>IF(A610=" "," ",IF(periods_per_year=26,IF(A610=1,fpdate,B609+14),IF(periods_per_year=52,IF(A610=1,fpdate,B609+7),DATE(YEAR(fpdate),MONTH(fpdate)+(A610-1)*months_per_period,IF(periods_per_year=24,IF((1-MOD(A610,2))=1,DAY(fpdate)+14,DAY(fpdate)),DAY(fpdate))))))</f>
        <v xml:space="preserve"> </v>
      </c>
      <c r="C610" s="94" t="str">
        <f t="shared" si="60"/>
        <v xml:space="preserve"> </v>
      </c>
      <c r="D610" s="99"/>
      <c r="E610" s="94" t="str">
        <f t="shared" si="61"/>
        <v xml:space="preserve"> </v>
      </c>
      <c r="F610" s="94" t="str">
        <f t="shared" si="62"/>
        <v xml:space="preserve"> </v>
      </c>
      <c r="G610" s="94" t="str">
        <f t="shared" si="58"/>
        <v xml:space="preserve"> </v>
      </c>
      <c r="H610" s="98">
        <f t="shared" si="63"/>
        <v>2</v>
      </c>
      <c r="I610"/>
    </row>
    <row r="611" spans="1:9" ht="16">
      <c r="A611" s="43" t="str">
        <f t="shared" si="59"/>
        <v xml:space="preserve"> </v>
      </c>
      <c r="B611" s="93" t="str">
        <f>IF(A611=" "," ",IF(periods_per_year=26,IF(A611=1,fpdate,B610+14),IF(periods_per_year=52,IF(A611=1,fpdate,B610+7),DATE(YEAR(fpdate),MONTH(fpdate)+(A611-1)*months_per_period,IF(periods_per_year=24,IF((1-MOD(A611,2))=1,DAY(fpdate)+14,DAY(fpdate)),DAY(fpdate))))))</f>
        <v xml:space="preserve"> </v>
      </c>
      <c r="C611" s="94" t="str">
        <f t="shared" si="60"/>
        <v xml:space="preserve"> </v>
      </c>
      <c r="D611" s="99"/>
      <c r="E611" s="94" t="str">
        <f t="shared" si="61"/>
        <v xml:space="preserve"> </v>
      </c>
      <c r="F611" s="94" t="str">
        <f t="shared" si="62"/>
        <v xml:space="preserve"> </v>
      </c>
      <c r="G611" s="94" t="str">
        <f t="shared" si="58"/>
        <v xml:space="preserve"> </v>
      </c>
      <c r="H611" s="98">
        <f t="shared" si="63"/>
        <v>2</v>
      </c>
      <c r="I611"/>
    </row>
    <row r="612" spans="1:9" ht="16">
      <c r="A612" s="43" t="str">
        <f t="shared" si="59"/>
        <v xml:space="preserve"> </v>
      </c>
      <c r="B612" s="93" t="str">
        <f>IF(A612=" "," ",IF(periods_per_year=26,IF(A612=1,fpdate,B611+14),IF(periods_per_year=52,IF(A612=1,fpdate,B611+7),DATE(YEAR(fpdate),MONTH(fpdate)+(A612-1)*months_per_period,IF(periods_per_year=24,IF((1-MOD(A612,2))=1,DAY(fpdate)+14,DAY(fpdate)),DAY(fpdate))))))</f>
        <v xml:space="preserve"> </v>
      </c>
      <c r="C612" s="94" t="str">
        <f t="shared" si="60"/>
        <v xml:space="preserve"> </v>
      </c>
      <c r="D612" s="99"/>
      <c r="E612" s="94" t="str">
        <f t="shared" si="61"/>
        <v xml:space="preserve"> </v>
      </c>
      <c r="F612" s="94" t="str">
        <f t="shared" si="62"/>
        <v xml:space="preserve"> </v>
      </c>
      <c r="G612" s="94" t="str">
        <f t="shared" si="58"/>
        <v xml:space="preserve"> </v>
      </c>
      <c r="H612" s="98">
        <f t="shared" si="63"/>
        <v>2</v>
      </c>
      <c r="I612"/>
    </row>
    <row r="613" spans="1:9" ht="16">
      <c r="A613" s="43" t="str">
        <f t="shared" si="59"/>
        <v xml:space="preserve"> </v>
      </c>
      <c r="B613" s="93" t="str">
        <f>IF(A613=" "," ",IF(periods_per_year=26,IF(A613=1,fpdate,B612+14),IF(periods_per_year=52,IF(A613=1,fpdate,B612+7),DATE(YEAR(fpdate),MONTH(fpdate)+(A613-1)*months_per_period,IF(periods_per_year=24,IF((1-MOD(A613,2))=1,DAY(fpdate)+14,DAY(fpdate)),DAY(fpdate))))))</f>
        <v xml:space="preserve"> </v>
      </c>
      <c r="C613" s="94" t="str">
        <f t="shared" si="60"/>
        <v xml:space="preserve"> </v>
      </c>
      <c r="D613" s="99"/>
      <c r="E613" s="94" t="str">
        <f t="shared" si="61"/>
        <v xml:space="preserve"> </v>
      </c>
      <c r="F613" s="94" t="str">
        <f t="shared" si="62"/>
        <v xml:space="preserve"> </v>
      </c>
      <c r="G613" s="94" t="str">
        <f t="shared" si="58"/>
        <v xml:space="preserve"> </v>
      </c>
      <c r="H613" s="98">
        <f t="shared" si="63"/>
        <v>2</v>
      </c>
      <c r="I613"/>
    </row>
    <row r="614" spans="1:9" ht="16">
      <c r="A614" s="43" t="str">
        <f t="shared" si="59"/>
        <v xml:space="preserve"> </v>
      </c>
      <c r="B614" s="93" t="str">
        <f>IF(A614=" "," ",IF(periods_per_year=26,IF(A614=1,fpdate,B613+14),IF(periods_per_year=52,IF(A614=1,fpdate,B613+7),DATE(YEAR(fpdate),MONTH(fpdate)+(A614-1)*months_per_period,IF(periods_per_year=24,IF((1-MOD(A614,2))=1,DAY(fpdate)+14,DAY(fpdate)),DAY(fpdate))))))</f>
        <v xml:space="preserve"> </v>
      </c>
      <c r="C614" s="94" t="str">
        <f t="shared" si="60"/>
        <v xml:space="preserve"> </v>
      </c>
      <c r="D614" s="99"/>
      <c r="E614" s="94" t="str">
        <f t="shared" si="61"/>
        <v xml:space="preserve"> </v>
      </c>
      <c r="F614" s="94" t="str">
        <f t="shared" si="62"/>
        <v xml:space="preserve"> </v>
      </c>
      <c r="G614" s="94" t="str">
        <f t="shared" si="58"/>
        <v xml:space="preserve"> </v>
      </c>
      <c r="H614" s="98">
        <f t="shared" si="63"/>
        <v>2</v>
      </c>
      <c r="I614"/>
    </row>
    <row r="615" spans="1:9" ht="16">
      <c r="A615" s="43" t="str">
        <f t="shared" si="59"/>
        <v xml:space="preserve"> </v>
      </c>
      <c r="B615" s="93" t="str">
        <f>IF(A615=" "," ",IF(periods_per_year=26,IF(A615=1,fpdate,B614+14),IF(periods_per_year=52,IF(A615=1,fpdate,B614+7),DATE(YEAR(fpdate),MONTH(fpdate)+(A615-1)*months_per_period,IF(periods_per_year=24,IF((1-MOD(A615,2))=1,DAY(fpdate)+14,DAY(fpdate)),DAY(fpdate))))))</f>
        <v xml:space="preserve"> </v>
      </c>
      <c r="C615" s="94" t="str">
        <f t="shared" si="60"/>
        <v xml:space="preserve"> </v>
      </c>
      <c r="D615" s="99"/>
      <c r="E615" s="94" t="str">
        <f t="shared" si="61"/>
        <v xml:space="preserve"> </v>
      </c>
      <c r="F615" s="94" t="str">
        <f t="shared" si="62"/>
        <v xml:space="preserve"> </v>
      </c>
      <c r="G615" s="94" t="str">
        <f t="shared" si="58"/>
        <v xml:space="preserve"> </v>
      </c>
      <c r="H615" s="98">
        <f t="shared" si="63"/>
        <v>2</v>
      </c>
      <c r="I615"/>
    </row>
    <row r="616" spans="1:9" ht="16">
      <c r="A616" s="43" t="str">
        <f t="shared" si="59"/>
        <v xml:space="preserve"> </v>
      </c>
      <c r="B616" s="93" t="str">
        <f>IF(A616=" "," ",IF(periods_per_year=26,IF(A616=1,fpdate,B615+14),IF(periods_per_year=52,IF(A616=1,fpdate,B615+7),DATE(YEAR(fpdate),MONTH(fpdate)+(A616-1)*months_per_period,IF(periods_per_year=24,IF((1-MOD(A616,2))=1,DAY(fpdate)+14,DAY(fpdate)),DAY(fpdate))))))</f>
        <v xml:space="preserve"> </v>
      </c>
      <c r="C616" s="94" t="str">
        <f t="shared" si="60"/>
        <v xml:space="preserve"> </v>
      </c>
      <c r="D616" s="99"/>
      <c r="E616" s="94" t="str">
        <f t="shared" si="61"/>
        <v xml:space="preserve"> </v>
      </c>
      <c r="F616" s="94" t="str">
        <f t="shared" si="62"/>
        <v xml:space="preserve"> </v>
      </c>
      <c r="G616" s="94" t="str">
        <f t="shared" si="58"/>
        <v xml:space="preserve"> </v>
      </c>
      <c r="H616" s="98">
        <f t="shared" si="63"/>
        <v>2</v>
      </c>
      <c r="I616"/>
    </row>
    <row r="617" spans="1:9" ht="16">
      <c r="A617" s="43" t="str">
        <f t="shared" si="59"/>
        <v xml:space="preserve"> </v>
      </c>
      <c r="B617" s="93" t="str">
        <f>IF(A617=" "," ",IF(periods_per_year=26,IF(A617=1,fpdate,B616+14),IF(periods_per_year=52,IF(A617=1,fpdate,B616+7),DATE(YEAR(fpdate),MONTH(fpdate)+(A617-1)*months_per_period,IF(periods_per_year=24,IF((1-MOD(A617,2))=1,DAY(fpdate)+14,DAY(fpdate)),DAY(fpdate))))))</f>
        <v xml:space="preserve"> </v>
      </c>
      <c r="C617" s="94" t="str">
        <f t="shared" si="60"/>
        <v xml:space="preserve"> </v>
      </c>
      <c r="D617" s="99"/>
      <c r="E617" s="94" t="str">
        <f t="shared" si="61"/>
        <v xml:space="preserve"> </v>
      </c>
      <c r="F617" s="94" t="str">
        <f t="shared" si="62"/>
        <v xml:space="preserve"> </v>
      </c>
      <c r="G617" s="94" t="str">
        <f t="shared" si="58"/>
        <v xml:space="preserve"> </v>
      </c>
      <c r="H617" s="98">
        <f t="shared" si="63"/>
        <v>2</v>
      </c>
      <c r="I617"/>
    </row>
    <row r="618" spans="1:9" ht="16">
      <c r="A618" s="43" t="str">
        <f t="shared" si="59"/>
        <v xml:space="preserve"> </v>
      </c>
      <c r="B618" s="93" t="str">
        <f>IF(A618=" "," ",IF(periods_per_year=26,IF(A618=1,fpdate,B617+14),IF(periods_per_year=52,IF(A618=1,fpdate,B617+7),DATE(YEAR(fpdate),MONTH(fpdate)+(A618-1)*months_per_period,IF(periods_per_year=24,IF((1-MOD(A618,2))=1,DAY(fpdate)+14,DAY(fpdate)),DAY(fpdate))))))</f>
        <v xml:space="preserve"> </v>
      </c>
      <c r="C618" s="94" t="str">
        <f t="shared" si="60"/>
        <v xml:space="preserve"> </v>
      </c>
      <c r="D618" s="99"/>
      <c r="E618" s="94" t="str">
        <f t="shared" si="61"/>
        <v xml:space="preserve"> </v>
      </c>
      <c r="F618" s="94" t="str">
        <f t="shared" si="62"/>
        <v xml:space="preserve"> </v>
      </c>
      <c r="G618" s="94" t="str">
        <f t="shared" si="58"/>
        <v xml:space="preserve"> </v>
      </c>
      <c r="H618" s="98">
        <f t="shared" si="63"/>
        <v>2</v>
      </c>
      <c r="I618"/>
    </row>
    <row r="619" spans="1:9" ht="16">
      <c r="A619" s="43" t="str">
        <f t="shared" si="59"/>
        <v xml:space="preserve"> </v>
      </c>
      <c r="B619" s="93" t="str">
        <f>IF(A619=" "," ",IF(periods_per_year=26,IF(A619=1,fpdate,B618+14),IF(periods_per_year=52,IF(A619=1,fpdate,B618+7),DATE(YEAR(fpdate),MONTH(fpdate)+(A619-1)*months_per_period,IF(periods_per_year=24,IF((1-MOD(A619,2))=1,DAY(fpdate)+14,DAY(fpdate)),DAY(fpdate))))))</f>
        <v xml:space="preserve"> </v>
      </c>
      <c r="C619" s="94" t="str">
        <f t="shared" si="60"/>
        <v xml:space="preserve"> </v>
      </c>
      <c r="D619" s="99"/>
      <c r="E619" s="94" t="str">
        <f t="shared" si="61"/>
        <v xml:space="preserve"> </v>
      </c>
      <c r="F619" s="94" t="str">
        <f t="shared" si="62"/>
        <v xml:space="preserve"> </v>
      </c>
      <c r="G619" s="94" t="str">
        <f t="shared" si="58"/>
        <v xml:space="preserve"> </v>
      </c>
      <c r="H619" s="98">
        <f t="shared" si="63"/>
        <v>2</v>
      </c>
      <c r="I619"/>
    </row>
    <row r="620" spans="1:9" ht="16">
      <c r="A620" s="43" t="str">
        <f t="shared" si="59"/>
        <v xml:space="preserve"> </v>
      </c>
      <c r="B620" s="93" t="str">
        <f>IF(A620=" "," ",IF(periods_per_year=26,IF(A620=1,fpdate,B619+14),IF(periods_per_year=52,IF(A620=1,fpdate,B619+7),DATE(YEAR(fpdate),MONTH(fpdate)+(A620-1)*months_per_period,IF(periods_per_year=24,IF((1-MOD(A620,2))=1,DAY(fpdate)+14,DAY(fpdate)),DAY(fpdate))))))</f>
        <v xml:space="preserve"> </v>
      </c>
      <c r="C620" s="94" t="str">
        <f t="shared" si="60"/>
        <v xml:space="preserve"> </v>
      </c>
      <c r="D620" s="99"/>
      <c r="E620" s="94" t="str">
        <f t="shared" si="61"/>
        <v xml:space="preserve"> </v>
      </c>
      <c r="F620" s="94" t="str">
        <f t="shared" si="62"/>
        <v xml:space="preserve"> </v>
      </c>
      <c r="G620" s="94" t="str">
        <f t="shared" si="58"/>
        <v xml:space="preserve"> </v>
      </c>
      <c r="H620" s="98">
        <f t="shared" si="63"/>
        <v>2</v>
      </c>
      <c r="I620"/>
    </row>
    <row r="621" spans="1:9" ht="16">
      <c r="A621" s="43" t="str">
        <f t="shared" si="59"/>
        <v xml:space="preserve"> </v>
      </c>
      <c r="B621" s="93" t="str">
        <f>IF(A621=" "," ",IF(periods_per_year=26,IF(A621=1,fpdate,B620+14),IF(periods_per_year=52,IF(A621=1,fpdate,B620+7),DATE(YEAR(fpdate),MONTH(fpdate)+(A621-1)*months_per_period,IF(periods_per_year=24,IF((1-MOD(A621,2))=1,DAY(fpdate)+14,DAY(fpdate)),DAY(fpdate))))))</f>
        <v xml:space="preserve"> </v>
      </c>
      <c r="C621" s="94" t="str">
        <f t="shared" si="60"/>
        <v xml:space="preserve"> </v>
      </c>
      <c r="D621" s="99"/>
      <c r="E621" s="94" t="str">
        <f t="shared" si="61"/>
        <v xml:space="preserve"> </v>
      </c>
      <c r="F621" s="94" t="str">
        <f t="shared" si="62"/>
        <v xml:space="preserve"> </v>
      </c>
      <c r="G621" s="94" t="str">
        <f t="shared" si="58"/>
        <v xml:space="preserve"> </v>
      </c>
      <c r="H621" s="98">
        <f t="shared" si="63"/>
        <v>2</v>
      </c>
      <c r="I621"/>
    </row>
    <row r="622" spans="1:9" ht="16">
      <c r="A622" s="43" t="str">
        <f t="shared" si="59"/>
        <v xml:space="preserve"> </v>
      </c>
      <c r="B622" s="93" t="str">
        <f>IF(A622=" "," ",IF(periods_per_year=26,IF(A622=1,fpdate,B621+14),IF(periods_per_year=52,IF(A622=1,fpdate,B621+7),DATE(YEAR(fpdate),MONTH(fpdate)+(A622-1)*months_per_period,IF(periods_per_year=24,IF((1-MOD(A622,2))=1,DAY(fpdate)+14,DAY(fpdate)),DAY(fpdate))))))</f>
        <v xml:space="preserve"> </v>
      </c>
      <c r="C622" s="94" t="str">
        <f t="shared" si="60"/>
        <v xml:space="preserve"> </v>
      </c>
      <c r="D622" s="99"/>
      <c r="E622" s="94" t="str">
        <f t="shared" si="61"/>
        <v xml:space="preserve"> </v>
      </c>
      <c r="F622" s="94" t="str">
        <f t="shared" si="62"/>
        <v xml:space="preserve"> </v>
      </c>
      <c r="G622" s="94" t="str">
        <f t="shared" si="58"/>
        <v xml:space="preserve"> </v>
      </c>
      <c r="H622" s="98">
        <f t="shared" si="63"/>
        <v>2</v>
      </c>
      <c r="I622"/>
    </row>
    <row r="623" spans="1:9" ht="16">
      <c r="A623" s="43" t="str">
        <f t="shared" si="59"/>
        <v xml:space="preserve"> </v>
      </c>
      <c r="B623" s="93" t="str">
        <f>IF(A623=" "," ",IF(periods_per_year=26,IF(A623=1,fpdate,B622+14),IF(periods_per_year=52,IF(A623=1,fpdate,B622+7),DATE(YEAR(fpdate),MONTH(fpdate)+(A623-1)*months_per_period,IF(periods_per_year=24,IF((1-MOD(A623,2))=1,DAY(fpdate)+14,DAY(fpdate)),DAY(fpdate))))))</f>
        <v xml:space="preserve"> </v>
      </c>
      <c r="C623" s="94" t="str">
        <f t="shared" si="60"/>
        <v xml:space="preserve"> </v>
      </c>
      <c r="D623" s="99"/>
      <c r="E623" s="94" t="str">
        <f t="shared" si="61"/>
        <v xml:space="preserve"> </v>
      </c>
      <c r="F623" s="94" t="str">
        <f t="shared" si="62"/>
        <v xml:space="preserve"> </v>
      </c>
      <c r="G623" s="94" t="str">
        <f t="shared" si="58"/>
        <v xml:space="preserve"> </v>
      </c>
      <c r="H623" s="98">
        <f t="shared" si="63"/>
        <v>2</v>
      </c>
      <c r="I623"/>
    </row>
    <row r="624" spans="1:9" ht="16">
      <c r="A624" s="43" t="str">
        <f t="shared" si="59"/>
        <v xml:space="preserve"> </v>
      </c>
      <c r="B624" s="93" t="str">
        <f>IF(A624=" "," ",IF(periods_per_year=26,IF(A624=1,fpdate,B623+14),IF(periods_per_year=52,IF(A624=1,fpdate,B623+7),DATE(YEAR(fpdate),MONTH(fpdate)+(A624-1)*months_per_period,IF(periods_per_year=24,IF((1-MOD(A624,2))=1,DAY(fpdate)+14,DAY(fpdate)),DAY(fpdate))))))</f>
        <v xml:space="preserve"> </v>
      </c>
      <c r="C624" s="94" t="str">
        <f t="shared" si="60"/>
        <v xml:space="preserve"> </v>
      </c>
      <c r="D624" s="99"/>
      <c r="E624" s="94" t="str">
        <f t="shared" si="61"/>
        <v xml:space="preserve"> </v>
      </c>
      <c r="F624" s="94" t="str">
        <f t="shared" si="62"/>
        <v xml:space="preserve"> </v>
      </c>
      <c r="G624" s="94" t="str">
        <f t="shared" si="58"/>
        <v xml:space="preserve"> </v>
      </c>
      <c r="H624" s="98">
        <f t="shared" si="63"/>
        <v>2</v>
      </c>
      <c r="I624"/>
    </row>
    <row r="625" spans="1:9" ht="16">
      <c r="A625" s="43" t="str">
        <f t="shared" si="59"/>
        <v xml:space="preserve"> </v>
      </c>
      <c r="B625" s="93" t="str">
        <f>IF(A625=" "," ",IF(periods_per_year=26,IF(A625=1,fpdate,B624+14),IF(periods_per_year=52,IF(A625=1,fpdate,B624+7),DATE(YEAR(fpdate),MONTH(fpdate)+(A625-1)*months_per_period,IF(periods_per_year=24,IF((1-MOD(A625,2))=1,DAY(fpdate)+14,DAY(fpdate)),DAY(fpdate))))))</f>
        <v xml:space="preserve"> </v>
      </c>
      <c r="C625" s="94" t="str">
        <f t="shared" si="60"/>
        <v xml:space="preserve"> </v>
      </c>
      <c r="D625" s="99"/>
      <c r="E625" s="94" t="str">
        <f t="shared" si="61"/>
        <v xml:space="preserve"> </v>
      </c>
      <c r="F625" s="94" t="str">
        <f t="shared" si="62"/>
        <v xml:space="preserve"> </v>
      </c>
      <c r="G625" s="94" t="str">
        <f t="shared" si="58"/>
        <v xml:space="preserve"> </v>
      </c>
      <c r="H625" s="98">
        <f t="shared" si="63"/>
        <v>2</v>
      </c>
      <c r="I625"/>
    </row>
    <row r="626" spans="1:9" ht="16">
      <c r="A626" s="43" t="str">
        <f t="shared" si="59"/>
        <v xml:space="preserve"> </v>
      </c>
      <c r="B626" s="93" t="str">
        <f>IF(A626=" "," ",IF(periods_per_year=26,IF(A626=1,fpdate,B625+14),IF(periods_per_year=52,IF(A626=1,fpdate,B625+7),DATE(YEAR(fpdate),MONTH(fpdate)+(A626-1)*months_per_period,IF(periods_per_year=24,IF((1-MOD(A626,2))=1,DAY(fpdate)+14,DAY(fpdate)),DAY(fpdate))))))</f>
        <v xml:space="preserve"> </v>
      </c>
      <c r="C626" s="94" t="str">
        <f t="shared" si="60"/>
        <v xml:space="preserve"> </v>
      </c>
      <c r="D626" s="99"/>
      <c r="E626" s="94" t="str">
        <f t="shared" si="61"/>
        <v xml:space="preserve"> </v>
      </c>
      <c r="F626" s="94" t="str">
        <f t="shared" si="62"/>
        <v xml:space="preserve"> </v>
      </c>
      <c r="G626" s="94" t="str">
        <f t="shared" si="58"/>
        <v xml:space="preserve"> </v>
      </c>
      <c r="H626" s="98">
        <f t="shared" si="63"/>
        <v>2</v>
      </c>
      <c r="I626"/>
    </row>
    <row r="627" spans="1:9" ht="16">
      <c r="A627" s="43" t="str">
        <f t="shared" si="59"/>
        <v xml:space="preserve"> </v>
      </c>
      <c r="B627" s="93" t="str">
        <f>IF(A627=" "," ",IF(periods_per_year=26,IF(A627=1,fpdate,B626+14),IF(periods_per_year=52,IF(A627=1,fpdate,B626+7),DATE(YEAR(fpdate),MONTH(fpdate)+(A627-1)*months_per_period,IF(periods_per_year=24,IF((1-MOD(A627,2))=1,DAY(fpdate)+14,DAY(fpdate)),DAY(fpdate))))))</f>
        <v xml:space="preserve"> </v>
      </c>
      <c r="C627" s="94" t="str">
        <f t="shared" si="60"/>
        <v xml:space="preserve"> </v>
      </c>
      <c r="D627" s="99"/>
      <c r="E627" s="94" t="str">
        <f t="shared" si="61"/>
        <v xml:space="preserve"> </v>
      </c>
      <c r="F627" s="94" t="str">
        <f t="shared" si="62"/>
        <v xml:space="preserve"> </v>
      </c>
      <c r="G627" s="94" t="str">
        <f t="shared" si="58"/>
        <v xml:space="preserve"> </v>
      </c>
      <c r="H627" s="98">
        <f t="shared" si="63"/>
        <v>2</v>
      </c>
      <c r="I627"/>
    </row>
    <row r="628" spans="1:9" ht="16">
      <c r="A628" s="43" t="str">
        <f t="shared" si="59"/>
        <v xml:space="preserve"> </v>
      </c>
      <c r="B628" s="93" t="str">
        <f>IF(A628=" "," ",IF(periods_per_year=26,IF(A628=1,fpdate,B627+14),IF(periods_per_year=52,IF(A628=1,fpdate,B627+7),DATE(YEAR(fpdate),MONTH(fpdate)+(A628-1)*months_per_period,IF(periods_per_year=24,IF((1-MOD(A628,2))=1,DAY(fpdate)+14,DAY(fpdate)),DAY(fpdate))))))</f>
        <v xml:space="preserve"> </v>
      </c>
      <c r="C628" s="94" t="str">
        <f t="shared" si="60"/>
        <v xml:space="preserve"> </v>
      </c>
      <c r="D628" s="99"/>
      <c r="E628" s="94" t="str">
        <f t="shared" si="61"/>
        <v xml:space="preserve"> </v>
      </c>
      <c r="F628" s="94" t="str">
        <f t="shared" si="62"/>
        <v xml:space="preserve"> </v>
      </c>
      <c r="G628" s="94" t="str">
        <f t="shared" si="58"/>
        <v xml:space="preserve"> </v>
      </c>
      <c r="H628" s="98">
        <f t="shared" si="63"/>
        <v>2</v>
      </c>
      <c r="I628"/>
    </row>
    <row r="629" spans="1:9" ht="16">
      <c r="A629" s="43" t="str">
        <f t="shared" si="59"/>
        <v xml:space="preserve"> </v>
      </c>
      <c r="B629" s="93" t="str">
        <f>IF(A629=" "," ",IF(periods_per_year=26,IF(A629=1,fpdate,B628+14),IF(periods_per_year=52,IF(A629=1,fpdate,B628+7),DATE(YEAR(fpdate),MONTH(fpdate)+(A629-1)*months_per_period,IF(periods_per_year=24,IF((1-MOD(A629,2))=1,DAY(fpdate)+14,DAY(fpdate)),DAY(fpdate))))))</f>
        <v xml:space="preserve"> </v>
      </c>
      <c r="C629" s="94" t="str">
        <f t="shared" si="60"/>
        <v xml:space="preserve"> </v>
      </c>
      <c r="D629" s="99"/>
      <c r="E629" s="94" t="str">
        <f t="shared" si="61"/>
        <v xml:space="preserve"> </v>
      </c>
      <c r="F629" s="94" t="str">
        <f t="shared" si="62"/>
        <v xml:space="preserve"> </v>
      </c>
      <c r="G629" s="94" t="str">
        <f t="shared" si="58"/>
        <v xml:space="preserve"> </v>
      </c>
      <c r="H629" s="98">
        <f t="shared" si="63"/>
        <v>2</v>
      </c>
      <c r="I629"/>
    </row>
    <row r="630" spans="1:9" ht="16">
      <c r="A630" s="43" t="str">
        <f t="shared" si="59"/>
        <v xml:space="preserve"> </v>
      </c>
      <c r="B630" s="93" t="str">
        <f>IF(A630=" "," ",IF(periods_per_year=26,IF(A630=1,fpdate,B629+14),IF(periods_per_year=52,IF(A630=1,fpdate,B629+7),DATE(YEAR(fpdate),MONTH(fpdate)+(A630-1)*months_per_period,IF(periods_per_year=24,IF((1-MOD(A630,2))=1,DAY(fpdate)+14,DAY(fpdate)),DAY(fpdate))))))</f>
        <v xml:space="preserve"> </v>
      </c>
      <c r="C630" s="94" t="str">
        <f t="shared" si="60"/>
        <v xml:space="preserve"> </v>
      </c>
      <c r="D630" s="99"/>
      <c r="E630" s="94" t="str">
        <f t="shared" si="61"/>
        <v xml:space="preserve"> </v>
      </c>
      <c r="F630" s="94" t="str">
        <f t="shared" si="62"/>
        <v xml:space="preserve"> </v>
      </c>
      <c r="G630" s="94" t="str">
        <f t="shared" si="58"/>
        <v xml:space="preserve"> </v>
      </c>
      <c r="H630" s="98">
        <f t="shared" si="63"/>
        <v>2</v>
      </c>
      <c r="I630"/>
    </row>
    <row r="631" spans="1:9" ht="16">
      <c r="A631" s="43" t="str">
        <f t="shared" si="59"/>
        <v xml:space="preserve"> </v>
      </c>
      <c r="B631" s="93" t="str">
        <f>IF(A631=" "," ",IF(periods_per_year=26,IF(A631=1,fpdate,B630+14),IF(periods_per_year=52,IF(A631=1,fpdate,B630+7),DATE(YEAR(fpdate),MONTH(fpdate)+(A631-1)*months_per_period,IF(periods_per_year=24,IF((1-MOD(A631,2))=1,DAY(fpdate)+14,DAY(fpdate)),DAY(fpdate))))))</f>
        <v xml:space="preserve"> </v>
      </c>
      <c r="C631" s="94" t="str">
        <f t="shared" si="60"/>
        <v xml:space="preserve"> </v>
      </c>
      <c r="D631" s="99"/>
      <c r="E631" s="94" t="str">
        <f t="shared" si="61"/>
        <v xml:space="preserve"> </v>
      </c>
      <c r="F631" s="94" t="str">
        <f t="shared" si="62"/>
        <v xml:space="preserve"> </v>
      </c>
      <c r="G631" s="94" t="str">
        <f t="shared" si="58"/>
        <v xml:space="preserve"> </v>
      </c>
      <c r="H631" s="98">
        <f t="shared" si="63"/>
        <v>2</v>
      </c>
      <c r="I631"/>
    </row>
    <row r="632" spans="1:9" ht="16">
      <c r="A632" s="43" t="str">
        <f t="shared" si="59"/>
        <v xml:space="preserve"> </v>
      </c>
      <c r="B632" s="93" t="str">
        <f>IF(A632=" "," ",IF(periods_per_year=26,IF(A632=1,fpdate,B631+14),IF(periods_per_year=52,IF(A632=1,fpdate,B631+7),DATE(YEAR(fpdate),MONTH(fpdate)+(A632-1)*months_per_period,IF(periods_per_year=24,IF((1-MOD(A632,2))=1,DAY(fpdate)+14,DAY(fpdate)),DAY(fpdate))))))</f>
        <v xml:space="preserve"> </v>
      </c>
      <c r="C632" s="94" t="str">
        <f t="shared" si="60"/>
        <v xml:space="preserve"> </v>
      </c>
      <c r="D632" s="99"/>
      <c r="E632" s="94" t="str">
        <f t="shared" si="61"/>
        <v xml:space="preserve"> </v>
      </c>
      <c r="F632" s="94" t="str">
        <f t="shared" si="62"/>
        <v xml:space="preserve"> </v>
      </c>
      <c r="G632" s="94" t="str">
        <f t="shared" si="58"/>
        <v xml:space="preserve"> </v>
      </c>
      <c r="H632" s="98">
        <f t="shared" si="63"/>
        <v>2</v>
      </c>
      <c r="I632"/>
    </row>
    <row r="633" spans="1:9" ht="16">
      <c r="A633" s="43" t="str">
        <f t="shared" si="59"/>
        <v xml:space="preserve"> </v>
      </c>
      <c r="B633" s="93" t="str">
        <f>IF(A633=" "," ",IF(periods_per_year=26,IF(A633=1,fpdate,B632+14),IF(periods_per_year=52,IF(A633=1,fpdate,B632+7),DATE(YEAR(fpdate),MONTH(fpdate)+(A633-1)*months_per_period,IF(periods_per_year=24,IF((1-MOD(A633,2))=1,DAY(fpdate)+14,DAY(fpdate)),DAY(fpdate))))))</f>
        <v xml:space="preserve"> </v>
      </c>
      <c r="C633" s="94" t="str">
        <f t="shared" si="60"/>
        <v xml:space="preserve"> </v>
      </c>
      <c r="D633" s="99"/>
      <c r="E633" s="94" t="str">
        <f t="shared" si="61"/>
        <v xml:space="preserve"> </v>
      </c>
      <c r="F633" s="94" t="str">
        <f t="shared" si="62"/>
        <v xml:space="preserve"> </v>
      </c>
      <c r="G633" s="94" t="str">
        <f t="shared" si="58"/>
        <v xml:space="preserve"> </v>
      </c>
      <c r="H633" s="98">
        <f t="shared" si="63"/>
        <v>2</v>
      </c>
      <c r="I633"/>
    </row>
    <row r="634" spans="1:9" ht="16">
      <c r="A634" s="43" t="str">
        <f t="shared" si="59"/>
        <v xml:space="preserve"> </v>
      </c>
      <c r="B634" s="93" t="str">
        <f>IF(A634=" "," ",IF(periods_per_year=26,IF(A634=1,fpdate,B633+14),IF(periods_per_year=52,IF(A634=1,fpdate,B633+7),DATE(YEAR(fpdate),MONTH(fpdate)+(A634-1)*months_per_period,IF(periods_per_year=24,IF((1-MOD(A634,2))=1,DAY(fpdate)+14,DAY(fpdate)),DAY(fpdate))))))</f>
        <v xml:space="preserve"> </v>
      </c>
      <c r="C634" s="94" t="str">
        <f t="shared" si="60"/>
        <v xml:space="preserve"> </v>
      </c>
      <c r="D634" s="99"/>
      <c r="E634" s="94" t="str">
        <f t="shared" si="61"/>
        <v xml:space="preserve"> </v>
      </c>
      <c r="F634" s="94" t="str">
        <f t="shared" si="62"/>
        <v xml:space="preserve"> </v>
      </c>
      <c r="G634" s="94" t="str">
        <f t="shared" si="58"/>
        <v xml:space="preserve"> </v>
      </c>
      <c r="H634" s="98">
        <f t="shared" si="63"/>
        <v>2</v>
      </c>
      <c r="I634"/>
    </row>
    <row r="635" spans="1:9" ht="16">
      <c r="A635" s="43" t="str">
        <f t="shared" si="59"/>
        <v xml:space="preserve"> </v>
      </c>
      <c r="B635" s="93" t="str">
        <f>IF(A635=" "," ",IF(periods_per_year=26,IF(A635=1,fpdate,B634+14),IF(periods_per_year=52,IF(A635=1,fpdate,B634+7),DATE(YEAR(fpdate),MONTH(fpdate)+(A635-1)*months_per_period,IF(periods_per_year=24,IF((1-MOD(A635,2))=1,DAY(fpdate)+14,DAY(fpdate)),DAY(fpdate))))))</f>
        <v xml:space="preserve"> </v>
      </c>
      <c r="C635" s="94" t="str">
        <f t="shared" si="60"/>
        <v xml:space="preserve"> </v>
      </c>
      <c r="D635" s="99"/>
      <c r="E635" s="94" t="str">
        <f t="shared" si="61"/>
        <v xml:space="preserve"> </v>
      </c>
      <c r="F635" s="94" t="str">
        <f t="shared" si="62"/>
        <v xml:space="preserve"> </v>
      </c>
      <c r="G635" s="94" t="str">
        <f t="shared" si="58"/>
        <v xml:space="preserve"> </v>
      </c>
      <c r="H635" s="98">
        <f t="shared" si="63"/>
        <v>2</v>
      </c>
      <c r="I635"/>
    </row>
    <row r="636" spans="1:9" ht="16">
      <c r="A636" s="43" t="str">
        <f t="shared" si="59"/>
        <v xml:space="preserve"> </v>
      </c>
      <c r="B636" s="93" t="str">
        <f>IF(A636=" "," ",IF(periods_per_year=26,IF(A636=1,fpdate,B635+14),IF(periods_per_year=52,IF(A636=1,fpdate,B635+7),DATE(YEAR(fpdate),MONTH(fpdate)+(A636-1)*months_per_period,IF(periods_per_year=24,IF((1-MOD(A636,2))=1,DAY(fpdate)+14,DAY(fpdate)),DAY(fpdate))))))</f>
        <v xml:space="preserve"> </v>
      </c>
      <c r="C636" s="94" t="str">
        <f t="shared" si="60"/>
        <v xml:space="preserve"> </v>
      </c>
      <c r="D636" s="99"/>
      <c r="E636" s="94" t="str">
        <f t="shared" si="61"/>
        <v xml:space="preserve"> </v>
      </c>
      <c r="F636" s="94" t="str">
        <f t="shared" si="62"/>
        <v xml:space="preserve"> </v>
      </c>
      <c r="G636" s="94" t="str">
        <f t="shared" si="58"/>
        <v xml:space="preserve"> </v>
      </c>
      <c r="H636" s="98">
        <f t="shared" si="63"/>
        <v>2</v>
      </c>
      <c r="I636"/>
    </row>
    <row r="637" spans="1:9" ht="16">
      <c r="A637" s="43" t="str">
        <f t="shared" si="59"/>
        <v xml:space="preserve"> </v>
      </c>
      <c r="B637" s="93" t="str">
        <f>IF(A637=" "," ",IF(periods_per_year=26,IF(A637=1,fpdate,B636+14),IF(periods_per_year=52,IF(A637=1,fpdate,B636+7),DATE(YEAR(fpdate),MONTH(fpdate)+(A637-1)*months_per_period,IF(periods_per_year=24,IF((1-MOD(A637,2))=1,DAY(fpdate)+14,DAY(fpdate)),DAY(fpdate))))))</f>
        <v xml:space="preserve"> </v>
      </c>
      <c r="C637" s="94" t="str">
        <f t="shared" si="60"/>
        <v xml:space="preserve"> </v>
      </c>
      <c r="D637" s="99"/>
      <c r="E637" s="94" t="str">
        <f t="shared" si="61"/>
        <v xml:space="preserve"> </v>
      </c>
      <c r="F637" s="94" t="str">
        <f t="shared" si="62"/>
        <v xml:space="preserve"> </v>
      </c>
      <c r="G637" s="94" t="str">
        <f t="shared" si="58"/>
        <v xml:space="preserve"> </v>
      </c>
      <c r="H637" s="98">
        <f t="shared" si="63"/>
        <v>2</v>
      </c>
      <c r="I637"/>
    </row>
    <row r="638" spans="1:9" ht="16">
      <c r="A638" s="43" t="str">
        <f t="shared" si="59"/>
        <v xml:space="preserve"> </v>
      </c>
      <c r="B638" s="93" t="str">
        <f>IF(A638=" "," ",IF(periods_per_year=26,IF(A638=1,fpdate,B637+14),IF(periods_per_year=52,IF(A638=1,fpdate,B637+7),DATE(YEAR(fpdate),MONTH(fpdate)+(A638-1)*months_per_period,IF(periods_per_year=24,IF((1-MOD(A638,2))=1,DAY(fpdate)+14,DAY(fpdate)),DAY(fpdate))))))</f>
        <v xml:space="preserve"> </v>
      </c>
      <c r="C638" s="94" t="str">
        <f t="shared" si="60"/>
        <v xml:space="preserve"> </v>
      </c>
      <c r="D638" s="99"/>
      <c r="E638" s="94" t="str">
        <f t="shared" si="61"/>
        <v xml:space="preserve"> </v>
      </c>
      <c r="F638" s="94" t="str">
        <f t="shared" si="62"/>
        <v xml:space="preserve"> </v>
      </c>
      <c r="G638" s="94" t="str">
        <f t="shared" ref="G638:G701" si="64">IF(A638=" "," ",G637-F638)</f>
        <v xml:space="preserve"> </v>
      </c>
      <c r="H638" s="98">
        <f t="shared" si="63"/>
        <v>2</v>
      </c>
      <c r="I638"/>
    </row>
    <row r="639" spans="1:9" ht="16">
      <c r="A639" s="43" t="str">
        <f t="shared" si="59"/>
        <v xml:space="preserve"> </v>
      </c>
      <c r="B639" s="93" t="str">
        <f>IF(A639=" "," ",IF(periods_per_year=26,IF(A639=1,fpdate,B638+14),IF(periods_per_year=52,IF(A639=1,fpdate,B638+7),DATE(YEAR(fpdate),MONTH(fpdate)+(A639-1)*months_per_period,IF(periods_per_year=24,IF((1-MOD(A639,2))=1,DAY(fpdate)+14,DAY(fpdate)),DAY(fpdate))))))</f>
        <v xml:space="preserve"> </v>
      </c>
      <c r="C639" s="94" t="str">
        <f t="shared" si="60"/>
        <v xml:space="preserve"> </v>
      </c>
      <c r="D639" s="99"/>
      <c r="E639" s="94" t="str">
        <f t="shared" si="61"/>
        <v xml:space="preserve"> </v>
      </c>
      <c r="F639" s="94" t="str">
        <f t="shared" si="62"/>
        <v xml:space="preserve"> </v>
      </c>
      <c r="G639" s="94" t="str">
        <f t="shared" si="64"/>
        <v xml:space="preserve"> </v>
      </c>
      <c r="H639" s="98">
        <f t="shared" si="63"/>
        <v>2</v>
      </c>
      <c r="I639"/>
    </row>
    <row r="640" spans="1:9" ht="16">
      <c r="A640" s="43" t="str">
        <f t="shared" si="59"/>
        <v xml:space="preserve"> </v>
      </c>
      <c r="B640" s="93" t="str">
        <f>IF(A640=" "," ",IF(periods_per_year=26,IF(A640=1,fpdate,B639+14),IF(periods_per_year=52,IF(A640=1,fpdate,B639+7),DATE(YEAR(fpdate),MONTH(fpdate)+(A640-1)*months_per_period,IF(periods_per_year=24,IF((1-MOD(A640,2))=1,DAY(fpdate)+14,DAY(fpdate)),DAY(fpdate))))))</f>
        <v xml:space="preserve"> </v>
      </c>
      <c r="C640" s="94" t="str">
        <f t="shared" si="60"/>
        <v xml:space="preserve"> </v>
      </c>
      <c r="D640" s="99"/>
      <c r="E640" s="94" t="str">
        <f t="shared" si="61"/>
        <v xml:space="preserve"> </v>
      </c>
      <c r="F640" s="94" t="str">
        <f t="shared" si="62"/>
        <v xml:space="preserve"> </v>
      </c>
      <c r="G640" s="94" t="str">
        <f t="shared" si="64"/>
        <v xml:space="preserve"> </v>
      </c>
      <c r="H640" s="98">
        <f t="shared" si="63"/>
        <v>2</v>
      </c>
      <c r="I640"/>
    </row>
    <row r="641" spans="1:9" ht="16">
      <c r="A641" s="43" t="str">
        <f t="shared" si="59"/>
        <v xml:space="preserve"> </v>
      </c>
      <c r="B641" s="93" t="str">
        <f>IF(A641=" "," ",IF(periods_per_year=26,IF(A641=1,fpdate,B640+14),IF(periods_per_year=52,IF(A641=1,fpdate,B640+7),DATE(YEAR(fpdate),MONTH(fpdate)+(A641-1)*months_per_period,IF(periods_per_year=24,IF((1-MOD(A641,2))=1,DAY(fpdate)+14,DAY(fpdate)),DAY(fpdate))))))</f>
        <v xml:space="preserve"> </v>
      </c>
      <c r="C641" s="94" t="str">
        <f t="shared" si="60"/>
        <v xml:space="preserve"> </v>
      </c>
      <c r="D641" s="99"/>
      <c r="E641" s="94" t="str">
        <f t="shared" si="61"/>
        <v xml:space="preserve"> </v>
      </c>
      <c r="F641" s="94" t="str">
        <f t="shared" si="62"/>
        <v xml:space="preserve"> </v>
      </c>
      <c r="G641" s="94" t="str">
        <f t="shared" si="64"/>
        <v xml:space="preserve"> </v>
      </c>
      <c r="H641" s="98">
        <f t="shared" si="63"/>
        <v>2</v>
      </c>
      <c r="I641"/>
    </row>
    <row r="642" spans="1:9" ht="16">
      <c r="A642" s="43" t="str">
        <f t="shared" si="59"/>
        <v xml:space="preserve"> </v>
      </c>
      <c r="B642" s="93" t="str">
        <f>IF(A642=" "," ",IF(periods_per_year=26,IF(A642=1,fpdate,B641+14),IF(periods_per_year=52,IF(A642=1,fpdate,B641+7),DATE(YEAR(fpdate),MONTH(fpdate)+(A642-1)*months_per_period,IF(periods_per_year=24,IF((1-MOD(A642,2))=1,DAY(fpdate)+14,DAY(fpdate)),DAY(fpdate))))))</f>
        <v xml:space="preserve"> </v>
      </c>
      <c r="C642" s="94" t="str">
        <f t="shared" si="60"/>
        <v xml:space="preserve"> </v>
      </c>
      <c r="D642" s="99"/>
      <c r="E642" s="94" t="str">
        <f t="shared" si="61"/>
        <v xml:space="preserve"> </v>
      </c>
      <c r="F642" s="94" t="str">
        <f t="shared" si="62"/>
        <v xml:space="preserve"> </v>
      </c>
      <c r="G642" s="94" t="str">
        <f t="shared" si="64"/>
        <v xml:space="preserve"> </v>
      </c>
      <c r="H642" s="98">
        <f t="shared" si="63"/>
        <v>2</v>
      </c>
      <c r="I642"/>
    </row>
    <row r="643" spans="1:9" ht="16">
      <c r="A643" s="43" t="str">
        <f t="shared" si="59"/>
        <v xml:space="preserve"> </v>
      </c>
      <c r="B643" s="93" t="str">
        <f>IF(A643=" "," ",IF(periods_per_year=26,IF(A643=1,fpdate,B642+14),IF(periods_per_year=52,IF(A643=1,fpdate,B642+7),DATE(YEAR(fpdate),MONTH(fpdate)+(A643-1)*months_per_period,IF(periods_per_year=24,IF((1-MOD(A643,2))=1,DAY(fpdate)+14,DAY(fpdate)),DAY(fpdate))))))</f>
        <v xml:space="preserve"> </v>
      </c>
      <c r="C643" s="94" t="str">
        <f t="shared" si="60"/>
        <v xml:space="preserve"> </v>
      </c>
      <c r="D643" s="99"/>
      <c r="E643" s="94" t="str">
        <f t="shared" si="61"/>
        <v xml:space="preserve"> </v>
      </c>
      <c r="F643" s="94" t="str">
        <f t="shared" si="62"/>
        <v xml:space="preserve"> </v>
      </c>
      <c r="G643" s="94" t="str">
        <f t="shared" si="64"/>
        <v xml:space="preserve"> </v>
      </c>
      <c r="H643" s="98">
        <f t="shared" si="63"/>
        <v>2</v>
      </c>
      <c r="I643"/>
    </row>
    <row r="644" spans="1:9" ht="16">
      <c r="A644" s="43" t="str">
        <f t="shared" si="59"/>
        <v xml:space="preserve"> </v>
      </c>
      <c r="B644" s="93" t="str">
        <f>IF(A644=" "," ",IF(periods_per_year=26,IF(A644=1,fpdate,B643+14),IF(periods_per_year=52,IF(A644=1,fpdate,B643+7),DATE(YEAR(fpdate),MONTH(fpdate)+(A644-1)*months_per_period,IF(periods_per_year=24,IF((1-MOD(A644,2))=1,DAY(fpdate)+14,DAY(fpdate)),DAY(fpdate))))))</f>
        <v xml:space="preserve"> </v>
      </c>
      <c r="C644" s="94" t="str">
        <f t="shared" si="60"/>
        <v xml:space="preserve"> </v>
      </c>
      <c r="D644" s="99"/>
      <c r="E644" s="94" t="str">
        <f t="shared" si="61"/>
        <v xml:space="preserve"> </v>
      </c>
      <c r="F644" s="94" t="str">
        <f t="shared" si="62"/>
        <v xml:space="preserve"> </v>
      </c>
      <c r="G644" s="94" t="str">
        <f t="shared" si="64"/>
        <v xml:space="preserve"> </v>
      </c>
      <c r="H644" s="98">
        <f t="shared" si="63"/>
        <v>2</v>
      </c>
      <c r="I644"/>
    </row>
    <row r="645" spans="1:9" ht="16">
      <c r="A645" s="43" t="str">
        <f t="shared" si="59"/>
        <v xml:space="preserve"> </v>
      </c>
      <c r="B645" s="93" t="str">
        <f>IF(A645=" "," ",IF(periods_per_year=26,IF(A645=1,fpdate,B644+14),IF(periods_per_year=52,IF(A645=1,fpdate,B644+7),DATE(YEAR(fpdate),MONTH(fpdate)+(A645-1)*months_per_period,IF(periods_per_year=24,IF((1-MOD(A645,2))=1,DAY(fpdate)+14,DAY(fpdate)),DAY(fpdate))))))</f>
        <v xml:space="preserve"> </v>
      </c>
      <c r="C645" s="94" t="str">
        <f t="shared" si="60"/>
        <v xml:space="preserve"> </v>
      </c>
      <c r="D645" s="99"/>
      <c r="E645" s="94" t="str">
        <f t="shared" si="61"/>
        <v xml:space="preserve"> </v>
      </c>
      <c r="F645" s="94" t="str">
        <f t="shared" si="62"/>
        <v xml:space="preserve"> </v>
      </c>
      <c r="G645" s="94" t="str">
        <f t="shared" si="64"/>
        <v xml:space="preserve"> </v>
      </c>
      <c r="H645" s="98">
        <f t="shared" si="63"/>
        <v>2</v>
      </c>
      <c r="I645"/>
    </row>
    <row r="646" spans="1:9" ht="16">
      <c r="A646" s="43" t="str">
        <f t="shared" si="59"/>
        <v xml:space="preserve"> </v>
      </c>
      <c r="B646" s="93" t="str">
        <f>IF(A646=" "," ",IF(periods_per_year=26,IF(A646=1,fpdate,B645+14),IF(periods_per_year=52,IF(A646=1,fpdate,B645+7),DATE(YEAR(fpdate),MONTH(fpdate)+(A646-1)*months_per_period,IF(periods_per_year=24,IF((1-MOD(A646,2))=1,DAY(fpdate)+14,DAY(fpdate)),DAY(fpdate))))))</f>
        <v xml:space="preserve"> </v>
      </c>
      <c r="C646" s="94" t="str">
        <f t="shared" si="60"/>
        <v xml:space="preserve"> </v>
      </c>
      <c r="D646" s="99"/>
      <c r="E646" s="94" t="str">
        <f t="shared" si="61"/>
        <v xml:space="preserve"> </v>
      </c>
      <c r="F646" s="94" t="str">
        <f t="shared" si="62"/>
        <v xml:space="preserve"> </v>
      </c>
      <c r="G646" s="94" t="str">
        <f t="shared" si="64"/>
        <v xml:space="preserve"> </v>
      </c>
      <c r="H646" s="98">
        <f t="shared" si="63"/>
        <v>2</v>
      </c>
      <c r="I646"/>
    </row>
    <row r="647" spans="1:9" ht="16">
      <c r="A647" s="43" t="str">
        <f t="shared" si="59"/>
        <v xml:space="preserve"> </v>
      </c>
      <c r="B647" s="93" t="str">
        <f>IF(A647=" "," ",IF(periods_per_year=26,IF(A647=1,fpdate,B646+14),IF(periods_per_year=52,IF(A647=1,fpdate,B646+7),DATE(YEAR(fpdate),MONTH(fpdate)+(A647-1)*months_per_period,IF(periods_per_year=24,IF((1-MOD(A647,2))=1,DAY(fpdate)+14,DAY(fpdate)),DAY(fpdate))))))</f>
        <v xml:space="preserve"> </v>
      </c>
      <c r="C647" s="94" t="str">
        <f t="shared" si="60"/>
        <v xml:space="preserve"> </v>
      </c>
      <c r="D647" s="99"/>
      <c r="E647" s="94" t="str">
        <f t="shared" si="61"/>
        <v xml:space="preserve"> </v>
      </c>
      <c r="F647" s="94" t="str">
        <f t="shared" si="62"/>
        <v xml:space="preserve"> </v>
      </c>
      <c r="G647" s="94" t="str">
        <f t="shared" si="64"/>
        <v xml:space="preserve"> </v>
      </c>
      <c r="H647" s="98">
        <f t="shared" si="63"/>
        <v>2</v>
      </c>
      <c r="I647"/>
    </row>
    <row r="648" spans="1:9" ht="16">
      <c r="A648" s="43" t="str">
        <f t="shared" si="59"/>
        <v xml:space="preserve"> </v>
      </c>
      <c r="B648" s="93" t="str">
        <f>IF(A648=" "," ",IF(periods_per_year=26,IF(A648=1,fpdate,B647+14),IF(periods_per_year=52,IF(A648=1,fpdate,B647+7),DATE(YEAR(fpdate),MONTH(fpdate)+(A648-1)*months_per_period,IF(periods_per_year=24,IF((1-MOD(A648,2))=1,DAY(fpdate)+14,DAY(fpdate)),DAY(fpdate))))))</f>
        <v xml:space="preserve"> </v>
      </c>
      <c r="C648" s="94" t="str">
        <f t="shared" si="60"/>
        <v xml:space="preserve"> </v>
      </c>
      <c r="D648" s="99"/>
      <c r="E648" s="94" t="str">
        <f t="shared" si="61"/>
        <v xml:space="preserve"> </v>
      </c>
      <c r="F648" s="94" t="str">
        <f t="shared" si="62"/>
        <v xml:space="preserve"> </v>
      </c>
      <c r="G648" s="94" t="str">
        <f t="shared" si="64"/>
        <v xml:space="preserve"> </v>
      </c>
      <c r="H648" s="98">
        <f t="shared" si="63"/>
        <v>2</v>
      </c>
      <c r="I648"/>
    </row>
    <row r="649" spans="1:9" ht="16">
      <c r="A649" s="43" t="str">
        <f t="shared" si="59"/>
        <v xml:space="preserve"> </v>
      </c>
      <c r="B649" s="93" t="str">
        <f>IF(A649=" "," ",IF(periods_per_year=26,IF(A649=1,fpdate,B648+14),IF(periods_per_year=52,IF(A649=1,fpdate,B648+7),DATE(YEAR(fpdate),MONTH(fpdate)+(A649-1)*months_per_period,IF(periods_per_year=24,IF((1-MOD(A649,2))=1,DAY(fpdate)+14,DAY(fpdate)),DAY(fpdate))))))</f>
        <v xml:space="preserve"> </v>
      </c>
      <c r="C649" s="94" t="str">
        <f t="shared" si="60"/>
        <v xml:space="preserve"> </v>
      </c>
      <c r="D649" s="99"/>
      <c r="E649" s="94" t="str">
        <f t="shared" si="61"/>
        <v xml:space="preserve"> </v>
      </c>
      <c r="F649" s="94" t="str">
        <f t="shared" si="62"/>
        <v xml:space="preserve"> </v>
      </c>
      <c r="G649" s="94" t="str">
        <f t="shared" si="64"/>
        <v xml:space="preserve"> </v>
      </c>
      <c r="H649" s="98">
        <f t="shared" si="63"/>
        <v>2</v>
      </c>
      <c r="I649"/>
    </row>
    <row r="650" spans="1:9" ht="16">
      <c r="A650" s="43" t="str">
        <f t="shared" ref="A650:A713" si="65">IF(A649&gt;=nper," ",A649+1)</f>
        <v xml:space="preserve"> </v>
      </c>
      <c r="B650" s="93" t="str">
        <f>IF(A650=" "," ",IF(periods_per_year=26,IF(A650=1,fpdate,B649+14),IF(periods_per_year=52,IF(A650=1,fpdate,B649+7),DATE(YEAR(fpdate),MONTH(fpdate)+(A650-1)*months_per_period,IF(periods_per_year=24,IF((1-MOD(A650,2))=1,DAY(fpdate)+14,DAY(fpdate)),DAY(fpdate))))))</f>
        <v xml:space="preserve"> </v>
      </c>
      <c r="C650" s="94" t="str">
        <f t="shared" ref="C650:C713" si="66">IF(A650=" "," ",IF(OR(A650=nper,payment&gt;ROUND((1+rate)*G649,2)),ROUND((1+rate)*G649,2),payment))</f>
        <v xml:space="preserve"> </v>
      </c>
      <c r="D650" s="99"/>
      <c r="E650" s="94" t="str">
        <f t="shared" ref="E650:E713" si="67">IF(A650=" "," ",ROUND(rate*G649,2))</f>
        <v xml:space="preserve"> </v>
      </c>
      <c r="F650" s="94" t="str">
        <f t="shared" ref="F650:F713" si="68">IF(A650=" "," ",C650-E650+D650)</f>
        <v xml:space="preserve"> </v>
      </c>
      <c r="G650" s="94" t="str">
        <f t="shared" si="64"/>
        <v xml:space="preserve"> </v>
      </c>
      <c r="H650" s="98">
        <f t="shared" si="63"/>
        <v>2</v>
      </c>
      <c r="I650"/>
    </row>
    <row r="651" spans="1:9" ht="16">
      <c r="A651" s="43" t="str">
        <f t="shared" si="65"/>
        <v xml:space="preserve"> </v>
      </c>
      <c r="B651" s="93" t="str">
        <f>IF(A651=" "," ",IF(periods_per_year=26,IF(A651=1,fpdate,B650+14),IF(periods_per_year=52,IF(A651=1,fpdate,B650+7),DATE(YEAR(fpdate),MONTH(fpdate)+(A651-1)*months_per_period,IF(periods_per_year=24,IF((1-MOD(A651,2))=1,DAY(fpdate)+14,DAY(fpdate)),DAY(fpdate))))))</f>
        <v xml:space="preserve"> </v>
      </c>
      <c r="C651" s="94" t="str">
        <f t="shared" si="66"/>
        <v xml:space="preserve"> </v>
      </c>
      <c r="D651" s="99"/>
      <c r="E651" s="94" t="str">
        <f t="shared" si="67"/>
        <v xml:space="preserve"> </v>
      </c>
      <c r="F651" s="94" t="str">
        <f t="shared" si="68"/>
        <v xml:space="preserve"> </v>
      </c>
      <c r="G651" s="94" t="str">
        <f t="shared" si="64"/>
        <v xml:space="preserve"> </v>
      </c>
      <c r="H651" s="98">
        <f t="shared" ref="H651:H714" si="69">IF(AND(G651&lt;&gt;" ",G652=" "),1,2)</f>
        <v>2</v>
      </c>
      <c r="I651"/>
    </row>
    <row r="652" spans="1:9" ht="16">
      <c r="A652" s="43" t="str">
        <f t="shared" si="65"/>
        <v xml:space="preserve"> </v>
      </c>
      <c r="B652" s="93" t="str">
        <f>IF(A652=" "," ",IF(periods_per_year=26,IF(A652=1,fpdate,B651+14),IF(periods_per_year=52,IF(A652=1,fpdate,B651+7),DATE(YEAR(fpdate),MONTH(fpdate)+(A652-1)*months_per_period,IF(periods_per_year=24,IF((1-MOD(A652,2))=1,DAY(fpdate)+14,DAY(fpdate)),DAY(fpdate))))))</f>
        <v xml:space="preserve"> </v>
      </c>
      <c r="C652" s="94" t="str">
        <f t="shared" si="66"/>
        <v xml:space="preserve"> </v>
      </c>
      <c r="D652" s="99"/>
      <c r="E652" s="94" t="str">
        <f t="shared" si="67"/>
        <v xml:space="preserve"> </v>
      </c>
      <c r="F652" s="94" t="str">
        <f t="shared" si="68"/>
        <v xml:space="preserve"> </v>
      </c>
      <c r="G652" s="94" t="str">
        <f t="shared" si="64"/>
        <v xml:space="preserve"> </v>
      </c>
      <c r="H652" s="98">
        <f t="shared" si="69"/>
        <v>2</v>
      </c>
      <c r="I652"/>
    </row>
    <row r="653" spans="1:9" ht="16">
      <c r="A653" s="43" t="str">
        <f t="shared" si="65"/>
        <v xml:space="preserve"> </v>
      </c>
      <c r="B653" s="93" t="str">
        <f>IF(A653=" "," ",IF(periods_per_year=26,IF(A653=1,fpdate,B652+14),IF(periods_per_year=52,IF(A653=1,fpdate,B652+7),DATE(YEAR(fpdate),MONTH(fpdate)+(A653-1)*months_per_period,IF(periods_per_year=24,IF((1-MOD(A653,2))=1,DAY(fpdate)+14,DAY(fpdate)),DAY(fpdate))))))</f>
        <v xml:space="preserve"> </v>
      </c>
      <c r="C653" s="94" t="str">
        <f t="shared" si="66"/>
        <v xml:space="preserve"> </v>
      </c>
      <c r="D653" s="99"/>
      <c r="E653" s="94" t="str">
        <f t="shared" si="67"/>
        <v xml:space="preserve"> </v>
      </c>
      <c r="F653" s="94" t="str">
        <f t="shared" si="68"/>
        <v xml:space="preserve"> </v>
      </c>
      <c r="G653" s="94" t="str">
        <f t="shared" si="64"/>
        <v xml:space="preserve"> </v>
      </c>
      <c r="H653" s="98">
        <f t="shared" si="69"/>
        <v>2</v>
      </c>
      <c r="I653"/>
    </row>
    <row r="654" spans="1:9" ht="16">
      <c r="A654" s="43" t="str">
        <f t="shared" si="65"/>
        <v xml:space="preserve"> </v>
      </c>
      <c r="B654" s="93" t="str">
        <f>IF(A654=" "," ",IF(periods_per_year=26,IF(A654=1,fpdate,B653+14),IF(periods_per_year=52,IF(A654=1,fpdate,B653+7),DATE(YEAR(fpdate),MONTH(fpdate)+(A654-1)*months_per_period,IF(periods_per_year=24,IF((1-MOD(A654,2))=1,DAY(fpdate)+14,DAY(fpdate)),DAY(fpdate))))))</f>
        <v xml:space="preserve"> </v>
      </c>
      <c r="C654" s="94" t="str">
        <f t="shared" si="66"/>
        <v xml:space="preserve"> </v>
      </c>
      <c r="D654" s="99"/>
      <c r="E654" s="94" t="str">
        <f t="shared" si="67"/>
        <v xml:space="preserve"> </v>
      </c>
      <c r="F654" s="94" t="str">
        <f t="shared" si="68"/>
        <v xml:space="preserve"> </v>
      </c>
      <c r="G654" s="94" t="str">
        <f t="shared" si="64"/>
        <v xml:space="preserve"> </v>
      </c>
      <c r="H654" s="98">
        <f t="shared" si="69"/>
        <v>2</v>
      </c>
      <c r="I654"/>
    </row>
    <row r="655" spans="1:9" ht="16">
      <c r="A655" s="43" t="str">
        <f t="shared" si="65"/>
        <v xml:space="preserve"> </v>
      </c>
      <c r="B655" s="93" t="str">
        <f>IF(A655=" "," ",IF(periods_per_year=26,IF(A655=1,fpdate,B654+14),IF(periods_per_year=52,IF(A655=1,fpdate,B654+7),DATE(YEAR(fpdate),MONTH(fpdate)+(A655-1)*months_per_period,IF(periods_per_year=24,IF((1-MOD(A655,2))=1,DAY(fpdate)+14,DAY(fpdate)),DAY(fpdate))))))</f>
        <v xml:space="preserve"> </v>
      </c>
      <c r="C655" s="94" t="str">
        <f t="shared" si="66"/>
        <v xml:space="preserve"> </v>
      </c>
      <c r="D655" s="99"/>
      <c r="E655" s="94" t="str">
        <f t="shared" si="67"/>
        <v xml:space="preserve"> </v>
      </c>
      <c r="F655" s="94" t="str">
        <f t="shared" si="68"/>
        <v xml:space="preserve"> </v>
      </c>
      <c r="G655" s="94" t="str">
        <f t="shared" si="64"/>
        <v xml:space="preserve"> </v>
      </c>
      <c r="H655" s="98">
        <f t="shared" si="69"/>
        <v>2</v>
      </c>
      <c r="I655"/>
    </row>
    <row r="656" spans="1:9" ht="16">
      <c r="A656" s="43" t="str">
        <f t="shared" si="65"/>
        <v xml:space="preserve"> </v>
      </c>
      <c r="B656" s="93" t="str">
        <f>IF(A656=" "," ",IF(periods_per_year=26,IF(A656=1,fpdate,B655+14),IF(periods_per_year=52,IF(A656=1,fpdate,B655+7),DATE(YEAR(fpdate),MONTH(fpdate)+(A656-1)*months_per_period,IF(periods_per_year=24,IF((1-MOD(A656,2))=1,DAY(fpdate)+14,DAY(fpdate)),DAY(fpdate))))))</f>
        <v xml:space="preserve"> </v>
      </c>
      <c r="C656" s="94" t="str">
        <f t="shared" si="66"/>
        <v xml:space="preserve"> </v>
      </c>
      <c r="D656" s="99"/>
      <c r="E656" s="94" t="str">
        <f t="shared" si="67"/>
        <v xml:space="preserve"> </v>
      </c>
      <c r="F656" s="94" t="str">
        <f t="shared" si="68"/>
        <v xml:space="preserve"> </v>
      </c>
      <c r="G656" s="94" t="str">
        <f t="shared" si="64"/>
        <v xml:space="preserve"> </v>
      </c>
      <c r="H656" s="98">
        <f t="shared" si="69"/>
        <v>2</v>
      </c>
      <c r="I656"/>
    </row>
    <row r="657" spans="1:9" ht="16">
      <c r="A657" s="43" t="str">
        <f t="shared" si="65"/>
        <v xml:space="preserve"> </v>
      </c>
      <c r="B657" s="93" t="str">
        <f>IF(A657=" "," ",IF(periods_per_year=26,IF(A657=1,fpdate,B656+14),IF(periods_per_year=52,IF(A657=1,fpdate,B656+7),DATE(YEAR(fpdate),MONTH(fpdate)+(A657-1)*months_per_period,IF(periods_per_year=24,IF((1-MOD(A657,2))=1,DAY(fpdate)+14,DAY(fpdate)),DAY(fpdate))))))</f>
        <v xml:space="preserve"> </v>
      </c>
      <c r="C657" s="94" t="str">
        <f t="shared" si="66"/>
        <v xml:space="preserve"> </v>
      </c>
      <c r="D657" s="99"/>
      <c r="E657" s="94" t="str">
        <f t="shared" si="67"/>
        <v xml:space="preserve"> </v>
      </c>
      <c r="F657" s="94" t="str">
        <f t="shared" si="68"/>
        <v xml:space="preserve"> </v>
      </c>
      <c r="G657" s="94" t="str">
        <f t="shared" si="64"/>
        <v xml:space="preserve"> </v>
      </c>
      <c r="H657" s="98">
        <f t="shared" si="69"/>
        <v>2</v>
      </c>
      <c r="I657"/>
    </row>
    <row r="658" spans="1:9" ht="16">
      <c r="A658" s="43" t="str">
        <f t="shared" si="65"/>
        <v xml:space="preserve"> </v>
      </c>
      <c r="B658" s="93" t="str">
        <f>IF(A658=" "," ",IF(periods_per_year=26,IF(A658=1,fpdate,B657+14),IF(periods_per_year=52,IF(A658=1,fpdate,B657+7),DATE(YEAR(fpdate),MONTH(fpdate)+(A658-1)*months_per_period,IF(periods_per_year=24,IF((1-MOD(A658,2))=1,DAY(fpdate)+14,DAY(fpdate)),DAY(fpdate))))))</f>
        <v xml:space="preserve"> </v>
      </c>
      <c r="C658" s="94" t="str">
        <f t="shared" si="66"/>
        <v xml:space="preserve"> </v>
      </c>
      <c r="D658" s="99"/>
      <c r="E658" s="94" t="str">
        <f t="shared" si="67"/>
        <v xml:space="preserve"> </v>
      </c>
      <c r="F658" s="94" t="str">
        <f t="shared" si="68"/>
        <v xml:space="preserve"> </v>
      </c>
      <c r="G658" s="94" t="str">
        <f t="shared" si="64"/>
        <v xml:space="preserve"> </v>
      </c>
      <c r="H658" s="98">
        <f t="shared" si="69"/>
        <v>2</v>
      </c>
      <c r="I658"/>
    </row>
    <row r="659" spans="1:9" ht="16">
      <c r="A659" s="43" t="str">
        <f t="shared" si="65"/>
        <v xml:space="preserve"> </v>
      </c>
      <c r="B659" s="93" t="str">
        <f>IF(A659=" "," ",IF(periods_per_year=26,IF(A659=1,fpdate,B658+14),IF(periods_per_year=52,IF(A659=1,fpdate,B658+7),DATE(YEAR(fpdate),MONTH(fpdate)+(A659-1)*months_per_period,IF(periods_per_year=24,IF((1-MOD(A659,2))=1,DAY(fpdate)+14,DAY(fpdate)),DAY(fpdate))))))</f>
        <v xml:space="preserve"> </v>
      </c>
      <c r="C659" s="94" t="str">
        <f t="shared" si="66"/>
        <v xml:space="preserve"> </v>
      </c>
      <c r="D659" s="99"/>
      <c r="E659" s="94" t="str">
        <f t="shared" si="67"/>
        <v xml:space="preserve"> </v>
      </c>
      <c r="F659" s="94" t="str">
        <f t="shared" si="68"/>
        <v xml:space="preserve"> </v>
      </c>
      <c r="G659" s="94" t="str">
        <f t="shared" si="64"/>
        <v xml:space="preserve"> </v>
      </c>
      <c r="H659" s="98">
        <f t="shared" si="69"/>
        <v>2</v>
      </c>
      <c r="I659"/>
    </row>
    <row r="660" spans="1:9" ht="16">
      <c r="A660" s="43" t="str">
        <f t="shared" si="65"/>
        <v xml:space="preserve"> </v>
      </c>
      <c r="B660" s="93" t="str">
        <f>IF(A660=" "," ",IF(periods_per_year=26,IF(A660=1,fpdate,B659+14),IF(periods_per_year=52,IF(A660=1,fpdate,B659+7),DATE(YEAR(fpdate),MONTH(fpdate)+(A660-1)*months_per_period,IF(periods_per_year=24,IF((1-MOD(A660,2))=1,DAY(fpdate)+14,DAY(fpdate)),DAY(fpdate))))))</f>
        <v xml:space="preserve"> </v>
      </c>
      <c r="C660" s="94" t="str">
        <f t="shared" si="66"/>
        <v xml:space="preserve"> </v>
      </c>
      <c r="D660" s="99"/>
      <c r="E660" s="94" t="str">
        <f t="shared" si="67"/>
        <v xml:space="preserve"> </v>
      </c>
      <c r="F660" s="94" t="str">
        <f t="shared" si="68"/>
        <v xml:space="preserve"> </v>
      </c>
      <c r="G660" s="94" t="str">
        <f t="shared" si="64"/>
        <v xml:space="preserve"> </v>
      </c>
      <c r="H660" s="98">
        <f t="shared" si="69"/>
        <v>2</v>
      </c>
      <c r="I660"/>
    </row>
    <row r="661" spans="1:9" ht="16">
      <c r="A661" s="43" t="str">
        <f t="shared" si="65"/>
        <v xml:space="preserve"> </v>
      </c>
      <c r="B661" s="93" t="str">
        <f>IF(A661=" "," ",IF(periods_per_year=26,IF(A661=1,fpdate,B660+14),IF(periods_per_year=52,IF(A661=1,fpdate,B660+7),DATE(YEAR(fpdate),MONTH(fpdate)+(A661-1)*months_per_period,IF(periods_per_year=24,IF((1-MOD(A661,2))=1,DAY(fpdate)+14,DAY(fpdate)),DAY(fpdate))))))</f>
        <v xml:space="preserve"> </v>
      </c>
      <c r="C661" s="94" t="str">
        <f t="shared" si="66"/>
        <v xml:space="preserve"> </v>
      </c>
      <c r="D661" s="99"/>
      <c r="E661" s="94" t="str">
        <f t="shared" si="67"/>
        <v xml:space="preserve"> </v>
      </c>
      <c r="F661" s="94" t="str">
        <f t="shared" si="68"/>
        <v xml:space="preserve"> </v>
      </c>
      <c r="G661" s="94" t="str">
        <f t="shared" si="64"/>
        <v xml:space="preserve"> </v>
      </c>
      <c r="H661" s="98">
        <f t="shared" si="69"/>
        <v>2</v>
      </c>
      <c r="I661"/>
    </row>
    <row r="662" spans="1:9" ht="16">
      <c r="A662" s="43" t="str">
        <f t="shared" si="65"/>
        <v xml:space="preserve"> </v>
      </c>
      <c r="B662" s="93" t="str">
        <f>IF(A662=" "," ",IF(periods_per_year=26,IF(A662=1,fpdate,B661+14),IF(periods_per_year=52,IF(A662=1,fpdate,B661+7),DATE(YEAR(fpdate),MONTH(fpdate)+(A662-1)*months_per_period,IF(periods_per_year=24,IF((1-MOD(A662,2))=1,DAY(fpdate)+14,DAY(fpdate)),DAY(fpdate))))))</f>
        <v xml:space="preserve"> </v>
      </c>
      <c r="C662" s="94" t="str">
        <f t="shared" si="66"/>
        <v xml:space="preserve"> </v>
      </c>
      <c r="D662" s="99"/>
      <c r="E662" s="94" t="str">
        <f t="shared" si="67"/>
        <v xml:space="preserve"> </v>
      </c>
      <c r="F662" s="94" t="str">
        <f t="shared" si="68"/>
        <v xml:space="preserve"> </v>
      </c>
      <c r="G662" s="94" t="str">
        <f t="shared" si="64"/>
        <v xml:space="preserve"> </v>
      </c>
      <c r="H662" s="98">
        <f t="shared" si="69"/>
        <v>2</v>
      </c>
      <c r="I662"/>
    </row>
    <row r="663" spans="1:9" ht="16">
      <c r="A663" s="43" t="str">
        <f t="shared" si="65"/>
        <v xml:space="preserve"> </v>
      </c>
      <c r="B663" s="93" t="str">
        <f>IF(A663=" "," ",IF(periods_per_year=26,IF(A663=1,fpdate,B662+14),IF(periods_per_year=52,IF(A663=1,fpdate,B662+7),DATE(YEAR(fpdate),MONTH(fpdate)+(A663-1)*months_per_period,IF(periods_per_year=24,IF((1-MOD(A663,2))=1,DAY(fpdate)+14,DAY(fpdate)),DAY(fpdate))))))</f>
        <v xml:space="preserve"> </v>
      </c>
      <c r="C663" s="94" t="str">
        <f t="shared" si="66"/>
        <v xml:space="preserve"> </v>
      </c>
      <c r="D663" s="99"/>
      <c r="E663" s="94" t="str">
        <f t="shared" si="67"/>
        <v xml:space="preserve"> </v>
      </c>
      <c r="F663" s="94" t="str">
        <f t="shared" si="68"/>
        <v xml:space="preserve"> </v>
      </c>
      <c r="G663" s="94" t="str">
        <f t="shared" si="64"/>
        <v xml:space="preserve"> </v>
      </c>
      <c r="H663" s="98">
        <f t="shared" si="69"/>
        <v>2</v>
      </c>
      <c r="I663"/>
    </row>
    <row r="664" spans="1:9" ht="16">
      <c r="A664" s="43" t="str">
        <f t="shared" si="65"/>
        <v xml:space="preserve"> </v>
      </c>
      <c r="B664" s="93" t="str">
        <f>IF(A664=" "," ",IF(periods_per_year=26,IF(A664=1,fpdate,B663+14),IF(periods_per_year=52,IF(A664=1,fpdate,B663+7),DATE(YEAR(fpdate),MONTH(fpdate)+(A664-1)*months_per_period,IF(periods_per_year=24,IF((1-MOD(A664,2))=1,DAY(fpdate)+14,DAY(fpdate)),DAY(fpdate))))))</f>
        <v xml:space="preserve"> </v>
      </c>
      <c r="C664" s="94" t="str">
        <f t="shared" si="66"/>
        <v xml:space="preserve"> </v>
      </c>
      <c r="D664" s="99"/>
      <c r="E664" s="94" t="str">
        <f t="shared" si="67"/>
        <v xml:space="preserve"> </v>
      </c>
      <c r="F664" s="94" t="str">
        <f t="shared" si="68"/>
        <v xml:space="preserve"> </v>
      </c>
      <c r="G664" s="94" t="str">
        <f t="shared" si="64"/>
        <v xml:space="preserve"> </v>
      </c>
      <c r="H664" s="98">
        <f t="shared" si="69"/>
        <v>2</v>
      </c>
      <c r="I664"/>
    </row>
    <row r="665" spans="1:9" ht="16">
      <c r="A665" s="43" t="str">
        <f t="shared" si="65"/>
        <v xml:space="preserve"> </v>
      </c>
      <c r="B665" s="93" t="str">
        <f>IF(A665=" "," ",IF(periods_per_year=26,IF(A665=1,fpdate,B664+14),IF(periods_per_year=52,IF(A665=1,fpdate,B664+7),DATE(YEAR(fpdate),MONTH(fpdate)+(A665-1)*months_per_period,IF(periods_per_year=24,IF((1-MOD(A665,2))=1,DAY(fpdate)+14,DAY(fpdate)),DAY(fpdate))))))</f>
        <v xml:space="preserve"> </v>
      </c>
      <c r="C665" s="94" t="str">
        <f t="shared" si="66"/>
        <v xml:space="preserve"> </v>
      </c>
      <c r="D665" s="99"/>
      <c r="E665" s="94" t="str">
        <f t="shared" si="67"/>
        <v xml:space="preserve"> </v>
      </c>
      <c r="F665" s="94" t="str">
        <f t="shared" si="68"/>
        <v xml:space="preserve"> </v>
      </c>
      <c r="G665" s="94" t="str">
        <f t="shared" si="64"/>
        <v xml:space="preserve"> </v>
      </c>
      <c r="H665" s="98">
        <f t="shared" si="69"/>
        <v>2</v>
      </c>
      <c r="I665"/>
    </row>
    <row r="666" spans="1:9" ht="16">
      <c r="A666" s="43" t="str">
        <f t="shared" si="65"/>
        <v xml:space="preserve"> </v>
      </c>
      <c r="B666" s="93" t="str">
        <f>IF(A666=" "," ",IF(periods_per_year=26,IF(A666=1,fpdate,B665+14),IF(periods_per_year=52,IF(A666=1,fpdate,B665+7),DATE(YEAR(fpdate),MONTH(fpdate)+(A666-1)*months_per_period,IF(periods_per_year=24,IF((1-MOD(A666,2))=1,DAY(fpdate)+14,DAY(fpdate)),DAY(fpdate))))))</f>
        <v xml:space="preserve"> </v>
      </c>
      <c r="C666" s="94" t="str">
        <f t="shared" si="66"/>
        <v xml:space="preserve"> </v>
      </c>
      <c r="D666" s="99"/>
      <c r="E666" s="94" t="str">
        <f t="shared" si="67"/>
        <v xml:space="preserve"> </v>
      </c>
      <c r="F666" s="94" t="str">
        <f t="shared" si="68"/>
        <v xml:space="preserve"> </v>
      </c>
      <c r="G666" s="94" t="str">
        <f t="shared" si="64"/>
        <v xml:space="preserve"> </v>
      </c>
      <c r="H666" s="98">
        <f t="shared" si="69"/>
        <v>2</v>
      </c>
      <c r="I666"/>
    </row>
    <row r="667" spans="1:9" ht="16">
      <c r="A667" s="43" t="str">
        <f t="shared" si="65"/>
        <v xml:space="preserve"> </v>
      </c>
      <c r="B667" s="93" t="str">
        <f>IF(A667=" "," ",IF(periods_per_year=26,IF(A667=1,fpdate,B666+14),IF(periods_per_year=52,IF(A667=1,fpdate,B666+7),DATE(YEAR(fpdate),MONTH(fpdate)+(A667-1)*months_per_period,IF(periods_per_year=24,IF((1-MOD(A667,2))=1,DAY(fpdate)+14,DAY(fpdate)),DAY(fpdate))))))</f>
        <v xml:space="preserve"> </v>
      </c>
      <c r="C667" s="94" t="str">
        <f t="shared" si="66"/>
        <v xml:space="preserve"> </v>
      </c>
      <c r="D667" s="99"/>
      <c r="E667" s="94" t="str">
        <f t="shared" si="67"/>
        <v xml:space="preserve"> </v>
      </c>
      <c r="F667" s="94" t="str">
        <f t="shared" si="68"/>
        <v xml:space="preserve"> </v>
      </c>
      <c r="G667" s="94" t="str">
        <f t="shared" si="64"/>
        <v xml:space="preserve"> </v>
      </c>
      <c r="H667" s="98">
        <f t="shared" si="69"/>
        <v>2</v>
      </c>
      <c r="I667"/>
    </row>
    <row r="668" spans="1:9" ht="16">
      <c r="A668" s="43" t="str">
        <f t="shared" si="65"/>
        <v xml:space="preserve"> </v>
      </c>
      <c r="B668" s="93" t="str">
        <f>IF(A668=" "," ",IF(periods_per_year=26,IF(A668=1,fpdate,B667+14),IF(periods_per_year=52,IF(A668=1,fpdate,B667+7),DATE(YEAR(fpdate),MONTH(fpdate)+(A668-1)*months_per_period,IF(periods_per_year=24,IF((1-MOD(A668,2))=1,DAY(fpdate)+14,DAY(fpdate)),DAY(fpdate))))))</f>
        <v xml:space="preserve"> </v>
      </c>
      <c r="C668" s="94" t="str">
        <f t="shared" si="66"/>
        <v xml:space="preserve"> </v>
      </c>
      <c r="D668" s="99"/>
      <c r="E668" s="94" t="str">
        <f t="shared" si="67"/>
        <v xml:space="preserve"> </v>
      </c>
      <c r="F668" s="94" t="str">
        <f t="shared" si="68"/>
        <v xml:space="preserve"> </v>
      </c>
      <c r="G668" s="94" t="str">
        <f t="shared" si="64"/>
        <v xml:space="preserve"> </v>
      </c>
      <c r="H668" s="98">
        <f t="shared" si="69"/>
        <v>2</v>
      </c>
      <c r="I668"/>
    </row>
    <row r="669" spans="1:9" ht="16">
      <c r="A669" s="43" t="str">
        <f t="shared" si="65"/>
        <v xml:space="preserve"> </v>
      </c>
      <c r="B669" s="93" t="str">
        <f>IF(A669=" "," ",IF(periods_per_year=26,IF(A669=1,fpdate,B668+14),IF(periods_per_year=52,IF(A669=1,fpdate,B668+7),DATE(YEAR(fpdate),MONTH(fpdate)+(A669-1)*months_per_period,IF(periods_per_year=24,IF((1-MOD(A669,2))=1,DAY(fpdate)+14,DAY(fpdate)),DAY(fpdate))))))</f>
        <v xml:space="preserve"> </v>
      </c>
      <c r="C669" s="94" t="str">
        <f t="shared" si="66"/>
        <v xml:space="preserve"> </v>
      </c>
      <c r="D669" s="99"/>
      <c r="E669" s="94" t="str">
        <f t="shared" si="67"/>
        <v xml:space="preserve"> </v>
      </c>
      <c r="F669" s="94" t="str">
        <f t="shared" si="68"/>
        <v xml:space="preserve"> </v>
      </c>
      <c r="G669" s="94" t="str">
        <f t="shared" si="64"/>
        <v xml:space="preserve"> </v>
      </c>
      <c r="H669" s="98">
        <f t="shared" si="69"/>
        <v>2</v>
      </c>
      <c r="I669"/>
    </row>
    <row r="670" spans="1:9" ht="16">
      <c r="A670" s="43" t="str">
        <f t="shared" si="65"/>
        <v xml:space="preserve"> </v>
      </c>
      <c r="B670" s="93" t="str">
        <f>IF(A670=" "," ",IF(periods_per_year=26,IF(A670=1,fpdate,B669+14),IF(periods_per_year=52,IF(A670=1,fpdate,B669+7),DATE(YEAR(fpdate),MONTH(fpdate)+(A670-1)*months_per_period,IF(periods_per_year=24,IF((1-MOD(A670,2))=1,DAY(fpdate)+14,DAY(fpdate)),DAY(fpdate))))))</f>
        <v xml:space="preserve"> </v>
      </c>
      <c r="C670" s="94" t="str">
        <f t="shared" si="66"/>
        <v xml:space="preserve"> </v>
      </c>
      <c r="D670" s="99"/>
      <c r="E670" s="94" t="str">
        <f t="shared" si="67"/>
        <v xml:space="preserve"> </v>
      </c>
      <c r="F670" s="94" t="str">
        <f t="shared" si="68"/>
        <v xml:space="preserve"> </v>
      </c>
      <c r="G670" s="94" t="str">
        <f t="shared" si="64"/>
        <v xml:space="preserve"> </v>
      </c>
      <c r="H670" s="98">
        <f t="shared" si="69"/>
        <v>2</v>
      </c>
      <c r="I670"/>
    </row>
    <row r="671" spans="1:9" ht="16">
      <c r="A671" s="43" t="str">
        <f t="shared" si="65"/>
        <v xml:space="preserve"> </v>
      </c>
      <c r="B671" s="93" t="str">
        <f>IF(A671=" "," ",IF(periods_per_year=26,IF(A671=1,fpdate,B670+14),IF(periods_per_year=52,IF(A671=1,fpdate,B670+7),DATE(YEAR(fpdate),MONTH(fpdate)+(A671-1)*months_per_period,IF(periods_per_year=24,IF((1-MOD(A671,2))=1,DAY(fpdate)+14,DAY(fpdate)),DAY(fpdate))))))</f>
        <v xml:space="preserve"> </v>
      </c>
      <c r="C671" s="94" t="str">
        <f t="shared" si="66"/>
        <v xml:space="preserve"> </v>
      </c>
      <c r="D671" s="99"/>
      <c r="E671" s="94" t="str">
        <f t="shared" si="67"/>
        <v xml:space="preserve"> </v>
      </c>
      <c r="F671" s="94" t="str">
        <f t="shared" si="68"/>
        <v xml:space="preserve"> </v>
      </c>
      <c r="G671" s="94" t="str">
        <f t="shared" si="64"/>
        <v xml:space="preserve"> </v>
      </c>
      <c r="H671" s="98">
        <f t="shared" si="69"/>
        <v>2</v>
      </c>
      <c r="I671"/>
    </row>
    <row r="672" spans="1:9" ht="16">
      <c r="A672" s="43" t="str">
        <f t="shared" si="65"/>
        <v xml:space="preserve"> </v>
      </c>
      <c r="B672" s="93" t="str">
        <f>IF(A672=" "," ",IF(periods_per_year=26,IF(A672=1,fpdate,B671+14),IF(periods_per_year=52,IF(A672=1,fpdate,B671+7),DATE(YEAR(fpdate),MONTH(fpdate)+(A672-1)*months_per_period,IF(periods_per_year=24,IF((1-MOD(A672,2))=1,DAY(fpdate)+14,DAY(fpdate)),DAY(fpdate))))))</f>
        <v xml:space="preserve"> </v>
      </c>
      <c r="C672" s="94" t="str">
        <f t="shared" si="66"/>
        <v xml:space="preserve"> </v>
      </c>
      <c r="D672" s="99"/>
      <c r="E672" s="94" t="str">
        <f t="shared" si="67"/>
        <v xml:space="preserve"> </v>
      </c>
      <c r="F672" s="94" t="str">
        <f t="shared" si="68"/>
        <v xml:space="preserve"> </v>
      </c>
      <c r="G672" s="94" t="str">
        <f t="shared" si="64"/>
        <v xml:space="preserve"> </v>
      </c>
      <c r="H672" s="98">
        <f t="shared" si="69"/>
        <v>2</v>
      </c>
      <c r="I672"/>
    </row>
    <row r="673" spans="1:9" ht="16">
      <c r="A673" s="43" t="str">
        <f t="shared" si="65"/>
        <v xml:space="preserve"> </v>
      </c>
      <c r="B673" s="93" t="str">
        <f>IF(A673=" "," ",IF(periods_per_year=26,IF(A673=1,fpdate,B672+14),IF(periods_per_year=52,IF(A673=1,fpdate,B672+7),DATE(YEAR(fpdate),MONTH(fpdate)+(A673-1)*months_per_period,IF(periods_per_year=24,IF((1-MOD(A673,2))=1,DAY(fpdate)+14,DAY(fpdate)),DAY(fpdate))))))</f>
        <v xml:space="preserve"> </v>
      </c>
      <c r="C673" s="94" t="str">
        <f t="shared" si="66"/>
        <v xml:space="preserve"> </v>
      </c>
      <c r="D673" s="99"/>
      <c r="E673" s="94" t="str">
        <f t="shared" si="67"/>
        <v xml:space="preserve"> </v>
      </c>
      <c r="F673" s="94" t="str">
        <f t="shared" si="68"/>
        <v xml:space="preserve"> </v>
      </c>
      <c r="G673" s="94" t="str">
        <f t="shared" si="64"/>
        <v xml:space="preserve"> </v>
      </c>
      <c r="H673" s="98">
        <f t="shared" si="69"/>
        <v>2</v>
      </c>
      <c r="I673"/>
    </row>
    <row r="674" spans="1:9" ht="16">
      <c r="A674" s="43" t="str">
        <f t="shared" si="65"/>
        <v xml:space="preserve"> </v>
      </c>
      <c r="B674" s="93" t="str">
        <f>IF(A674=" "," ",IF(periods_per_year=26,IF(A674=1,fpdate,B673+14),IF(periods_per_year=52,IF(A674=1,fpdate,B673+7),DATE(YEAR(fpdate),MONTH(fpdate)+(A674-1)*months_per_period,IF(periods_per_year=24,IF((1-MOD(A674,2))=1,DAY(fpdate)+14,DAY(fpdate)),DAY(fpdate))))))</f>
        <v xml:space="preserve"> </v>
      </c>
      <c r="C674" s="94" t="str">
        <f t="shared" si="66"/>
        <v xml:space="preserve"> </v>
      </c>
      <c r="D674" s="99"/>
      <c r="E674" s="94" t="str">
        <f t="shared" si="67"/>
        <v xml:space="preserve"> </v>
      </c>
      <c r="F674" s="94" t="str">
        <f t="shared" si="68"/>
        <v xml:space="preserve"> </v>
      </c>
      <c r="G674" s="94" t="str">
        <f t="shared" si="64"/>
        <v xml:space="preserve"> </v>
      </c>
      <c r="H674" s="98">
        <f t="shared" si="69"/>
        <v>2</v>
      </c>
      <c r="I674"/>
    </row>
    <row r="675" spans="1:9" ht="16">
      <c r="A675" s="43" t="str">
        <f t="shared" si="65"/>
        <v xml:space="preserve"> </v>
      </c>
      <c r="B675" s="93" t="str">
        <f>IF(A675=" "," ",IF(periods_per_year=26,IF(A675=1,fpdate,B674+14),IF(periods_per_year=52,IF(A675=1,fpdate,B674+7),DATE(YEAR(fpdate),MONTH(fpdate)+(A675-1)*months_per_period,IF(periods_per_year=24,IF((1-MOD(A675,2))=1,DAY(fpdate)+14,DAY(fpdate)),DAY(fpdate))))))</f>
        <v xml:space="preserve"> </v>
      </c>
      <c r="C675" s="94" t="str">
        <f t="shared" si="66"/>
        <v xml:space="preserve"> </v>
      </c>
      <c r="D675" s="99"/>
      <c r="E675" s="94" t="str">
        <f t="shared" si="67"/>
        <v xml:space="preserve"> </v>
      </c>
      <c r="F675" s="94" t="str">
        <f t="shared" si="68"/>
        <v xml:space="preserve"> </v>
      </c>
      <c r="G675" s="94" t="str">
        <f t="shared" si="64"/>
        <v xml:space="preserve"> </v>
      </c>
      <c r="H675" s="98">
        <f t="shared" si="69"/>
        <v>2</v>
      </c>
      <c r="I675"/>
    </row>
    <row r="676" spans="1:9" ht="16">
      <c r="A676" s="43" t="str">
        <f t="shared" si="65"/>
        <v xml:space="preserve"> </v>
      </c>
      <c r="B676" s="93" t="str">
        <f>IF(A676=" "," ",IF(periods_per_year=26,IF(A676=1,fpdate,B675+14),IF(periods_per_year=52,IF(A676=1,fpdate,B675+7),DATE(YEAR(fpdate),MONTH(fpdate)+(A676-1)*months_per_period,IF(periods_per_year=24,IF((1-MOD(A676,2))=1,DAY(fpdate)+14,DAY(fpdate)),DAY(fpdate))))))</f>
        <v xml:space="preserve"> </v>
      </c>
      <c r="C676" s="94" t="str">
        <f t="shared" si="66"/>
        <v xml:space="preserve"> </v>
      </c>
      <c r="D676" s="99"/>
      <c r="E676" s="94" t="str">
        <f t="shared" si="67"/>
        <v xml:space="preserve"> </v>
      </c>
      <c r="F676" s="94" t="str">
        <f t="shared" si="68"/>
        <v xml:space="preserve"> </v>
      </c>
      <c r="G676" s="94" t="str">
        <f t="shared" si="64"/>
        <v xml:space="preserve"> </v>
      </c>
      <c r="H676" s="98">
        <f t="shared" si="69"/>
        <v>2</v>
      </c>
      <c r="I676"/>
    </row>
    <row r="677" spans="1:9" ht="16">
      <c r="A677" s="43" t="str">
        <f t="shared" si="65"/>
        <v xml:space="preserve"> </v>
      </c>
      <c r="B677" s="93" t="str">
        <f>IF(A677=" "," ",IF(periods_per_year=26,IF(A677=1,fpdate,B676+14),IF(periods_per_year=52,IF(A677=1,fpdate,B676+7),DATE(YEAR(fpdate),MONTH(fpdate)+(A677-1)*months_per_period,IF(periods_per_year=24,IF((1-MOD(A677,2))=1,DAY(fpdate)+14,DAY(fpdate)),DAY(fpdate))))))</f>
        <v xml:space="preserve"> </v>
      </c>
      <c r="C677" s="94" t="str">
        <f t="shared" si="66"/>
        <v xml:space="preserve"> </v>
      </c>
      <c r="D677" s="99"/>
      <c r="E677" s="94" t="str">
        <f t="shared" si="67"/>
        <v xml:space="preserve"> </v>
      </c>
      <c r="F677" s="94" t="str">
        <f t="shared" si="68"/>
        <v xml:space="preserve"> </v>
      </c>
      <c r="G677" s="94" t="str">
        <f t="shared" si="64"/>
        <v xml:space="preserve"> </v>
      </c>
      <c r="H677" s="98">
        <f t="shared" si="69"/>
        <v>2</v>
      </c>
      <c r="I677"/>
    </row>
    <row r="678" spans="1:9" ht="16">
      <c r="A678" s="43" t="str">
        <f t="shared" si="65"/>
        <v xml:space="preserve"> </v>
      </c>
      <c r="B678" s="93" t="str">
        <f>IF(A678=" "," ",IF(periods_per_year=26,IF(A678=1,fpdate,B677+14),IF(periods_per_year=52,IF(A678=1,fpdate,B677+7),DATE(YEAR(fpdate),MONTH(fpdate)+(A678-1)*months_per_period,IF(periods_per_year=24,IF((1-MOD(A678,2))=1,DAY(fpdate)+14,DAY(fpdate)),DAY(fpdate))))))</f>
        <v xml:space="preserve"> </v>
      </c>
      <c r="C678" s="94" t="str">
        <f t="shared" si="66"/>
        <v xml:space="preserve"> </v>
      </c>
      <c r="D678" s="99"/>
      <c r="E678" s="94" t="str">
        <f t="shared" si="67"/>
        <v xml:space="preserve"> </v>
      </c>
      <c r="F678" s="94" t="str">
        <f t="shared" si="68"/>
        <v xml:space="preserve"> </v>
      </c>
      <c r="G678" s="94" t="str">
        <f t="shared" si="64"/>
        <v xml:space="preserve"> </v>
      </c>
      <c r="H678" s="98">
        <f t="shared" si="69"/>
        <v>2</v>
      </c>
      <c r="I678"/>
    </row>
    <row r="679" spans="1:9" ht="16">
      <c r="A679" s="43" t="str">
        <f t="shared" si="65"/>
        <v xml:space="preserve"> </v>
      </c>
      <c r="B679" s="93" t="str">
        <f>IF(A679=" "," ",IF(periods_per_year=26,IF(A679=1,fpdate,B678+14),IF(periods_per_year=52,IF(A679=1,fpdate,B678+7),DATE(YEAR(fpdate),MONTH(fpdate)+(A679-1)*months_per_period,IF(periods_per_year=24,IF((1-MOD(A679,2))=1,DAY(fpdate)+14,DAY(fpdate)),DAY(fpdate))))))</f>
        <v xml:space="preserve"> </v>
      </c>
      <c r="C679" s="94" t="str">
        <f t="shared" si="66"/>
        <v xml:space="preserve"> </v>
      </c>
      <c r="D679" s="99"/>
      <c r="E679" s="94" t="str">
        <f t="shared" si="67"/>
        <v xml:space="preserve"> </v>
      </c>
      <c r="F679" s="94" t="str">
        <f t="shared" si="68"/>
        <v xml:space="preserve"> </v>
      </c>
      <c r="G679" s="94" t="str">
        <f t="shared" si="64"/>
        <v xml:space="preserve"> </v>
      </c>
      <c r="H679" s="98">
        <f t="shared" si="69"/>
        <v>2</v>
      </c>
      <c r="I679"/>
    </row>
    <row r="680" spans="1:9" ht="16">
      <c r="A680" s="43" t="str">
        <f t="shared" si="65"/>
        <v xml:space="preserve"> </v>
      </c>
      <c r="B680" s="93" t="str">
        <f>IF(A680=" "," ",IF(periods_per_year=26,IF(A680=1,fpdate,B679+14),IF(periods_per_year=52,IF(A680=1,fpdate,B679+7),DATE(YEAR(fpdate),MONTH(fpdate)+(A680-1)*months_per_period,IF(periods_per_year=24,IF((1-MOD(A680,2))=1,DAY(fpdate)+14,DAY(fpdate)),DAY(fpdate))))))</f>
        <v xml:space="preserve"> </v>
      </c>
      <c r="C680" s="94" t="str">
        <f t="shared" si="66"/>
        <v xml:space="preserve"> </v>
      </c>
      <c r="D680" s="99"/>
      <c r="E680" s="94" t="str">
        <f t="shared" si="67"/>
        <v xml:space="preserve"> </v>
      </c>
      <c r="F680" s="94" t="str">
        <f t="shared" si="68"/>
        <v xml:space="preserve"> </v>
      </c>
      <c r="G680" s="94" t="str">
        <f t="shared" si="64"/>
        <v xml:space="preserve"> </v>
      </c>
      <c r="H680" s="98">
        <f t="shared" si="69"/>
        <v>2</v>
      </c>
      <c r="I680"/>
    </row>
    <row r="681" spans="1:9" ht="16">
      <c r="A681" s="43" t="str">
        <f t="shared" si="65"/>
        <v xml:space="preserve"> </v>
      </c>
      <c r="B681" s="93" t="str">
        <f>IF(A681=" "," ",IF(periods_per_year=26,IF(A681=1,fpdate,B680+14),IF(periods_per_year=52,IF(A681=1,fpdate,B680+7),DATE(YEAR(fpdate),MONTH(fpdate)+(A681-1)*months_per_period,IF(periods_per_year=24,IF((1-MOD(A681,2))=1,DAY(fpdate)+14,DAY(fpdate)),DAY(fpdate))))))</f>
        <v xml:space="preserve"> </v>
      </c>
      <c r="C681" s="94" t="str">
        <f t="shared" si="66"/>
        <v xml:space="preserve"> </v>
      </c>
      <c r="D681" s="99"/>
      <c r="E681" s="94" t="str">
        <f t="shared" si="67"/>
        <v xml:space="preserve"> </v>
      </c>
      <c r="F681" s="94" t="str">
        <f t="shared" si="68"/>
        <v xml:space="preserve"> </v>
      </c>
      <c r="G681" s="94" t="str">
        <f t="shared" si="64"/>
        <v xml:space="preserve"> </v>
      </c>
      <c r="H681" s="98">
        <f t="shared" si="69"/>
        <v>2</v>
      </c>
      <c r="I681"/>
    </row>
    <row r="682" spans="1:9" ht="16">
      <c r="A682" s="43" t="str">
        <f t="shared" si="65"/>
        <v xml:space="preserve"> </v>
      </c>
      <c r="B682" s="93" t="str">
        <f>IF(A682=" "," ",IF(periods_per_year=26,IF(A682=1,fpdate,B681+14),IF(periods_per_year=52,IF(A682=1,fpdate,B681+7),DATE(YEAR(fpdate),MONTH(fpdate)+(A682-1)*months_per_period,IF(periods_per_year=24,IF((1-MOD(A682,2))=1,DAY(fpdate)+14,DAY(fpdate)),DAY(fpdate))))))</f>
        <v xml:space="preserve"> </v>
      </c>
      <c r="C682" s="94" t="str">
        <f t="shared" si="66"/>
        <v xml:space="preserve"> </v>
      </c>
      <c r="D682" s="99"/>
      <c r="E682" s="94" t="str">
        <f t="shared" si="67"/>
        <v xml:space="preserve"> </v>
      </c>
      <c r="F682" s="94" t="str">
        <f t="shared" si="68"/>
        <v xml:space="preserve"> </v>
      </c>
      <c r="G682" s="94" t="str">
        <f t="shared" si="64"/>
        <v xml:space="preserve"> </v>
      </c>
      <c r="H682" s="98">
        <f t="shared" si="69"/>
        <v>2</v>
      </c>
      <c r="I682"/>
    </row>
    <row r="683" spans="1:9" ht="16">
      <c r="A683" s="43" t="str">
        <f t="shared" si="65"/>
        <v xml:space="preserve"> </v>
      </c>
      <c r="B683" s="93" t="str">
        <f>IF(A683=" "," ",IF(periods_per_year=26,IF(A683=1,fpdate,B682+14),IF(periods_per_year=52,IF(A683=1,fpdate,B682+7),DATE(YEAR(fpdate),MONTH(fpdate)+(A683-1)*months_per_period,IF(periods_per_year=24,IF((1-MOD(A683,2))=1,DAY(fpdate)+14,DAY(fpdate)),DAY(fpdate))))))</f>
        <v xml:space="preserve"> </v>
      </c>
      <c r="C683" s="94" t="str">
        <f t="shared" si="66"/>
        <v xml:space="preserve"> </v>
      </c>
      <c r="D683" s="99"/>
      <c r="E683" s="94" t="str">
        <f t="shared" si="67"/>
        <v xml:space="preserve"> </v>
      </c>
      <c r="F683" s="94" t="str">
        <f t="shared" si="68"/>
        <v xml:space="preserve"> </v>
      </c>
      <c r="G683" s="94" t="str">
        <f t="shared" si="64"/>
        <v xml:space="preserve"> </v>
      </c>
      <c r="H683" s="98">
        <f t="shared" si="69"/>
        <v>2</v>
      </c>
      <c r="I683"/>
    </row>
    <row r="684" spans="1:9" ht="16">
      <c r="A684" s="43" t="str">
        <f t="shared" si="65"/>
        <v xml:space="preserve"> </v>
      </c>
      <c r="B684" s="93" t="str">
        <f>IF(A684=" "," ",IF(periods_per_year=26,IF(A684=1,fpdate,B683+14),IF(periods_per_year=52,IF(A684=1,fpdate,B683+7),DATE(YEAR(fpdate),MONTH(fpdate)+(A684-1)*months_per_period,IF(periods_per_year=24,IF((1-MOD(A684,2))=1,DAY(fpdate)+14,DAY(fpdate)),DAY(fpdate))))))</f>
        <v xml:space="preserve"> </v>
      </c>
      <c r="C684" s="94" t="str">
        <f t="shared" si="66"/>
        <v xml:space="preserve"> </v>
      </c>
      <c r="D684" s="99"/>
      <c r="E684" s="94" t="str">
        <f t="shared" si="67"/>
        <v xml:space="preserve"> </v>
      </c>
      <c r="F684" s="94" t="str">
        <f t="shared" si="68"/>
        <v xml:space="preserve"> </v>
      </c>
      <c r="G684" s="94" t="str">
        <f t="shared" si="64"/>
        <v xml:space="preserve"> </v>
      </c>
      <c r="H684" s="98">
        <f t="shared" si="69"/>
        <v>2</v>
      </c>
      <c r="I684"/>
    </row>
    <row r="685" spans="1:9" ht="16">
      <c r="A685" s="43" t="str">
        <f t="shared" si="65"/>
        <v xml:space="preserve"> </v>
      </c>
      <c r="B685" s="93" t="str">
        <f>IF(A685=" "," ",IF(periods_per_year=26,IF(A685=1,fpdate,B684+14),IF(periods_per_year=52,IF(A685=1,fpdate,B684+7),DATE(YEAR(fpdate),MONTH(fpdate)+(A685-1)*months_per_period,IF(periods_per_year=24,IF((1-MOD(A685,2))=1,DAY(fpdate)+14,DAY(fpdate)),DAY(fpdate))))))</f>
        <v xml:space="preserve"> </v>
      </c>
      <c r="C685" s="94" t="str">
        <f t="shared" si="66"/>
        <v xml:space="preserve"> </v>
      </c>
      <c r="D685" s="99"/>
      <c r="E685" s="94" t="str">
        <f t="shared" si="67"/>
        <v xml:space="preserve"> </v>
      </c>
      <c r="F685" s="94" t="str">
        <f t="shared" si="68"/>
        <v xml:space="preserve"> </v>
      </c>
      <c r="G685" s="94" t="str">
        <f t="shared" si="64"/>
        <v xml:space="preserve"> </v>
      </c>
      <c r="H685" s="98">
        <f t="shared" si="69"/>
        <v>2</v>
      </c>
      <c r="I685"/>
    </row>
    <row r="686" spans="1:9" ht="16">
      <c r="A686" s="43" t="str">
        <f t="shared" si="65"/>
        <v xml:space="preserve"> </v>
      </c>
      <c r="B686" s="93" t="str">
        <f>IF(A686=" "," ",IF(periods_per_year=26,IF(A686=1,fpdate,B685+14),IF(periods_per_year=52,IF(A686=1,fpdate,B685+7),DATE(YEAR(fpdate),MONTH(fpdate)+(A686-1)*months_per_period,IF(periods_per_year=24,IF((1-MOD(A686,2))=1,DAY(fpdate)+14,DAY(fpdate)),DAY(fpdate))))))</f>
        <v xml:space="preserve"> </v>
      </c>
      <c r="C686" s="94" t="str">
        <f t="shared" si="66"/>
        <v xml:space="preserve"> </v>
      </c>
      <c r="D686" s="99"/>
      <c r="E686" s="94" t="str">
        <f t="shared" si="67"/>
        <v xml:space="preserve"> </v>
      </c>
      <c r="F686" s="94" t="str">
        <f t="shared" si="68"/>
        <v xml:space="preserve"> </v>
      </c>
      <c r="G686" s="94" t="str">
        <f t="shared" si="64"/>
        <v xml:space="preserve"> </v>
      </c>
      <c r="H686" s="98">
        <f t="shared" si="69"/>
        <v>2</v>
      </c>
      <c r="I686"/>
    </row>
    <row r="687" spans="1:9" ht="16">
      <c r="A687" s="43" t="str">
        <f t="shared" si="65"/>
        <v xml:space="preserve"> </v>
      </c>
      <c r="B687" s="93" t="str">
        <f>IF(A687=" "," ",IF(periods_per_year=26,IF(A687=1,fpdate,B686+14),IF(periods_per_year=52,IF(A687=1,fpdate,B686+7),DATE(YEAR(fpdate),MONTH(fpdate)+(A687-1)*months_per_period,IF(periods_per_year=24,IF((1-MOD(A687,2))=1,DAY(fpdate)+14,DAY(fpdate)),DAY(fpdate))))))</f>
        <v xml:space="preserve"> </v>
      </c>
      <c r="C687" s="94" t="str">
        <f t="shared" si="66"/>
        <v xml:space="preserve"> </v>
      </c>
      <c r="D687" s="99"/>
      <c r="E687" s="94" t="str">
        <f t="shared" si="67"/>
        <v xml:space="preserve"> </v>
      </c>
      <c r="F687" s="94" t="str">
        <f t="shared" si="68"/>
        <v xml:space="preserve"> </v>
      </c>
      <c r="G687" s="94" t="str">
        <f t="shared" si="64"/>
        <v xml:space="preserve"> </v>
      </c>
      <c r="H687" s="98">
        <f t="shared" si="69"/>
        <v>2</v>
      </c>
      <c r="I687"/>
    </row>
    <row r="688" spans="1:9" ht="16">
      <c r="A688" s="43" t="str">
        <f t="shared" si="65"/>
        <v xml:space="preserve"> </v>
      </c>
      <c r="B688" s="93" t="str">
        <f>IF(A688=" "," ",IF(periods_per_year=26,IF(A688=1,fpdate,B687+14),IF(periods_per_year=52,IF(A688=1,fpdate,B687+7),DATE(YEAR(fpdate),MONTH(fpdate)+(A688-1)*months_per_period,IF(periods_per_year=24,IF((1-MOD(A688,2))=1,DAY(fpdate)+14,DAY(fpdate)),DAY(fpdate))))))</f>
        <v xml:space="preserve"> </v>
      </c>
      <c r="C688" s="94" t="str">
        <f t="shared" si="66"/>
        <v xml:space="preserve"> </v>
      </c>
      <c r="D688" s="99"/>
      <c r="E688" s="94" t="str">
        <f t="shared" si="67"/>
        <v xml:space="preserve"> </v>
      </c>
      <c r="F688" s="94" t="str">
        <f t="shared" si="68"/>
        <v xml:space="preserve"> </v>
      </c>
      <c r="G688" s="94" t="str">
        <f t="shared" si="64"/>
        <v xml:space="preserve"> </v>
      </c>
      <c r="H688" s="98">
        <f t="shared" si="69"/>
        <v>2</v>
      </c>
      <c r="I688"/>
    </row>
    <row r="689" spans="1:9" ht="16">
      <c r="A689" s="43" t="str">
        <f t="shared" si="65"/>
        <v xml:space="preserve"> </v>
      </c>
      <c r="B689" s="93" t="str">
        <f>IF(A689=" "," ",IF(periods_per_year=26,IF(A689=1,fpdate,B688+14),IF(periods_per_year=52,IF(A689=1,fpdate,B688+7),DATE(YEAR(fpdate),MONTH(fpdate)+(A689-1)*months_per_period,IF(periods_per_year=24,IF((1-MOD(A689,2))=1,DAY(fpdate)+14,DAY(fpdate)),DAY(fpdate))))))</f>
        <v xml:space="preserve"> </v>
      </c>
      <c r="C689" s="94" t="str">
        <f t="shared" si="66"/>
        <v xml:space="preserve"> </v>
      </c>
      <c r="D689" s="99"/>
      <c r="E689" s="94" t="str">
        <f t="shared" si="67"/>
        <v xml:space="preserve"> </v>
      </c>
      <c r="F689" s="94" t="str">
        <f t="shared" si="68"/>
        <v xml:space="preserve"> </v>
      </c>
      <c r="G689" s="94" t="str">
        <f t="shared" si="64"/>
        <v xml:space="preserve"> </v>
      </c>
      <c r="H689" s="98">
        <f t="shared" si="69"/>
        <v>2</v>
      </c>
      <c r="I689"/>
    </row>
    <row r="690" spans="1:9" ht="16">
      <c r="A690" s="43" t="str">
        <f t="shared" si="65"/>
        <v xml:space="preserve"> </v>
      </c>
      <c r="B690" s="93" t="str">
        <f>IF(A690=" "," ",IF(periods_per_year=26,IF(A690=1,fpdate,B689+14),IF(periods_per_year=52,IF(A690=1,fpdate,B689+7),DATE(YEAR(fpdate),MONTH(fpdate)+(A690-1)*months_per_period,IF(periods_per_year=24,IF((1-MOD(A690,2))=1,DAY(fpdate)+14,DAY(fpdate)),DAY(fpdate))))))</f>
        <v xml:space="preserve"> </v>
      </c>
      <c r="C690" s="94" t="str">
        <f t="shared" si="66"/>
        <v xml:space="preserve"> </v>
      </c>
      <c r="D690" s="99"/>
      <c r="E690" s="94" t="str">
        <f t="shared" si="67"/>
        <v xml:space="preserve"> </v>
      </c>
      <c r="F690" s="94" t="str">
        <f t="shared" si="68"/>
        <v xml:space="preserve"> </v>
      </c>
      <c r="G690" s="94" t="str">
        <f t="shared" si="64"/>
        <v xml:space="preserve"> </v>
      </c>
      <c r="H690" s="98">
        <f t="shared" si="69"/>
        <v>2</v>
      </c>
      <c r="I690"/>
    </row>
    <row r="691" spans="1:9" ht="16">
      <c r="A691" s="43" t="str">
        <f t="shared" si="65"/>
        <v xml:space="preserve"> </v>
      </c>
      <c r="B691" s="93" t="str">
        <f>IF(A691=" "," ",IF(periods_per_year=26,IF(A691=1,fpdate,B690+14),IF(periods_per_year=52,IF(A691=1,fpdate,B690+7),DATE(YEAR(fpdate),MONTH(fpdate)+(A691-1)*months_per_period,IF(periods_per_year=24,IF((1-MOD(A691,2))=1,DAY(fpdate)+14,DAY(fpdate)),DAY(fpdate))))))</f>
        <v xml:space="preserve"> </v>
      </c>
      <c r="C691" s="94" t="str">
        <f t="shared" si="66"/>
        <v xml:space="preserve"> </v>
      </c>
      <c r="D691" s="99"/>
      <c r="E691" s="94" t="str">
        <f t="shared" si="67"/>
        <v xml:space="preserve"> </v>
      </c>
      <c r="F691" s="94" t="str">
        <f t="shared" si="68"/>
        <v xml:space="preserve"> </v>
      </c>
      <c r="G691" s="94" t="str">
        <f t="shared" si="64"/>
        <v xml:space="preserve"> </v>
      </c>
      <c r="H691" s="98">
        <f t="shared" si="69"/>
        <v>2</v>
      </c>
      <c r="I691"/>
    </row>
    <row r="692" spans="1:9" ht="16">
      <c r="A692" s="43" t="str">
        <f t="shared" si="65"/>
        <v xml:space="preserve"> </v>
      </c>
      <c r="B692" s="93" t="str">
        <f>IF(A692=" "," ",IF(periods_per_year=26,IF(A692=1,fpdate,B691+14),IF(periods_per_year=52,IF(A692=1,fpdate,B691+7),DATE(YEAR(fpdate),MONTH(fpdate)+(A692-1)*months_per_period,IF(periods_per_year=24,IF((1-MOD(A692,2))=1,DAY(fpdate)+14,DAY(fpdate)),DAY(fpdate))))))</f>
        <v xml:space="preserve"> </v>
      </c>
      <c r="C692" s="94" t="str">
        <f t="shared" si="66"/>
        <v xml:space="preserve"> </v>
      </c>
      <c r="D692" s="99"/>
      <c r="E692" s="94" t="str">
        <f t="shared" si="67"/>
        <v xml:space="preserve"> </v>
      </c>
      <c r="F692" s="94" t="str">
        <f t="shared" si="68"/>
        <v xml:space="preserve"> </v>
      </c>
      <c r="G692" s="94" t="str">
        <f t="shared" si="64"/>
        <v xml:space="preserve"> </v>
      </c>
      <c r="H692" s="98">
        <f t="shared" si="69"/>
        <v>2</v>
      </c>
      <c r="I692"/>
    </row>
    <row r="693" spans="1:9" ht="16">
      <c r="A693" s="43" t="str">
        <f t="shared" si="65"/>
        <v xml:space="preserve"> </v>
      </c>
      <c r="B693" s="93" t="str">
        <f>IF(A693=" "," ",IF(periods_per_year=26,IF(A693=1,fpdate,B692+14),IF(periods_per_year=52,IF(A693=1,fpdate,B692+7),DATE(YEAR(fpdate),MONTH(fpdate)+(A693-1)*months_per_period,IF(periods_per_year=24,IF((1-MOD(A693,2))=1,DAY(fpdate)+14,DAY(fpdate)),DAY(fpdate))))))</f>
        <v xml:space="preserve"> </v>
      </c>
      <c r="C693" s="94" t="str">
        <f t="shared" si="66"/>
        <v xml:space="preserve"> </v>
      </c>
      <c r="D693" s="99"/>
      <c r="E693" s="94" t="str">
        <f t="shared" si="67"/>
        <v xml:space="preserve"> </v>
      </c>
      <c r="F693" s="94" t="str">
        <f t="shared" si="68"/>
        <v xml:space="preserve"> </v>
      </c>
      <c r="G693" s="94" t="str">
        <f t="shared" si="64"/>
        <v xml:space="preserve"> </v>
      </c>
      <c r="H693" s="98">
        <f t="shared" si="69"/>
        <v>2</v>
      </c>
      <c r="I693"/>
    </row>
    <row r="694" spans="1:9" ht="16">
      <c r="A694" s="43" t="str">
        <f t="shared" si="65"/>
        <v xml:space="preserve"> </v>
      </c>
      <c r="B694" s="93" t="str">
        <f>IF(A694=" "," ",IF(periods_per_year=26,IF(A694=1,fpdate,B693+14),IF(periods_per_year=52,IF(A694=1,fpdate,B693+7),DATE(YEAR(fpdate),MONTH(fpdate)+(A694-1)*months_per_period,IF(periods_per_year=24,IF((1-MOD(A694,2))=1,DAY(fpdate)+14,DAY(fpdate)),DAY(fpdate))))))</f>
        <v xml:space="preserve"> </v>
      </c>
      <c r="C694" s="94" t="str">
        <f t="shared" si="66"/>
        <v xml:space="preserve"> </v>
      </c>
      <c r="D694" s="99"/>
      <c r="E694" s="94" t="str">
        <f t="shared" si="67"/>
        <v xml:space="preserve"> </v>
      </c>
      <c r="F694" s="94" t="str">
        <f t="shared" si="68"/>
        <v xml:space="preserve"> </v>
      </c>
      <c r="G694" s="94" t="str">
        <f t="shared" si="64"/>
        <v xml:space="preserve"> </v>
      </c>
      <c r="H694" s="98">
        <f t="shared" si="69"/>
        <v>2</v>
      </c>
      <c r="I694"/>
    </row>
    <row r="695" spans="1:9" ht="16">
      <c r="A695" s="43" t="str">
        <f t="shared" si="65"/>
        <v xml:space="preserve"> </v>
      </c>
      <c r="B695" s="93" t="str">
        <f>IF(A695=" "," ",IF(periods_per_year=26,IF(A695=1,fpdate,B694+14),IF(periods_per_year=52,IF(A695=1,fpdate,B694+7),DATE(YEAR(fpdate),MONTH(fpdate)+(A695-1)*months_per_period,IF(periods_per_year=24,IF((1-MOD(A695,2))=1,DAY(fpdate)+14,DAY(fpdate)),DAY(fpdate))))))</f>
        <v xml:space="preserve"> </v>
      </c>
      <c r="C695" s="94" t="str">
        <f t="shared" si="66"/>
        <v xml:space="preserve"> </v>
      </c>
      <c r="D695" s="99"/>
      <c r="E695" s="94" t="str">
        <f t="shared" si="67"/>
        <v xml:space="preserve"> </v>
      </c>
      <c r="F695" s="94" t="str">
        <f t="shared" si="68"/>
        <v xml:space="preserve"> </v>
      </c>
      <c r="G695" s="94" t="str">
        <f t="shared" si="64"/>
        <v xml:space="preserve"> </v>
      </c>
      <c r="H695" s="98">
        <f t="shared" si="69"/>
        <v>2</v>
      </c>
      <c r="I695"/>
    </row>
    <row r="696" spans="1:9" ht="16">
      <c r="A696" s="43" t="str">
        <f t="shared" si="65"/>
        <v xml:space="preserve"> </v>
      </c>
      <c r="B696" s="93" t="str">
        <f>IF(A696=" "," ",IF(periods_per_year=26,IF(A696=1,fpdate,B695+14),IF(periods_per_year=52,IF(A696=1,fpdate,B695+7),DATE(YEAR(fpdate),MONTH(fpdate)+(A696-1)*months_per_period,IF(periods_per_year=24,IF((1-MOD(A696,2))=1,DAY(fpdate)+14,DAY(fpdate)),DAY(fpdate))))))</f>
        <v xml:space="preserve"> </v>
      </c>
      <c r="C696" s="94" t="str">
        <f t="shared" si="66"/>
        <v xml:space="preserve"> </v>
      </c>
      <c r="D696" s="99"/>
      <c r="E696" s="94" t="str">
        <f t="shared" si="67"/>
        <v xml:space="preserve"> </v>
      </c>
      <c r="F696" s="94" t="str">
        <f t="shared" si="68"/>
        <v xml:space="preserve"> </v>
      </c>
      <c r="G696" s="94" t="str">
        <f t="shared" si="64"/>
        <v xml:space="preserve"> </v>
      </c>
      <c r="H696" s="98">
        <f t="shared" si="69"/>
        <v>2</v>
      </c>
      <c r="I696"/>
    </row>
    <row r="697" spans="1:9" ht="16">
      <c r="A697" s="43" t="str">
        <f t="shared" si="65"/>
        <v xml:space="preserve"> </v>
      </c>
      <c r="B697" s="93" t="str">
        <f>IF(A697=" "," ",IF(periods_per_year=26,IF(A697=1,fpdate,B696+14),IF(periods_per_year=52,IF(A697=1,fpdate,B696+7),DATE(YEAR(fpdate),MONTH(fpdate)+(A697-1)*months_per_period,IF(periods_per_year=24,IF((1-MOD(A697,2))=1,DAY(fpdate)+14,DAY(fpdate)),DAY(fpdate))))))</f>
        <v xml:space="preserve"> </v>
      </c>
      <c r="C697" s="94" t="str">
        <f t="shared" si="66"/>
        <v xml:space="preserve"> </v>
      </c>
      <c r="D697" s="99"/>
      <c r="E697" s="94" t="str">
        <f t="shared" si="67"/>
        <v xml:space="preserve"> </v>
      </c>
      <c r="F697" s="94" t="str">
        <f t="shared" si="68"/>
        <v xml:space="preserve"> </v>
      </c>
      <c r="G697" s="94" t="str">
        <f t="shared" si="64"/>
        <v xml:space="preserve"> </v>
      </c>
      <c r="H697" s="98">
        <f t="shared" si="69"/>
        <v>2</v>
      </c>
      <c r="I697"/>
    </row>
    <row r="698" spans="1:9" ht="16">
      <c r="A698" s="43" t="str">
        <f t="shared" si="65"/>
        <v xml:space="preserve"> </v>
      </c>
      <c r="B698" s="93" t="str">
        <f>IF(A698=" "," ",IF(periods_per_year=26,IF(A698=1,fpdate,B697+14),IF(periods_per_year=52,IF(A698=1,fpdate,B697+7),DATE(YEAR(fpdate),MONTH(fpdate)+(A698-1)*months_per_period,IF(periods_per_year=24,IF((1-MOD(A698,2))=1,DAY(fpdate)+14,DAY(fpdate)),DAY(fpdate))))))</f>
        <v xml:space="preserve"> </v>
      </c>
      <c r="C698" s="94" t="str">
        <f t="shared" si="66"/>
        <v xml:space="preserve"> </v>
      </c>
      <c r="D698" s="99"/>
      <c r="E698" s="94" t="str">
        <f t="shared" si="67"/>
        <v xml:space="preserve"> </v>
      </c>
      <c r="F698" s="94" t="str">
        <f t="shared" si="68"/>
        <v xml:space="preserve"> </v>
      </c>
      <c r="G698" s="94" t="str">
        <f t="shared" si="64"/>
        <v xml:space="preserve"> </v>
      </c>
      <c r="H698" s="98">
        <f t="shared" si="69"/>
        <v>2</v>
      </c>
      <c r="I698"/>
    </row>
    <row r="699" spans="1:9" ht="16">
      <c r="A699" s="43" t="str">
        <f t="shared" si="65"/>
        <v xml:space="preserve"> </v>
      </c>
      <c r="B699" s="93" t="str">
        <f>IF(A699=" "," ",IF(periods_per_year=26,IF(A699=1,fpdate,B698+14),IF(periods_per_year=52,IF(A699=1,fpdate,B698+7),DATE(YEAR(fpdate),MONTH(fpdate)+(A699-1)*months_per_period,IF(periods_per_year=24,IF((1-MOD(A699,2))=1,DAY(fpdate)+14,DAY(fpdate)),DAY(fpdate))))))</f>
        <v xml:space="preserve"> </v>
      </c>
      <c r="C699" s="94" t="str">
        <f t="shared" si="66"/>
        <v xml:space="preserve"> </v>
      </c>
      <c r="D699" s="99"/>
      <c r="E699" s="94" t="str">
        <f t="shared" si="67"/>
        <v xml:space="preserve"> </v>
      </c>
      <c r="F699" s="94" t="str">
        <f t="shared" si="68"/>
        <v xml:space="preserve"> </v>
      </c>
      <c r="G699" s="94" t="str">
        <f t="shared" si="64"/>
        <v xml:space="preserve"> </v>
      </c>
      <c r="H699" s="98">
        <f t="shared" si="69"/>
        <v>2</v>
      </c>
      <c r="I699"/>
    </row>
    <row r="700" spans="1:9" ht="16">
      <c r="A700" s="43" t="str">
        <f t="shared" si="65"/>
        <v xml:space="preserve"> </v>
      </c>
      <c r="B700" s="93" t="str">
        <f>IF(A700=" "," ",IF(periods_per_year=26,IF(A700=1,fpdate,B699+14),IF(periods_per_year=52,IF(A700=1,fpdate,B699+7),DATE(YEAR(fpdate),MONTH(fpdate)+(A700-1)*months_per_period,IF(periods_per_year=24,IF((1-MOD(A700,2))=1,DAY(fpdate)+14,DAY(fpdate)),DAY(fpdate))))))</f>
        <v xml:space="preserve"> </v>
      </c>
      <c r="C700" s="94" t="str">
        <f t="shared" si="66"/>
        <v xml:space="preserve"> </v>
      </c>
      <c r="D700" s="99"/>
      <c r="E700" s="94" t="str">
        <f t="shared" si="67"/>
        <v xml:space="preserve"> </v>
      </c>
      <c r="F700" s="94" t="str">
        <f t="shared" si="68"/>
        <v xml:space="preserve"> </v>
      </c>
      <c r="G700" s="94" t="str">
        <f t="shared" si="64"/>
        <v xml:space="preserve"> </v>
      </c>
      <c r="H700" s="98">
        <f t="shared" si="69"/>
        <v>2</v>
      </c>
      <c r="I700"/>
    </row>
    <row r="701" spans="1:9" ht="16">
      <c r="A701" s="43" t="str">
        <f t="shared" si="65"/>
        <v xml:space="preserve"> </v>
      </c>
      <c r="B701" s="93" t="str">
        <f>IF(A701=" "," ",IF(periods_per_year=26,IF(A701=1,fpdate,B700+14),IF(periods_per_year=52,IF(A701=1,fpdate,B700+7),DATE(YEAR(fpdate),MONTH(fpdate)+(A701-1)*months_per_period,IF(periods_per_year=24,IF((1-MOD(A701,2))=1,DAY(fpdate)+14,DAY(fpdate)),DAY(fpdate))))))</f>
        <v xml:space="preserve"> </v>
      </c>
      <c r="C701" s="94" t="str">
        <f t="shared" si="66"/>
        <v xml:space="preserve"> </v>
      </c>
      <c r="D701" s="99"/>
      <c r="E701" s="94" t="str">
        <f t="shared" si="67"/>
        <v xml:space="preserve"> </v>
      </c>
      <c r="F701" s="94" t="str">
        <f t="shared" si="68"/>
        <v xml:space="preserve"> </v>
      </c>
      <c r="G701" s="94" t="str">
        <f t="shared" si="64"/>
        <v xml:space="preserve"> </v>
      </c>
      <c r="H701" s="98">
        <f t="shared" si="69"/>
        <v>2</v>
      </c>
      <c r="I701"/>
    </row>
    <row r="702" spans="1:9" ht="16">
      <c r="A702" s="43" t="str">
        <f t="shared" si="65"/>
        <v xml:space="preserve"> </v>
      </c>
      <c r="B702" s="93" t="str">
        <f>IF(A702=" "," ",IF(periods_per_year=26,IF(A702=1,fpdate,B701+14),IF(periods_per_year=52,IF(A702=1,fpdate,B701+7),DATE(YEAR(fpdate),MONTH(fpdate)+(A702-1)*months_per_period,IF(periods_per_year=24,IF((1-MOD(A702,2))=1,DAY(fpdate)+14,DAY(fpdate)),DAY(fpdate))))))</f>
        <v xml:space="preserve"> </v>
      </c>
      <c r="C702" s="94" t="str">
        <f t="shared" si="66"/>
        <v xml:space="preserve"> </v>
      </c>
      <c r="D702" s="99"/>
      <c r="E702" s="94" t="str">
        <f t="shared" si="67"/>
        <v xml:space="preserve"> </v>
      </c>
      <c r="F702" s="94" t="str">
        <f t="shared" si="68"/>
        <v xml:space="preserve"> </v>
      </c>
      <c r="G702" s="94" t="str">
        <f t="shared" ref="G702:G765" si="70">IF(A702=" "," ",G701-F702)</f>
        <v xml:space="preserve"> </v>
      </c>
      <c r="H702" s="98">
        <f t="shared" si="69"/>
        <v>2</v>
      </c>
      <c r="I702"/>
    </row>
    <row r="703" spans="1:9" ht="16">
      <c r="A703" s="43" t="str">
        <f t="shared" si="65"/>
        <v xml:space="preserve"> </v>
      </c>
      <c r="B703" s="93" t="str">
        <f>IF(A703=" "," ",IF(periods_per_year=26,IF(A703=1,fpdate,B702+14),IF(periods_per_year=52,IF(A703=1,fpdate,B702+7),DATE(YEAR(fpdate),MONTH(fpdate)+(A703-1)*months_per_period,IF(periods_per_year=24,IF((1-MOD(A703,2))=1,DAY(fpdate)+14,DAY(fpdate)),DAY(fpdate))))))</f>
        <v xml:space="preserve"> </v>
      </c>
      <c r="C703" s="94" t="str">
        <f t="shared" si="66"/>
        <v xml:space="preserve"> </v>
      </c>
      <c r="D703" s="99"/>
      <c r="E703" s="94" t="str">
        <f t="shared" si="67"/>
        <v xml:space="preserve"> </v>
      </c>
      <c r="F703" s="94" t="str">
        <f t="shared" si="68"/>
        <v xml:space="preserve"> </v>
      </c>
      <c r="G703" s="94" t="str">
        <f t="shared" si="70"/>
        <v xml:space="preserve"> </v>
      </c>
      <c r="H703" s="98">
        <f t="shared" si="69"/>
        <v>2</v>
      </c>
      <c r="I703"/>
    </row>
    <row r="704" spans="1:9" ht="16">
      <c r="A704" s="43" t="str">
        <f t="shared" si="65"/>
        <v xml:space="preserve"> </v>
      </c>
      <c r="B704" s="93" t="str">
        <f>IF(A704=" "," ",IF(periods_per_year=26,IF(A704=1,fpdate,B703+14),IF(periods_per_year=52,IF(A704=1,fpdate,B703+7),DATE(YEAR(fpdate),MONTH(fpdate)+(A704-1)*months_per_period,IF(periods_per_year=24,IF((1-MOD(A704,2))=1,DAY(fpdate)+14,DAY(fpdate)),DAY(fpdate))))))</f>
        <v xml:space="preserve"> </v>
      </c>
      <c r="C704" s="94" t="str">
        <f t="shared" si="66"/>
        <v xml:space="preserve"> </v>
      </c>
      <c r="D704" s="99"/>
      <c r="E704" s="94" t="str">
        <f t="shared" si="67"/>
        <v xml:space="preserve"> </v>
      </c>
      <c r="F704" s="94" t="str">
        <f t="shared" si="68"/>
        <v xml:space="preserve"> </v>
      </c>
      <c r="G704" s="94" t="str">
        <f t="shared" si="70"/>
        <v xml:space="preserve"> </v>
      </c>
      <c r="H704" s="98">
        <f t="shared" si="69"/>
        <v>2</v>
      </c>
      <c r="I704"/>
    </row>
    <row r="705" spans="1:9" ht="16">
      <c r="A705" s="43" t="str">
        <f t="shared" si="65"/>
        <v xml:space="preserve"> </v>
      </c>
      <c r="B705" s="93" t="str">
        <f>IF(A705=" "," ",IF(periods_per_year=26,IF(A705=1,fpdate,B704+14),IF(periods_per_year=52,IF(A705=1,fpdate,B704+7),DATE(YEAR(fpdate),MONTH(fpdate)+(A705-1)*months_per_period,IF(periods_per_year=24,IF((1-MOD(A705,2))=1,DAY(fpdate)+14,DAY(fpdate)),DAY(fpdate))))))</f>
        <v xml:space="preserve"> </v>
      </c>
      <c r="C705" s="94" t="str">
        <f t="shared" si="66"/>
        <v xml:space="preserve"> </v>
      </c>
      <c r="D705" s="99"/>
      <c r="E705" s="94" t="str">
        <f t="shared" si="67"/>
        <v xml:space="preserve"> </v>
      </c>
      <c r="F705" s="94" t="str">
        <f t="shared" si="68"/>
        <v xml:space="preserve"> </v>
      </c>
      <c r="G705" s="94" t="str">
        <f t="shared" si="70"/>
        <v xml:space="preserve"> </v>
      </c>
      <c r="H705" s="98">
        <f t="shared" si="69"/>
        <v>2</v>
      </c>
      <c r="I705"/>
    </row>
    <row r="706" spans="1:9" ht="16">
      <c r="A706" s="43" t="str">
        <f t="shared" si="65"/>
        <v xml:space="preserve"> </v>
      </c>
      <c r="B706" s="93" t="str">
        <f>IF(A706=" "," ",IF(periods_per_year=26,IF(A706=1,fpdate,B705+14),IF(periods_per_year=52,IF(A706=1,fpdate,B705+7),DATE(YEAR(fpdate),MONTH(fpdate)+(A706-1)*months_per_period,IF(periods_per_year=24,IF((1-MOD(A706,2))=1,DAY(fpdate)+14,DAY(fpdate)),DAY(fpdate))))))</f>
        <v xml:space="preserve"> </v>
      </c>
      <c r="C706" s="94" t="str">
        <f t="shared" si="66"/>
        <v xml:space="preserve"> </v>
      </c>
      <c r="D706" s="99"/>
      <c r="E706" s="94" t="str">
        <f t="shared" si="67"/>
        <v xml:space="preserve"> </v>
      </c>
      <c r="F706" s="94" t="str">
        <f t="shared" si="68"/>
        <v xml:space="preserve"> </v>
      </c>
      <c r="G706" s="94" t="str">
        <f t="shared" si="70"/>
        <v xml:space="preserve"> </v>
      </c>
      <c r="H706" s="98">
        <f t="shared" si="69"/>
        <v>2</v>
      </c>
      <c r="I706"/>
    </row>
    <row r="707" spans="1:9" ht="16">
      <c r="A707" s="43" t="str">
        <f t="shared" si="65"/>
        <v xml:space="preserve"> </v>
      </c>
      <c r="B707" s="93" t="str">
        <f>IF(A707=" "," ",IF(periods_per_year=26,IF(A707=1,fpdate,B706+14),IF(periods_per_year=52,IF(A707=1,fpdate,B706+7),DATE(YEAR(fpdate),MONTH(fpdate)+(A707-1)*months_per_period,IF(periods_per_year=24,IF((1-MOD(A707,2))=1,DAY(fpdate)+14,DAY(fpdate)),DAY(fpdate))))))</f>
        <v xml:space="preserve"> </v>
      </c>
      <c r="C707" s="94" t="str">
        <f t="shared" si="66"/>
        <v xml:space="preserve"> </v>
      </c>
      <c r="D707" s="99"/>
      <c r="E707" s="94" t="str">
        <f t="shared" si="67"/>
        <v xml:space="preserve"> </v>
      </c>
      <c r="F707" s="94" t="str">
        <f t="shared" si="68"/>
        <v xml:space="preserve"> </v>
      </c>
      <c r="G707" s="94" t="str">
        <f t="shared" si="70"/>
        <v xml:space="preserve"> </v>
      </c>
      <c r="H707" s="98">
        <f t="shared" si="69"/>
        <v>2</v>
      </c>
      <c r="I707"/>
    </row>
    <row r="708" spans="1:9" ht="16">
      <c r="A708" s="43" t="str">
        <f t="shared" si="65"/>
        <v xml:space="preserve"> </v>
      </c>
      <c r="B708" s="93" t="str">
        <f>IF(A708=" "," ",IF(periods_per_year=26,IF(A708=1,fpdate,B707+14),IF(periods_per_year=52,IF(A708=1,fpdate,B707+7),DATE(YEAR(fpdate),MONTH(fpdate)+(A708-1)*months_per_period,IF(periods_per_year=24,IF((1-MOD(A708,2))=1,DAY(fpdate)+14,DAY(fpdate)),DAY(fpdate))))))</f>
        <v xml:space="preserve"> </v>
      </c>
      <c r="C708" s="94" t="str">
        <f t="shared" si="66"/>
        <v xml:space="preserve"> </v>
      </c>
      <c r="D708" s="99"/>
      <c r="E708" s="94" t="str">
        <f t="shared" si="67"/>
        <v xml:space="preserve"> </v>
      </c>
      <c r="F708" s="94" t="str">
        <f t="shared" si="68"/>
        <v xml:space="preserve"> </v>
      </c>
      <c r="G708" s="94" t="str">
        <f t="shared" si="70"/>
        <v xml:space="preserve"> </v>
      </c>
      <c r="H708" s="98">
        <f t="shared" si="69"/>
        <v>2</v>
      </c>
      <c r="I708"/>
    </row>
    <row r="709" spans="1:9" ht="16">
      <c r="A709" s="43" t="str">
        <f t="shared" si="65"/>
        <v xml:space="preserve"> </v>
      </c>
      <c r="B709" s="93" t="str">
        <f>IF(A709=" "," ",IF(periods_per_year=26,IF(A709=1,fpdate,B708+14),IF(periods_per_year=52,IF(A709=1,fpdate,B708+7),DATE(YEAR(fpdate),MONTH(fpdate)+(A709-1)*months_per_period,IF(periods_per_year=24,IF((1-MOD(A709,2))=1,DAY(fpdate)+14,DAY(fpdate)),DAY(fpdate))))))</f>
        <v xml:space="preserve"> </v>
      </c>
      <c r="C709" s="94" t="str">
        <f t="shared" si="66"/>
        <v xml:space="preserve"> </v>
      </c>
      <c r="D709" s="99"/>
      <c r="E709" s="94" t="str">
        <f t="shared" si="67"/>
        <v xml:space="preserve"> </v>
      </c>
      <c r="F709" s="94" t="str">
        <f t="shared" si="68"/>
        <v xml:space="preserve"> </v>
      </c>
      <c r="G709" s="94" t="str">
        <f t="shared" si="70"/>
        <v xml:space="preserve"> </v>
      </c>
      <c r="H709" s="98">
        <f t="shared" si="69"/>
        <v>2</v>
      </c>
      <c r="I709"/>
    </row>
    <row r="710" spans="1:9" ht="16">
      <c r="A710" s="43" t="str">
        <f t="shared" si="65"/>
        <v xml:space="preserve"> </v>
      </c>
      <c r="B710" s="93" t="str">
        <f>IF(A710=" "," ",IF(periods_per_year=26,IF(A710=1,fpdate,B709+14),IF(periods_per_year=52,IF(A710=1,fpdate,B709+7),DATE(YEAR(fpdate),MONTH(fpdate)+(A710-1)*months_per_period,IF(periods_per_year=24,IF((1-MOD(A710,2))=1,DAY(fpdate)+14,DAY(fpdate)),DAY(fpdate))))))</f>
        <v xml:space="preserve"> </v>
      </c>
      <c r="C710" s="94" t="str">
        <f t="shared" si="66"/>
        <v xml:space="preserve"> </v>
      </c>
      <c r="D710" s="99"/>
      <c r="E710" s="94" t="str">
        <f t="shared" si="67"/>
        <v xml:space="preserve"> </v>
      </c>
      <c r="F710" s="94" t="str">
        <f t="shared" si="68"/>
        <v xml:space="preserve"> </v>
      </c>
      <c r="G710" s="94" t="str">
        <f t="shared" si="70"/>
        <v xml:space="preserve"> </v>
      </c>
      <c r="H710" s="98">
        <f t="shared" si="69"/>
        <v>2</v>
      </c>
      <c r="I710"/>
    </row>
    <row r="711" spans="1:9" ht="16">
      <c r="A711" s="43" t="str">
        <f t="shared" si="65"/>
        <v xml:space="preserve"> </v>
      </c>
      <c r="B711" s="93" t="str">
        <f>IF(A711=" "," ",IF(periods_per_year=26,IF(A711=1,fpdate,B710+14),IF(periods_per_year=52,IF(A711=1,fpdate,B710+7),DATE(YEAR(fpdate),MONTH(fpdate)+(A711-1)*months_per_period,IF(periods_per_year=24,IF((1-MOD(A711,2))=1,DAY(fpdate)+14,DAY(fpdate)),DAY(fpdate))))))</f>
        <v xml:space="preserve"> </v>
      </c>
      <c r="C711" s="94" t="str">
        <f t="shared" si="66"/>
        <v xml:space="preserve"> </v>
      </c>
      <c r="D711" s="99"/>
      <c r="E711" s="94" t="str">
        <f t="shared" si="67"/>
        <v xml:space="preserve"> </v>
      </c>
      <c r="F711" s="94" t="str">
        <f t="shared" si="68"/>
        <v xml:space="preserve"> </v>
      </c>
      <c r="G711" s="94" t="str">
        <f t="shared" si="70"/>
        <v xml:space="preserve"> </v>
      </c>
      <c r="H711" s="98">
        <f t="shared" si="69"/>
        <v>2</v>
      </c>
      <c r="I711"/>
    </row>
    <row r="712" spans="1:9" ht="16">
      <c r="A712" s="43" t="str">
        <f t="shared" si="65"/>
        <v xml:space="preserve"> </v>
      </c>
      <c r="B712" s="93" t="str">
        <f>IF(A712=" "," ",IF(periods_per_year=26,IF(A712=1,fpdate,B711+14),IF(periods_per_year=52,IF(A712=1,fpdate,B711+7),DATE(YEAR(fpdate),MONTH(fpdate)+(A712-1)*months_per_period,IF(periods_per_year=24,IF((1-MOD(A712,2))=1,DAY(fpdate)+14,DAY(fpdate)),DAY(fpdate))))))</f>
        <v xml:space="preserve"> </v>
      </c>
      <c r="C712" s="94" t="str">
        <f t="shared" si="66"/>
        <v xml:space="preserve"> </v>
      </c>
      <c r="D712" s="99"/>
      <c r="E712" s="94" t="str">
        <f t="shared" si="67"/>
        <v xml:space="preserve"> </v>
      </c>
      <c r="F712" s="94" t="str">
        <f t="shared" si="68"/>
        <v xml:space="preserve"> </v>
      </c>
      <c r="G712" s="94" t="str">
        <f t="shared" si="70"/>
        <v xml:space="preserve"> </v>
      </c>
      <c r="H712" s="98">
        <f t="shared" si="69"/>
        <v>2</v>
      </c>
      <c r="I712"/>
    </row>
    <row r="713" spans="1:9" ht="16">
      <c r="A713" s="43" t="str">
        <f t="shared" si="65"/>
        <v xml:space="preserve"> </v>
      </c>
      <c r="B713" s="93" t="str">
        <f>IF(A713=" "," ",IF(periods_per_year=26,IF(A713=1,fpdate,B712+14),IF(periods_per_year=52,IF(A713=1,fpdate,B712+7),DATE(YEAR(fpdate),MONTH(fpdate)+(A713-1)*months_per_period,IF(periods_per_year=24,IF((1-MOD(A713,2))=1,DAY(fpdate)+14,DAY(fpdate)),DAY(fpdate))))))</f>
        <v xml:space="preserve"> </v>
      </c>
      <c r="C713" s="94" t="str">
        <f t="shared" si="66"/>
        <v xml:space="preserve"> </v>
      </c>
      <c r="D713" s="99"/>
      <c r="E713" s="94" t="str">
        <f t="shared" si="67"/>
        <v xml:space="preserve"> </v>
      </c>
      <c r="F713" s="94" t="str">
        <f t="shared" si="68"/>
        <v xml:space="preserve"> </v>
      </c>
      <c r="G713" s="94" t="str">
        <f t="shared" si="70"/>
        <v xml:space="preserve"> </v>
      </c>
      <c r="H713" s="98">
        <f t="shared" si="69"/>
        <v>2</v>
      </c>
      <c r="I713"/>
    </row>
    <row r="714" spans="1:9" ht="16">
      <c r="A714" s="43" t="str">
        <f t="shared" ref="A714:A777" si="71">IF(A713&gt;=nper," ",A713+1)</f>
        <v xml:space="preserve"> </v>
      </c>
      <c r="B714" s="93" t="str">
        <f>IF(A714=" "," ",IF(periods_per_year=26,IF(A714=1,fpdate,B713+14),IF(periods_per_year=52,IF(A714=1,fpdate,B713+7),DATE(YEAR(fpdate),MONTH(fpdate)+(A714-1)*months_per_period,IF(periods_per_year=24,IF((1-MOD(A714,2))=1,DAY(fpdate)+14,DAY(fpdate)),DAY(fpdate))))))</f>
        <v xml:space="preserve"> </v>
      </c>
      <c r="C714" s="94" t="str">
        <f t="shared" ref="C714:C777" si="72">IF(A714=" "," ",IF(OR(A714=nper,payment&gt;ROUND((1+rate)*G713,2)),ROUND((1+rate)*G713,2),payment))</f>
        <v xml:space="preserve"> </v>
      </c>
      <c r="D714" s="99"/>
      <c r="E714" s="94" t="str">
        <f t="shared" ref="E714:E777" si="73">IF(A714=" "," ",ROUND(rate*G713,2))</f>
        <v xml:space="preserve"> </v>
      </c>
      <c r="F714" s="94" t="str">
        <f t="shared" ref="F714:F777" si="74">IF(A714=" "," ",C714-E714+D714)</f>
        <v xml:space="preserve"> </v>
      </c>
      <c r="G714" s="94" t="str">
        <f t="shared" si="70"/>
        <v xml:space="preserve"> </v>
      </c>
      <c r="H714" s="98">
        <f t="shared" si="69"/>
        <v>2</v>
      </c>
      <c r="I714"/>
    </row>
    <row r="715" spans="1:9" ht="16">
      <c r="A715" s="43" t="str">
        <f t="shared" si="71"/>
        <v xml:space="preserve"> </v>
      </c>
      <c r="B715" s="93" t="str">
        <f>IF(A715=" "," ",IF(periods_per_year=26,IF(A715=1,fpdate,B714+14),IF(periods_per_year=52,IF(A715=1,fpdate,B714+7),DATE(YEAR(fpdate),MONTH(fpdate)+(A715-1)*months_per_period,IF(periods_per_year=24,IF((1-MOD(A715,2))=1,DAY(fpdate)+14,DAY(fpdate)),DAY(fpdate))))))</f>
        <v xml:space="preserve"> </v>
      </c>
      <c r="C715" s="94" t="str">
        <f t="shared" si="72"/>
        <v xml:space="preserve"> </v>
      </c>
      <c r="D715" s="99"/>
      <c r="E715" s="94" t="str">
        <f t="shared" si="73"/>
        <v xml:space="preserve"> </v>
      </c>
      <c r="F715" s="94" t="str">
        <f t="shared" si="74"/>
        <v xml:space="preserve"> </v>
      </c>
      <c r="G715" s="94" t="str">
        <f t="shared" si="70"/>
        <v xml:space="preserve"> </v>
      </c>
      <c r="H715" s="98">
        <f t="shared" ref="H715:H778" si="75">IF(AND(G715&lt;&gt;" ",G716=" "),1,2)</f>
        <v>2</v>
      </c>
      <c r="I715"/>
    </row>
    <row r="716" spans="1:9" ht="16">
      <c r="A716" s="43" t="str">
        <f t="shared" si="71"/>
        <v xml:space="preserve"> </v>
      </c>
      <c r="B716" s="93" t="str">
        <f>IF(A716=" "," ",IF(periods_per_year=26,IF(A716=1,fpdate,B715+14),IF(periods_per_year=52,IF(A716=1,fpdate,B715+7),DATE(YEAR(fpdate),MONTH(fpdate)+(A716-1)*months_per_period,IF(periods_per_year=24,IF((1-MOD(A716,2))=1,DAY(fpdate)+14,DAY(fpdate)),DAY(fpdate))))))</f>
        <v xml:space="preserve"> </v>
      </c>
      <c r="C716" s="94" t="str">
        <f t="shared" si="72"/>
        <v xml:space="preserve"> </v>
      </c>
      <c r="D716" s="99"/>
      <c r="E716" s="94" t="str">
        <f t="shared" si="73"/>
        <v xml:space="preserve"> </v>
      </c>
      <c r="F716" s="94" t="str">
        <f t="shared" si="74"/>
        <v xml:space="preserve"> </v>
      </c>
      <c r="G716" s="94" t="str">
        <f t="shared" si="70"/>
        <v xml:space="preserve"> </v>
      </c>
      <c r="H716" s="98">
        <f t="shared" si="75"/>
        <v>2</v>
      </c>
      <c r="I716"/>
    </row>
    <row r="717" spans="1:9" ht="16">
      <c r="A717" s="43" t="str">
        <f t="shared" si="71"/>
        <v xml:space="preserve"> </v>
      </c>
      <c r="B717" s="93" t="str">
        <f>IF(A717=" "," ",IF(periods_per_year=26,IF(A717=1,fpdate,B716+14),IF(periods_per_year=52,IF(A717=1,fpdate,B716+7),DATE(YEAR(fpdate),MONTH(fpdate)+(A717-1)*months_per_period,IF(periods_per_year=24,IF((1-MOD(A717,2))=1,DAY(fpdate)+14,DAY(fpdate)),DAY(fpdate))))))</f>
        <v xml:space="preserve"> </v>
      </c>
      <c r="C717" s="94" t="str">
        <f t="shared" si="72"/>
        <v xml:space="preserve"> </v>
      </c>
      <c r="D717" s="99"/>
      <c r="E717" s="94" t="str">
        <f t="shared" si="73"/>
        <v xml:space="preserve"> </v>
      </c>
      <c r="F717" s="94" t="str">
        <f t="shared" si="74"/>
        <v xml:space="preserve"> </v>
      </c>
      <c r="G717" s="94" t="str">
        <f t="shared" si="70"/>
        <v xml:space="preserve"> </v>
      </c>
      <c r="H717" s="98">
        <f t="shared" si="75"/>
        <v>2</v>
      </c>
      <c r="I717"/>
    </row>
    <row r="718" spans="1:9" ht="16">
      <c r="A718" s="43" t="str">
        <f t="shared" si="71"/>
        <v xml:space="preserve"> </v>
      </c>
      <c r="B718" s="93" t="str">
        <f>IF(A718=" "," ",IF(periods_per_year=26,IF(A718=1,fpdate,B717+14),IF(periods_per_year=52,IF(A718=1,fpdate,B717+7),DATE(YEAR(fpdate),MONTH(fpdate)+(A718-1)*months_per_period,IF(periods_per_year=24,IF((1-MOD(A718,2))=1,DAY(fpdate)+14,DAY(fpdate)),DAY(fpdate))))))</f>
        <v xml:space="preserve"> </v>
      </c>
      <c r="C718" s="94" t="str">
        <f t="shared" si="72"/>
        <v xml:space="preserve"> </v>
      </c>
      <c r="D718" s="99"/>
      <c r="E718" s="94" t="str">
        <f t="shared" si="73"/>
        <v xml:space="preserve"> </v>
      </c>
      <c r="F718" s="94" t="str">
        <f t="shared" si="74"/>
        <v xml:space="preserve"> </v>
      </c>
      <c r="G718" s="94" t="str">
        <f t="shared" si="70"/>
        <v xml:space="preserve"> </v>
      </c>
      <c r="H718" s="98">
        <f t="shared" si="75"/>
        <v>2</v>
      </c>
      <c r="I718"/>
    </row>
    <row r="719" spans="1:9" ht="16">
      <c r="A719" s="43" t="str">
        <f t="shared" si="71"/>
        <v xml:space="preserve"> </v>
      </c>
      <c r="B719" s="93" t="str">
        <f>IF(A719=" "," ",IF(periods_per_year=26,IF(A719=1,fpdate,B718+14),IF(periods_per_year=52,IF(A719=1,fpdate,B718+7),DATE(YEAR(fpdate),MONTH(fpdate)+(A719-1)*months_per_period,IF(periods_per_year=24,IF((1-MOD(A719,2))=1,DAY(fpdate)+14,DAY(fpdate)),DAY(fpdate))))))</f>
        <v xml:space="preserve"> </v>
      </c>
      <c r="C719" s="94" t="str">
        <f t="shared" si="72"/>
        <v xml:space="preserve"> </v>
      </c>
      <c r="D719" s="99"/>
      <c r="E719" s="94" t="str">
        <f t="shared" si="73"/>
        <v xml:space="preserve"> </v>
      </c>
      <c r="F719" s="94" t="str">
        <f t="shared" si="74"/>
        <v xml:space="preserve"> </v>
      </c>
      <c r="G719" s="94" t="str">
        <f t="shared" si="70"/>
        <v xml:space="preserve"> </v>
      </c>
      <c r="H719" s="98">
        <f t="shared" si="75"/>
        <v>2</v>
      </c>
      <c r="I719"/>
    </row>
    <row r="720" spans="1:9" ht="16">
      <c r="A720" s="43" t="str">
        <f t="shared" si="71"/>
        <v xml:space="preserve"> </v>
      </c>
      <c r="B720" s="93" t="str">
        <f>IF(A720=" "," ",IF(periods_per_year=26,IF(A720=1,fpdate,B719+14),IF(periods_per_year=52,IF(A720=1,fpdate,B719+7),DATE(YEAR(fpdate),MONTH(fpdate)+(A720-1)*months_per_period,IF(periods_per_year=24,IF((1-MOD(A720,2))=1,DAY(fpdate)+14,DAY(fpdate)),DAY(fpdate))))))</f>
        <v xml:space="preserve"> </v>
      </c>
      <c r="C720" s="94" t="str">
        <f t="shared" si="72"/>
        <v xml:space="preserve"> </v>
      </c>
      <c r="D720" s="99"/>
      <c r="E720" s="94" t="str">
        <f t="shared" si="73"/>
        <v xml:space="preserve"> </v>
      </c>
      <c r="F720" s="94" t="str">
        <f t="shared" si="74"/>
        <v xml:space="preserve"> </v>
      </c>
      <c r="G720" s="94" t="str">
        <f t="shared" si="70"/>
        <v xml:space="preserve"> </v>
      </c>
      <c r="H720" s="98">
        <f t="shared" si="75"/>
        <v>2</v>
      </c>
      <c r="I720"/>
    </row>
    <row r="721" spans="1:9" ht="16">
      <c r="A721" s="43" t="str">
        <f t="shared" si="71"/>
        <v xml:space="preserve"> </v>
      </c>
      <c r="B721" s="93" t="str">
        <f>IF(A721=" "," ",IF(periods_per_year=26,IF(A721=1,fpdate,B720+14),IF(periods_per_year=52,IF(A721=1,fpdate,B720+7),DATE(YEAR(fpdate),MONTH(fpdate)+(A721-1)*months_per_period,IF(periods_per_year=24,IF((1-MOD(A721,2))=1,DAY(fpdate)+14,DAY(fpdate)),DAY(fpdate))))))</f>
        <v xml:space="preserve"> </v>
      </c>
      <c r="C721" s="94" t="str">
        <f t="shared" si="72"/>
        <v xml:space="preserve"> </v>
      </c>
      <c r="D721" s="99"/>
      <c r="E721" s="94" t="str">
        <f t="shared" si="73"/>
        <v xml:space="preserve"> </v>
      </c>
      <c r="F721" s="94" t="str">
        <f t="shared" si="74"/>
        <v xml:space="preserve"> </v>
      </c>
      <c r="G721" s="94" t="str">
        <f t="shared" si="70"/>
        <v xml:space="preserve"> </v>
      </c>
      <c r="H721" s="98">
        <f t="shared" si="75"/>
        <v>2</v>
      </c>
      <c r="I721"/>
    </row>
    <row r="722" spans="1:9" ht="16">
      <c r="A722" s="43" t="str">
        <f t="shared" si="71"/>
        <v xml:space="preserve"> </v>
      </c>
      <c r="B722" s="93" t="str">
        <f>IF(A722=" "," ",IF(periods_per_year=26,IF(A722=1,fpdate,B721+14),IF(periods_per_year=52,IF(A722=1,fpdate,B721+7),DATE(YEAR(fpdate),MONTH(fpdate)+(A722-1)*months_per_period,IF(periods_per_year=24,IF((1-MOD(A722,2))=1,DAY(fpdate)+14,DAY(fpdate)),DAY(fpdate))))))</f>
        <v xml:space="preserve"> </v>
      </c>
      <c r="C722" s="94" t="str">
        <f t="shared" si="72"/>
        <v xml:space="preserve"> </v>
      </c>
      <c r="D722" s="99"/>
      <c r="E722" s="94" t="str">
        <f t="shared" si="73"/>
        <v xml:space="preserve"> </v>
      </c>
      <c r="F722" s="94" t="str">
        <f t="shared" si="74"/>
        <v xml:space="preserve"> </v>
      </c>
      <c r="G722" s="94" t="str">
        <f t="shared" si="70"/>
        <v xml:space="preserve"> </v>
      </c>
      <c r="H722" s="98">
        <f t="shared" si="75"/>
        <v>2</v>
      </c>
      <c r="I722"/>
    </row>
    <row r="723" spans="1:9" ht="16">
      <c r="A723" s="43" t="str">
        <f t="shared" si="71"/>
        <v xml:space="preserve"> </v>
      </c>
      <c r="B723" s="93" t="str">
        <f>IF(A723=" "," ",IF(periods_per_year=26,IF(A723=1,fpdate,B722+14),IF(periods_per_year=52,IF(A723=1,fpdate,B722+7),DATE(YEAR(fpdate),MONTH(fpdate)+(A723-1)*months_per_period,IF(periods_per_year=24,IF((1-MOD(A723,2))=1,DAY(fpdate)+14,DAY(fpdate)),DAY(fpdate))))))</f>
        <v xml:space="preserve"> </v>
      </c>
      <c r="C723" s="94" t="str">
        <f t="shared" si="72"/>
        <v xml:space="preserve"> </v>
      </c>
      <c r="D723" s="99"/>
      <c r="E723" s="94" t="str">
        <f t="shared" si="73"/>
        <v xml:space="preserve"> </v>
      </c>
      <c r="F723" s="94" t="str">
        <f t="shared" si="74"/>
        <v xml:space="preserve"> </v>
      </c>
      <c r="G723" s="94" t="str">
        <f t="shared" si="70"/>
        <v xml:space="preserve"> </v>
      </c>
      <c r="H723" s="98">
        <f t="shared" si="75"/>
        <v>2</v>
      </c>
      <c r="I723"/>
    </row>
    <row r="724" spans="1:9" ht="16">
      <c r="A724" s="43" t="str">
        <f t="shared" si="71"/>
        <v xml:space="preserve"> </v>
      </c>
      <c r="B724" s="93" t="str">
        <f>IF(A724=" "," ",IF(periods_per_year=26,IF(A724=1,fpdate,B723+14),IF(periods_per_year=52,IF(A724=1,fpdate,B723+7),DATE(YEAR(fpdate),MONTH(fpdate)+(A724-1)*months_per_period,IF(periods_per_year=24,IF((1-MOD(A724,2))=1,DAY(fpdate)+14,DAY(fpdate)),DAY(fpdate))))))</f>
        <v xml:space="preserve"> </v>
      </c>
      <c r="C724" s="94" t="str">
        <f t="shared" si="72"/>
        <v xml:space="preserve"> </v>
      </c>
      <c r="D724" s="99"/>
      <c r="E724" s="94" t="str">
        <f t="shared" si="73"/>
        <v xml:space="preserve"> </v>
      </c>
      <c r="F724" s="94" t="str">
        <f t="shared" si="74"/>
        <v xml:space="preserve"> </v>
      </c>
      <c r="G724" s="94" t="str">
        <f t="shared" si="70"/>
        <v xml:space="preserve"> </v>
      </c>
      <c r="H724" s="98">
        <f t="shared" si="75"/>
        <v>2</v>
      </c>
      <c r="I724"/>
    </row>
    <row r="725" spans="1:9" ht="16">
      <c r="A725" s="43" t="str">
        <f t="shared" si="71"/>
        <v xml:space="preserve"> </v>
      </c>
      <c r="B725" s="93" t="str">
        <f>IF(A725=" "," ",IF(periods_per_year=26,IF(A725=1,fpdate,B724+14),IF(periods_per_year=52,IF(A725=1,fpdate,B724+7),DATE(YEAR(fpdate),MONTH(fpdate)+(A725-1)*months_per_period,IF(periods_per_year=24,IF((1-MOD(A725,2))=1,DAY(fpdate)+14,DAY(fpdate)),DAY(fpdate))))))</f>
        <v xml:space="preserve"> </v>
      </c>
      <c r="C725" s="94" t="str">
        <f t="shared" si="72"/>
        <v xml:space="preserve"> </v>
      </c>
      <c r="D725" s="99"/>
      <c r="E725" s="94" t="str">
        <f t="shared" si="73"/>
        <v xml:space="preserve"> </v>
      </c>
      <c r="F725" s="94" t="str">
        <f t="shared" si="74"/>
        <v xml:space="preserve"> </v>
      </c>
      <c r="G725" s="94" t="str">
        <f t="shared" si="70"/>
        <v xml:space="preserve"> </v>
      </c>
      <c r="H725" s="98">
        <f t="shared" si="75"/>
        <v>2</v>
      </c>
      <c r="I725"/>
    </row>
    <row r="726" spans="1:9" ht="16">
      <c r="A726" s="43" t="str">
        <f t="shared" si="71"/>
        <v xml:space="preserve"> </v>
      </c>
      <c r="B726" s="93" t="str">
        <f>IF(A726=" "," ",IF(periods_per_year=26,IF(A726=1,fpdate,B725+14),IF(periods_per_year=52,IF(A726=1,fpdate,B725+7),DATE(YEAR(fpdate),MONTH(fpdate)+(A726-1)*months_per_period,IF(periods_per_year=24,IF((1-MOD(A726,2))=1,DAY(fpdate)+14,DAY(fpdate)),DAY(fpdate))))))</f>
        <v xml:space="preserve"> </v>
      </c>
      <c r="C726" s="94" t="str">
        <f t="shared" si="72"/>
        <v xml:space="preserve"> </v>
      </c>
      <c r="D726" s="99"/>
      <c r="E726" s="94" t="str">
        <f t="shared" si="73"/>
        <v xml:space="preserve"> </v>
      </c>
      <c r="F726" s="94" t="str">
        <f t="shared" si="74"/>
        <v xml:space="preserve"> </v>
      </c>
      <c r="G726" s="94" t="str">
        <f t="shared" si="70"/>
        <v xml:space="preserve"> </v>
      </c>
      <c r="H726" s="98">
        <f t="shared" si="75"/>
        <v>2</v>
      </c>
      <c r="I726"/>
    </row>
    <row r="727" spans="1:9" ht="16">
      <c r="A727" s="43" t="str">
        <f t="shared" si="71"/>
        <v xml:space="preserve"> </v>
      </c>
      <c r="B727" s="93" t="str">
        <f>IF(A727=" "," ",IF(periods_per_year=26,IF(A727=1,fpdate,B726+14),IF(periods_per_year=52,IF(A727=1,fpdate,B726+7),DATE(YEAR(fpdate),MONTH(fpdate)+(A727-1)*months_per_period,IF(periods_per_year=24,IF((1-MOD(A727,2))=1,DAY(fpdate)+14,DAY(fpdate)),DAY(fpdate))))))</f>
        <v xml:space="preserve"> </v>
      </c>
      <c r="C727" s="94" t="str">
        <f t="shared" si="72"/>
        <v xml:space="preserve"> </v>
      </c>
      <c r="D727" s="99"/>
      <c r="E727" s="94" t="str">
        <f t="shared" si="73"/>
        <v xml:space="preserve"> </v>
      </c>
      <c r="F727" s="94" t="str">
        <f t="shared" si="74"/>
        <v xml:space="preserve"> </v>
      </c>
      <c r="G727" s="94" t="str">
        <f t="shared" si="70"/>
        <v xml:space="preserve"> </v>
      </c>
      <c r="H727" s="98">
        <f t="shared" si="75"/>
        <v>2</v>
      </c>
      <c r="I727"/>
    </row>
    <row r="728" spans="1:9" ht="16">
      <c r="A728" s="43" t="str">
        <f t="shared" si="71"/>
        <v xml:space="preserve"> </v>
      </c>
      <c r="B728" s="93" t="str">
        <f>IF(A728=" "," ",IF(periods_per_year=26,IF(A728=1,fpdate,B727+14),IF(periods_per_year=52,IF(A728=1,fpdate,B727+7),DATE(YEAR(fpdate),MONTH(fpdate)+(A728-1)*months_per_period,IF(periods_per_year=24,IF((1-MOD(A728,2))=1,DAY(fpdate)+14,DAY(fpdate)),DAY(fpdate))))))</f>
        <v xml:space="preserve"> </v>
      </c>
      <c r="C728" s="94" t="str">
        <f t="shared" si="72"/>
        <v xml:space="preserve"> </v>
      </c>
      <c r="D728" s="99"/>
      <c r="E728" s="94" t="str">
        <f t="shared" si="73"/>
        <v xml:space="preserve"> </v>
      </c>
      <c r="F728" s="94" t="str">
        <f t="shared" si="74"/>
        <v xml:space="preserve"> </v>
      </c>
      <c r="G728" s="94" t="str">
        <f t="shared" si="70"/>
        <v xml:space="preserve"> </v>
      </c>
      <c r="H728" s="98">
        <f t="shared" si="75"/>
        <v>2</v>
      </c>
      <c r="I728"/>
    </row>
    <row r="729" spans="1:9" ht="16">
      <c r="A729" s="43" t="str">
        <f t="shared" si="71"/>
        <v xml:space="preserve"> </v>
      </c>
      <c r="B729" s="93" t="str">
        <f>IF(A729=" "," ",IF(periods_per_year=26,IF(A729=1,fpdate,B728+14),IF(periods_per_year=52,IF(A729=1,fpdate,B728+7),DATE(YEAR(fpdate),MONTH(fpdate)+(A729-1)*months_per_period,IF(periods_per_year=24,IF((1-MOD(A729,2))=1,DAY(fpdate)+14,DAY(fpdate)),DAY(fpdate))))))</f>
        <v xml:space="preserve"> </v>
      </c>
      <c r="C729" s="94" t="str">
        <f t="shared" si="72"/>
        <v xml:space="preserve"> </v>
      </c>
      <c r="D729" s="99"/>
      <c r="E729" s="94" t="str">
        <f t="shared" si="73"/>
        <v xml:space="preserve"> </v>
      </c>
      <c r="F729" s="94" t="str">
        <f t="shared" si="74"/>
        <v xml:space="preserve"> </v>
      </c>
      <c r="G729" s="94" t="str">
        <f t="shared" si="70"/>
        <v xml:space="preserve"> </v>
      </c>
      <c r="H729" s="98">
        <f t="shared" si="75"/>
        <v>2</v>
      </c>
      <c r="I729"/>
    </row>
    <row r="730" spans="1:9" ht="16">
      <c r="A730" s="43" t="str">
        <f t="shared" si="71"/>
        <v xml:space="preserve"> </v>
      </c>
      <c r="B730" s="93" t="str">
        <f>IF(A730=" "," ",IF(periods_per_year=26,IF(A730=1,fpdate,B729+14),IF(periods_per_year=52,IF(A730=1,fpdate,B729+7),DATE(YEAR(fpdate),MONTH(fpdate)+(A730-1)*months_per_period,IF(periods_per_year=24,IF((1-MOD(A730,2))=1,DAY(fpdate)+14,DAY(fpdate)),DAY(fpdate))))))</f>
        <v xml:space="preserve"> </v>
      </c>
      <c r="C730" s="94" t="str">
        <f t="shared" si="72"/>
        <v xml:space="preserve"> </v>
      </c>
      <c r="D730" s="99"/>
      <c r="E730" s="94" t="str">
        <f t="shared" si="73"/>
        <v xml:space="preserve"> </v>
      </c>
      <c r="F730" s="94" t="str">
        <f t="shared" si="74"/>
        <v xml:space="preserve"> </v>
      </c>
      <c r="G730" s="94" t="str">
        <f t="shared" si="70"/>
        <v xml:space="preserve"> </v>
      </c>
      <c r="H730" s="98">
        <f t="shared" si="75"/>
        <v>2</v>
      </c>
      <c r="I730"/>
    </row>
    <row r="731" spans="1:9" ht="16">
      <c r="A731" s="43" t="str">
        <f t="shared" si="71"/>
        <v xml:space="preserve"> </v>
      </c>
      <c r="B731" s="93" t="str">
        <f>IF(A731=" "," ",IF(periods_per_year=26,IF(A731=1,fpdate,B730+14),IF(periods_per_year=52,IF(A731=1,fpdate,B730+7),DATE(YEAR(fpdate),MONTH(fpdate)+(A731-1)*months_per_period,IF(periods_per_year=24,IF((1-MOD(A731,2))=1,DAY(fpdate)+14,DAY(fpdate)),DAY(fpdate))))))</f>
        <v xml:space="preserve"> </v>
      </c>
      <c r="C731" s="94" t="str">
        <f t="shared" si="72"/>
        <v xml:space="preserve"> </v>
      </c>
      <c r="D731" s="99"/>
      <c r="E731" s="94" t="str">
        <f t="shared" si="73"/>
        <v xml:space="preserve"> </v>
      </c>
      <c r="F731" s="94" t="str">
        <f t="shared" si="74"/>
        <v xml:space="preserve"> </v>
      </c>
      <c r="G731" s="94" t="str">
        <f t="shared" si="70"/>
        <v xml:space="preserve"> </v>
      </c>
      <c r="H731" s="98">
        <f t="shared" si="75"/>
        <v>2</v>
      </c>
      <c r="I731"/>
    </row>
    <row r="732" spans="1:9" ht="16">
      <c r="A732" s="43" t="str">
        <f t="shared" si="71"/>
        <v xml:space="preserve"> </v>
      </c>
      <c r="B732" s="93" t="str">
        <f>IF(A732=" "," ",IF(periods_per_year=26,IF(A732=1,fpdate,B731+14),IF(periods_per_year=52,IF(A732=1,fpdate,B731+7),DATE(YEAR(fpdate),MONTH(fpdate)+(A732-1)*months_per_period,IF(periods_per_year=24,IF((1-MOD(A732,2))=1,DAY(fpdate)+14,DAY(fpdate)),DAY(fpdate))))))</f>
        <v xml:space="preserve"> </v>
      </c>
      <c r="C732" s="94" t="str">
        <f t="shared" si="72"/>
        <v xml:space="preserve"> </v>
      </c>
      <c r="D732" s="99"/>
      <c r="E732" s="94" t="str">
        <f t="shared" si="73"/>
        <v xml:space="preserve"> </v>
      </c>
      <c r="F732" s="94" t="str">
        <f t="shared" si="74"/>
        <v xml:space="preserve"> </v>
      </c>
      <c r="G732" s="94" t="str">
        <f t="shared" si="70"/>
        <v xml:space="preserve"> </v>
      </c>
      <c r="H732" s="98">
        <f t="shared" si="75"/>
        <v>2</v>
      </c>
      <c r="I732"/>
    </row>
    <row r="733" spans="1:9" ht="16">
      <c r="A733" s="43" t="str">
        <f t="shared" si="71"/>
        <v xml:space="preserve"> </v>
      </c>
      <c r="B733" s="93" t="str">
        <f>IF(A733=" "," ",IF(periods_per_year=26,IF(A733=1,fpdate,B732+14),IF(periods_per_year=52,IF(A733=1,fpdate,B732+7),DATE(YEAR(fpdate),MONTH(fpdate)+(A733-1)*months_per_period,IF(periods_per_year=24,IF((1-MOD(A733,2))=1,DAY(fpdate)+14,DAY(fpdate)),DAY(fpdate))))))</f>
        <v xml:space="preserve"> </v>
      </c>
      <c r="C733" s="94" t="str">
        <f t="shared" si="72"/>
        <v xml:space="preserve"> </v>
      </c>
      <c r="D733" s="99"/>
      <c r="E733" s="94" t="str">
        <f t="shared" si="73"/>
        <v xml:space="preserve"> </v>
      </c>
      <c r="F733" s="94" t="str">
        <f t="shared" si="74"/>
        <v xml:space="preserve"> </v>
      </c>
      <c r="G733" s="94" t="str">
        <f t="shared" si="70"/>
        <v xml:space="preserve"> </v>
      </c>
      <c r="H733" s="98">
        <f t="shared" si="75"/>
        <v>2</v>
      </c>
      <c r="I733"/>
    </row>
    <row r="734" spans="1:9" ht="16">
      <c r="A734" s="43" t="str">
        <f t="shared" si="71"/>
        <v xml:space="preserve"> </v>
      </c>
      <c r="B734" s="93" t="str">
        <f>IF(A734=" "," ",IF(periods_per_year=26,IF(A734=1,fpdate,B733+14),IF(periods_per_year=52,IF(A734=1,fpdate,B733+7),DATE(YEAR(fpdate),MONTH(fpdate)+(A734-1)*months_per_period,IF(periods_per_year=24,IF((1-MOD(A734,2))=1,DAY(fpdate)+14,DAY(fpdate)),DAY(fpdate))))))</f>
        <v xml:space="preserve"> </v>
      </c>
      <c r="C734" s="94" t="str">
        <f t="shared" si="72"/>
        <v xml:space="preserve"> </v>
      </c>
      <c r="D734" s="99"/>
      <c r="E734" s="94" t="str">
        <f t="shared" si="73"/>
        <v xml:space="preserve"> </v>
      </c>
      <c r="F734" s="94" t="str">
        <f t="shared" si="74"/>
        <v xml:space="preserve"> </v>
      </c>
      <c r="G734" s="94" t="str">
        <f t="shared" si="70"/>
        <v xml:space="preserve"> </v>
      </c>
      <c r="H734" s="98">
        <f t="shared" si="75"/>
        <v>2</v>
      </c>
      <c r="I734"/>
    </row>
    <row r="735" spans="1:9" ht="16">
      <c r="A735" s="43" t="str">
        <f t="shared" si="71"/>
        <v xml:space="preserve"> </v>
      </c>
      <c r="B735" s="93" t="str">
        <f>IF(A735=" "," ",IF(periods_per_year=26,IF(A735=1,fpdate,B734+14),IF(periods_per_year=52,IF(A735=1,fpdate,B734+7),DATE(YEAR(fpdate),MONTH(fpdate)+(A735-1)*months_per_period,IF(periods_per_year=24,IF((1-MOD(A735,2))=1,DAY(fpdate)+14,DAY(fpdate)),DAY(fpdate))))))</f>
        <v xml:space="preserve"> </v>
      </c>
      <c r="C735" s="94" t="str">
        <f t="shared" si="72"/>
        <v xml:space="preserve"> </v>
      </c>
      <c r="D735" s="99"/>
      <c r="E735" s="94" t="str">
        <f t="shared" si="73"/>
        <v xml:space="preserve"> </v>
      </c>
      <c r="F735" s="94" t="str">
        <f t="shared" si="74"/>
        <v xml:space="preserve"> </v>
      </c>
      <c r="G735" s="94" t="str">
        <f t="shared" si="70"/>
        <v xml:space="preserve"> </v>
      </c>
      <c r="H735" s="98">
        <f t="shared" si="75"/>
        <v>2</v>
      </c>
      <c r="I735"/>
    </row>
    <row r="736" spans="1:9" ht="16">
      <c r="A736" s="43" t="str">
        <f t="shared" si="71"/>
        <v xml:space="preserve"> </v>
      </c>
      <c r="B736" s="93" t="str">
        <f>IF(A736=" "," ",IF(periods_per_year=26,IF(A736=1,fpdate,B735+14),IF(periods_per_year=52,IF(A736=1,fpdate,B735+7),DATE(YEAR(fpdate),MONTH(fpdate)+(A736-1)*months_per_period,IF(periods_per_year=24,IF((1-MOD(A736,2))=1,DAY(fpdate)+14,DAY(fpdate)),DAY(fpdate))))))</f>
        <v xml:space="preserve"> </v>
      </c>
      <c r="C736" s="94" t="str">
        <f t="shared" si="72"/>
        <v xml:space="preserve"> </v>
      </c>
      <c r="D736" s="99"/>
      <c r="E736" s="94" t="str">
        <f t="shared" si="73"/>
        <v xml:space="preserve"> </v>
      </c>
      <c r="F736" s="94" t="str">
        <f t="shared" si="74"/>
        <v xml:space="preserve"> </v>
      </c>
      <c r="G736" s="94" t="str">
        <f t="shared" si="70"/>
        <v xml:space="preserve"> </v>
      </c>
      <c r="H736" s="98">
        <f t="shared" si="75"/>
        <v>2</v>
      </c>
      <c r="I736"/>
    </row>
    <row r="737" spans="1:9" ht="16">
      <c r="A737" s="43" t="str">
        <f t="shared" si="71"/>
        <v xml:space="preserve"> </v>
      </c>
      <c r="B737" s="93" t="str">
        <f>IF(A737=" "," ",IF(periods_per_year=26,IF(A737=1,fpdate,B736+14),IF(periods_per_year=52,IF(A737=1,fpdate,B736+7),DATE(YEAR(fpdate),MONTH(fpdate)+(A737-1)*months_per_period,IF(periods_per_year=24,IF((1-MOD(A737,2))=1,DAY(fpdate)+14,DAY(fpdate)),DAY(fpdate))))))</f>
        <v xml:space="preserve"> </v>
      </c>
      <c r="C737" s="94" t="str">
        <f t="shared" si="72"/>
        <v xml:space="preserve"> </v>
      </c>
      <c r="D737" s="99"/>
      <c r="E737" s="94" t="str">
        <f t="shared" si="73"/>
        <v xml:space="preserve"> </v>
      </c>
      <c r="F737" s="94" t="str">
        <f t="shared" si="74"/>
        <v xml:space="preserve"> </v>
      </c>
      <c r="G737" s="94" t="str">
        <f t="shared" si="70"/>
        <v xml:space="preserve"> </v>
      </c>
      <c r="H737" s="98">
        <f t="shared" si="75"/>
        <v>2</v>
      </c>
      <c r="I737"/>
    </row>
    <row r="738" spans="1:9" ht="16">
      <c r="A738" s="43" t="str">
        <f t="shared" si="71"/>
        <v xml:space="preserve"> </v>
      </c>
      <c r="B738" s="93" t="str">
        <f>IF(A738=" "," ",IF(periods_per_year=26,IF(A738=1,fpdate,B737+14),IF(periods_per_year=52,IF(A738=1,fpdate,B737+7),DATE(YEAR(fpdate),MONTH(fpdate)+(A738-1)*months_per_period,IF(periods_per_year=24,IF((1-MOD(A738,2))=1,DAY(fpdate)+14,DAY(fpdate)),DAY(fpdate))))))</f>
        <v xml:space="preserve"> </v>
      </c>
      <c r="C738" s="94" t="str">
        <f t="shared" si="72"/>
        <v xml:space="preserve"> </v>
      </c>
      <c r="D738" s="99"/>
      <c r="E738" s="94" t="str">
        <f t="shared" si="73"/>
        <v xml:space="preserve"> </v>
      </c>
      <c r="F738" s="94" t="str">
        <f t="shared" si="74"/>
        <v xml:space="preserve"> </v>
      </c>
      <c r="G738" s="94" t="str">
        <f t="shared" si="70"/>
        <v xml:space="preserve"> </v>
      </c>
      <c r="H738" s="98">
        <f t="shared" si="75"/>
        <v>2</v>
      </c>
      <c r="I738"/>
    </row>
    <row r="739" spans="1:9" ht="16">
      <c r="A739" s="43" t="str">
        <f t="shared" si="71"/>
        <v xml:space="preserve"> </v>
      </c>
      <c r="B739" s="93" t="str">
        <f>IF(A739=" "," ",IF(periods_per_year=26,IF(A739=1,fpdate,B738+14),IF(periods_per_year=52,IF(A739=1,fpdate,B738+7),DATE(YEAR(fpdate),MONTH(fpdate)+(A739-1)*months_per_period,IF(periods_per_year=24,IF((1-MOD(A739,2))=1,DAY(fpdate)+14,DAY(fpdate)),DAY(fpdate))))))</f>
        <v xml:space="preserve"> </v>
      </c>
      <c r="C739" s="94" t="str">
        <f t="shared" si="72"/>
        <v xml:space="preserve"> </v>
      </c>
      <c r="D739" s="99"/>
      <c r="E739" s="94" t="str">
        <f t="shared" si="73"/>
        <v xml:space="preserve"> </v>
      </c>
      <c r="F739" s="94" t="str">
        <f t="shared" si="74"/>
        <v xml:space="preserve"> </v>
      </c>
      <c r="G739" s="94" t="str">
        <f t="shared" si="70"/>
        <v xml:space="preserve"> </v>
      </c>
      <c r="H739" s="98">
        <f t="shared" si="75"/>
        <v>2</v>
      </c>
      <c r="I739"/>
    </row>
    <row r="740" spans="1:9" ht="16">
      <c r="A740" s="43" t="str">
        <f t="shared" si="71"/>
        <v xml:space="preserve"> </v>
      </c>
      <c r="B740" s="93" t="str">
        <f>IF(A740=" "," ",IF(periods_per_year=26,IF(A740=1,fpdate,B739+14),IF(periods_per_year=52,IF(A740=1,fpdate,B739+7),DATE(YEAR(fpdate),MONTH(fpdate)+(A740-1)*months_per_period,IF(periods_per_year=24,IF((1-MOD(A740,2))=1,DAY(fpdate)+14,DAY(fpdate)),DAY(fpdate))))))</f>
        <v xml:space="preserve"> </v>
      </c>
      <c r="C740" s="94" t="str">
        <f t="shared" si="72"/>
        <v xml:space="preserve"> </v>
      </c>
      <c r="D740" s="99"/>
      <c r="E740" s="94" t="str">
        <f t="shared" si="73"/>
        <v xml:space="preserve"> </v>
      </c>
      <c r="F740" s="94" t="str">
        <f t="shared" si="74"/>
        <v xml:space="preserve"> </v>
      </c>
      <c r="G740" s="94" t="str">
        <f t="shared" si="70"/>
        <v xml:space="preserve"> </v>
      </c>
      <c r="H740" s="98">
        <f t="shared" si="75"/>
        <v>2</v>
      </c>
      <c r="I740"/>
    </row>
    <row r="741" spans="1:9" ht="16">
      <c r="A741" s="43" t="str">
        <f t="shared" si="71"/>
        <v xml:space="preserve"> </v>
      </c>
      <c r="B741" s="93" t="str">
        <f>IF(A741=" "," ",IF(periods_per_year=26,IF(A741=1,fpdate,B740+14),IF(periods_per_year=52,IF(A741=1,fpdate,B740+7),DATE(YEAR(fpdate),MONTH(fpdate)+(A741-1)*months_per_period,IF(periods_per_year=24,IF((1-MOD(A741,2))=1,DAY(fpdate)+14,DAY(fpdate)),DAY(fpdate))))))</f>
        <v xml:space="preserve"> </v>
      </c>
      <c r="C741" s="94" t="str">
        <f t="shared" si="72"/>
        <v xml:space="preserve"> </v>
      </c>
      <c r="D741" s="99"/>
      <c r="E741" s="94" t="str">
        <f t="shared" si="73"/>
        <v xml:space="preserve"> </v>
      </c>
      <c r="F741" s="94" t="str">
        <f t="shared" si="74"/>
        <v xml:space="preserve"> </v>
      </c>
      <c r="G741" s="94" t="str">
        <f t="shared" si="70"/>
        <v xml:space="preserve"> </v>
      </c>
      <c r="H741" s="98">
        <f t="shared" si="75"/>
        <v>2</v>
      </c>
      <c r="I741"/>
    </row>
    <row r="742" spans="1:9" ht="16">
      <c r="A742" s="43" t="str">
        <f t="shared" si="71"/>
        <v xml:space="preserve"> </v>
      </c>
      <c r="B742" s="93" t="str">
        <f>IF(A742=" "," ",IF(periods_per_year=26,IF(A742=1,fpdate,B741+14),IF(periods_per_year=52,IF(A742=1,fpdate,B741+7),DATE(YEAR(fpdate),MONTH(fpdate)+(A742-1)*months_per_period,IF(periods_per_year=24,IF((1-MOD(A742,2))=1,DAY(fpdate)+14,DAY(fpdate)),DAY(fpdate))))))</f>
        <v xml:space="preserve"> </v>
      </c>
      <c r="C742" s="94" t="str">
        <f t="shared" si="72"/>
        <v xml:space="preserve"> </v>
      </c>
      <c r="D742" s="99"/>
      <c r="E742" s="94" t="str">
        <f t="shared" si="73"/>
        <v xml:space="preserve"> </v>
      </c>
      <c r="F742" s="94" t="str">
        <f t="shared" si="74"/>
        <v xml:space="preserve"> </v>
      </c>
      <c r="G742" s="94" t="str">
        <f t="shared" si="70"/>
        <v xml:space="preserve"> </v>
      </c>
      <c r="H742" s="98">
        <f t="shared" si="75"/>
        <v>2</v>
      </c>
      <c r="I742"/>
    </row>
    <row r="743" spans="1:9" ht="16">
      <c r="A743" s="43" t="str">
        <f t="shared" si="71"/>
        <v xml:space="preserve"> </v>
      </c>
      <c r="B743" s="93" t="str">
        <f>IF(A743=" "," ",IF(periods_per_year=26,IF(A743=1,fpdate,B742+14),IF(periods_per_year=52,IF(A743=1,fpdate,B742+7),DATE(YEAR(fpdate),MONTH(fpdate)+(A743-1)*months_per_period,IF(periods_per_year=24,IF((1-MOD(A743,2))=1,DAY(fpdate)+14,DAY(fpdate)),DAY(fpdate))))))</f>
        <v xml:space="preserve"> </v>
      </c>
      <c r="C743" s="94" t="str">
        <f t="shared" si="72"/>
        <v xml:space="preserve"> </v>
      </c>
      <c r="D743" s="99"/>
      <c r="E743" s="94" t="str">
        <f t="shared" si="73"/>
        <v xml:space="preserve"> </v>
      </c>
      <c r="F743" s="94" t="str">
        <f t="shared" si="74"/>
        <v xml:space="preserve"> </v>
      </c>
      <c r="G743" s="94" t="str">
        <f t="shared" si="70"/>
        <v xml:space="preserve"> </v>
      </c>
      <c r="H743" s="98">
        <f t="shared" si="75"/>
        <v>2</v>
      </c>
      <c r="I743"/>
    </row>
    <row r="744" spans="1:9" ht="16">
      <c r="A744" s="43" t="str">
        <f t="shared" si="71"/>
        <v xml:space="preserve"> </v>
      </c>
      <c r="B744" s="93" t="str">
        <f>IF(A744=" "," ",IF(periods_per_year=26,IF(A744=1,fpdate,B743+14),IF(periods_per_year=52,IF(A744=1,fpdate,B743+7),DATE(YEAR(fpdate),MONTH(fpdate)+(A744-1)*months_per_period,IF(periods_per_year=24,IF((1-MOD(A744,2))=1,DAY(fpdate)+14,DAY(fpdate)),DAY(fpdate))))))</f>
        <v xml:space="preserve"> </v>
      </c>
      <c r="C744" s="94" t="str">
        <f t="shared" si="72"/>
        <v xml:space="preserve"> </v>
      </c>
      <c r="D744" s="99"/>
      <c r="E744" s="94" t="str">
        <f t="shared" si="73"/>
        <v xml:space="preserve"> </v>
      </c>
      <c r="F744" s="94" t="str">
        <f t="shared" si="74"/>
        <v xml:space="preserve"> </v>
      </c>
      <c r="G744" s="94" t="str">
        <f t="shared" si="70"/>
        <v xml:space="preserve"> </v>
      </c>
      <c r="H744" s="98">
        <f t="shared" si="75"/>
        <v>2</v>
      </c>
      <c r="I744"/>
    </row>
    <row r="745" spans="1:9" ht="16">
      <c r="A745" s="43" t="str">
        <f t="shared" si="71"/>
        <v xml:space="preserve"> </v>
      </c>
      <c r="B745" s="93" t="str">
        <f>IF(A745=" "," ",IF(periods_per_year=26,IF(A745=1,fpdate,B744+14),IF(periods_per_year=52,IF(A745=1,fpdate,B744+7),DATE(YEAR(fpdate),MONTH(fpdate)+(A745-1)*months_per_period,IF(periods_per_year=24,IF((1-MOD(A745,2))=1,DAY(fpdate)+14,DAY(fpdate)),DAY(fpdate))))))</f>
        <v xml:space="preserve"> </v>
      </c>
      <c r="C745" s="94" t="str">
        <f t="shared" si="72"/>
        <v xml:space="preserve"> </v>
      </c>
      <c r="D745" s="99"/>
      <c r="E745" s="94" t="str">
        <f t="shared" si="73"/>
        <v xml:space="preserve"> </v>
      </c>
      <c r="F745" s="94" t="str">
        <f t="shared" si="74"/>
        <v xml:space="preserve"> </v>
      </c>
      <c r="G745" s="94" t="str">
        <f t="shared" si="70"/>
        <v xml:space="preserve"> </v>
      </c>
      <c r="H745" s="98">
        <f t="shared" si="75"/>
        <v>2</v>
      </c>
      <c r="I745"/>
    </row>
    <row r="746" spans="1:9" ht="16">
      <c r="A746" s="43" t="str">
        <f t="shared" si="71"/>
        <v xml:space="preserve"> </v>
      </c>
      <c r="B746" s="93" t="str">
        <f>IF(A746=" "," ",IF(periods_per_year=26,IF(A746=1,fpdate,B745+14),IF(periods_per_year=52,IF(A746=1,fpdate,B745+7),DATE(YEAR(fpdate),MONTH(fpdate)+(A746-1)*months_per_period,IF(periods_per_year=24,IF((1-MOD(A746,2))=1,DAY(fpdate)+14,DAY(fpdate)),DAY(fpdate))))))</f>
        <v xml:space="preserve"> </v>
      </c>
      <c r="C746" s="94" t="str">
        <f t="shared" si="72"/>
        <v xml:space="preserve"> </v>
      </c>
      <c r="D746" s="99"/>
      <c r="E746" s="94" t="str">
        <f t="shared" si="73"/>
        <v xml:space="preserve"> </v>
      </c>
      <c r="F746" s="94" t="str">
        <f t="shared" si="74"/>
        <v xml:space="preserve"> </v>
      </c>
      <c r="G746" s="94" t="str">
        <f t="shared" si="70"/>
        <v xml:space="preserve"> </v>
      </c>
      <c r="H746" s="98">
        <f t="shared" si="75"/>
        <v>2</v>
      </c>
      <c r="I746"/>
    </row>
    <row r="747" spans="1:9" ht="16">
      <c r="A747" s="43" t="str">
        <f t="shared" si="71"/>
        <v xml:space="preserve"> </v>
      </c>
      <c r="B747" s="93" t="str">
        <f>IF(A747=" "," ",IF(periods_per_year=26,IF(A747=1,fpdate,B746+14),IF(periods_per_year=52,IF(A747=1,fpdate,B746+7),DATE(YEAR(fpdate),MONTH(fpdate)+(A747-1)*months_per_period,IF(periods_per_year=24,IF((1-MOD(A747,2))=1,DAY(fpdate)+14,DAY(fpdate)),DAY(fpdate))))))</f>
        <v xml:space="preserve"> </v>
      </c>
      <c r="C747" s="94" t="str">
        <f t="shared" si="72"/>
        <v xml:space="preserve"> </v>
      </c>
      <c r="D747" s="99"/>
      <c r="E747" s="94" t="str">
        <f t="shared" si="73"/>
        <v xml:space="preserve"> </v>
      </c>
      <c r="F747" s="94" t="str">
        <f t="shared" si="74"/>
        <v xml:space="preserve"> </v>
      </c>
      <c r="G747" s="94" t="str">
        <f t="shared" si="70"/>
        <v xml:space="preserve"> </v>
      </c>
      <c r="H747" s="98">
        <f t="shared" si="75"/>
        <v>2</v>
      </c>
      <c r="I747"/>
    </row>
    <row r="748" spans="1:9" ht="16">
      <c r="A748" s="43" t="str">
        <f t="shared" si="71"/>
        <v xml:space="preserve"> </v>
      </c>
      <c r="B748" s="93" t="str">
        <f>IF(A748=" "," ",IF(periods_per_year=26,IF(A748=1,fpdate,B747+14),IF(periods_per_year=52,IF(A748=1,fpdate,B747+7),DATE(YEAR(fpdate),MONTH(fpdate)+(A748-1)*months_per_period,IF(periods_per_year=24,IF((1-MOD(A748,2))=1,DAY(fpdate)+14,DAY(fpdate)),DAY(fpdate))))))</f>
        <v xml:space="preserve"> </v>
      </c>
      <c r="C748" s="94" t="str">
        <f t="shared" si="72"/>
        <v xml:space="preserve"> </v>
      </c>
      <c r="D748" s="99"/>
      <c r="E748" s="94" t="str">
        <f t="shared" si="73"/>
        <v xml:space="preserve"> </v>
      </c>
      <c r="F748" s="94" t="str">
        <f t="shared" si="74"/>
        <v xml:space="preserve"> </v>
      </c>
      <c r="G748" s="94" t="str">
        <f t="shared" si="70"/>
        <v xml:space="preserve"> </v>
      </c>
      <c r="H748" s="98">
        <f t="shared" si="75"/>
        <v>2</v>
      </c>
      <c r="I748"/>
    </row>
    <row r="749" spans="1:9" ht="16">
      <c r="A749" s="43" t="str">
        <f t="shared" si="71"/>
        <v xml:space="preserve"> </v>
      </c>
      <c r="B749" s="93" t="str">
        <f>IF(A749=" "," ",IF(periods_per_year=26,IF(A749=1,fpdate,B748+14),IF(periods_per_year=52,IF(A749=1,fpdate,B748+7),DATE(YEAR(fpdate),MONTH(fpdate)+(A749-1)*months_per_period,IF(periods_per_year=24,IF((1-MOD(A749,2))=1,DAY(fpdate)+14,DAY(fpdate)),DAY(fpdate))))))</f>
        <v xml:space="preserve"> </v>
      </c>
      <c r="C749" s="94" t="str">
        <f t="shared" si="72"/>
        <v xml:space="preserve"> </v>
      </c>
      <c r="D749" s="99"/>
      <c r="E749" s="94" t="str">
        <f t="shared" si="73"/>
        <v xml:space="preserve"> </v>
      </c>
      <c r="F749" s="94" t="str">
        <f t="shared" si="74"/>
        <v xml:space="preserve"> </v>
      </c>
      <c r="G749" s="94" t="str">
        <f t="shared" si="70"/>
        <v xml:space="preserve"> </v>
      </c>
      <c r="H749" s="98">
        <f t="shared" si="75"/>
        <v>2</v>
      </c>
      <c r="I749"/>
    </row>
    <row r="750" spans="1:9" ht="16">
      <c r="A750" s="43" t="str">
        <f t="shared" si="71"/>
        <v xml:space="preserve"> </v>
      </c>
      <c r="B750" s="93" t="str">
        <f>IF(A750=" "," ",IF(periods_per_year=26,IF(A750=1,fpdate,B749+14),IF(periods_per_year=52,IF(A750=1,fpdate,B749+7),DATE(YEAR(fpdate),MONTH(fpdate)+(A750-1)*months_per_period,IF(periods_per_year=24,IF((1-MOD(A750,2))=1,DAY(fpdate)+14,DAY(fpdate)),DAY(fpdate))))))</f>
        <v xml:space="preserve"> </v>
      </c>
      <c r="C750" s="94" t="str">
        <f t="shared" si="72"/>
        <v xml:space="preserve"> </v>
      </c>
      <c r="D750" s="99"/>
      <c r="E750" s="94" t="str">
        <f t="shared" si="73"/>
        <v xml:space="preserve"> </v>
      </c>
      <c r="F750" s="94" t="str">
        <f t="shared" si="74"/>
        <v xml:space="preserve"> </v>
      </c>
      <c r="G750" s="94" t="str">
        <f t="shared" si="70"/>
        <v xml:space="preserve"> </v>
      </c>
      <c r="H750" s="98">
        <f t="shared" si="75"/>
        <v>2</v>
      </c>
      <c r="I750"/>
    </row>
    <row r="751" spans="1:9" ht="16">
      <c r="A751" s="43" t="str">
        <f t="shared" si="71"/>
        <v xml:space="preserve"> </v>
      </c>
      <c r="B751" s="93" t="str">
        <f>IF(A751=" "," ",IF(periods_per_year=26,IF(A751=1,fpdate,B750+14),IF(periods_per_year=52,IF(A751=1,fpdate,B750+7),DATE(YEAR(fpdate),MONTH(fpdate)+(A751-1)*months_per_period,IF(periods_per_year=24,IF((1-MOD(A751,2))=1,DAY(fpdate)+14,DAY(fpdate)),DAY(fpdate))))))</f>
        <v xml:space="preserve"> </v>
      </c>
      <c r="C751" s="94" t="str">
        <f t="shared" si="72"/>
        <v xml:space="preserve"> </v>
      </c>
      <c r="D751" s="99"/>
      <c r="E751" s="94" t="str">
        <f t="shared" si="73"/>
        <v xml:space="preserve"> </v>
      </c>
      <c r="F751" s="94" t="str">
        <f t="shared" si="74"/>
        <v xml:space="preserve"> </v>
      </c>
      <c r="G751" s="94" t="str">
        <f t="shared" si="70"/>
        <v xml:space="preserve"> </v>
      </c>
      <c r="H751" s="98">
        <f t="shared" si="75"/>
        <v>2</v>
      </c>
      <c r="I751"/>
    </row>
    <row r="752" spans="1:9" ht="16">
      <c r="A752" s="43" t="str">
        <f t="shared" si="71"/>
        <v xml:space="preserve"> </v>
      </c>
      <c r="B752" s="93" t="str">
        <f>IF(A752=" "," ",IF(periods_per_year=26,IF(A752=1,fpdate,B751+14),IF(periods_per_year=52,IF(A752=1,fpdate,B751+7),DATE(YEAR(fpdate),MONTH(fpdate)+(A752-1)*months_per_period,IF(periods_per_year=24,IF((1-MOD(A752,2))=1,DAY(fpdate)+14,DAY(fpdate)),DAY(fpdate))))))</f>
        <v xml:space="preserve"> </v>
      </c>
      <c r="C752" s="94" t="str">
        <f t="shared" si="72"/>
        <v xml:space="preserve"> </v>
      </c>
      <c r="D752" s="99"/>
      <c r="E752" s="94" t="str">
        <f t="shared" si="73"/>
        <v xml:space="preserve"> </v>
      </c>
      <c r="F752" s="94" t="str">
        <f t="shared" si="74"/>
        <v xml:space="preserve"> </v>
      </c>
      <c r="G752" s="94" t="str">
        <f t="shared" si="70"/>
        <v xml:space="preserve"> </v>
      </c>
      <c r="H752" s="98">
        <f t="shared" si="75"/>
        <v>2</v>
      </c>
      <c r="I752"/>
    </row>
    <row r="753" spans="1:9" ht="16">
      <c r="A753" s="43" t="str">
        <f t="shared" si="71"/>
        <v xml:space="preserve"> </v>
      </c>
      <c r="B753" s="93" t="str">
        <f>IF(A753=" "," ",IF(periods_per_year=26,IF(A753=1,fpdate,B752+14),IF(periods_per_year=52,IF(A753=1,fpdate,B752+7),DATE(YEAR(fpdate),MONTH(fpdate)+(A753-1)*months_per_period,IF(periods_per_year=24,IF((1-MOD(A753,2))=1,DAY(fpdate)+14,DAY(fpdate)),DAY(fpdate))))))</f>
        <v xml:space="preserve"> </v>
      </c>
      <c r="C753" s="94" t="str">
        <f t="shared" si="72"/>
        <v xml:space="preserve"> </v>
      </c>
      <c r="D753" s="99"/>
      <c r="E753" s="94" t="str">
        <f t="shared" si="73"/>
        <v xml:space="preserve"> </v>
      </c>
      <c r="F753" s="94" t="str">
        <f t="shared" si="74"/>
        <v xml:space="preserve"> </v>
      </c>
      <c r="G753" s="94" t="str">
        <f t="shared" si="70"/>
        <v xml:space="preserve"> </v>
      </c>
      <c r="H753" s="98">
        <f t="shared" si="75"/>
        <v>2</v>
      </c>
      <c r="I753"/>
    </row>
    <row r="754" spans="1:9" ht="16">
      <c r="A754" s="43" t="str">
        <f t="shared" si="71"/>
        <v xml:space="preserve"> </v>
      </c>
      <c r="B754" s="93" t="str">
        <f>IF(A754=" "," ",IF(periods_per_year=26,IF(A754=1,fpdate,B753+14),IF(periods_per_year=52,IF(A754=1,fpdate,B753+7),DATE(YEAR(fpdate),MONTH(fpdate)+(A754-1)*months_per_period,IF(periods_per_year=24,IF((1-MOD(A754,2))=1,DAY(fpdate)+14,DAY(fpdate)),DAY(fpdate))))))</f>
        <v xml:space="preserve"> </v>
      </c>
      <c r="C754" s="94" t="str">
        <f t="shared" si="72"/>
        <v xml:space="preserve"> </v>
      </c>
      <c r="D754" s="99"/>
      <c r="E754" s="94" t="str">
        <f t="shared" si="73"/>
        <v xml:space="preserve"> </v>
      </c>
      <c r="F754" s="94" t="str">
        <f t="shared" si="74"/>
        <v xml:space="preserve"> </v>
      </c>
      <c r="G754" s="94" t="str">
        <f t="shared" si="70"/>
        <v xml:space="preserve"> </v>
      </c>
      <c r="H754" s="98">
        <f t="shared" si="75"/>
        <v>2</v>
      </c>
      <c r="I754"/>
    </row>
    <row r="755" spans="1:9" ht="16">
      <c r="A755" s="43" t="str">
        <f t="shared" si="71"/>
        <v xml:space="preserve"> </v>
      </c>
      <c r="B755" s="93" t="str">
        <f>IF(A755=" "," ",IF(periods_per_year=26,IF(A755=1,fpdate,B754+14),IF(periods_per_year=52,IF(A755=1,fpdate,B754+7),DATE(YEAR(fpdate),MONTH(fpdate)+(A755-1)*months_per_period,IF(periods_per_year=24,IF((1-MOD(A755,2))=1,DAY(fpdate)+14,DAY(fpdate)),DAY(fpdate))))))</f>
        <v xml:space="preserve"> </v>
      </c>
      <c r="C755" s="94" t="str">
        <f t="shared" si="72"/>
        <v xml:space="preserve"> </v>
      </c>
      <c r="D755" s="99"/>
      <c r="E755" s="94" t="str">
        <f t="shared" si="73"/>
        <v xml:space="preserve"> </v>
      </c>
      <c r="F755" s="94" t="str">
        <f t="shared" si="74"/>
        <v xml:space="preserve"> </v>
      </c>
      <c r="G755" s="94" t="str">
        <f t="shared" si="70"/>
        <v xml:space="preserve"> </v>
      </c>
      <c r="H755" s="98">
        <f t="shared" si="75"/>
        <v>2</v>
      </c>
      <c r="I755"/>
    </row>
    <row r="756" spans="1:9" ht="16">
      <c r="A756" s="43" t="str">
        <f t="shared" si="71"/>
        <v xml:space="preserve"> </v>
      </c>
      <c r="B756" s="93" t="str">
        <f>IF(A756=" "," ",IF(periods_per_year=26,IF(A756=1,fpdate,B755+14),IF(periods_per_year=52,IF(A756=1,fpdate,B755+7),DATE(YEAR(fpdate),MONTH(fpdate)+(A756-1)*months_per_period,IF(periods_per_year=24,IF((1-MOD(A756,2))=1,DAY(fpdate)+14,DAY(fpdate)),DAY(fpdate))))))</f>
        <v xml:space="preserve"> </v>
      </c>
      <c r="C756" s="94" t="str">
        <f t="shared" si="72"/>
        <v xml:space="preserve"> </v>
      </c>
      <c r="D756" s="99"/>
      <c r="E756" s="94" t="str">
        <f t="shared" si="73"/>
        <v xml:space="preserve"> </v>
      </c>
      <c r="F756" s="94" t="str">
        <f t="shared" si="74"/>
        <v xml:space="preserve"> </v>
      </c>
      <c r="G756" s="94" t="str">
        <f t="shared" si="70"/>
        <v xml:space="preserve"> </v>
      </c>
      <c r="H756" s="98">
        <f t="shared" si="75"/>
        <v>2</v>
      </c>
      <c r="I756"/>
    </row>
    <row r="757" spans="1:9" ht="16">
      <c r="A757" s="43" t="str">
        <f t="shared" si="71"/>
        <v xml:space="preserve"> </v>
      </c>
      <c r="B757" s="93" t="str">
        <f>IF(A757=" "," ",IF(periods_per_year=26,IF(A757=1,fpdate,B756+14),IF(periods_per_year=52,IF(A757=1,fpdate,B756+7),DATE(YEAR(fpdate),MONTH(fpdate)+(A757-1)*months_per_period,IF(periods_per_year=24,IF((1-MOD(A757,2))=1,DAY(fpdate)+14,DAY(fpdate)),DAY(fpdate))))))</f>
        <v xml:space="preserve"> </v>
      </c>
      <c r="C757" s="94" t="str">
        <f t="shared" si="72"/>
        <v xml:space="preserve"> </v>
      </c>
      <c r="D757" s="99"/>
      <c r="E757" s="94" t="str">
        <f t="shared" si="73"/>
        <v xml:space="preserve"> </v>
      </c>
      <c r="F757" s="94" t="str">
        <f t="shared" si="74"/>
        <v xml:space="preserve"> </v>
      </c>
      <c r="G757" s="94" t="str">
        <f t="shared" si="70"/>
        <v xml:space="preserve"> </v>
      </c>
      <c r="H757" s="98">
        <f t="shared" si="75"/>
        <v>2</v>
      </c>
      <c r="I757"/>
    </row>
    <row r="758" spans="1:9" ht="16">
      <c r="A758" s="43" t="str">
        <f t="shared" si="71"/>
        <v xml:space="preserve"> </v>
      </c>
      <c r="B758" s="93" t="str">
        <f>IF(A758=" "," ",IF(periods_per_year=26,IF(A758=1,fpdate,B757+14),IF(periods_per_year=52,IF(A758=1,fpdate,B757+7),DATE(YEAR(fpdate),MONTH(fpdate)+(A758-1)*months_per_period,IF(periods_per_year=24,IF((1-MOD(A758,2))=1,DAY(fpdate)+14,DAY(fpdate)),DAY(fpdate))))))</f>
        <v xml:space="preserve"> </v>
      </c>
      <c r="C758" s="94" t="str">
        <f t="shared" si="72"/>
        <v xml:space="preserve"> </v>
      </c>
      <c r="D758" s="99"/>
      <c r="E758" s="94" t="str">
        <f t="shared" si="73"/>
        <v xml:space="preserve"> </v>
      </c>
      <c r="F758" s="94" t="str">
        <f t="shared" si="74"/>
        <v xml:space="preserve"> </v>
      </c>
      <c r="G758" s="94" t="str">
        <f t="shared" si="70"/>
        <v xml:space="preserve"> </v>
      </c>
      <c r="H758" s="98">
        <f t="shared" si="75"/>
        <v>2</v>
      </c>
      <c r="I758"/>
    </row>
    <row r="759" spans="1:9" ht="16">
      <c r="A759" s="43" t="str">
        <f t="shared" si="71"/>
        <v xml:space="preserve"> </v>
      </c>
      <c r="B759" s="93" t="str">
        <f>IF(A759=" "," ",IF(periods_per_year=26,IF(A759=1,fpdate,B758+14),IF(periods_per_year=52,IF(A759=1,fpdate,B758+7),DATE(YEAR(fpdate),MONTH(fpdate)+(A759-1)*months_per_period,IF(periods_per_year=24,IF((1-MOD(A759,2))=1,DAY(fpdate)+14,DAY(fpdate)),DAY(fpdate))))))</f>
        <v xml:space="preserve"> </v>
      </c>
      <c r="C759" s="94" t="str">
        <f t="shared" si="72"/>
        <v xml:space="preserve"> </v>
      </c>
      <c r="D759" s="99"/>
      <c r="E759" s="94" t="str">
        <f t="shared" si="73"/>
        <v xml:space="preserve"> </v>
      </c>
      <c r="F759" s="94" t="str">
        <f t="shared" si="74"/>
        <v xml:space="preserve"> </v>
      </c>
      <c r="G759" s="94" t="str">
        <f t="shared" si="70"/>
        <v xml:space="preserve"> </v>
      </c>
      <c r="H759" s="98">
        <f t="shared" si="75"/>
        <v>2</v>
      </c>
      <c r="I759"/>
    </row>
    <row r="760" spans="1:9" ht="16">
      <c r="A760" s="43" t="str">
        <f t="shared" si="71"/>
        <v xml:space="preserve"> </v>
      </c>
      <c r="B760" s="93" t="str">
        <f>IF(A760=" "," ",IF(periods_per_year=26,IF(A760=1,fpdate,B759+14),IF(periods_per_year=52,IF(A760=1,fpdate,B759+7),DATE(YEAR(fpdate),MONTH(fpdate)+(A760-1)*months_per_period,IF(periods_per_year=24,IF((1-MOD(A760,2))=1,DAY(fpdate)+14,DAY(fpdate)),DAY(fpdate))))))</f>
        <v xml:space="preserve"> </v>
      </c>
      <c r="C760" s="94" t="str">
        <f t="shared" si="72"/>
        <v xml:space="preserve"> </v>
      </c>
      <c r="D760" s="99"/>
      <c r="E760" s="94" t="str">
        <f t="shared" si="73"/>
        <v xml:space="preserve"> </v>
      </c>
      <c r="F760" s="94" t="str">
        <f t="shared" si="74"/>
        <v xml:space="preserve"> </v>
      </c>
      <c r="G760" s="94" t="str">
        <f t="shared" si="70"/>
        <v xml:space="preserve"> </v>
      </c>
      <c r="H760" s="98">
        <f t="shared" si="75"/>
        <v>2</v>
      </c>
      <c r="I760"/>
    </row>
    <row r="761" spans="1:9" ht="16">
      <c r="A761" s="43" t="str">
        <f t="shared" si="71"/>
        <v xml:space="preserve"> </v>
      </c>
      <c r="B761" s="93" t="str">
        <f>IF(A761=" "," ",IF(periods_per_year=26,IF(A761=1,fpdate,B760+14),IF(periods_per_year=52,IF(A761=1,fpdate,B760+7),DATE(YEAR(fpdate),MONTH(fpdate)+(A761-1)*months_per_period,IF(periods_per_year=24,IF((1-MOD(A761,2))=1,DAY(fpdate)+14,DAY(fpdate)),DAY(fpdate))))))</f>
        <v xml:space="preserve"> </v>
      </c>
      <c r="C761" s="94" t="str">
        <f t="shared" si="72"/>
        <v xml:space="preserve"> </v>
      </c>
      <c r="D761" s="99"/>
      <c r="E761" s="94" t="str">
        <f t="shared" si="73"/>
        <v xml:space="preserve"> </v>
      </c>
      <c r="F761" s="94" t="str">
        <f t="shared" si="74"/>
        <v xml:space="preserve"> </v>
      </c>
      <c r="G761" s="94" t="str">
        <f t="shared" si="70"/>
        <v xml:space="preserve"> </v>
      </c>
      <c r="H761" s="98">
        <f t="shared" si="75"/>
        <v>2</v>
      </c>
      <c r="I761"/>
    </row>
    <row r="762" spans="1:9" ht="16">
      <c r="A762" s="43" t="str">
        <f t="shared" si="71"/>
        <v xml:space="preserve"> </v>
      </c>
      <c r="B762" s="93" t="str">
        <f>IF(A762=" "," ",IF(periods_per_year=26,IF(A762=1,fpdate,B761+14),IF(periods_per_year=52,IF(A762=1,fpdate,B761+7),DATE(YEAR(fpdate),MONTH(fpdate)+(A762-1)*months_per_period,IF(periods_per_year=24,IF((1-MOD(A762,2))=1,DAY(fpdate)+14,DAY(fpdate)),DAY(fpdate))))))</f>
        <v xml:space="preserve"> </v>
      </c>
      <c r="C762" s="94" t="str">
        <f t="shared" si="72"/>
        <v xml:space="preserve"> </v>
      </c>
      <c r="D762" s="99"/>
      <c r="E762" s="94" t="str">
        <f t="shared" si="73"/>
        <v xml:space="preserve"> </v>
      </c>
      <c r="F762" s="94" t="str">
        <f t="shared" si="74"/>
        <v xml:space="preserve"> </v>
      </c>
      <c r="G762" s="94" t="str">
        <f t="shared" si="70"/>
        <v xml:space="preserve"> </v>
      </c>
      <c r="H762" s="98">
        <f t="shared" si="75"/>
        <v>2</v>
      </c>
      <c r="I762"/>
    </row>
    <row r="763" spans="1:9" ht="16">
      <c r="A763" s="43" t="str">
        <f t="shared" si="71"/>
        <v xml:space="preserve"> </v>
      </c>
      <c r="B763" s="93" t="str">
        <f>IF(A763=" "," ",IF(periods_per_year=26,IF(A763=1,fpdate,B762+14),IF(periods_per_year=52,IF(A763=1,fpdate,B762+7),DATE(YEAR(fpdate),MONTH(fpdate)+(A763-1)*months_per_period,IF(periods_per_year=24,IF((1-MOD(A763,2))=1,DAY(fpdate)+14,DAY(fpdate)),DAY(fpdate))))))</f>
        <v xml:space="preserve"> </v>
      </c>
      <c r="C763" s="94" t="str">
        <f t="shared" si="72"/>
        <v xml:space="preserve"> </v>
      </c>
      <c r="D763" s="99"/>
      <c r="E763" s="94" t="str">
        <f t="shared" si="73"/>
        <v xml:space="preserve"> </v>
      </c>
      <c r="F763" s="94" t="str">
        <f t="shared" si="74"/>
        <v xml:space="preserve"> </v>
      </c>
      <c r="G763" s="94" t="str">
        <f t="shared" si="70"/>
        <v xml:space="preserve"> </v>
      </c>
      <c r="H763" s="98">
        <f t="shared" si="75"/>
        <v>2</v>
      </c>
      <c r="I763"/>
    </row>
    <row r="764" spans="1:9" ht="16">
      <c r="A764" s="43" t="str">
        <f t="shared" si="71"/>
        <v xml:space="preserve"> </v>
      </c>
      <c r="B764" s="93" t="str">
        <f>IF(A764=" "," ",IF(periods_per_year=26,IF(A764=1,fpdate,B763+14),IF(periods_per_year=52,IF(A764=1,fpdate,B763+7),DATE(YEAR(fpdate),MONTH(fpdate)+(A764-1)*months_per_period,IF(periods_per_year=24,IF((1-MOD(A764,2))=1,DAY(fpdate)+14,DAY(fpdate)),DAY(fpdate))))))</f>
        <v xml:space="preserve"> </v>
      </c>
      <c r="C764" s="94" t="str">
        <f t="shared" si="72"/>
        <v xml:space="preserve"> </v>
      </c>
      <c r="D764" s="99"/>
      <c r="E764" s="94" t="str">
        <f t="shared" si="73"/>
        <v xml:space="preserve"> </v>
      </c>
      <c r="F764" s="94" t="str">
        <f t="shared" si="74"/>
        <v xml:space="preserve"> </v>
      </c>
      <c r="G764" s="94" t="str">
        <f t="shared" si="70"/>
        <v xml:space="preserve"> </v>
      </c>
      <c r="H764" s="98">
        <f t="shared" si="75"/>
        <v>2</v>
      </c>
      <c r="I764"/>
    </row>
    <row r="765" spans="1:9" ht="16">
      <c r="A765" s="43" t="str">
        <f t="shared" si="71"/>
        <v xml:space="preserve"> </v>
      </c>
      <c r="B765" s="93" t="str">
        <f>IF(A765=" "," ",IF(periods_per_year=26,IF(A765=1,fpdate,B764+14),IF(periods_per_year=52,IF(A765=1,fpdate,B764+7),DATE(YEAR(fpdate),MONTH(fpdate)+(A765-1)*months_per_period,IF(periods_per_year=24,IF((1-MOD(A765,2))=1,DAY(fpdate)+14,DAY(fpdate)),DAY(fpdate))))))</f>
        <v xml:space="preserve"> </v>
      </c>
      <c r="C765" s="94" t="str">
        <f t="shared" si="72"/>
        <v xml:space="preserve"> </v>
      </c>
      <c r="D765" s="99"/>
      <c r="E765" s="94" t="str">
        <f t="shared" si="73"/>
        <v xml:space="preserve"> </v>
      </c>
      <c r="F765" s="94" t="str">
        <f t="shared" si="74"/>
        <v xml:space="preserve"> </v>
      </c>
      <c r="G765" s="94" t="str">
        <f t="shared" si="70"/>
        <v xml:space="preserve"> </v>
      </c>
      <c r="H765" s="98">
        <f t="shared" si="75"/>
        <v>2</v>
      </c>
      <c r="I765"/>
    </row>
    <row r="766" spans="1:9" ht="16">
      <c r="A766" s="43" t="str">
        <f t="shared" si="71"/>
        <v xml:space="preserve"> </v>
      </c>
      <c r="B766" s="93" t="str">
        <f>IF(A766=" "," ",IF(periods_per_year=26,IF(A766=1,fpdate,B765+14),IF(periods_per_year=52,IF(A766=1,fpdate,B765+7),DATE(YEAR(fpdate),MONTH(fpdate)+(A766-1)*months_per_period,IF(periods_per_year=24,IF((1-MOD(A766,2))=1,DAY(fpdate)+14,DAY(fpdate)),DAY(fpdate))))))</f>
        <v xml:space="preserve"> </v>
      </c>
      <c r="C766" s="94" t="str">
        <f t="shared" si="72"/>
        <v xml:space="preserve"> </v>
      </c>
      <c r="D766" s="99"/>
      <c r="E766" s="94" t="str">
        <f t="shared" si="73"/>
        <v xml:space="preserve"> </v>
      </c>
      <c r="F766" s="94" t="str">
        <f t="shared" si="74"/>
        <v xml:space="preserve"> </v>
      </c>
      <c r="G766" s="94" t="str">
        <f t="shared" ref="G766:G829" si="76">IF(A766=" "," ",G765-F766)</f>
        <v xml:space="preserve"> </v>
      </c>
      <c r="H766" s="98">
        <f t="shared" si="75"/>
        <v>2</v>
      </c>
      <c r="I766"/>
    </row>
    <row r="767" spans="1:9" ht="16">
      <c r="A767" s="43" t="str">
        <f t="shared" si="71"/>
        <v xml:space="preserve"> </v>
      </c>
      <c r="B767" s="93" t="str">
        <f>IF(A767=" "," ",IF(periods_per_year=26,IF(A767=1,fpdate,B766+14),IF(periods_per_year=52,IF(A767=1,fpdate,B766+7),DATE(YEAR(fpdate),MONTH(fpdate)+(A767-1)*months_per_period,IF(periods_per_year=24,IF((1-MOD(A767,2))=1,DAY(fpdate)+14,DAY(fpdate)),DAY(fpdate))))))</f>
        <v xml:space="preserve"> </v>
      </c>
      <c r="C767" s="94" t="str">
        <f t="shared" si="72"/>
        <v xml:space="preserve"> </v>
      </c>
      <c r="D767" s="99"/>
      <c r="E767" s="94" t="str">
        <f t="shared" si="73"/>
        <v xml:space="preserve"> </v>
      </c>
      <c r="F767" s="94" t="str">
        <f t="shared" si="74"/>
        <v xml:space="preserve"> </v>
      </c>
      <c r="G767" s="94" t="str">
        <f t="shared" si="76"/>
        <v xml:space="preserve"> </v>
      </c>
      <c r="H767" s="98">
        <f t="shared" si="75"/>
        <v>2</v>
      </c>
      <c r="I767"/>
    </row>
    <row r="768" spans="1:9" ht="16">
      <c r="A768" s="43" t="str">
        <f t="shared" si="71"/>
        <v xml:space="preserve"> </v>
      </c>
      <c r="B768" s="93" t="str">
        <f>IF(A768=" "," ",IF(periods_per_year=26,IF(A768=1,fpdate,B767+14),IF(periods_per_year=52,IF(A768=1,fpdate,B767+7),DATE(YEAR(fpdate),MONTH(fpdate)+(A768-1)*months_per_period,IF(periods_per_year=24,IF((1-MOD(A768,2))=1,DAY(fpdate)+14,DAY(fpdate)),DAY(fpdate))))))</f>
        <v xml:space="preserve"> </v>
      </c>
      <c r="C768" s="94" t="str">
        <f t="shared" si="72"/>
        <v xml:space="preserve"> </v>
      </c>
      <c r="D768" s="99"/>
      <c r="E768" s="94" t="str">
        <f t="shared" si="73"/>
        <v xml:space="preserve"> </v>
      </c>
      <c r="F768" s="94" t="str">
        <f t="shared" si="74"/>
        <v xml:space="preserve"> </v>
      </c>
      <c r="G768" s="94" t="str">
        <f t="shared" si="76"/>
        <v xml:space="preserve"> </v>
      </c>
      <c r="H768" s="98">
        <f t="shared" si="75"/>
        <v>2</v>
      </c>
      <c r="I768"/>
    </row>
    <row r="769" spans="1:9" ht="16">
      <c r="A769" s="43" t="str">
        <f t="shared" si="71"/>
        <v xml:space="preserve"> </v>
      </c>
      <c r="B769" s="93" t="str">
        <f>IF(A769=" "," ",IF(periods_per_year=26,IF(A769=1,fpdate,B768+14),IF(periods_per_year=52,IF(A769=1,fpdate,B768+7),DATE(YEAR(fpdate),MONTH(fpdate)+(A769-1)*months_per_period,IF(periods_per_year=24,IF((1-MOD(A769,2))=1,DAY(fpdate)+14,DAY(fpdate)),DAY(fpdate))))))</f>
        <v xml:space="preserve"> </v>
      </c>
      <c r="C769" s="94" t="str">
        <f t="shared" si="72"/>
        <v xml:space="preserve"> </v>
      </c>
      <c r="D769" s="99"/>
      <c r="E769" s="94" t="str">
        <f t="shared" si="73"/>
        <v xml:space="preserve"> </v>
      </c>
      <c r="F769" s="94" t="str">
        <f t="shared" si="74"/>
        <v xml:space="preserve"> </v>
      </c>
      <c r="G769" s="94" t="str">
        <f t="shared" si="76"/>
        <v xml:space="preserve"> </v>
      </c>
      <c r="H769" s="98">
        <f t="shared" si="75"/>
        <v>2</v>
      </c>
      <c r="I769"/>
    </row>
    <row r="770" spans="1:9" ht="16">
      <c r="A770" s="43" t="str">
        <f t="shared" si="71"/>
        <v xml:space="preserve"> </v>
      </c>
      <c r="B770" s="93" t="str">
        <f>IF(A770=" "," ",IF(periods_per_year=26,IF(A770=1,fpdate,B769+14),IF(periods_per_year=52,IF(A770=1,fpdate,B769+7),DATE(YEAR(fpdate),MONTH(fpdate)+(A770-1)*months_per_period,IF(periods_per_year=24,IF((1-MOD(A770,2))=1,DAY(fpdate)+14,DAY(fpdate)),DAY(fpdate))))))</f>
        <v xml:space="preserve"> </v>
      </c>
      <c r="C770" s="94" t="str">
        <f t="shared" si="72"/>
        <v xml:space="preserve"> </v>
      </c>
      <c r="D770" s="99"/>
      <c r="E770" s="94" t="str">
        <f t="shared" si="73"/>
        <v xml:space="preserve"> </v>
      </c>
      <c r="F770" s="94" t="str">
        <f t="shared" si="74"/>
        <v xml:space="preserve"> </v>
      </c>
      <c r="G770" s="94" t="str">
        <f t="shared" si="76"/>
        <v xml:space="preserve"> </v>
      </c>
      <c r="H770" s="98">
        <f t="shared" si="75"/>
        <v>2</v>
      </c>
      <c r="I770"/>
    </row>
    <row r="771" spans="1:9" ht="16">
      <c r="A771" s="43" t="str">
        <f t="shared" si="71"/>
        <v xml:space="preserve"> </v>
      </c>
      <c r="B771" s="93" t="str">
        <f>IF(A771=" "," ",IF(periods_per_year=26,IF(A771=1,fpdate,B770+14),IF(periods_per_year=52,IF(A771=1,fpdate,B770+7),DATE(YEAR(fpdate),MONTH(fpdate)+(A771-1)*months_per_period,IF(periods_per_year=24,IF((1-MOD(A771,2))=1,DAY(fpdate)+14,DAY(fpdate)),DAY(fpdate))))))</f>
        <v xml:space="preserve"> </v>
      </c>
      <c r="C771" s="94" t="str">
        <f t="shared" si="72"/>
        <v xml:space="preserve"> </v>
      </c>
      <c r="D771" s="99"/>
      <c r="E771" s="94" t="str">
        <f t="shared" si="73"/>
        <v xml:space="preserve"> </v>
      </c>
      <c r="F771" s="94" t="str">
        <f t="shared" si="74"/>
        <v xml:space="preserve"> </v>
      </c>
      <c r="G771" s="94" t="str">
        <f t="shared" si="76"/>
        <v xml:space="preserve"> </v>
      </c>
      <c r="H771" s="98">
        <f t="shared" si="75"/>
        <v>2</v>
      </c>
      <c r="I771"/>
    </row>
    <row r="772" spans="1:9" ht="16">
      <c r="A772" s="43" t="str">
        <f t="shared" si="71"/>
        <v xml:space="preserve"> </v>
      </c>
      <c r="B772" s="93" t="str">
        <f>IF(A772=" "," ",IF(periods_per_year=26,IF(A772=1,fpdate,B771+14),IF(periods_per_year=52,IF(A772=1,fpdate,B771+7),DATE(YEAR(fpdate),MONTH(fpdate)+(A772-1)*months_per_period,IF(periods_per_year=24,IF((1-MOD(A772,2))=1,DAY(fpdate)+14,DAY(fpdate)),DAY(fpdate))))))</f>
        <v xml:space="preserve"> </v>
      </c>
      <c r="C772" s="94" t="str">
        <f t="shared" si="72"/>
        <v xml:space="preserve"> </v>
      </c>
      <c r="D772" s="99"/>
      <c r="E772" s="94" t="str">
        <f t="shared" si="73"/>
        <v xml:space="preserve"> </v>
      </c>
      <c r="F772" s="94" t="str">
        <f t="shared" si="74"/>
        <v xml:space="preserve"> </v>
      </c>
      <c r="G772" s="94" t="str">
        <f t="shared" si="76"/>
        <v xml:space="preserve"> </v>
      </c>
      <c r="H772" s="98">
        <f t="shared" si="75"/>
        <v>2</v>
      </c>
      <c r="I772"/>
    </row>
    <row r="773" spans="1:9" ht="16">
      <c r="A773" s="43" t="str">
        <f t="shared" si="71"/>
        <v xml:space="preserve"> </v>
      </c>
      <c r="B773" s="93" t="str">
        <f>IF(A773=" "," ",IF(periods_per_year=26,IF(A773=1,fpdate,B772+14),IF(periods_per_year=52,IF(A773=1,fpdate,B772+7),DATE(YEAR(fpdate),MONTH(fpdate)+(A773-1)*months_per_period,IF(periods_per_year=24,IF((1-MOD(A773,2))=1,DAY(fpdate)+14,DAY(fpdate)),DAY(fpdate))))))</f>
        <v xml:space="preserve"> </v>
      </c>
      <c r="C773" s="94" t="str">
        <f t="shared" si="72"/>
        <v xml:space="preserve"> </v>
      </c>
      <c r="D773" s="99"/>
      <c r="E773" s="94" t="str">
        <f t="shared" si="73"/>
        <v xml:space="preserve"> </v>
      </c>
      <c r="F773" s="94" t="str">
        <f t="shared" si="74"/>
        <v xml:space="preserve"> </v>
      </c>
      <c r="G773" s="94" t="str">
        <f t="shared" si="76"/>
        <v xml:space="preserve"> </v>
      </c>
      <c r="H773" s="98">
        <f t="shared" si="75"/>
        <v>2</v>
      </c>
      <c r="I773"/>
    </row>
    <row r="774" spans="1:9" ht="16">
      <c r="A774" s="43" t="str">
        <f t="shared" si="71"/>
        <v xml:space="preserve"> </v>
      </c>
      <c r="B774" s="93" t="str">
        <f>IF(A774=" "," ",IF(periods_per_year=26,IF(A774=1,fpdate,B773+14),IF(periods_per_year=52,IF(A774=1,fpdate,B773+7),DATE(YEAR(fpdate),MONTH(fpdate)+(A774-1)*months_per_period,IF(periods_per_year=24,IF((1-MOD(A774,2))=1,DAY(fpdate)+14,DAY(fpdate)),DAY(fpdate))))))</f>
        <v xml:space="preserve"> </v>
      </c>
      <c r="C774" s="94" t="str">
        <f t="shared" si="72"/>
        <v xml:space="preserve"> </v>
      </c>
      <c r="D774" s="99"/>
      <c r="E774" s="94" t="str">
        <f t="shared" si="73"/>
        <v xml:space="preserve"> </v>
      </c>
      <c r="F774" s="94" t="str">
        <f t="shared" si="74"/>
        <v xml:space="preserve"> </v>
      </c>
      <c r="G774" s="94" t="str">
        <f t="shared" si="76"/>
        <v xml:space="preserve"> </v>
      </c>
      <c r="H774" s="98">
        <f t="shared" si="75"/>
        <v>2</v>
      </c>
      <c r="I774"/>
    </row>
    <row r="775" spans="1:9" ht="16">
      <c r="A775" s="43" t="str">
        <f t="shared" si="71"/>
        <v xml:space="preserve"> </v>
      </c>
      <c r="B775" s="93" t="str">
        <f>IF(A775=" "," ",IF(periods_per_year=26,IF(A775=1,fpdate,B774+14),IF(periods_per_year=52,IF(A775=1,fpdate,B774+7),DATE(YEAR(fpdate),MONTH(fpdate)+(A775-1)*months_per_period,IF(periods_per_year=24,IF((1-MOD(A775,2))=1,DAY(fpdate)+14,DAY(fpdate)),DAY(fpdate))))))</f>
        <v xml:space="preserve"> </v>
      </c>
      <c r="C775" s="94" t="str">
        <f t="shared" si="72"/>
        <v xml:space="preserve"> </v>
      </c>
      <c r="D775" s="99"/>
      <c r="E775" s="94" t="str">
        <f t="shared" si="73"/>
        <v xml:space="preserve"> </v>
      </c>
      <c r="F775" s="94" t="str">
        <f t="shared" si="74"/>
        <v xml:space="preserve"> </v>
      </c>
      <c r="G775" s="94" t="str">
        <f t="shared" si="76"/>
        <v xml:space="preserve"> </v>
      </c>
      <c r="H775" s="98">
        <f t="shared" si="75"/>
        <v>2</v>
      </c>
      <c r="I775"/>
    </row>
    <row r="776" spans="1:9" ht="16">
      <c r="A776" s="43" t="str">
        <f t="shared" si="71"/>
        <v xml:space="preserve"> </v>
      </c>
      <c r="B776" s="93" t="str">
        <f>IF(A776=" "," ",IF(periods_per_year=26,IF(A776=1,fpdate,B775+14),IF(periods_per_year=52,IF(A776=1,fpdate,B775+7),DATE(YEAR(fpdate),MONTH(fpdate)+(A776-1)*months_per_period,IF(periods_per_year=24,IF((1-MOD(A776,2))=1,DAY(fpdate)+14,DAY(fpdate)),DAY(fpdate))))))</f>
        <v xml:space="preserve"> </v>
      </c>
      <c r="C776" s="94" t="str">
        <f t="shared" si="72"/>
        <v xml:space="preserve"> </v>
      </c>
      <c r="D776" s="99"/>
      <c r="E776" s="94" t="str">
        <f t="shared" si="73"/>
        <v xml:space="preserve"> </v>
      </c>
      <c r="F776" s="94" t="str">
        <f t="shared" si="74"/>
        <v xml:space="preserve"> </v>
      </c>
      <c r="G776" s="94" t="str">
        <f t="shared" si="76"/>
        <v xml:space="preserve"> </v>
      </c>
      <c r="H776" s="98">
        <f t="shared" si="75"/>
        <v>2</v>
      </c>
      <c r="I776"/>
    </row>
    <row r="777" spans="1:9" ht="16">
      <c r="A777" s="43" t="str">
        <f t="shared" si="71"/>
        <v xml:space="preserve"> </v>
      </c>
      <c r="B777" s="93" t="str">
        <f>IF(A777=" "," ",IF(periods_per_year=26,IF(A777=1,fpdate,B776+14),IF(periods_per_year=52,IF(A777=1,fpdate,B776+7),DATE(YEAR(fpdate),MONTH(fpdate)+(A777-1)*months_per_period,IF(periods_per_year=24,IF((1-MOD(A777,2))=1,DAY(fpdate)+14,DAY(fpdate)),DAY(fpdate))))))</f>
        <v xml:space="preserve"> </v>
      </c>
      <c r="C777" s="94" t="str">
        <f t="shared" si="72"/>
        <v xml:space="preserve"> </v>
      </c>
      <c r="D777" s="99"/>
      <c r="E777" s="94" t="str">
        <f t="shared" si="73"/>
        <v xml:space="preserve"> </v>
      </c>
      <c r="F777" s="94" t="str">
        <f t="shared" si="74"/>
        <v xml:space="preserve"> </v>
      </c>
      <c r="G777" s="94" t="str">
        <f t="shared" si="76"/>
        <v xml:space="preserve"> </v>
      </c>
      <c r="H777" s="98">
        <f t="shared" si="75"/>
        <v>2</v>
      </c>
      <c r="I777"/>
    </row>
    <row r="778" spans="1:9" ht="16">
      <c r="A778" s="43" t="str">
        <f t="shared" ref="A778:A841" si="77">IF(A777&gt;=nper," ",A777+1)</f>
        <v xml:space="preserve"> </v>
      </c>
      <c r="B778" s="93" t="str">
        <f>IF(A778=" "," ",IF(periods_per_year=26,IF(A778=1,fpdate,B777+14),IF(periods_per_year=52,IF(A778=1,fpdate,B777+7),DATE(YEAR(fpdate),MONTH(fpdate)+(A778-1)*months_per_period,IF(periods_per_year=24,IF((1-MOD(A778,2))=1,DAY(fpdate)+14,DAY(fpdate)),DAY(fpdate))))))</f>
        <v xml:space="preserve"> </v>
      </c>
      <c r="C778" s="94" t="str">
        <f t="shared" ref="C778:C841" si="78">IF(A778=" "," ",IF(OR(A778=nper,payment&gt;ROUND((1+rate)*G777,2)),ROUND((1+rate)*G777,2),payment))</f>
        <v xml:space="preserve"> </v>
      </c>
      <c r="D778" s="99"/>
      <c r="E778" s="94" t="str">
        <f t="shared" ref="E778:E841" si="79">IF(A778=" "," ",ROUND(rate*G777,2))</f>
        <v xml:space="preserve"> </v>
      </c>
      <c r="F778" s="94" t="str">
        <f t="shared" ref="F778:F841" si="80">IF(A778=" "," ",C778-E778+D778)</f>
        <v xml:space="preserve"> </v>
      </c>
      <c r="G778" s="94" t="str">
        <f t="shared" si="76"/>
        <v xml:space="preserve"> </v>
      </c>
      <c r="H778" s="98">
        <f t="shared" si="75"/>
        <v>2</v>
      </c>
      <c r="I778"/>
    </row>
    <row r="779" spans="1:9" ht="16">
      <c r="A779" s="43" t="str">
        <f t="shared" si="77"/>
        <v xml:space="preserve"> </v>
      </c>
      <c r="B779" s="93" t="str">
        <f>IF(A779=" "," ",IF(periods_per_year=26,IF(A779=1,fpdate,B778+14),IF(periods_per_year=52,IF(A779=1,fpdate,B778+7),DATE(YEAR(fpdate),MONTH(fpdate)+(A779-1)*months_per_period,IF(periods_per_year=24,IF((1-MOD(A779,2))=1,DAY(fpdate)+14,DAY(fpdate)),DAY(fpdate))))))</f>
        <v xml:space="preserve"> </v>
      </c>
      <c r="C779" s="94" t="str">
        <f t="shared" si="78"/>
        <v xml:space="preserve"> </v>
      </c>
      <c r="D779" s="99"/>
      <c r="E779" s="94" t="str">
        <f t="shared" si="79"/>
        <v xml:space="preserve"> </v>
      </c>
      <c r="F779" s="94" t="str">
        <f t="shared" si="80"/>
        <v xml:space="preserve"> </v>
      </c>
      <c r="G779" s="94" t="str">
        <f t="shared" si="76"/>
        <v xml:space="preserve"> </v>
      </c>
      <c r="H779" s="98">
        <f t="shared" ref="H779:H842" si="81">IF(AND(G779&lt;&gt;" ",G780=" "),1,2)</f>
        <v>2</v>
      </c>
      <c r="I779"/>
    </row>
    <row r="780" spans="1:9" ht="16">
      <c r="A780" s="43" t="str">
        <f t="shared" si="77"/>
        <v xml:space="preserve"> </v>
      </c>
      <c r="B780" s="93" t="str">
        <f>IF(A780=" "," ",IF(periods_per_year=26,IF(A780=1,fpdate,B779+14),IF(periods_per_year=52,IF(A780=1,fpdate,B779+7),DATE(YEAR(fpdate),MONTH(fpdate)+(A780-1)*months_per_period,IF(periods_per_year=24,IF((1-MOD(A780,2))=1,DAY(fpdate)+14,DAY(fpdate)),DAY(fpdate))))))</f>
        <v xml:space="preserve"> </v>
      </c>
      <c r="C780" s="94" t="str">
        <f t="shared" si="78"/>
        <v xml:space="preserve"> </v>
      </c>
      <c r="D780" s="99"/>
      <c r="E780" s="94" t="str">
        <f t="shared" si="79"/>
        <v xml:space="preserve"> </v>
      </c>
      <c r="F780" s="94" t="str">
        <f t="shared" si="80"/>
        <v xml:space="preserve"> </v>
      </c>
      <c r="G780" s="94" t="str">
        <f t="shared" si="76"/>
        <v xml:space="preserve"> </v>
      </c>
      <c r="H780" s="98">
        <f t="shared" si="81"/>
        <v>2</v>
      </c>
      <c r="I780"/>
    </row>
    <row r="781" spans="1:9" ht="16">
      <c r="A781" s="43" t="str">
        <f t="shared" si="77"/>
        <v xml:space="preserve"> </v>
      </c>
      <c r="B781" s="93" t="str">
        <f>IF(A781=" "," ",IF(periods_per_year=26,IF(A781=1,fpdate,B780+14),IF(periods_per_year=52,IF(A781=1,fpdate,B780+7),DATE(YEAR(fpdate),MONTH(fpdate)+(A781-1)*months_per_period,IF(periods_per_year=24,IF((1-MOD(A781,2))=1,DAY(fpdate)+14,DAY(fpdate)),DAY(fpdate))))))</f>
        <v xml:space="preserve"> </v>
      </c>
      <c r="C781" s="94" t="str">
        <f t="shared" si="78"/>
        <v xml:space="preserve"> </v>
      </c>
      <c r="D781" s="99"/>
      <c r="E781" s="94" t="str">
        <f t="shared" si="79"/>
        <v xml:space="preserve"> </v>
      </c>
      <c r="F781" s="94" t="str">
        <f t="shared" si="80"/>
        <v xml:space="preserve"> </v>
      </c>
      <c r="G781" s="94" t="str">
        <f t="shared" si="76"/>
        <v xml:space="preserve"> </v>
      </c>
      <c r="H781" s="98">
        <f t="shared" si="81"/>
        <v>2</v>
      </c>
      <c r="I781"/>
    </row>
    <row r="782" spans="1:9" ht="16">
      <c r="A782" s="43" t="str">
        <f t="shared" si="77"/>
        <v xml:space="preserve"> </v>
      </c>
      <c r="B782" s="93" t="str">
        <f>IF(A782=" "," ",IF(periods_per_year=26,IF(A782=1,fpdate,B781+14),IF(periods_per_year=52,IF(A782=1,fpdate,B781+7),DATE(YEAR(fpdate),MONTH(fpdate)+(A782-1)*months_per_period,IF(periods_per_year=24,IF((1-MOD(A782,2))=1,DAY(fpdate)+14,DAY(fpdate)),DAY(fpdate))))))</f>
        <v xml:space="preserve"> </v>
      </c>
      <c r="C782" s="94" t="str">
        <f t="shared" si="78"/>
        <v xml:space="preserve"> </v>
      </c>
      <c r="D782" s="99"/>
      <c r="E782" s="94" t="str">
        <f t="shared" si="79"/>
        <v xml:space="preserve"> </v>
      </c>
      <c r="F782" s="94" t="str">
        <f t="shared" si="80"/>
        <v xml:space="preserve"> </v>
      </c>
      <c r="G782" s="94" t="str">
        <f t="shared" si="76"/>
        <v xml:space="preserve"> </v>
      </c>
      <c r="H782" s="98">
        <f t="shared" si="81"/>
        <v>2</v>
      </c>
      <c r="I782"/>
    </row>
    <row r="783" spans="1:9" ht="16">
      <c r="A783" s="43" t="str">
        <f t="shared" si="77"/>
        <v xml:space="preserve"> </v>
      </c>
      <c r="B783" s="93" t="str">
        <f>IF(A783=" "," ",IF(periods_per_year=26,IF(A783=1,fpdate,B782+14),IF(periods_per_year=52,IF(A783=1,fpdate,B782+7),DATE(YEAR(fpdate),MONTH(fpdate)+(A783-1)*months_per_period,IF(periods_per_year=24,IF((1-MOD(A783,2))=1,DAY(fpdate)+14,DAY(fpdate)),DAY(fpdate))))))</f>
        <v xml:space="preserve"> </v>
      </c>
      <c r="C783" s="94" t="str">
        <f t="shared" si="78"/>
        <v xml:space="preserve"> </v>
      </c>
      <c r="D783" s="99"/>
      <c r="E783" s="94" t="str">
        <f t="shared" si="79"/>
        <v xml:space="preserve"> </v>
      </c>
      <c r="F783" s="94" t="str">
        <f t="shared" si="80"/>
        <v xml:space="preserve"> </v>
      </c>
      <c r="G783" s="94" t="str">
        <f t="shared" si="76"/>
        <v xml:space="preserve"> </v>
      </c>
      <c r="H783" s="98">
        <f t="shared" si="81"/>
        <v>2</v>
      </c>
      <c r="I783"/>
    </row>
    <row r="784" spans="1:9" ht="16">
      <c r="A784" s="43" t="str">
        <f t="shared" si="77"/>
        <v xml:space="preserve"> </v>
      </c>
      <c r="B784" s="93" t="str">
        <f>IF(A784=" "," ",IF(periods_per_year=26,IF(A784=1,fpdate,B783+14),IF(periods_per_year=52,IF(A784=1,fpdate,B783+7),DATE(YEAR(fpdate),MONTH(fpdate)+(A784-1)*months_per_period,IF(periods_per_year=24,IF((1-MOD(A784,2))=1,DAY(fpdate)+14,DAY(fpdate)),DAY(fpdate))))))</f>
        <v xml:space="preserve"> </v>
      </c>
      <c r="C784" s="94" t="str">
        <f t="shared" si="78"/>
        <v xml:space="preserve"> </v>
      </c>
      <c r="D784" s="99"/>
      <c r="E784" s="94" t="str">
        <f t="shared" si="79"/>
        <v xml:space="preserve"> </v>
      </c>
      <c r="F784" s="94" t="str">
        <f t="shared" si="80"/>
        <v xml:space="preserve"> </v>
      </c>
      <c r="G784" s="94" t="str">
        <f t="shared" si="76"/>
        <v xml:space="preserve"> </v>
      </c>
      <c r="H784" s="98">
        <f t="shared" si="81"/>
        <v>2</v>
      </c>
      <c r="I784"/>
    </row>
    <row r="785" spans="1:9" ht="16">
      <c r="A785" s="43" t="str">
        <f t="shared" si="77"/>
        <v xml:space="preserve"> </v>
      </c>
      <c r="B785" s="93" t="str">
        <f>IF(A785=" "," ",IF(periods_per_year=26,IF(A785=1,fpdate,B784+14),IF(periods_per_year=52,IF(A785=1,fpdate,B784+7),DATE(YEAR(fpdate),MONTH(fpdate)+(A785-1)*months_per_period,IF(periods_per_year=24,IF((1-MOD(A785,2))=1,DAY(fpdate)+14,DAY(fpdate)),DAY(fpdate))))))</f>
        <v xml:space="preserve"> </v>
      </c>
      <c r="C785" s="94" t="str">
        <f t="shared" si="78"/>
        <v xml:space="preserve"> </v>
      </c>
      <c r="D785" s="99"/>
      <c r="E785" s="94" t="str">
        <f t="shared" si="79"/>
        <v xml:space="preserve"> </v>
      </c>
      <c r="F785" s="94" t="str">
        <f t="shared" si="80"/>
        <v xml:space="preserve"> </v>
      </c>
      <c r="G785" s="94" t="str">
        <f t="shared" si="76"/>
        <v xml:space="preserve"> </v>
      </c>
      <c r="H785" s="98">
        <f t="shared" si="81"/>
        <v>2</v>
      </c>
      <c r="I785"/>
    </row>
    <row r="786" spans="1:9" ht="16">
      <c r="A786" s="43" t="str">
        <f t="shared" si="77"/>
        <v xml:space="preserve"> </v>
      </c>
      <c r="B786" s="93" t="str">
        <f>IF(A786=" "," ",IF(periods_per_year=26,IF(A786=1,fpdate,B785+14),IF(periods_per_year=52,IF(A786=1,fpdate,B785+7),DATE(YEAR(fpdate),MONTH(fpdate)+(A786-1)*months_per_period,IF(periods_per_year=24,IF((1-MOD(A786,2))=1,DAY(fpdate)+14,DAY(fpdate)),DAY(fpdate))))))</f>
        <v xml:space="preserve"> </v>
      </c>
      <c r="C786" s="94" t="str">
        <f t="shared" si="78"/>
        <v xml:space="preserve"> </v>
      </c>
      <c r="D786" s="99"/>
      <c r="E786" s="94" t="str">
        <f t="shared" si="79"/>
        <v xml:space="preserve"> </v>
      </c>
      <c r="F786" s="94" t="str">
        <f t="shared" si="80"/>
        <v xml:space="preserve"> </v>
      </c>
      <c r="G786" s="94" t="str">
        <f t="shared" si="76"/>
        <v xml:space="preserve"> </v>
      </c>
      <c r="H786" s="98">
        <f t="shared" si="81"/>
        <v>2</v>
      </c>
      <c r="I786"/>
    </row>
    <row r="787" spans="1:9" ht="16">
      <c r="A787" s="43" t="str">
        <f t="shared" si="77"/>
        <v xml:space="preserve"> </v>
      </c>
      <c r="B787" s="93" t="str">
        <f>IF(A787=" "," ",IF(periods_per_year=26,IF(A787=1,fpdate,B786+14),IF(periods_per_year=52,IF(A787=1,fpdate,B786+7),DATE(YEAR(fpdate),MONTH(fpdate)+(A787-1)*months_per_period,IF(periods_per_year=24,IF((1-MOD(A787,2))=1,DAY(fpdate)+14,DAY(fpdate)),DAY(fpdate))))))</f>
        <v xml:space="preserve"> </v>
      </c>
      <c r="C787" s="94" t="str">
        <f t="shared" si="78"/>
        <v xml:space="preserve"> </v>
      </c>
      <c r="D787" s="99"/>
      <c r="E787" s="94" t="str">
        <f t="shared" si="79"/>
        <v xml:space="preserve"> </v>
      </c>
      <c r="F787" s="94" t="str">
        <f t="shared" si="80"/>
        <v xml:space="preserve"> </v>
      </c>
      <c r="G787" s="94" t="str">
        <f t="shared" si="76"/>
        <v xml:space="preserve"> </v>
      </c>
      <c r="H787" s="98">
        <f t="shared" si="81"/>
        <v>2</v>
      </c>
      <c r="I787"/>
    </row>
    <row r="788" spans="1:9" ht="16">
      <c r="A788" s="43" t="str">
        <f t="shared" si="77"/>
        <v xml:space="preserve"> </v>
      </c>
      <c r="B788" s="93" t="str">
        <f>IF(A788=" "," ",IF(periods_per_year=26,IF(A788=1,fpdate,B787+14),IF(periods_per_year=52,IF(A788=1,fpdate,B787+7),DATE(YEAR(fpdate),MONTH(fpdate)+(A788-1)*months_per_period,IF(periods_per_year=24,IF((1-MOD(A788,2))=1,DAY(fpdate)+14,DAY(fpdate)),DAY(fpdate))))))</f>
        <v xml:space="preserve"> </v>
      </c>
      <c r="C788" s="94" t="str">
        <f t="shared" si="78"/>
        <v xml:space="preserve"> </v>
      </c>
      <c r="D788" s="99"/>
      <c r="E788" s="94" t="str">
        <f t="shared" si="79"/>
        <v xml:space="preserve"> </v>
      </c>
      <c r="F788" s="94" t="str">
        <f t="shared" si="80"/>
        <v xml:space="preserve"> </v>
      </c>
      <c r="G788" s="94" t="str">
        <f t="shared" si="76"/>
        <v xml:space="preserve"> </v>
      </c>
      <c r="H788" s="98">
        <f t="shared" si="81"/>
        <v>2</v>
      </c>
      <c r="I788"/>
    </row>
    <row r="789" spans="1:9" ht="16">
      <c r="A789" s="43" t="str">
        <f t="shared" si="77"/>
        <v xml:space="preserve"> </v>
      </c>
      <c r="B789" s="93" t="str">
        <f>IF(A789=" "," ",IF(periods_per_year=26,IF(A789=1,fpdate,B788+14),IF(periods_per_year=52,IF(A789=1,fpdate,B788+7),DATE(YEAR(fpdate),MONTH(fpdate)+(A789-1)*months_per_period,IF(periods_per_year=24,IF((1-MOD(A789,2))=1,DAY(fpdate)+14,DAY(fpdate)),DAY(fpdate))))))</f>
        <v xml:space="preserve"> </v>
      </c>
      <c r="C789" s="94" t="str">
        <f t="shared" si="78"/>
        <v xml:space="preserve"> </v>
      </c>
      <c r="D789" s="99"/>
      <c r="E789" s="94" t="str">
        <f t="shared" si="79"/>
        <v xml:space="preserve"> </v>
      </c>
      <c r="F789" s="94" t="str">
        <f t="shared" si="80"/>
        <v xml:space="preserve"> </v>
      </c>
      <c r="G789" s="94" t="str">
        <f t="shared" si="76"/>
        <v xml:space="preserve"> </v>
      </c>
      <c r="H789" s="98">
        <f t="shared" si="81"/>
        <v>2</v>
      </c>
      <c r="I789"/>
    </row>
    <row r="790" spans="1:9" ht="16">
      <c r="A790" s="43" t="str">
        <f t="shared" si="77"/>
        <v xml:space="preserve"> </v>
      </c>
      <c r="B790" s="93" t="str">
        <f>IF(A790=" "," ",IF(periods_per_year=26,IF(A790=1,fpdate,B789+14),IF(periods_per_year=52,IF(A790=1,fpdate,B789+7),DATE(YEAR(fpdate),MONTH(fpdate)+(A790-1)*months_per_period,IF(periods_per_year=24,IF((1-MOD(A790,2))=1,DAY(fpdate)+14,DAY(fpdate)),DAY(fpdate))))))</f>
        <v xml:space="preserve"> </v>
      </c>
      <c r="C790" s="94" t="str">
        <f t="shared" si="78"/>
        <v xml:space="preserve"> </v>
      </c>
      <c r="D790" s="99"/>
      <c r="E790" s="94" t="str">
        <f t="shared" si="79"/>
        <v xml:space="preserve"> </v>
      </c>
      <c r="F790" s="94" t="str">
        <f t="shared" si="80"/>
        <v xml:space="preserve"> </v>
      </c>
      <c r="G790" s="94" t="str">
        <f t="shared" si="76"/>
        <v xml:space="preserve"> </v>
      </c>
      <c r="H790" s="98">
        <f t="shared" si="81"/>
        <v>2</v>
      </c>
      <c r="I790"/>
    </row>
    <row r="791" spans="1:9" ht="16">
      <c r="A791" s="43" t="str">
        <f t="shared" si="77"/>
        <v xml:space="preserve"> </v>
      </c>
      <c r="B791" s="93" t="str">
        <f>IF(A791=" "," ",IF(periods_per_year=26,IF(A791=1,fpdate,B790+14),IF(periods_per_year=52,IF(A791=1,fpdate,B790+7),DATE(YEAR(fpdate),MONTH(fpdate)+(A791-1)*months_per_period,IF(periods_per_year=24,IF((1-MOD(A791,2))=1,DAY(fpdate)+14,DAY(fpdate)),DAY(fpdate))))))</f>
        <v xml:space="preserve"> </v>
      </c>
      <c r="C791" s="94" t="str">
        <f t="shared" si="78"/>
        <v xml:space="preserve"> </v>
      </c>
      <c r="D791" s="99"/>
      <c r="E791" s="94" t="str">
        <f t="shared" si="79"/>
        <v xml:space="preserve"> </v>
      </c>
      <c r="F791" s="94" t="str">
        <f t="shared" si="80"/>
        <v xml:space="preserve"> </v>
      </c>
      <c r="G791" s="94" t="str">
        <f t="shared" si="76"/>
        <v xml:space="preserve"> </v>
      </c>
      <c r="H791" s="98">
        <f t="shared" si="81"/>
        <v>2</v>
      </c>
      <c r="I791"/>
    </row>
    <row r="792" spans="1:9" ht="16">
      <c r="A792" s="43" t="str">
        <f t="shared" si="77"/>
        <v xml:space="preserve"> </v>
      </c>
      <c r="B792" s="93" t="str">
        <f>IF(A792=" "," ",IF(periods_per_year=26,IF(A792=1,fpdate,B791+14),IF(periods_per_year=52,IF(A792=1,fpdate,B791+7),DATE(YEAR(fpdate),MONTH(fpdate)+(A792-1)*months_per_period,IF(periods_per_year=24,IF((1-MOD(A792,2))=1,DAY(fpdate)+14,DAY(fpdate)),DAY(fpdate))))))</f>
        <v xml:space="preserve"> </v>
      </c>
      <c r="C792" s="94" t="str">
        <f t="shared" si="78"/>
        <v xml:space="preserve"> </v>
      </c>
      <c r="D792" s="99"/>
      <c r="E792" s="94" t="str">
        <f t="shared" si="79"/>
        <v xml:space="preserve"> </v>
      </c>
      <c r="F792" s="94" t="str">
        <f t="shared" si="80"/>
        <v xml:space="preserve"> </v>
      </c>
      <c r="G792" s="94" t="str">
        <f t="shared" si="76"/>
        <v xml:space="preserve"> </v>
      </c>
      <c r="H792" s="98">
        <f t="shared" si="81"/>
        <v>2</v>
      </c>
      <c r="I792"/>
    </row>
    <row r="793" spans="1:9" ht="16">
      <c r="A793" s="43" t="str">
        <f t="shared" si="77"/>
        <v xml:space="preserve"> </v>
      </c>
      <c r="B793" s="93" t="str">
        <f>IF(A793=" "," ",IF(periods_per_year=26,IF(A793=1,fpdate,B792+14),IF(periods_per_year=52,IF(A793=1,fpdate,B792+7),DATE(YEAR(fpdate),MONTH(fpdate)+(A793-1)*months_per_period,IF(periods_per_year=24,IF((1-MOD(A793,2))=1,DAY(fpdate)+14,DAY(fpdate)),DAY(fpdate))))))</f>
        <v xml:space="preserve"> </v>
      </c>
      <c r="C793" s="94" t="str">
        <f t="shared" si="78"/>
        <v xml:space="preserve"> </v>
      </c>
      <c r="D793" s="99"/>
      <c r="E793" s="94" t="str">
        <f t="shared" si="79"/>
        <v xml:space="preserve"> </v>
      </c>
      <c r="F793" s="94" t="str">
        <f t="shared" si="80"/>
        <v xml:space="preserve"> </v>
      </c>
      <c r="G793" s="94" t="str">
        <f t="shared" si="76"/>
        <v xml:space="preserve"> </v>
      </c>
      <c r="H793" s="98">
        <f t="shared" si="81"/>
        <v>2</v>
      </c>
      <c r="I793"/>
    </row>
    <row r="794" spans="1:9" ht="16">
      <c r="A794" s="43" t="str">
        <f t="shared" si="77"/>
        <v xml:space="preserve"> </v>
      </c>
      <c r="B794" s="93" t="str">
        <f>IF(A794=" "," ",IF(periods_per_year=26,IF(A794=1,fpdate,B793+14),IF(periods_per_year=52,IF(A794=1,fpdate,B793+7),DATE(YEAR(fpdate),MONTH(fpdate)+(A794-1)*months_per_period,IF(periods_per_year=24,IF((1-MOD(A794,2))=1,DAY(fpdate)+14,DAY(fpdate)),DAY(fpdate))))))</f>
        <v xml:space="preserve"> </v>
      </c>
      <c r="C794" s="94" t="str">
        <f t="shared" si="78"/>
        <v xml:space="preserve"> </v>
      </c>
      <c r="D794" s="99"/>
      <c r="E794" s="94" t="str">
        <f t="shared" si="79"/>
        <v xml:space="preserve"> </v>
      </c>
      <c r="F794" s="94" t="str">
        <f t="shared" si="80"/>
        <v xml:space="preserve"> </v>
      </c>
      <c r="G794" s="94" t="str">
        <f t="shared" si="76"/>
        <v xml:space="preserve"> </v>
      </c>
      <c r="H794" s="98">
        <f t="shared" si="81"/>
        <v>2</v>
      </c>
      <c r="I794"/>
    </row>
    <row r="795" spans="1:9" ht="16">
      <c r="A795" s="43" t="str">
        <f t="shared" si="77"/>
        <v xml:space="preserve"> </v>
      </c>
      <c r="B795" s="93" t="str">
        <f>IF(A795=" "," ",IF(periods_per_year=26,IF(A795=1,fpdate,B794+14),IF(periods_per_year=52,IF(A795=1,fpdate,B794+7),DATE(YEAR(fpdate),MONTH(fpdate)+(A795-1)*months_per_period,IF(periods_per_year=24,IF((1-MOD(A795,2))=1,DAY(fpdate)+14,DAY(fpdate)),DAY(fpdate))))))</f>
        <v xml:space="preserve"> </v>
      </c>
      <c r="C795" s="94" t="str">
        <f t="shared" si="78"/>
        <v xml:space="preserve"> </v>
      </c>
      <c r="D795" s="99"/>
      <c r="E795" s="94" t="str">
        <f t="shared" si="79"/>
        <v xml:space="preserve"> </v>
      </c>
      <c r="F795" s="94" t="str">
        <f t="shared" si="80"/>
        <v xml:space="preserve"> </v>
      </c>
      <c r="G795" s="94" t="str">
        <f t="shared" si="76"/>
        <v xml:space="preserve"> </v>
      </c>
      <c r="H795" s="98">
        <f t="shared" si="81"/>
        <v>2</v>
      </c>
      <c r="I795"/>
    </row>
    <row r="796" spans="1:9" ht="16">
      <c r="A796" s="43" t="str">
        <f t="shared" si="77"/>
        <v xml:space="preserve"> </v>
      </c>
      <c r="B796" s="93" t="str">
        <f>IF(A796=" "," ",IF(periods_per_year=26,IF(A796=1,fpdate,B795+14),IF(periods_per_year=52,IF(A796=1,fpdate,B795+7),DATE(YEAR(fpdate),MONTH(fpdate)+(A796-1)*months_per_period,IF(periods_per_year=24,IF((1-MOD(A796,2))=1,DAY(fpdate)+14,DAY(fpdate)),DAY(fpdate))))))</f>
        <v xml:space="preserve"> </v>
      </c>
      <c r="C796" s="94" t="str">
        <f t="shared" si="78"/>
        <v xml:space="preserve"> </v>
      </c>
      <c r="D796" s="99"/>
      <c r="E796" s="94" t="str">
        <f t="shared" si="79"/>
        <v xml:space="preserve"> </v>
      </c>
      <c r="F796" s="94" t="str">
        <f t="shared" si="80"/>
        <v xml:space="preserve"> </v>
      </c>
      <c r="G796" s="94" t="str">
        <f t="shared" si="76"/>
        <v xml:space="preserve"> </v>
      </c>
      <c r="H796" s="98">
        <f t="shared" si="81"/>
        <v>2</v>
      </c>
      <c r="I796"/>
    </row>
    <row r="797" spans="1:9" ht="16">
      <c r="A797" s="43" t="str">
        <f t="shared" si="77"/>
        <v xml:space="preserve"> </v>
      </c>
      <c r="B797" s="93" t="str">
        <f>IF(A797=" "," ",IF(periods_per_year=26,IF(A797=1,fpdate,B796+14),IF(periods_per_year=52,IF(A797=1,fpdate,B796+7),DATE(YEAR(fpdate),MONTH(fpdate)+(A797-1)*months_per_period,IF(periods_per_year=24,IF((1-MOD(A797,2))=1,DAY(fpdate)+14,DAY(fpdate)),DAY(fpdate))))))</f>
        <v xml:space="preserve"> </v>
      </c>
      <c r="C797" s="94" t="str">
        <f t="shared" si="78"/>
        <v xml:space="preserve"> </v>
      </c>
      <c r="D797" s="99"/>
      <c r="E797" s="94" t="str">
        <f t="shared" si="79"/>
        <v xml:space="preserve"> </v>
      </c>
      <c r="F797" s="94" t="str">
        <f t="shared" si="80"/>
        <v xml:space="preserve"> </v>
      </c>
      <c r="G797" s="94" t="str">
        <f t="shared" si="76"/>
        <v xml:space="preserve"> </v>
      </c>
      <c r="H797" s="98">
        <f t="shared" si="81"/>
        <v>2</v>
      </c>
      <c r="I797"/>
    </row>
    <row r="798" spans="1:9" ht="16">
      <c r="A798" s="43" t="str">
        <f t="shared" si="77"/>
        <v xml:space="preserve"> </v>
      </c>
      <c r="B798" s="93" t="str">
        <f>IF(A798=" "," ",IF(periods_per_year=26,IF(A798=1,fpdate,B797+14),IF(periods_per_year=52,IF(A798=1,fpdate,B797+7),DATE(YEAR(fpdate),MONTH(fpdate)+(A798-1)*months_per_period,IF(periods_per_year=24,IF((1-MOD(A798,2))=1,DAY(fpdate)+14,DAY(fpdate)),DAY(fpdate))))))</f>
        <v xml:space="preserve"> </v>
      </c>
      <c r="C798" s="94" t="str">
        <f t="shared" si="78"/>
        <v xml:space="preserve"> </v>
      </c>
      <c r="D798" s="99"/>
      <c r="E798" s="94" t="str">
        <f t="shared" si="79"/>
        <v xml:space="preserve"> </v>
      </c>
      <c r="F798" s="94" t="str">
        <f t="shared" si="80"/>
        <v xml:space="preserve"> </v>
      </c>
      <c r="G798" s="94" t="str">
        <f t="shared" si="76"/>
        <v xml:space="preserve"> </v>
      </c>
      <c r="H798" s="98">
        <f t="shared" si="81"/>
        <v>2</v>
      </c>
      <c r="I798"/>
    </row>
    <row r="799" spans="1:9" ht="16">
      <c r="A799" s="43" t="str">
        <f t="shared" si="77"/>
        <v xml:space="preserve"> </v>
      </c>
      <c r="B799" s="93" t="str">
        <f>IF(A799=" "," ",IF(periods_per_year=26,IF(A799=1,fpdate,B798+14),IF(periods_per_year=52,IF(A799=1,fpdate,B798+7),DATE(YEAR(fpdate),MONTH(fpdate)+(A799-1)*months_per_period,IF(periods_per_year=24,IF((1-MOD(A799,2))=1,DAY(fpdate)+14,DAY(fpdate)),DAY(fpdate))))))</f>
        <v xml:space="preserve"> </v>
      </c>
      <c r="C799" s="94" t="str">
        <f t="shared" si="78"/>
        <v xml:space="preserve"> </v>
      </c>
      <c r="D799" s="99"/>
      <c r="E799" s="94" t="str">
        <f t="shared" si="79"/>
        <v xml:space="preserve"> </v>
      </c>
      <c r="F799" s="94" t="str">
        <f t="shared" si="80"/>
        <v xml:space="preserve"> </v>
      </c>
      <c r="G799" s="94" t="str">
        <f t="shared" si="76"/>
        <v xml:space="preserve"> </v>
      </c>
      <c r="H799" s="98">
        <f t="shared" si="81"/>
        <v>2</v>
      </c>
      <c r="I799"/>
    </row>
    <row r="800" spans="1:9" ht="16">
      <c r="A800" s="43" t="str">
        <f t="shared" si="77"/>
        <v xml:space="preserve"> </v>
      </c>
      <c r="B800" s="93" t="str">
        <f>IF(A800=" "," ",IF(periods_per_year=26,IF(A800=1,fpdate,B799+14),IF(periods_per_year=52,IF(A800=1,fpdate,B799+7),DATE(YEAR(fpdate),MONTH(fpdate)+(A800-1)*months_per_period,IF(periods_per_year=24,IF((1-MOD(A800,2))=1,DAY(fpdate)+14,DAY(fpdate)),DAY(fpdate))))))</f>
        <v xml:space="preserve"> </v>
      </c>
      <c r="C800" s="94" t="str">
        <f t="shared" si="78"/>
        <v xml:space="preserve"> </v>
      </c>
      <c r="D800" s="99"/>
      <c r="E800" s="94" t="str">
        <f t="shared" si="79"/>
        <v xml:space="preserve"> </v>
      </c>
      <c r="F800" s="94" t="str">
        <f t="shared" si="80"/>
        <v xml:space="preserve"> </v>
      </c>
      <c r="G800" s="94" t="str">
        <f t="shared" si="76"/>
        <v xml:space="preserve"> </v>
      </c>
      <c r="H800" s="98">
        <f t="shared" si="81"/>
        <v>2</v>
      </c>
      <c r="I800"/>
    </row>
    <row r="801" spans="1:9" ht="16">
      <c r="A801" s="43" t="str">
        <f t="shared" si="77"/>
        <v xml:space="preserve"> </v>
      </c>
      <c r="B801" s="93" t="str">
        <f>IF(A801=" "," ",IF(periods_per_year=26,IF(A801=1,fpdate,B800+14),IF(periods_per_year=52,IF(A801=1,fpdate,B800+7),DATE(YEAR(fpdate),MONTH(fpdate)+(A801-1)*months_per_period,IF(periods_per_year=24,IF((1-MOD(A801,2))=1,DAY(fpdate)+14,DAY(fpdate)),DAY(fpdate))))))</f>
        <v xml:space="preserve"> </v>
      </c>
      <c r="C801" s="94" t="str">
        <f t="shared" si="78"/>
        <v xml:space="preserve"> </v>
      </c>
      <c r="D801" s="99"/>
      <c r="E801" s="94" t="str">
        <f t="shared" si="79"/>
        <v xml:space="preserve"> </v>
      </c>
      <c r="F801" s="94" t="str">
        <f t="shared" si="80"/>
        <v xml:space="preserve"> </v>
      </c>
      <c r="G801" s="94" t="str">
        <f t="shared" si="76"/>
        <v xml:space="preserve"> </v>
      </c>
      <c r="H801" s="98">
        <f t="shared" si="81"/>
        <v>2</v>
      </c>
      <c r="I801"/>
    </row>
    <row r="802" spans="1:9" ht="16">
      <c r="A802" s="43" t="str">
        <f t="shared" si="77"/>
        <v xml:space="preserve"> </v>
      </c>
      <c r="B802" s="93" t="str">
        <f>IF(A802=" "," ",IF(periods_per_year=26,IF(A802=1,fpdate,B801+14),IF(periods_per_year=52,IF(A802=1,fpdate,B801+7),DATE(YEAR(fpdate),MONTH(fpdate)+(A802-1)*months_per_period,IF(periods_per_year=24,IF((1-MOD(A802,2))=1,DAY(fpdate)+14,DAY(fpdate)),DAY(fpdate))))))</f>
        <v xml:space="preserve"> </v>
      </c>
      <c r="C802" s="94" t="str">
        <f t="shared" si="78"/>
        <v xml:space="preserve"> </v>
      </c>
      <c r="D802" s="99"/>
      <c r="E802" s="94" t="str">
        <f t="shared" si="79"/>
        <v xml:space="preserve"> </v>
      </c>
      <c r="F802" s="94" t="str">
        <f t="shared" si="80"/>
        <v xml:space="preserve"> </v>
      </c>
      <c r="G802" s="94" t="str">
        <f t="shared" si="76"/>
        <v xml:space="preserve"> </v>
      </c>
      <c r="H802" s="98">
        <f t="shared" si="81"/>
        <v>2</v>
      </c>
      <c r="I802"/>
    </row>
    <row r="803" spans="1:9" ht="16">
      <c r="A803" s="43" t="str">
        <f t="shared" si="77"/>
        <v xml:space="preserve"> </v>
      </c>
      <c r="B803" s="93" t="str">
        <f>IF(A803=" "," ",IF(periods_per_year=26,IF(A803=1,fpdate,B802+14),IF(periods_per_year=52,IF(A803=1,fpdate,B802+7),DATE(YEAR(fpdate),MONTH(fpdate)+(A803-1)*months_per_period,IF(periods_per_year=24,IF((1-MOD(A803,2))=1,DAY(fpdate)+14,DAY(fpdate)),DAY(fpdate))))))</f>
        <v xml:space="preserve"> </v>
      </c>
      <c r="C803" s="94" t="str">
        <f t="shared" si="78"/>
        <v xml:space="preserve"> </v>
      </c>
      <c r="D803" s="99"/>
      <c r="E803" s="94" t="str">
        <f t="shared" si="79"/>
        <v xml:space="preserve"> </v>
      </c>
      <c r="F803" s="94" t="str">
        <f t="shared" si="80"/>
        <v xml:space="preserve"> </v>
      </c>
      <c r="G803" s="94" t="str">
        <f t="shared" si="76"/>
        <v xml:space="preserve"> </v>
      </c>
      <c r="H803" s="98">
        <f t="shared" si="81"/>
        <v>2</v>
      </c>
      <c r="I803"/>
    </row>
    <row r="804" spans="1:9" ht="16">
      <c r="A804" s="43" t="str">
        <f t="shared" si="77"/>
        <v xml:space="preserve"> </v>
      </c>
      <c r="B804" s="93" t="str">
        <f>IF(A804=" "," ",IF(periods_per_year=26,IF(A804=1,fpdate,B803+14),IF(periods_per_year=52,IF(A804=1,fpdate,B803+7),DATE(YEAR(fpdate),MONTH(fpdate)+(A804-1)*months_per_period,IF(periods_per_year=24,IF((1-MOD(A804,2))=1,DAY(fpdate)+14,DAY(fpdate)),DAY(fpdate))))))</f>
        <v xml:space="preserve"> </v>
      </c>
      <c r="C804" s="94" t="str">
        <f t="shared" si="78"/>
        <v xml:space="preserve"> </v>
      </c>
      <c r="D804" s="99"/>
      <c r="E804" s="94" t="str">
        <f t="shared" si="79"/>
        <v xml:space="preserve"> </v>
      </c>
      <c r="F804" s="94" t="str">
        <f t="shared" si="80"/>
        <v xml:space="preserve"> </v>
      </c>
      <c r="G804" s="94" t="str">
        <f t="shared" si="76"/>
        <v xml:space="preserve"> </v>
      </c>
      <c r="H804" s="98">
        <f t="shared" si="81"/>
        <v>2</v>
      </c>
      <c r="I804"/>
    </row>
    <row r="805" spans="1:9" ht="16">
      <c r="A805" s="43" t="str">
        <f t="shared" si="77"/>
        <v xml:space="preserve"> </v>
      </c>
      <c r="B805" s="93" t="str">
        <f>IF(A805=" "," ",IF(periods_per_year=26,IF(A805=1,fpdate,B804+14),IF(periods_per_year=52,IF(A805=1,fpdate,B804+7),DATE(YEAR(fpdate),MONTH(fpdate)+(A805-1)*months_per_period,IF(periods_per_year=24,IF((1-MOD(A805,2))=1,DAY(fpdate)+14,DAY(fpdate)),DAY(fpdate))))))</f>
        <v xml:space="preserve"> </v>
      </c>
      <c r="C805" s="94" t="str">
        <f t="shared" si="78"/>
        <v xml:space="preserve"> </v>
      </c>
      <c r="D805" s="99"/>
      <c r="E805" s="94" t="str">
        <f t="shared" si="79"/>
        <v xml:space="preserve"> </v>
      </c>
      <c r="F805" s="94" t="str">
        <f t="shared" si="80"/>
        <v xml:space="preserve"> </v>
      </c>
      <c r="G805" s="94" t="str">
        <f t="shared" si="76"/>
        <v xml:space="preserve"> </v>
      </c>
      <c r="H805" s="98">
        <f t="shared" si="81"/>
        <v>2</v>
      </c>
      <c r="I805"/>
    </row>
    <row r="806" spans="1:9" ht="16">
      <c r="A806" s="43" t="str">
        <f t="shared" si="77"/>
        <v xml:space="preserve"> </v>
      </c>
      <c r="B806" s="93" t="str">
        <f>IF(A806=" "," ",IF(periods_per_year=26,IF(A806=1,fpdate,B805+14),IF(periods_per_year=52,IF(A806=1,fpdate,B805+7),DATE(YEAR(fpdate),MONTH(fpdate)+(A806-1)*months_per_period,IF(periods_per_year=24,IF((1-MOD(A806,2))=1,DAY(fpdate)+14,DAY(fpdate)),DAY(fpdate))))))</f>
        <v xml:space="preserve"> </v>
      </c>
      <c r="C806" s="94" t="str">
        <f t="shared" si="78"/>
        <v xml:space="preserve"> </v>
      </c>
      <c r="D806" s="99"/>
      <c r="E806" s="94" t="str">
        <f t="shared" si="79"/>
        <v xml:space="preserve"> </v>
      </c>
      <c r="F806" s="94" t="str">
        <f t="shared" si="80"/>
        <v xml:space="preserve"> </v>
      </c>
      <c r="G806" s="94" t="str">
        <f t="shared" si="76"/>
        <v xml:space="preserve"> </v>
      </c>
      <c r="H806" s="98">
        <f t="shared" si="81"/>
        <v>2</v>
      </c>
      <c r="I806"/>
    </row>
    <row r="807" spans="1:9" ht="16">
      <c r="A807" s="43" t="str">
        <f t="shared" si="77"/>
        <v xml:space="preserve"> </v>
      </c>
      <c r="B807" s="93" t="str">
        <f>IF(A807=" "," ",IF(periods_per_year=26,IF(A807=1,fpdate,B806+14),IF(periods_per_year=52,IF(A807=1,fpdate,B806+7),DATE(YEAR(fpdate),MONTH(fpdate)+(A807-1)*months_per_period,IF(periods_per_year=24,IF((1-MOD(A807,2))=1,DAY(fpdate)+14,DAY(fpdate)),DAY(fpdate))))))</f>
        <v xml:space="preserve"> </v>
      </c>
      <c r="C807" s="94" t="str">
        <f t="shared" si="78"/>
        <v xml:space="preserve"> </v>
      </c>
      <c r="D807" s="99"/>
      <c r="E807" s="94" t="str">
        <f t="shared" si="79"/>
        <v xml:space="preserve"> </v>
      </c>
      <c r="F807" s="94" t="str">
        <f t="shared" si="80"/>
        <v xml:space="preserve"> </v>
      </c>
      <c r="G807" s="94" t="str">
        <f t="shared" si="76"/>
        <v xml:space="preserve"> </v>
      </c>
      <c r="H807" s="98">
        <f t="shared" si="81"/>
        <v>2</v>
      </c>
      <c r="I807"/>
    </row>
    <row r="808" spans="1:9" ht="16">
      <c r="A808" s="43" t="str">
        <f t="shared" si="77"/>
        <v xml:space="preserve"> </v>
      </c>
      <c r="B808" s="93" t="str">
        <f>IF(A808=" "," ",IF(periods_per_year=26,IF(A808=1,fpdate,B807+14),IF(periods_per_year=52,IF(A808=1,fpdate,B807+7),DATE(YEAR(fpdate),MONTH(fpdate)+(A808-1)*months_per_period,IF(periods_per_year=24,IF((1-MOD(A808,2))=1,DAY(fpdate)+14,DAY(fpdate)),DAY(fpdate))))))</f>
        <v xml:space="preserve"> </v>
      </c>
      <c r="C808" s="94" t="str">
        <f t="shared" si="78"/>
        <v xml:space="preserve"> </v>
      </c>
      <c r="D808" s="99"/>
      <c r="E808" s="94" t="str">
        <f t="shared" si="79"/>
        <v xml:space="preserve"> </v>
      </c>
      <c r="F808" s="94" t="str">
        <f t="shared" si="80"/>
        <v xml:space="preserve"> </v>
      </c>
      <c r="G808" s="94" t="str">
        <f t="shared" si="76"/>
        <v xml:space="preserve"> </v>
      </c>
      <c r="H808" s="98">
        <f t="shared" si="81"/>
        <v>2</v>
      </c>
      <c r="I808"/>
    </row>
    <row r="809" spans="1:9" ht="16">
      <c r="A809" s="43" t="str">
        <f t="shared" si="77"/>
        <v xml:space="preserve"> </v>
      </c>
      <c r="B809" s="93" t="str">
        <f>IF(A809=" "," ",IF(periods_per_year=26,IF(A809=1,fpdate,B808+14),IF(periods_per_year=52,IF(A809=1,fpdate,B808+7),DATE(YEAR(fpdate),MONTH(fpdate)+(A809-1)*months_per_period,IF(periods_per_year=24,IF((1-MOD(A809,2))=1,DAY(fpdate)+14,DAY(fpdate)),DAY(fpdate))))))</f>
        <v xml:space="preserve"> </v>
      </c>
      <c r="C809" s="94" t="str">
        <f t="shared" si="78"/>
        <v xml:space="preserve"> </v>
      </c>
      <c r="D809" s="99"/>
      <c r="E809" s="94" t="str">
        <f t="shared" si="79"/>
        <v xml:space="preserve"> </v>
      </c>
      <c r="F809" s="94" t="str">
        <f t="shared" si="80"/>
        <v xml:space="preserve"> </v>
      </c>
      <c r="G809" s="94" t="str">
        <f t="shared" si="76"/>
        <v xml:space="preserve"> </v>
      </c>
      <c r="H809" s="98">
        <f t="shared" si="81"/>
        <v>2</v>
      </c>
      <c r="I809"/>
    </row>
    <row r="810" spans="1:9" ht="16">
      <c r="A810" s="43" t="str">
        <f t="shared" si="77"/>
        <v xml:space="preserve"> </v>
      </c>
      <c r="B810" s="93" t="str">
        <f>IF(A810=" "," ",IF(periods_per_year=26,IF(A810=1,fpdate,B809+14),IF(periods_per_year=52,IF(A810=1,fpdate,B809+7),DATE(YEAR(fpdate),MONTH(fpdate)+(A810-1)*months_per_period,IF(periods_per_year=24,IF((1-MOD(A810,2))=1,DAY(fpdate)+14,DAY(fpdate)),DAY(fpdate))))))</f>
        <v xml:space="preserve"> </v>
      </c>
      <c r="C810" s="94" t="str">
        <f t="shared" si="78"/>
        <v xml:space="preserve"> </v>
      </c>
      <c r="D810" s="99"/>
      <c r="E810" s="94" t="str">
        <f t="shared" si="79"/>
        <v xml:space="preserve"> </v>
      </c>
      <c r="F810" s="94" t="str">
        <f t="shared" si="80"/>
        <v xml:space="preserve"> </v>
      </c>
      <c r="G810" s="94" t="str">
        <f t="shared" si="76"/>
        <v xml:space="preserve"> </v>
      </c>
      <c r="H810" s="98">
        <f t="shared" si="81"/>
        <v>2</v>
      </c>
      <c r="I810"/>
    </row>
    <row r="811" spans="1:9" ht="16">
      <c r="A811" s="43" t="str">
        <f t="shared" si="77"/>
        <v xml:space="preserve"> </v>
      </c>
      <c r="B811" s="93" t="str">
        <f>IF(A811=" "," ",IF(periods_per_year=26,IF(A811=1,fpdate,B810+14),IF(periods_per_year=52,IF(A811=1,fpdate,B810+7),DATE(YEAR(fpdate),MONTH(fpdate)+(A811-1)*months_per_period,IF(periods_per_year=24,IF((1-MOD(A811,2))=1,DAY(fpdate)+14,DAY(fpdate)),DAY(fpdate))))))</f>
        <v xml:space="preserve"> </v>
      </c>
      <c r="C811" s="94" t="str">
        <f t="shared" si="78"/>
        <v xml:space="preserve"> </v>
      </c>
      <c r="D811" s="99"/>
      <c r="E811" s="94" t="str">
        <f t="shared" si="79"/>
        <v xml:space="preserve"> </v>
      </c>
      <c r="F811" s="94" t="str">
        <f t="shared" si="80"/>
        <v xml:space="preserve"> </v>
      </c>
      <c r="G811" s="94" t="str">
        <f t="shared" si="76"/>
        <v xml:space="preserve"> </v>
      </c>
      <c r="H811" s="98">
        <f t="shared" si="81"/>
        <v>2</v>
      </c>
      <c r="I811"/>
    </row>
    <row r="812" spans="1:9" ht="16">
      <c r="A812" s="43" t="str">
        <f t="shared" si="77"/>
        <v xml:space="preserve"> </v>
      </c>
      <c r="B812" s="93" t="str">
        <f>IF(A812=" "," ",IF(periods_per_year=26,IF(A812=1,fpdate,B811+14),IF(periods_per_year=52,IF(A812=1,fpdate,B811+7),DATE(YEAR(fpdate),MONTH(fpdate)+(A812-1)*months_per_period,IF(periods_per_year=24,IF((1-MOD(A812,2))=1,DAY(fpdate)+14,DAY(fpdate)),DAY(fpdate))))))</f>
        <v xml:space="preserve"> </v>
      </c>
      <c r="C812" s="94" t="str">
        <f t="shared" si="78"/>
        <v xml:space="preserve"> </v>
      </c>
      <c r="D812" s="99"/>
      <c r="E812" s="94" t="str">
        <f t="shared" si="79"/>
        <v xml:space="preserve"> </v>
      </c>
      <c r="F812" s="94" t="str">
        <f t="shared" si="80"/>
        <v xml:space="preserve"> </v>
      </c>
      <c r="G812" s="94" t="str">
        <f t="shared" si="76"/>
        <v xml:space="preserve"> </v>
      </c>
      <c r="H812" s="98">
        <f t="shared" si="81"/>
        <v>2</v>
      </c>
      <c r="I812"/>
    </row>
    <row r="813" spans="1:9" ht="16">
      <c r="A813" s="43" t="str">
        <f t="shared" si="77"/>
        <v xml:space="preserve"> </v>
      </c>
      <c r="B813" s="93" t="str">
        <f>IF(A813=" "," ",IF(periods_per_year=26,IF(A813=1,fpdate,B812+14),IF(periods_per_year=52,IF(A813=1,fpdate,B812+7),DATE(YEAR(fpdate),MONTH(fpdate)+(A813-1)*months_per_period,IF(periods_per_year=24,IF((1-MOD(A813,2))=1,DAY(fpdate)+14,DAY(fpdate)),DAY(fpdate))))))</f>
        <v xml:space="preserve"> </v>
      </c>
      <c r="C813" s="94" t="str">
        <f t="shared" si="78"/>
        <v xml:space="preserve"> </v>
      </c>
      <c r="D813" s="99"/>
      <c r="E813" s="94" t="str">
        <f t="shared" si="79"/>
        <v xml:space="preserve"> </v>
      </c>
      <c r="F813" s="94" t="str">
        <f t="shared" si="80"/>
        <v xml:space="preserve"> </v>
      </c>
      <c r="G813" s="94" t="str">
        <f t="shared" si="76"/>
        <v xml:space="preserve"> </v>
      </c>
      <c r="H813" s="98">
        <f t="shared" si="81"/>
        <v>2</v>
      </c>
      <c r="I813"/>
    </row>
    <row r="814" spans="1:9" ht="16">
      <c r="A814" s="43" t="str">
        <f t="shared" si="77"/>
        <v xml:space="preserve"> </v>
      </c>
      <c r="B814" s="93" t="str">
        <f>IF(A814=" "," ",IF(periods_per_year=26,IF(A814=1,fpdate,B813+14),IF(periods_per_year=52,IF(A814=1,fpdate,B813+7),DATE(YEAR(fpdate),MONTH(fpdate)+(A814-1)*months_per_period,IF(periods_per_year=24,IF((1-MOD(A814,2))=1,DAY(fpdate)+14,DAY(fpdate)),DAY(fpdate))))))</f>
        <v xml:space="preserve"> </v>
      </c>
      <c r="C814" s="94" t="str">
        <f t="shared" si="78"/>
        <v xml:space="preserve"> </v>
      </c>
      <c r="D814" s="99"/>
      <c r="E814" s="94" t="str">
        <f t="shared" si="79"/>
        <v xml:space="preserve"> </v>
      </c>
      <c r="F814" s="94" t="str">
        <f t="shared" si="80"/>
        <v xml:space="preserve"> </v>
      </c>
      <c r="G814" s="94" t="str">
        <f t="shared" si="76"/>
        <v xml:space="preserve"> </v>
      </c>
      <c r="H814" s="98">
        <f t="shared" si="81"/>
        <v>2</v>
      </c>
      <c r="I814"/>
    </row>
    <row r="815" spans="1:9" ht="16">
      <c r="A815" s="43" t="str">
        <f t="shared" si="77"/>
        <v xml:space="preserve"> </v>
      </c>
      <c r="B815" s="93" t="str">
        <f>IF(A815=" "," ",IF(periods_per_year=26,IF(A815=1,fpdate,B814+14),IF(periods_per_year=52,IF(A815=1,fpdate,B814+7),DATE(YEAR(fpdate),MONTH(fpdate)+(A815-1)*months_per_period,IF(periods_per_year=24,IF((1-MOD(A815,2))=1,DAY(fpdate)+14,DAY(fpdate)),DAY(fpdate))))))</f>
        <v xml:space="preserve"> </v>
      </c>
      <c r="C815" s="94" t="str">
        <f t="shared" si="78"/>
        <v xml:space="preserve"> </v>
      </c>
      <c r="D815" s="99"/>
      <c r="E815" s="94" t="str">
        <f t="shared" si="79"/>
        <v xml:space="preserve"> </v>
      </c>
      <c r="F815" s="94" t="str">
        <f t="shared" si="80"/>
        <v xml:space="preserve"> </v>
      </c>
      <c r="G815" s="94" t="str">
        <f t="shared" si="76"/>
        <v xml:space="preserve"> </v>
      </c>
      <c r="H815" s="98">
        <f t="shared" si="81"/>
        <v>2</v>
      </c>
      <c r="I815"/>
    </row>
    <row r="816" spans="1:9" ht="16">
      <c r="A816" s="43" t="str">
        <f t="shared" si="77"/>
        <v xml:space="preserve"> </v>
      </c>
      <c r="B816" s="93" t="str">
        <f>IF(A816=" "," ",IF(periods_per_year=26,IF(A816=1,fpdate,B815+14),IF(periods_per_year=52,IF(A816=1,fpdate,B815+7),DATE(YEAR(fpdate),MONTH(fpdate)+(A816-1)*months_per_period,IF(periods_per_year=24,IF((1-MOD(A816,2))=1,DAY(fpdate)+14,DAY(fpdate)),DAY(fpdate))))))</f>
        <v xml:space="preserve"> </v>
      </c>
      <c r="C816" s="94" t="str">
        <f t="shared" si="78"/>
        <v xml:space="preserve"> </v>
      </c>
      <c r="D816" s="99"/>
      <c r="E816" s="94" t="str">
        <f t="shared" si="79"/>
        <v xml:space="preserve"> </v>
      </c>
      <c r="F816" s="94" t="str">
        <f t="shared" si="80"/>
        <v xml:space="preserve"> </v>
      </c>
      <c r="G816" s="94" t="str">
        <f t="shared" si="76"/>
        <v xml:space="preserve"> </v>
      </c>
      <c r="H816" s="98">
        <f t="shared" si="81"/>
        <v>2</v>
      </c>
      <c r="I816"/>
    </row>
    <row r="817" spans="1:9" ht="16">
      <c r="A817" s="43" t="str">
        <f t="shared" si="77"/>
        <v xml:space="preserve"> </v>
      </c>
      <c r="B817" s="93" t="str">
        <f>IF(A817=" "," ",IF(periods_per_year=26,IF(A817=1,fpdate,B816+14),IF(periods_per_year=52,IF(A817=1,fpdate,B816+7),DATE(YEAR(fpdate),MONTH(fpdate)+(A817-1)*months_per_period,IF(periods_per_year=24,IF((1-MOD(A817,2))=1,DAY(fpdate)+14,DAY(fpdate)),DAY(fpdate))))))</f>
        <v xml:space="preserve"> </v>
      </c>
      <c r="C817" s="94" t="str">
        <f t="shared" si="78"/>
        <v xml:space="preserve"> </v>
      </c>
      <c r="D817" s="99"/>
      <c r="E817" s="94" t="str">
        <f t="shared" si="79"/>
        <v xml:space="preserve"> </v>
      </c>
      <c r="F817" s="94" t="str">
        <f t="shared" si="80"/>
        <v xml:space="preserve"> </v>
      </c>
      <c r="G817" s="94" t="str">
        <f t="shared" si="76"/>
        <v xml:space="preserve"> </v>
      </c>
      <c r="H817" s="98">
        <f t="shared" si="81"/>
        <v>2</v>
      </c>
      <c r="I817"/>
    </row>
    <row r="818" spans="1:9" ht="16">
      <c r="A818" s="43" t="str">
        <f t="shared" si="77"/>
        <v xml:space="preserve"> </v>
      </c>
      <c r="B818" s="93" t="str">
        <f>IF(A818=" "," ",IF(periods_per_year=26,IF(A818=1,fpdate,B817+14),IF(periods_per_year=52,IF(A818=1,fpdate,B817+7),DATE(YEAR(fpdate),MONTH(fpdate)+(A818-1)*months_per_period,IF(periods_per_year=24,IF((1-MOD(A818,2))=1,DAY(fpdate)+14,DAY(fpdate)),DAY(fpdate))))))</f>
        <v xml:space="preserve"> </v>
      </c>
      <c r="C818" s="94" t="str">
        <f t="shared" si="78"/>
        <v xml:space="preserve"> </v>
      </c>
      <c r="D818" s="99"/>
      <c r="E818" s="94" t="str">
        <f t="shared" si="79"/>
        <v xml:space="preserve"> </v>
      </c>
      <c r="F818" s="94" t="str">
        <f t="shared" si="80"/>
        <v xml:space="preserve"> </v>
      </c>
      <c r="G818" s="94" t="str">
        <f t="shared" si="76"/>
        <v xml:space="preserve"> </v>
      </c>
      <c r="H818" s="98">
        <f t="shared" si="81"/>
        <v>2</v>
      </c>
      <c r="I818"/>
    </row>
    <row r="819" spans="1:9" ht="16">
      <c r="A819" s="43" t="str">
        <f t="shared" si="77"/>
        <v xml:space="preserve"> </v>
      </c>
      <c r="B819" s="93" t="str">
        <f>IF(A819=" "," ",IF(periods_per_year=26,IF(A819=1,fpdate,B818+14),IF(periods_per_year=52,IF(A819=1,fpdate,B818+7),DATE(YEAR(fpdate),MONTH(fpdate)+(A819-1)*months_per_period,IF(periods_per_year=24,IF((1-MOD(A819,2))=1,DAY(fpdate)+14,DAY(fpdate)),DAY(fpdate))))))</f>
        <v xml:space="preserve"> </v>
      </c>
      <c r="C819" s="94" t="str">
        <f t="shared" si="78"/>
        <v xml:space="preserve"> </v>
      </c>
      <c r="D819" s="99"/>
      <c r="E819" s="94" t="str">
        <f t="shared" si="79"/>
        <v xml:space="preserve"> </v>
      </c>
      <c r="F819" s="94" t="str">
        <f t="shared" si="80"/>
        <v xml:space="preserve"> </v>
      </c>
      <c r="G819" s="94" t="str">
        <f t="shared" si="76"/>
        <v xml:space="preserve"> </v>
      </c>
      <c r="H819" s="98">
        <f t="shared" si="81"/>
        <v>2</v>
      </c>
      <c r="I819"/>
    </row>
    <row r="820" spans="1:9" ht="16">
      <c r="A820" s="43" t="str">
        <f t="shared" si="77"/>
        <v xml:space="preserve"> </v>
      </c>
      <c r="B820" s="93" t="str">
        <f>IF(A820=" "," ",IF(periods_per_year=26,IF(A820=1,fpdate,B819+14),IF(periods_per_year=52,IF(A820=1,fpdate,B819+7),DATE(YEAR(fpdate),MONTH(fpdate)+(A820-1)*months_per_period,IF(periods_per_year=24,IF((1-MOD(A820,2))=1,DAY(fpdate)+14,DAY(fpdate)),DAY(fpdate))))))</f>
        <v xml:space="preserve"> </v>
      </c>
      <c r="C820" s="94" t="str">
        <f t="shared" si="78"/>
        <v xml:space="preserve"> </v>
      </c>
      <c r="D820" s="99"/>
      <c r="E820" s="94" t="str">
        <f t="shared" si="79"/>
        <v xml:space="preserve"> </v>
      </c>
      <c r="F820" s="94" t="str">
        <f t="shared" si="80"/>
        <v xml:space="preserve"> </v>
      </c>
      <c r="G820" s="94" t="str">
        <f t="shared" si="76"/>
        <v xml:space="preserve"> </v>
      </c>
      <c r="H820" s="98">
        <f t="shared" si="81"/>
        <v>2</v>
      </c>
      <c r="I820"/>
    </row>
    <row r="821" spans="1:9" ht="16">
      <c r="A821" s="43" t="str">
        <f t="shared" si="77"/>
        <v xml:space="preserve"> </v>
      </c>
      <c r="B821" s="93" t="str">
        <f>IF(A821=" "," ",IF(periods_per_year=26,IF(A821=1,fpdate,B820+14),IF(periods_per_year=52,IF(A821=1,fpdate,B820+7),DATE(YEAR(fpdate),MONTH(fpdate)+(A821-1)*months_per_period,IF(periods_per_year=24,IF((1-MOD(A821,2))=1,DAY(fpdate)+14,DAY(fpdate)),DAY(fpdate))))))</f>
        <v xml:space="preserve"> </v>
      </c>
      <c r="C821" s="94" t="str">
        <f t="shared" si="78"/>
        <v xml:space="preserve"> </v>
      </c>
      <c r="D821" s="99"/>
      <c r="E821" s="94" t="str">
        <f t="shared" si="79"/>
        <v xml:space="preserve"> </v>
      </c>
      <c r="F821" s="94" t="str">
        <f t="shared" si="80"/>
        <v xml:space="preserve"> </v>
      </c>
      <c r="G821" s="94" t="str">
        <f t="shared" si="76"/>
        <v xml:space="preserve"> </v>
      </c>
      <c r="H821" s="98">
        <f t="shared" si="81"/>
        <v>2</v>
      </c>
      <c r="I821"/>
    </row>
    <row r="822" spans="1:9" ht="16">
      <c r="A822" s="43" t="str">
        <f t="shared" si="77"/>
        <v xml:space="preserve"> </v>
      </c>
      <c r="B822" s="93" t="str">
        <f>IF(A822=" "," ",IF(periods_per_year=26,IF(A822=1,fpdate,B821+14),IF(periods_per_year=52,IF(A822=1,fpdate,B821+7),DATE(YEAR(fpdate),MONTH(fpdate)+(A822-1)*months_per_period,IF(periods_per_year=24,IF((1-MOD(A822,2))=1,DAY(fpdate)+14,DAY(fpdate)),DAY(fpdate))))))</f>
        <v xml:space="preserve"> </v>
      </c>
      <c r="C822" s="94" t="str">
        <f t="shared" si="78"/>
        <v xml:space="preserve"> </v>
      </c>
      <c r="D822" s="99"/>
      <c r="E822" s="94" t="str">
        <f t="shared" si="79"/>
        <v xml:space="preserve"> </v>
      </c>
      <c r="F822" s="94" t="str">
        <f t="shared" si="80"/>
        <v xml:space="preserve"> </v>
      </c>
      <c r="G822" s="94" t="str">
        <f t="shared" si="76"/>
        <v xml:space="preserve"> </v>
      </c>
      <c r="H822" s="98">
        <f t="shared" si="81"/>
        <v>2</v>
      </c>
      <c r="I822"/>
    </row>
    <row r="823" spans="1:9" ht="16">
      <c r="A823" s="43" t="str">
        <f t="shared" si="77"/>
        <v xml:space="preserve"> </v>
      </c>
      <c r="B823" s="93" t="str">
        <f>IF(A823=" "," ",IF(periods_per_year=26,IF(A823=1,fpdate,B822+14),IF(periods_per_year=52,IF(A823=1,fpdate,B822+7),DATE(YEAR(fpdate),MONTH(fpdate)+(A823-1)*months_per_period,IF(periods_per_year=24,IF((1-MOD(A823,2))=1,DAY(fpdate)+14,DAY(fpdate)),DAY(fpdate))))))</f>
        <v xml:space="preserve"> </v>
      </c>
      <c r="C823" s="94" t="str">
        <f t="shared" si="78"/>
        <v xml:space="preserve"> </v>
      </c>
      <c r="D823" s="99"/>
      <c r="E823" s="94" t="str">
        <f t="shared" si="79"/>
        <v xml:space="preserve"> </v>
      </c>
      <c r="F823" s="94" t="str">
        <f t="shared" si="80"/>
        <v xml:space="preserve"> </v>
      </c>
      <c r="G823" s="94" t="str">
        <f t="shared" si="76"/>
        <v xml:space="preserve"> </v>
      </c>
      <c r="H823" s="98">
        <f t="shared" si="81"/>
        <v>2</v>
      </c>
      <c r="I823"/>
    </row>
    <row r="824" spans="1:9" ht="16">
      <c r="A824" s="43" t="str">
        <f t="shared" si="77"/>
        <v xml:space="preserve"> </v>
      </c>
      <c r="B824" s="93" t="str">
        <f>IF(A824=" "," ",IF(periods_per_year=26,IF(A824=1,fpdate,B823+14),IF(periods_per_year=52,IF(A824=1,fpdate,B823+7),DATE(YEAR(fpdate),MONTH(fpdate)+(A824-1)*months_per_period,IF(periods_per_year=24,IF((1-MOD(A824,2))=1,DAY(fpdate)+14,DAY(fpdate)),DAY(fpdate))))))</f>
        <v xml:space="preserve"> </v>
      </c>
      <c r="C824" s="94" t="str">
        <f t="shared" si="78"/>
        <v xml:space="preserve"> </v>
      </c>
      <c r="D824" s="99"/>
      <c r="E824" s="94" t="str">
        <f t="shared" si="79"/>
        <v xml:space="preserve"> </v>
      </c>
      <c r="F824" s="94" t="str">
        <f t="shared" si="80"/>
        <v xml:space="preserve"> </v>
      </c>
      <c r="G824" s="94" t="str">
        <f t="shared" si="76"/>
        <v xml:space="preserve"> </v>
      </c>
      <c r="H824" s="98">
        <f t="shared" si="81"/>
        <v>2</v>
      </c>
      <c r="I824"/>
    </row>
    <row r="825" spans="1:9" ht="16">
      <c r="A825" s="43" t="str">
        <f t="shared" si="77"/>
        <v xml:space="preserve"> </v>
      </c>
      <c r="B825" s="93" t="str">
        <f>IF(A825=" "," ",IF(periods_per_year=26,IF(A825=1,fpdate,B824+14),IF(periods_per_year=52,IF(A825=1,fpdate,B824+7),DATE(YEAR(fpdate),MONTH(fpdate)+(A825-1)*months_per_period,IF(periods_per_year=24,IF((1-MOD(A825,2))=1,DAY(fpdate)+14,DAY(fpdate)),DAY(fpdate))))))</f>
        <v xml:space="preserve"> </v>
      </c>
      <c r="C825" s="94" t="str">
        <f t="shared" si="78"/>
        <v xml:space="preserve"> </v>
      </c>
      <c r="D825" s="99"/>
      <c r="E825" s="94" t="str">
        <f t="shared" si="79"/>
        <v xml:space="preserve"> </v>
      </c>
      <c r="F825" s="94" t="str">
        <f t="shared" si="80"/>
        <v xml:space="preserve"> </v>
      </c>
      <c r="G825" s="94" t="str">
        <f t="shared" si="76"/>
        <v xml:space="preserve"> </v>
      </c>
      <c r="H825" s="98">
        <f t="shared" si="81"/>
        <v>2</v>
      </c>
      <c r="I825"/>
    </row>
    <row r="826" spans="1:9" ht="16">
      <c r="A826" s="43" t="str">
        <f t="shared" si="77"/>
        <v xml:space="preserve"> </v>
      </c>
      <c r="B826" s="93" t="str">
        <f>IF(A826=" "," ",IF(periods_per_year=26,IF(A826=1,fpdate,B825+14),IF(periods_per_year=52,IF(A826=1,fpdate,B825+7),DATE(YEAR(fpdate),MONTH(fpdate)+(A826-1)*months_per_period,IF(periods_per_year=24,IF((1-MOD(A826,2))=1,DAY(fpdate)+14,DAY(fpdate)),DAY(fpdate))))))</f>
        <v xml:space="preserve"> </v>
      </c>
      <c r="C826" s="94" t="str">
        <f t="shared" si="78"/>
        <v xml:space="preserve"> </v>
      </c>
      <c r="D826" s="99"/>
      <c r="E826" s="94" t="str">
        <f t="shared" si="79"/>
        <v xml:space="preserve"> </v>
      </c>
      <c r="F826" s="94" t="str">
        <f t="shared" si="80"/>
        <v xml:space="preserve"> </v>
      </c>
      <c r="G826" s="94" t="str">
        <f t="shared" si="76"/>
        <v xml:space="preserve"> </v>
      </c>
      <c r="H826" s="98">
        <f t="shared" si="81"/>
        <v>2</v>
      </c>
      <c r="I826"/>
    </row>
    <row r="827" spans="1:9" ht="16">
      <c r="A827" s="43" t="str">
        <f t="shared" si="77"/>
        <v xml:space="preserve"> </v>
      </c>
      <c r="B827" s="93" t="str">
        <f>IF(A827=" "," ",IF(periods_per_year=26,IF(A827=1,fpdate,B826+14),IF(periods_per_year=52,IF(A827=1,fpdate,B826+7),DATE(YEAR(fpdate),MONTH(fpdate)+(A827-1)*months_per_period,IF(periods_per_year=24,IF((1-MOD(A827,2))=1,DAY(fpdate)+14,DAY(fpdate)),DAY(fpdate))))))</f>
        <v xml:space="preserve"> </v>
      </c>
      <c r="C827" s="94" t="str">
        <f t="shared" si="78"/>
        <v xml:space="preserve"> </v>
      </c>
      <c r="D827" s="99"/>
      <c r="E827" s="94" t="str">
        <f t="shared" si="79"/>
        <v xml:space="preserve"> </v>
      </c>
      <c r="F827" s="94" t="str">
        <f t="shared" si="80"/>
        <v xml:space="preserve"> </v>
      </c>
      <c r="G827" s="94" t="str">
        <f t="shared" si="76"/>
        <v xml:space="preserve"> </v>
      </c>
      <c r="H827" s="98">
        <f t="shared" si="81"/>
        <v>2</v>
      </c>
      <c r="I827"/>
    </row>
    <row r="828" spans="1:9" ht="16">
      <c r="A828" s="43" t="str">
        <f t="shared" si="77"/>
        <v xml:space="preserve"> </v>
      </c>
      <c r="B828" s="93" t="str">
        <f>IF(A828=" "," ",IF(periods_per_year=26,IF(A828=1,fpdate,B827+14),IF(periods_per_year=52,IF(A828=1,fpdate,B827+7),DATE(YEAR(fpdate),MONTH(fpdate)+(A828-1)*months_per_period,IF(periods_per_year=24,IF((1-MOD(A828,2))=1,DAY(fpdate)+14,DAY(fpdate)),DAY(fpdate))))))</f>
        <v xml:space="preserve"> </v>
      </c>
      <c r="C828" s="94" t="str">
        <f t="shared" si="78"/>
        <v xml:space="preserve"> </v>
      </c>
      <c r="D828" s="99"/>
      <c r="E828" s="94" t="str">
        <f t="shared" si="79"/>
        <v xml:space="preserve"> </v>
      </c>
      <c r="F828" s="94" t="str">
        <f t="shared" si="80"/>
        <v xml:space="preserve"> </v>
      </c>
      <c r="G828" s="94" t="str">
        <f t="shared" si="76"/>
        <v xml:space="preserve"> </v>
      </c>
      <c r="H828" s="98">
        <f t="shared" si="81"/>
        <v>2</v>
      </c>
      <c r="I828"/>
    </row>
    <row r="829" spans="1:9" ht="16">
      <c r="A829" s="43" t="str">
        <f t="shared" si="77"/>
        <v xml:space="preserve"> </v>
      </c>
      <c r="B829" s="93" t="str">
        <f>IF(A829=" "," ",IF(periods_per_year=26,IF(A829=1,fpdate,B828+14),IF(periods_per_year=52,IF(A829=1,fpdate,B828+7),DATE(YEAR(fpdate),MONTH(fpdate)+(A829-1)*months_per_period,IF(periods_per_year=24,IF((1-MOD(A829,2))=1,DAY(fpdate)+14,DAY(fpdate)),DAY(fpdate))))))</f>
        <v xml:space="preserve"> </v>
      </c>
      <c r="C829" s="94" t="str">
        <f t="shared" si="78"/>
        <v xml:space="preserve"> </v>
      </c>
      <c r="D829" s="99"/>
      <c r="E829" s="94" t="str">
        <f t="shared" si="79"/>
        <v xml:space="preserve"> </v>
      </c>
      <c r="F829" s="94" t="str">
        <f t="shared" si="80"/>
        <v xml:space="preserve"> </v>
      </c>
      <c r="G829" s="94" t="str">
        <f t="shared" si="76"/>
        <v xml:space="preserve"> </v>
      </c>
      <c r="H829" s="98">
        <f t="shared" si="81"/>
        <v>2</v>
      </c>
      <c r="I829"/>
    </row>
    <row r="830" spans="1:9" ht="16">
      <c r="A830" s="43" t="str">
        <f t="shared" si="77"/>
        <v xml:space="preserve"> </v>
      </c>
      <c r="B830" s="93" t="str">
        <f>IF(A830=" "," ",IF(periods_per_year=26,IF(A830=1,fpdate,B829+14),IF(periods_per_year=52,IF(A830=1,fpdate,B829+7),DATE(YEAR(fpdate),MONTH(fpdate)+(A830-1)*months_per_period,IF(periods_per_year=24,IF((1-MOD(A830,2))=1,DAY(fpdate)+14,DAY(fpdate)),DAY(fpdate))))))</f>
        <v xml:space="preserve"> </v>
      </c>
      <c r="C830" s="94" t="str">
        <f t="shared" si="78"/>
        <v xml:space="preserve"> </v>
      </c>
      <c r="D830" s="99"/>
      <c r="E830" s="94" t="str">
        <f t="shared" si="79"/>
        <v xml:space="preserve"> </v>
      </c>
      <c r="F830" s="94" t="str">
        <f t="shared" si="80"/>
        <v xml:space="preserve"> </v>
      </c>
      <c r="G830" s="94" t="str">
        <f t="shared" ref="G830:G893" si="82">IF(A830=" "," ",G829-F830)</f>
        <v xml:space="preserve"> </v>
      </c>
      <c r="H830" s="98">
        <f t="shared" si="81"/>
        <v>2</v>
      </c>
      <c r="I830"/>
    </row>
    <row r="831" spans="1:9" ht="16">
      <c r="A831" s="43" t="str">
        <f t="shared" si="77"/>
        <v xml:space="preserve"> </v>
      </c>
      <c r="B831" s="93" t="str">
        <f>IF(A831=" "," ",IF(periods_per_year=26,IF(A831=1,fpdate,B830+14),IF(periods_per_year=52,IF(A831=1,fpdate,B830+7),DATE(YEAR(fpdate),MONTH(fpdate)+(A831-1)*months_per_period,IF(periods_per_year=24,IF((1-MOD(A831,2))=1,DAY(fpdate)+14,DAY(fpdate)),DAY(fpdate))))))</f>
        <v xml:space="preserve"> </v>
      </c>
      <c r="C831" s="94" t="str">
        <f t="shared" si="78"/>
        <v xml:space="preserve"> </v>
      </c>
      <c r="D831" s="99"/>
      <c r="E831" s="94" t="str">
        <f t="shared" si="79"/>
        <v xml:space="preserve"> </v>
      </c>
      <c r="F831" s="94" t="str">
        <f t="shared" si="80"/>
        <v xml:space="preserve"> </v>
      </c>
      <c r="G831" s="94" t="str">
        <f t="shared" si="82"/>
        <v xml:space="preserve"> </v>
      </c>
      <c r="H831" s="98">
        <f t="shared" si="81"/>
        <v>2</v>
      </c>
      <c r="I831"/>
    </row>
    <row r="832" spans="1:9" ht="16">
      <c r="A832" s="43" t="str">
        <f t="shared" si="77"/>
        <v xml:space="preserve"> </v>
      </c>
      <c r="B832" s="93" t="str">
        <f>IF(A832=" "," ",IF(periods_per_year=26,IF(A832=1,fpdate,B831+14),IF(periods_per_year=52,IF(A832=1,fpdate,B831+7),DATE(YEAR(fpdate),MONTH(fpdate)+(A832-1)*months_per_period,IF(periods_per_year=24,IF((1-MOD(A832,2))=1,DAY(fpdate)+14,DAY(fpdate)),DAY(fpdate))))))</f>
        <v xml:space="preserve"> </v>
      </c>
      <c r="C832" s="94" t="str">
        <f t="shared" si="78"/>
        <v xml:space="preserve"> </v>
      </c>
      <c r="D832" s="99"/>
      <c r="E832" s="94" t="str">
        <f t="shared" si="79"/>
        <v xml:space="preserve"> </v>
      </c>
      <c r="F832" s="94" t="str">
        <f t="shared" si="80"/>
        <v xml:space="preserve"> </v>
      </c>
      <c r="G832" s="94" t="str">
        <f t="shared" si="82"/>
        <v xml:space="preserve"> </v>
      </c>
      <c r="H832" s="98">
        <f t="shared" si="81"/>
        <v>2</v>
      </c>
      <c r="I832"/>
    </row>
    <row r="833" spans="1:9" ht="16">
      <c r="A833" s="43" t="str">
        <f t="shared" si="77"/>
        <v xml:space="preserve"> </v>
      </c>
      <c r="B833" s="93" t="str">
        <f>IF(A833=" "," ",IF(periods_per_year=26,IF(A833=1,fpdate,B832+14),IF(periods_per_year=52,IF(A833=1,fpdate,B832+7),DATE(YEAR(fpdate),MONTH(fpdate)+(A833-1)*months_per_period,IF(periods_per_year=24,IF((1-MOD(A833,2))=1,DAY(fpdate)+14,DAY(fpdate)),DAY(fpdate))))))</f>
        <v xml:space="preserve"> </v>
      </c>
      <c r="C833" s="94" t="str">
        <f t="shared" si="78"/>
        <v xml:space="preserve"> </v>
      </c>
      <c r="D833" s="99"/>
      <c r="E833" s="94" t="str">
        <f t="shared" si="79"/>
        <v xml:space="preserve"> </v>
      </c>
      <c r="F833" s="94" t="str">
        <f t="shared" si="80"/>
        <v xml:space="preserve"> </v>
      </c>
      <c r="G833" s="94" t="str">
        <f t="shared" si="82"/>
        <v xml:space="preserve"> </v>
      </c>
      <c r="H833" s="98">
        <f t="shared" si="81"/>
        <v>2</v>
      </c>
      <c r="I833"/>
    </row>
    <row r="834" spans="1:9" ht="16">
      <c r="A834" s="43" t="str">
        <f t="shared" si="77"/>
        <v xml:space="preserve"> </v>
      </c>
      <c r="B834" s="93" t="str">
        <f>IF(A834=" "," ",IF(periods_per_year=26,IF(A834=1,fpdate,B833+14),IF(periods_per_year=52,IF(A834=1,fpdate,B833+7),DATE(YEAR(fpdate),MONTH(fpdate)+(A834-1)*months_per_period,IF(periods_per_year=24,IF((1-MOD(A834,2))=1,DAY(fpdate)+14,DAY(fpdate)),DAY(fpdate))))))</f>
        <v xml:space="preserve"> </v>
      </c>
      <c r="C834" s="94" t="str">
        <f t="shared" si="78"/>
        <v xml:space="preserve"> </v>
      </c>
      <c r="D834" s="99"/>
      <c r="E834" s="94" t="str">
        <f t="shared" si="79"/>
        <v xml:space="preserve"> </v>
      </c>
      <c r="F834" s="94" t="str">
        <f t="shared" si="80"/>
        <v xml:space="preserve"> </v>
      </c>
      <c r="G834" s="94" t="str">
        <f t="shared" si="82"/>
        <v xml:space="preserve"> </v>
      </c>
      <c r="H834" s="98">
        <f t="shared" si="81"/>
        <v>2</v>
      </c>
      <c r="I834"/>
    </row>
    <row r="835" spans="1:9" ht="16">
      <c r="A835" s="43" t="str">
        <f t="shared" si="77"/>
        <v xml:space="preserve"> </v>
      </c>
      <c r="B835" s="93" t="str">
        <f>IF(A835=" "," ",IF(periods_per_year=26,IF(A835=1,fpdate,B834+14),IF(periods_per_year=52,IF(A835=1,fpdate,B834+7),DATE(YEAR(fpdate),MONTH(fpdate)+(A835-1)*months_per_period,IF(periods_per_year=24,IF((1-MOD(A835,2))=1,DAY(fpdate)+14,DAY(fpdate)),DAY(fpdate))))))</f>
        <v xml:space="preserve"> </v>
      </c>
      <c r="C835" s="94" t="str">
        <f t="shared" si="78"/>
        <v xml:space="preserve"> </v>
      </c>
      <c r="D835" s="99"/>
      <c r="E835" s="94" t="str">
        <f t="shared" si="79"/>
        <v xml:space="preserve"> </v>
      </c>
      <c r="F835" s="94" t="str">
        <f t="shared" si="80"/>
        <v xml:space="preserve"> </v>
      </c>
      <c r="G835" s="94" t="str">
        <f t="shared" si="82"/>
        <v xml:space="preserve"> </v>
      </c>
      <c r="H835" s="98">
        <f t="shared" si="81"/>
        <v>2</v>
      </c>
      <c r="I835"/>
    </row>
    <row r="836" spans="1:9" ht="16">
      <c r="A836" s="43" t="str">
        <f t="shared" si="77"/>
        <v xml:space="preserve"> </v>
      </c>
      <c r="B836" s="93" t="str">
        <f>IF(A836=" "," ",IF(periods_per_year=26,IF(A836=1,fpdate,B835+14),IF(periods_per_year=52,IF(A836=1,fpdate,B835+7),DATE(YEAR(fpdate),MONTH(fpdate)+(A836-1)*months_per_period,IF(periods_per_year=24,IF((1-MOD(A836,2))=1,DAY(fpdate)+14,DAY(fpdate)),DAY(fpdate))))))</f>
        <v xml:space="preserve"> </v>
      </c>
      <c r="C836" s="94" t="str">
        <f t="shared" si="78"/>
        <v xml:space="preserve"> </v>
      </c>
      <c r="D836" s="99"/>
      <c r="E836" s="94" t="str">
        <f t="shared" si="79"/>
        <v xml:space="preserve"> </v>
      </c>
      <c r="F836" s="94" t="str">
        <f t="shared" si="80"/>
        <v xml:space="preserve"> </v>
      </c>
      <c r="G836" s="94" t="str">
        <f t="shared" si="82"/>
        <v xml:space="preserve"> </v>
      </c>
      <c r="H836" s="98">
        <f t="shared" si="81"/>
        <v>2</v>
      </c>
      <c r="I836"/>
    </row>
    <row r="837" spans="1:9" ht="16">
      <c r="A837" s="43" t="str">
        <f t="shared" si="77"/>
        <v xml:space="preserve"> </v>
      </c>
      <c r="B837" s="93" t="str">
        <f>IF(A837=" "," ",IF(periods_per_year=26,IF(A837=1,fpdate,B836+14),IF(periods_per_year=52,IF(A837=1,fpdate,B836+7),DATE(YEAR(fpdate),MONTH(fpdate)+(A837-1)*months_per_period,IF(periods_per_year=24,IF((1-MOD(A837,2))=1,DAY(fpdate)+14,DAY(fpdate)),DAY(fpdate))))))</f>
        <v xml:space="preserve"> </v>
      </c>
      <c r="C837" s="94" t="str">
        <f t="shared" si="78"/>
        <v xml:space="preserve"> </v>
      </c>
      <c r="D837" s="99"/>
      <c r="E837" s="94" t="str">
        <f t="shared" si="79"/>
        <v xml:space="preserve"> </v>
      </c>
      <c r="F837" s="94" t="str">
        <f t="shared" si="80"/>
        <v xml:space="preserve"> </v>
      </c>
      <c r="G837" s="94" t="str">
        <f t="shared" si="82"/>
        <v xml:space="preserve"> </v>
      </c>
      <c r="H837" s="98">
        <f t="shared" si="81"/>
        <v>2</v>
      </c>
      <c r="I837"/>
    </row>
    <row r="838" spans="1:9" ht="16">
      <c r="A838" s="43" t="str">
        <f t="shared" si="77"/>
        <v xml:space="preserve"> </v>
      </c>
      <c r="B838" s="93" t="str">
        <f>IF(A838=" "," ",IF(periods_per_year=26,IF(A838=1,fpdate,B837+14),IF(periods_per_year=52,IF(A838=1,fpdate,B837+7),DATE(YEAR(fpdate),MONTH(fpdate)+(A838-1)*months_per_period,IF(periods_per_year=24,IF((1-MOD(A838,2))=1,DAY(fpdate)+14,DAY(fpdate)),DAY(fpdate))))))</f>
        <v xml:space="preserve"> </v>
      </c>
      <c r="C838" s="94" t="str">
        <f t="shared" si="78"/>
        <v xml:space="preserve"> </v>
      </c>
      <c r="D838" s="99"/>
      <c r="E838" s="94" t="str">
        <f t="shared" si="79"/>
        <v xml:space="preserve"> </v>
      </c>
      <c r="F838" s="94" t="str">
        <f t="shared" si="80"/>
        <v xml:space="preserve"> </v>
      </c>
      <c r="G838" s="94" t="str">
        <f t="shared" si="82"/>
        <v xml:space="preserve"> </v>
      </c>
      <c r="H838" s="98">
        <f t="shared" si="81"/>
        <v>2</v>
      </c>
      <c r="I838"/>
    </row>
    <row r="839" spans="1:9" ht="16">
      <c r="A839" s="43" t="str">
        <f t="shared" si="77"/>
        <v xml:space="preserve"> </v>
      </c>
      <c r="B839" s="93" t="str">
        <f>IF(A839=" "," ",IF(periods_per_year=26,IF(A839=1,fpdate,B838+14),IF(periods_per_year=52,IF(A839=1,fpdate,B838+7),DATE(YEAR(fpdate),MONTH(fpdate)+(A839-1)*months_per_period,IF(periods_per_year=24,IF((1-MOD(A839,2))=1,DAY(fpdate)+14,DAY(fpdate)),DAY(fpdate))))))</f>
        <v xml:space="preserve"> </v>
      </c>
      <c r="C839" s="94" t="str">
        <f t="shared" si="78"/>
        <v xml:space="preserve"> </v>
      </c>
      <c r="D839" s="99"/>
      <c r="E839" s="94" t="str">
        <f t="shared" si="79"/>
        <v xml:space="preserve"> </v>
      </c>
      <c r="F839" s="94" t="str">
        <f t="shared" si="80"/>
        <v xml:space="preserve"> </v>
      </c>
      <c r="G839" s="94" t="str">
        <f t="shared" si="82"/>
        <v xml:space="preserve"> </v>
      </c>
      <c r="H839" s="98">
        <f t="shared" si="81"/>
        <v>2</v>
      </c>
      <c r="I839"/>
    </row>
    <row r="840" spans="1:9" ht="16">
      <c r="A840" s="43" t="str">
        <f t="shared" si="77"/>
        <v xml:space="preserve"> </v>
      </c>
      <c r="B840" s="93" t="str">
        <f>IF(A840=" "," ",IF(periods_per_year=26,IF(A840=1,fpdate,B839+14),IF(periods_per_year=52,IF(A840=1,fpdate,B839+7),DATE(YEAR(fpdate),MONTH(fpdate)+(A840-1)*months_per_period,IF(periods_per_year=24,IF((1-MOD(A840,2))=1,DAY(fpdate)+14,DAY(fpdate)),DAY(fpdate))))))</f>
        <v xml:space="preserve"> </v>
      </c>
      <c r="C840" s="94" t="str">
        <f t="shared" si="78"/>
        <v xml:space="preserve"> </v>
      </c>
      <c r="D840" s="99"/>
      <c r="E840" s="94" t="str">
        <f t="shared" si="79"/>
        <v xml:space="preserve"> </v>
      </c>
      <c r="F840" s="94" t="str">
        <f t="shared" si="80"/>
        <v xml:space="preserve"> </v>
      </c>
      <c r="G840" s="94" t="str">
        <f t="shared" si="82"/>
        <v xml:space="preserve"> </v>
      </c>
      <c r="H840" s="98">
        <f t="shared" si="81"/>
        <v>2</v>
      </c>
      <c r="I840"/>
    </row>
    <row r="841" spans="1:9" ht="16">
      <c r="A841" s="43" t="str">
        <f t="shared" si="77"/>
        <v xml:space="preserve"> </v>
      </c>
      <c r="B841" s="93" t="str">
        <f>IF(A841=" "," ",IF(periods_per_year=26,IF(A841=1,fpdate,B840+14),IF(periods_per_year=52,IF(A841=1,fpdate,B840+7),DATE(YEAR(fpdate),MONTH(fpdate)+(A841-1)*months_per_period,IF(periods_per_year=24,IF((1-MOD(A841,2))=1,DAY(fpdate)+14,DAY(fpdate)),DAY(fpdate))))))</f>
        <v xml:space="preserve"> </v>
      </c>
      <c r="C841" s="94" t="str">
        <f t="shared" si="78"/>
        <v xml:space="preserve"> </v>
      </c>
      <c r="D841" s="99"/>
      <c r="E841" s="94" t="str">
        <f t="shared" si="79"/>
        <v xml:space="preserve"> </v>
      </c>
      <c r="F841" s="94" t="str">
        <f t="shared" si="80"/>
        <v xml:space="preserve"> </v>
      </c>
      <c r="G841" s="94" t="str">
        <f t="shared" si="82"/>
        <v xml:space="preserve"> </v>
      </c>
      <c r="H841" s="98">
        <f t="shared" si="81"/>
        <v>2</v>
      </c>
      <c r="I841"/>
    </row>
    <row r="842" spans="1:9" ht="16">
      <c r="A842" s="43" t="str">
        <f t="shared" ref="A842:A905" si="83">IF(A841&gt;=nper," ",A841+1)</f>
        <v xml:space="preserve"> </v>
      </c>
      <c r="B842" s="93" t="str">
        <f>IF(A842=" "," ",IF(periods_per_year=26,IF(A842=1,fpdate,B841+14),IF(periods_per_year=52,IF(A842=1,fpdate,B841+7),DATE(YEAR(fpdate),MONTH(fpdate)+(A842-1)*months_per_period,IF(periods_per_year=24,IF((1-MOD(A842,2))=1,DAY(fpdate)+14,DAY(fpdate)),DAY(fpdate))))))</f>
        <v xml:space="preserve"> </v>
      </c>
      <c r="C842" s="94" t="str">
        <f t="shared" ref="C842:C905" si="84">IF(A842=" "," ",IF(OR(A842=nper,payment&gt;ROUND((1+rate)*G841,2)),ROUND((1+rate)*G841,2),payment))</f>
        <v xml:space="preserve"> </v>
      </c>
      <c r="D842" s="99"/>
      <c r="E842" s="94" t="str">
        <f t="shared" ref="E842:E905" si="85">IF(A842=" "," ",ROUND(rate*G841,2))</f>
        <v xml:space="preserve"> </v>
      </c>
      <c r="F842" s="94" t="str">
        <f t="shared" ref="F842:F905" si="86">IF(A842=" "," ",C842-E842+D842)</f>
        <v xml:space="preserve"> </v>
      </c>
      <c r="G842" s="94" t="str">
        <f t="shared" si="82"/>
        <v xml:space="preserve"> </v>
      </c>
      <c r="H842" s="98">
        <f t="shared" si="81"/>
        <v>2</v>
      </c>
      <c r="I842"/>
    </row>
    <row r="843" spans="1:9" ht="16">
      <c r="A843" s="43" t="str">
        <f t="shared" si="83"/>
        <v xml:space="preserve"> </v>
      </c>
      <c r="B843" s="93" t="str">
        <f>IF(A843=" "," ",IF(periods_per_year=26,IF(A843=1,fpdate,B842+14),IF(periods_per_year=52,IF(A843=1,fpdate,B842+7),DATE(YEAR(fpdate),MONTH(fpdate)+(A843-1)*months_per_period,IF(periods_per_year=24,IF((1-MOD(A843,2))=1,DAY(fpdate)+14,DAY(fpdate)),DAY(fpdate))))))</f>
        <v xml:space="preserve"> </v>
      </c>
      <c r="C843" s="94" t="str">
        <f t="shared" si="84"/>
        <v xml:space="preserve"> </v>
      </c>
      <c r="D843" s="99"/>
      <c r="E843" s="94" t="str">
        <f t="shared" si="85"/>
        <v xml:space="preserve"> </v>
      </c>
      <c r="F843" s="94" t="str">
        <f t="shared" si="86"/>
        <v xml:space="preserve"> </v>
      </c>
      <c r="G843" s="94" t="str">
        <f t="shared" si="82"/>
        <v xml:space="preserve"> </v>
      </c>
      <c r="H843" s="98">
        <f t="shared" ref="H843:H906" si="87">IF(AND(G843&lt;&gt;" ",G844=" "),1,2)</f>
        <v>2</v>
      </c>
      <c r="I843"/>
    </row>
    <row r="844" spans="1:9" ht="16">
      <c r="A844" s="43" t="str">
        <f t="shared" si="83"/>
        <v xml:space="preserve"> </v>
      </c>
      <c r="B844" s="93" t="str">
        <f>IF(A844=" "," ",IF(periods_per_year=26,IF(A844=1,fpdate,B843+14),IF(periods_per_year=52,IF(A844=1,fpdate,B843+7),DATE(YEAR(fpdate),MONTH(fpdate)+(A844-1)*months_per_period,IF(periods_per_year=24,IF((1-MOD(A844,2))=1,DAY(fpdate)+14,DAY(fpdate)),DAY(fpdate))))))</f>
        <v xml:space="preserve"> </v>
      </c>
      <c r="C844" s="94" t="str">
        <f t="shared" si="84"/>
        <v xml:space="preserve"> </v>
      </c>
      <c r="D844" s="99"/>
      <c r="E844" s="94" t="str">
        <f t="shared" si="85"/>
        <v xml:space="preserve"> </v>
      </c>
      <c r="F844" s="94" t="str">
        <f t="shared" si="86"/>
        <v xml:space="preserve"> </v>
      </c>
      <c r="G844" s="94" t="str">
        <f t="shared" si="82"/>
        <v xml:space="preserve"> </v>
      </c>
      <c r="H844" s="98">
        <f t="shared" si="87"/>
        <v>2</v>
      </c>
      <c r="I844"/>
    </row>
    <row r="845" spans="1:9" ht="16">
      <c r="A845" s="43" t="str">
        <f t="shared" si="83"/>
        <v xml:space="preserve"> </v>
      </c>
      <c r="B845" s="93" t="str">
        <f>IF(A845=" "," ",IF(periods_per_year=26,IF(A845=1,fpdate,B844+14),IF(periods_per_year=52,IF(A845=1,fpdate,B844+7),DATE(YEAR(fpdate),MONTH(fpdate)+(A845-1)*months_per_period,IF(periods_per_year=24,IF((1-MOD(A845,2))=1,DAY(fpdate)+14,DAY(fpdate)),DAY(fpdate))))))</f>
        <v xml:space="preserve"> </v>
      </c>
      <c r="C845" s="94" t="str">
        <f t="shared" si="84"/>
        <v xml:space="preserve"> </v>
      </c>
      <c r="D845" s="99"/>
      <c r="E845" s="94" t="str">
        <f t="shared" si="85"/>
        <v xml:space="preserve"> </v>
      </c>
      <c r="F845" s="94" t="str">
        <f t="shared" si="86"/>
        <v xml:space="preserve"> </v>
      </c>
      <c r="G845" s="94" t="str">
        <f t="shared" si="82"/>
        <v xml:space="preserve"> </v>
      </c>
      <c r="H845" s="98">
        <f t="shared" si="87"/>
        <v>2</v>
      </c>
      <c r="I845"/>
    </row>
    <row r="846" spans="1:9" ht="16">
      <c r="A846" s="43" t="str">
        <f t="shared" si="83"/>
        <v xml:space="preserve"> </v>
      </c>
      <c r="B846" s="93" t="str">
        <f>IF(A846=" "," ",IF(periods_per_year=26,IF(A846=1,fpdate,B845+14),IF(periods_per_year=52,IF(A846=1,fpdate,B845+7),DATE(YEAR(fpdate),MONTH(fpdate)+(A846-1)*months_per_period,IF(periods_per_year=24,IF((1-MOD(A846,2))=1,DAY(fpdate)+14,DAY(fpdate)),DAY(fpdate))))))</f>
        <v xml:space="preserve"> </v>
      </c>
      <c r="C846" s="94" t="str">
        <f t="shared" si="84"/>
        <v xml:space="preserve"> </v>
      </c>
      <c r="D846" s="99"/>
      <c r="E846" s="94" t="str">
        <f t="shared" si="85"/>
        <v xml:space="preserve"> </v>
      </c>
      <c r="F846" s="94" t="str">
        <f t="shared" si="86"/>
        <v xml:space="preserve"> </v>
      </c>
      <c r="G846" s="94" t="str">
        <f t="shared" si="82"/>
        <v xml:space="preserve"> </v>
      </c>
      <c r="H846" s="98">
        <f t="shared" si="87"/>
        <v>2</v>
      </c>
      <c r="I846"/>
    </row>
    <row r="847" spans="1:9" ht="16">
      <c r="A847" s="43" t="str">
        <f t="shared" si="83"/>
        <v xml:space="preserve"> </v>
      </c>
      <c r="B847" s="93" t="str">
        <f>IF(A847=" "," ",IF(periods_per_year=26,IF(A847=1,fpdate,B846+14),IF(periods_per_year=52,IF(A847=1,fpdate,B846+7),DATE(YEAR(fpdate),MONTH(fpdate)+(A847-1)*months_per_period,IF(periods_per_year=24,IF((1-MOD(A847,2))=1,DAY(fpdate)+14,DAY(fpdate)),DAY(fpdate))))))</f>
        <v xml:space="preserve"> </v>
      </c>
      <c r="C847" s="94" t="str">
        <f t="shared" si="84"/>
        <v xml:space="preserve"> </v>
      </c>
      <c r="D847" s="99"/>
      <c r="E847" s="94" t="str">
        <f t="shared" si="85"/>
        <v xml:space="preserve"> </v>
      </c>
      <c r="F847" s="94" t="str">
        <f t="shared" si="86"/>
        <v xml:space="preserve"> </v>
      </c>
      <c r="G847" s="94" t="str">
        <f t="shared" si="82"/>
        <v xml:space="preserve"> </v>
      </c>
      <c r="H847" s="98">
        <f t="shared" si="87"/>
        <v>2</v>
      </c>
      <c r="I847"/>
    </row>
    <row r="848" spans="1:9" ht="16">
      <c r="A848" s="43" t="str">
        <f t="shared" si="83"/>
        <v xml:space="preserve"> </v>
      </c>
      <c r="B848" s="93" t="str">
        <f>IF(A848=" "," ",IF(periods_per_year=26,IF(A848=1,fpdate,B847+14),IF(periods_per_year=52,IF(A848=1,fpdate,B847+7),DATE(YEAR(fpdate),MONTH(fpdate)+(A848-1)*months_per_period,IF(periods_per_year=24,IF((1-MOD(A848,2))=1,DAY(fpdate)+14,DAY(fpdate)),DAY(fpdate))))))</f>
        <v xml:space="preserve"> </v>
      </c>
      <c r="C848" s="94" t="str">
        <f t="shared" si="84"/>
        <v xml:space="preserve"> </v>
      </c>
      <c r="D848" s="99"/>
      <c r="E848" s="94" t="str">
        <f t="shared" si="85"/>
        <v xml:space="preserve"> </v>
      </c>
      <c r="F848" s="94" t="str">
        <f t="shared" si="86"/>
        <v xml:space="preserve"> </v>
      </c>
      <c r="G848" s="94" t="str">
        <f t="shared" si="82"/>
        <v xml:space="preserve"> </v>
      </c>
      <c r="H848" s="98">
        <f t="shared" si="87"/>
        <v>2</v>
      </c>
      <c r="I848"/>
    </row>
    <row r="849" spans="1:9" ht="16">
      <c r="A849" s="43" t="str">
        <f t="shared" si="83"/>
        <v xml:space="preserve"> </v>
      </c>
      <c r="B849" s="93" t="str">
        <f>IF(A849=" "," ",IF(periods_per_year=26,IF(A849=1,fpdate,B848+14),IF(periods_per_year=52,IF(A849=1,fpdate,B848+7),DATE(YEAR(fpdate),MONTH(fpdate)+(A849-1)*months_per_period,IF(periods_per_year=24,IF((1-MOD(A849,2))=1,DAY(fpdate)+14,DAY(fpdate)),DAY(fpdate))))))</f>
        <v xml:space="preserve"> </v>
      </c>
      <c r="C849" s="94" t="str">
        <f t="shared" si="84"/>
        <v xml:space="preserve"> </v>
      </c>
      <c r="D849" s="99"/>
      <c r="E849" s="94" t="str">
        <f t="shared" si="85"/>
        <v xml:space="preserve"> </v>
      </c>
      <c r="F849" s="94" t="str">
        <f t="shared" si="86"/>
        <v xml:space="preserve"> </v>
      </c>
      <c r="G849" s="94" t="str">
        <f t="shared" si="82"/>
        <v xml:space="preserve"> </v>
      </c>
      <c r="H849" s="98">
        <f t="shared" si="87"/>
        <v>2</v>
      </c>
      <c r="I849"/>
    </row>
    <row r="850" spans="1:9" ht="16">
      <c r="A850" s="43" t="str">
        <f t="shared" si="83"/>
        <v xml:space="preserve"> </v>
      </c>
      <c r="B850" s="93" t="str">
        <f>IF(A850=" "," ",IF(periods_per_year=26,IF(A850=1,fpdate,B849+14),IF(periods_per_year=52,IF(A850=1,fpdate,B849+7),DATE(YEAR(fpdate),MONTH(fpdate)+(A850-1)*months_per_period,IF(periods_per_year=24,IF((1-MOD(A850,2))=1,DAY(fpdate)+14,DAY(fpdate)),DAY(fpdate))))))</f>
        <v xml:space="preserve"> </v>
      </c>
      <c r="C850" s="94" t="str">
        <f t="shared" si="84"/>
        <v xml:space="preserve"> </v>
      </c>
      <c r="D850" s="99"/>
      <c r="E850" s="94" t="str">
        <f t="shared" si="85"/>
        <v xml:space="preserve"> </v>
      </c>
      <c r="F850" s="94" t="str">
        <f t="shared" si="86"/>
        <v xml:space="preserve"> </v>
      </c>
      <c r="G850" s="94" t="str">
        <f t="shared" si="82"/>
        <v xml:space="preserve"> </v>
      </c>
      <c r="H850" s="98">
        <f t="shared" si="87"/>
        <v>2</v>
      </c>
      <c r="I850"/>
    </row>
    <row r="851" spans="1:9" ht="16">
      <c r="A851" s="43" t="str">
        <f t="shared" si="83"/>
        <v xml:space="preserve"> </v>
      </c>
      <c r="B851" s="93" t="str">
        <f>IF(A851=" "," ",IF(periods_per_year=26,IF(A851=1,fpdate,B850+14),IF(periods_per_year=52,IF(A851=1,fpdate,B850+7),DATE(YEAR(fpdate),MONTH(fpdate)+(A851-1)*months_per_period,IF(periods_per_year=24,IF((1-MOD(A851,2))=1,DAY(fpdate)+14,DAY(fpdate)),DAY(fpdate))))))</f>
        <v xml:space="preserve"> </v>
      </c>
      <c r="C851" s="94" t="str">
        <f t="shared" si="84"/>
        <v xml:space="preserve"> </v>
      </c>
      <c r="D851" s="99"/>
      <c r="E851" s="94" t="str">
        <f t="shared" si="85"/>
        <v xml:space="preserve"> </v>
      </c>
      <c r="F851" s="94" t="str">
        <f t="shared" si="86"/>
        <v xml:space="preserve"> </v>
      </c>
      <c r="G851" s="94" t="str">
        <f t="shared" si="82"/>
        <v xml:space="preserve"> </v>
      </c>
      <c r="H851" s="98">
        <f t="shared" si="87"/>
        <v>2</v>
      </c>
      <c r="I851"/>
    </row>
    <row r="852" spans="1:9" ht="16">
      <c r="A852" s="43" t="str">
        <f t="shared" si="83"/>
        <v xml:space="preserve"> </v>
      </c>
      <c r="B852" s="93" t="str">
        <f>IF(A852=" "," ",IF(periods_per_year=26,IF(A852=1,fpdate,B851+14),IF(periods_per_year=52,IF(A852=1,fpdate,B851+7),DATE(YEAR(fpdate),MONTH(fpdate)+(A852-1)*months_per_period,IF(periods_per_year=24,IF((1-MOD(A852,2))=1,DAY(fpdate)+14,DAY(fpdate)),DAY(fpdate))))))</f>
        <v xml:space="preserve"> </v>
      </c>
      <c r="C852" s="94" t="str">
        <f t="shared" si="84"/>
        <v xml:space="preserve"> </v>
      </c>
      <c r="D852" s="99"/>
      <c r="E852" s="94" t="str">
        <f t="shared" si="85"/>
        <v xml:space="preserve"> </v>
      </c>
      <c r="F852" s="94" t="str">
        <f t="shared" si="86"/>
        <v xml:space="preserve"> </v>
      </c>
      <c r="G852" s="94" t="str">
        <f t="shared" si="82"/>
        <v xml:space="preserve"> </v>
      </c>
      <c r="H852" s="98">
        <f t="shared" si="87"/>
        <v>2</v>
      </c>
      <c r="I852"/>
    </row>
    <row r="853" spans="1:9" ht="16">
      <c r="A853" s="43" t="str">
        <f t="shared" si="83"/>
        <v xml:space="preserve"> </v>
      </c>
      <c r="B853" s="93" t="str">
        <f>IF(A853=" "," ",IF(periods_per_year=26,IF(A853=1,fpdate,B852+14),IF(periods_per_year=52,IF(A853=1,fpdate,B852+7),DATE(YEAR(fpdate),MONTH(fpdate)+(A853-1)*months_per_period,IF(periods_per_year=24,IF((1-MOD(A853,2))=1,DAY(fpdate)+14,DAY(fpdate)),DAY(fpdate))))))</f>
        <v xml:space="preserve"> </v>
      </c>
      <c r="C853" s="94" t="str">
        <f t="shared" si="84"/>
        <v xml:space="preserve"> </v>
      </c>
      <c r="D853" s="99"/>
      <c r="E853" s="94" t="str">
        <f t="shared" si="85"/>
        <v xml:space="preserve"> </v>
      </c>
      <c r="F853" s="94" t="str">
        <f t="shared" si="86"/>
        <v xml:space="preserve"> </v>
      </c>
      <c r="G853" s="94" t="str">
        <f t="shared" si="82"/>
        <v xml:space="preserve"> </v>
      </c>
      <c r="H853" s="98">
        <f t="shared" si="87"/>
        <v>2</v>
      </c>
      <c r="I853"/>
    </row>
    <row r="854" spans="1:9" ht="16">
      <c r="A854" s="43" t="str">
        <f t="shared" si="83"/>
        <v xml:space="preserve"> </v>
      </c>
      <c r="B854" s="93" t="str">
        <f>IF(A854=" "," ",IF(periods_per_year=26,IF(A854=1,fpdate,B853+14),IF(periods_per_year=52,IF(A854=1,fpdate,B853+7),DATE(YEAR(fpdate),MONTH(fpdate)+(A854-1)*months_per_period,IF(periods_per_year=24,IF((1-MOD(A854,2))=1,DAY(fpdate)+14,DAY(fpdate)),DAY(fpdate))))))</f>
        <v xml:space="preserve"> </v>
      </c>
      <c r="C854" s="94" t="str">
        <f t="shared" si="84"/>
        <v xml:space="preserve"> </v>
      </c>
      <c r="D854" s="99"/>
      <c r="E854" s="94" t="str">
        <f t="shared" si="85"/>
        <v xml:space="preserve"> </v>
      </c>
      <c r="F854" s="94" t="str">
        <f t="shared" si="86"/>
        <v xml:space="preserve"> </v>
      </c>
      <c r="G854" s="94" t="str">
        <f t="shared" si="82"/>
        <v xml:space="preserve"> </v>
      </c>
      <c r="H854" s="98">
        <f t="shared" si="87"/>
        <v>2</v>
      </c>
      <c r="I854"/>
    </row>
    <row r="855" spans="1:9" ht="16">
      <c r="A855" s="43" t="str">
        <f t="shared" si="83"/>
        <v xml:space="preserve"> </v>
      </c>
      <c r="B855" s="93" t="str">
        <f>IF(A855=" "," ",IF(periods_per_year=26,IF(A855=1,fpdate,B854+14),IF(periods_per_year=52,IF(A855=1,fpdate,B854+7),DATE(YEAR(fpdate),MONTH(fpdate)+(A855-1)*months_per_period,IF(periods_per_year=24,IF((1-MOD(A855,2))=1,DAY(fpdate)+14,DAY(fpdate)),DAY(fpdate))))))</f>
        <v xml:space="preserve"> </v>
      </c>
      <c r="C855" s="94" t="str">
        <f t="shared" si="84"/>
        <v xml:space="preserve"> </v>
      </c>
      <c r="D855" s="99"/>
      <c r="E855" s="94" t="str">
        <f t="shared" si="85"/>
        <v xml:space="preserve"> </v>
      </c>
      <c r="F855" s="94" t="str">
        <f t="shared" si="86"/>
        <v xml:space="preserve"> </v>
      </c>
      <c r="G855" s="94" t="str">
        <f t="shared" si="82"/>
        <v xml:space="preserve"> </v>
      </c>
      <c r="H855" s="98">
        <f t="shared" si="87"/>
        <v>2</v>
      </c>
      <c r="I855"/>
    </row>
    <row r="856" spans="1:9" ht="16">
      <c r="A856" s="43" t="str">
        <f t="shared" si="83"/>
        <v xml:space="preserve"> </v>
      </c>
      <c r="B856" s="93" t="str">
        <f>IF(A856=" "," ",IF(periods_per_year=26,IF(A856=1,fpdate,B855+14),IF(periods_per_year=52,IF(A856=1,fpdate,B855+7),DATE(YEAR(fpdate),MONTH(fpdate)+(A856-1)*months_per_period,IF(periods_per_year=24,IF((1-MOD(A856,2))=1,DAY(fpdate)+14,DAY(fpdate)),DAY(fpdate))))))</f>
        <v xml:space="preserve"> </v>
      </c>
      <c r="C856" s="94" t="str">
        <f t="shared" si="84"/>
        <v xml:space="preserve"> </v>
      </c>
      <c r="D856" s="99"/>
      <c r="E856" s="94" t="str">
        <f t="shared" si="85"/>
        <v xml:space="preserve"> </v>
      </c>
      <c r="F856" s="94" t="str">
        <f t="shared" si="86"/>
        <v xml:space="preserve"> </v>
      </c>
      <c r="G856" s="94" t="str">
        <f t="shared" si="82"/>
        <v xml:space="preserve"> </v>
      </c>
      <c r="H856" s="98">
        <f t="shared" si="87"/>
        <v>2</v>
      </c>
      <c r="I856"/>
    </row>
    <row r="857" spans="1:9" ht="16">
      <c r="A857" s="43" t="str">
        <f t="shared" si="83"/>
        <v xml:space="preserve"> </v>
      </c>
      <c r="B857" s="93" t="str">
        <f>IF(A857=" "," ",IF(periods_per_year=26,IF(A857=1,fpdate,B856+14),IF(periods_per_year=52,IF(A857=1,fpdate,B856+7),DATE(YEAR(fpdate),MONTH(fpdate)+(A857-1)*months_per_period,IF(periods_per_year=24,IF((1-MOD(A857,2))=1,DAY(fpdate)+14,DAY(fpdate)),DAY(fpdate))))))</f>
        <v xml:space="preserve"> </v>
      </c>
      <c r="C857" s="94" t="str">
        <f t="shared" si="84"/>
        <v xml:space="preserve"> </v>
      </c>
      <c r="D857" s="99"/>
      <c r="E857" s="94" t="str">
        <f t="shared" si="85"/>
        <v xml:space="preserve"> </v>
      </c>
      <c r="F857" s="94" t="str">
        <f t="shared" si="86"/>
        <v xml:space="preserve"> </v>
      </c>
      <c r="G857" s="94" t="str">
        <f t="shared" si="82"/>
        <v xml:space="preserve"> </v>
      </c>
      <c r="H857" s="98">
        <f t="shared" si="87"/>
        <v>2</v>
      </c>
      <c r="I857"/>
    </row>
    <row r="858" spans="1:9" ht="16">
      <c r="A858" s="43" t="str">
        <f t="shared" si="83"/>
        <v xml:space="preserve"> </v>
      </c>
      <c r="B858" s="93" t="str">
        <f>IF(A858=" "," ",IF(periods_per_year=26,IF(A858=1,fpdate,B857+14),IF(periods_per_year=52,IF(A858=1,fpdate,B857+7),DATE(YEAR(fpdate),MONTH(fpdate)+(A858-1)*months_per_period,IF(periods_per_year=24,IF((1-MOD(A858,2))=1,DAY(fpdate)+14,DAY(fpdate)),DAY(fpdate))))))</f>
        <v xml:space="preserve"> </v>
      </c>
      <c r="C858" s="94" t="str">
        <f t="shared" si="84"/>
        <v xml:space="preserve"> </v>
      </c>
      <c r="D858" s="99"/>
      <c r="E858" s="94" t="str">
        <f t="shared" si="85"/>
        <v xml:space="preserve"> </v>
      </c>
      <c r="F858" s="94" t="str">
        <f t="shared" si="86"/>
        <v xml:space="preserve"> </v>
      </c>
      <c r="G858" s="94" t="str">
        <f t="shared" si="82"/>
        <v xml:space="preserve"> </v>
      </c>
      <c r="H858" s="98">
        <f t="shared" si="87"/>
        <v>2</v>
      </c>
      <c r="I858"/>
    </row>
    <row r="859" spans="1:9" ht="16">
      <c r="A859" s="43" t="str">
        <f t="shared" si="83"/>
        <v xml:space="preserve"> </v>
      </c>
      <c r="B859" s="93" t="str">
        <f>IF(A859=" "," ",IF(periods_per_year=26,IF(A859=1,fpdate,B858+14),IF(periods_per_year=52,IF(A859=1,fpdate,B858+7),DATE(YEAR(fpdate),MONTH(fpdate)+(A859-1)*months_per_period,IF(periods_per_year=24,IF((1-MOD(A859,2))=1,DAY(fpdate)+14,DAY(fpdate)),DAY(fpdate))))))</f>
        <v xml:space="preserve"> </v>
      </c>
      <c r="C859" s="94" t="str">
        <f t="shared" si="84"/>
        <v xml:space="preserve"> </v>
      </c>
      <c r="D859" s="99"/>
      <c r="E859" s="94" t="str">
        <f t="shared" si="85"/>
        <v xml:space="preserve"> </v>
      </c>
      <c r="F859" s="94" t="str">
        <f t="shared" si="86"/>
        <v xml:space="preserve"> </v>
      </c>
      <c r="G859" s="94" t="str">
        <f t="shared" si="82"/>
        <v xml:space="preserve"> </v>
      </c>
      <c r="H859" s="98">
        <f t="shared" si="87"/>
        <v>2</v>
      </c>
      <c r="I859"/>
    </row>
    <row r="860" spans="1:9" ht="16">
      <c r="A860" s="43" t="str">
        <f t="shared" si="83"/>
        <v xml:space="preserve"> </v>
      </c>
      <c r="B860" s="93" t="str">
        <f>IF(A860=" "," ",IF(periods_per_year=26,IF(A860=1,fpdate,B859+14),IF(periods_per_year=52,IF(A860=1,fpdate,B859+7),DATE(YEAR(fpdate),MONTH(fpdate)+(A860-1)*months_per_period,IF(periods_per_year=24,IF((1-MOD(A860,2))=1,DAY(fpdate)+14,DAY(fpdate)),DAY(fpdate))))))</f>
        <v xml:space="preserve"> </v>
      </c>
      <c r="C860" s="94" t="str">
        <f t="shared" si="84"/>
        <v xml:space="preserve"> </v>
      </c>
      <c r="D860" s="99"/>
      <c r="E860" s="94" t="str">
        <f t="shared" si="85"/>
        <v xml:space="preserve"> </v>
      </c>
      <c r="F860" s="94" t="str">
        <f t="shared" si="86"/>
        <v xml:space="preserve"> </v>
      </c>
      <c r="G860" s="94" t="str">
        <f t="shared" si="82"/>
        <v xml:space="preserve"> </v>
      </c>
      <c r="H860" s="98">
        <f t="shared" si="87"/>
        <v>2</v>
      </c>
      <c r="I860"/>
    </row>
    <row r="861" spans="1:9" ht="16">
      <c r="A861" s="43" t="str">
        <f t="shared" si="83"/>
        <v xml:space="preserve"> </v>
      </c>
      <c r="B861" s="93" t="str">
        <f>IF(A861=" "," ",IF(periods_per_year=26,IF(A861=1,fpdate,B860+14),IF(periods_per_year=52,IF(A861=1,fpdate,B860+7),DATE(YEAR(fpdate),MONTH(fpdate)+(A861-1)*months_per_period,IF(periods_per_year=24,IF((1-MOD(A861,2))=1,DAY(fpdate)+14,DAY(fpdate)),DAY(fpdate))))))</f>
        <v xml:space="preserve"> </v>
      </c>
      <c r="C861" s="94" t="str">
        <f t="shared" si="84"/>
        <v xml:space="preserve"> </v>
      </c>
      <c r="D861" s="99"/>
      <c r="E861" s="94" t="str">
        <f t="shared" si="85"/>
        <v xml:space="preserve"> </v>
      </c>
      <c r="F861" s="94" t="str">
        <f t="shared" si="86"/>
        <v xml:space="preserve"> </v>
      </c>
      <c r="G861" s="94" t="str">
        <f t="shared" si="82"/>
        <v xml:space="preserve"> </v>
      </c>
      <c r="H861" s="98">
        <f t="shared" si="87"/>
        <v>2</v>
      </c>
      <c r="I861"/>
    </row>
    <row r="862" spans="1:9" ht="16">
      <c r="A862" s="43" t="str">
        <f t="shared" si="83"/>
        <v xml:space="preserve"> </v>
      </c>
      <c r="B862" s="93" t="str">
        <f>IF(A862=" "," ",IF(periods_per_year=26,IF(A862=1,fpdate,B861+14),IF(periods_per_year=52,IF(A862=1,fpdate,B861+7),DATE(YEAR(fpdate),MONTH(fpdate)+(A862-1)*months_per_period,IF(periods_per_year=24,IF((1-MOD(A862,2))=1,DAY(fpdate)+14,DAY(fpdate)),DAY(fpdate))))))</f>
        <v xml:space="preserve"> </v>
      </c>
      <c r="C862" s="94" t="str">
        <f t="shared" si="84"/>
        <v xml:space="preserve"> </v>
      </c>
      <c r="D862" s="99"/>
      <c r="E862" s="94" t="str">
        <f t="shared" si="85"/>
        <v xml:space="preserve"> </v>
      </c>
      <c r="F862" s="94" t="str">
        <f t="shared" si="86"/>
        <v xml:space="preserve"> </v>
      </c>
      <c r="G862" s="94" t="str">
        <f t="shared" si="82"/>
        <v xml:space="preserve"> </v>
      </c>
      <c r="H862" s="98">
        <f t="shared" si="87"/>
        <v>2</v>
      </c>
      <c r="I862"/>
    </row>
    <row r="863" spans="1:9" ht="16">
      <c r="A863" s="43" t="str">
        <f t="shared" si="83"/>
        <v xml:space="preserve"> </v>
      </c>
      <c r="B863" s="93" t="str">
        <f>IF(A863=" "," ",IF(periods_per_year=26,IF(A863=1,fpdate,B862+14),IF(periods_per_year=52,IF(A863=1,fpdate,B862+7),DATE(YEAR(fpdate),MONTH(fpdate)+(A863-1)*months_per_period,IF(periods_per_year=24,IF((1-MOD(A863,2))=1,DAY(fpdate)+14,DAY(fpdate)),DAY(fpdate))))))</f>
        <v xml:space="preserve"> </v>
      </c>
      <c r="C863" s="94" t="str">
        <f t="shared" si="84"/>
        <v xml:space="preserve"> </v>
      </c>
      <c r="D863" s="99"/>
      <c r="E863" s="94" t="str">
        <f t="shared" si="85"/>
        <v xml:space="preserve"> </v>
      </c>
      <c r="F863" s="94" t="str">
        <f t="shared" si="86"/>
        <v xml:space="preserve"> </v>
      </c>
      <c r="G863" s="94" t="str">
        <f t="shared" si="82"/>
        <v xml:space="preserve"> </v>
      </c>
      <c r="H863" s="98">
        <f t="shared" si="87"/>
        <v>2</v>
      </c>
      <c r="I863"/>
    </row>
    <row r="864" spans="1:9" ht="16">
      <c r="A864" s="43" t="str">
        <f t="shared" si="83"/>
        <v xml:space="preserve"> </v>
      </c>
      <c r="B864" s="93" t="str">
        <f>IF(A864=" "," ",IF(periods_per_year=26,IF(A864=1,fpdate,B863+14),IF(periods_per_year=52,IF(A864=1,fpdate,B863+7),DATE(YEAR(fpdate),MONTH(fpdate)+(A864-1)*months_per_period,IF(periods_per_year=24,IF((1-MOD(A864,2))=1,DAY(fpdate)+14,DAY(fpdate)),DAY(fpdate))))))</f>
        <v xml:space="preserve"> </v>
      </c>
      <c r="C864" s="94" t="str">
        <f t="shared" si="84"/>
        <v xml:space="preserve"> </v>
      </c>
      <c r="D864" s="99"/>
      <c r="E864" s="94" t="str">
        <f t="shared" si="85"/>
        <v xml:space="preserve"> </v>
      </c>
      <c r="F864" s="94" t="str">
        <f t="shared" si="86"/>
        <v xml:space="preserve"> </v>
      </c>
      <c r="G864" s="94" t="str">
        <f t="shared" si="82"/>
        <v xml:space="preserve"> </v>
      </c>
      <c r="H864" s="98">
        <f t="shared" si="87"/>
        <v>2</v>
      </c>
      <c r="I864"/>
    </row>
    <row r="865" spans="1:9" ht="16">
      <c r="A865" s="43" t="str">
        <f t="shared" si="83"/>
        <v xml:space="preserve"> </v>
      </c>
      <c r="B865" s="93" t="str">
        <f>IF(A865=" "," ",IF(periods_per_year=26,IF(A865=1,fpdate,B864+14),IF(periods_per_year=52,IF(A865=1,fpdate,B864+7),DATE(YEAR(fpdate),MONTH(fpdate)+(A865-1)*months_per_period,IF(periods_per_year=24,IF((1-MOD(A865,2))=1,DAY(fpdate)+14,DAY(fpdate)),DAY(fpdate))))))</f>
        <v xml:space="preserve"> </v>
      </c>
      <c r="C865" s="94" t="str">
        <f t="shared" si="84"/>
        <v xml:space="preserve"> </v>
      </c>
      <c r="D865" s="99"/>
      <c r="E865" s="94" t="str">
        <f t="shared" si="85"/>
        <v xml:space="preserve"> </v>
      </c>
      <c r="F865" s="94" t="str">
        <f t="shared" si="86"/>
        <v xml:space="preserve"> </v>
      </c>
      <c r="G865" s="94" t="str">
        <f t="shared" si="82"/>
        <v xml:space="preserve"> </v>
      </c>
      <c r="H865" s="98">
        <f t="shared" si="87"/>
        <v>2</v>
      </c>
      <c r="I865"/>
    </row>
    <row r="866" spans="1:9" ht="16">
      <c r="A866" s="43" t="str">
        <f t="shared" si="83"/>
        <v xml:space="preserve"> </v>
      </c>
      <c r="B866" s="93" t="str">
        <f>IF(A866=" "," ",IF(periods_per_year=26,IF(A866=1,fpdate,B865+14),IF(periods_per_year=52,IF(A866=1,fpdate,B865+7),DATE(YEAR(fpdate),MONTH(fpdate)+(A866-1)*months_per_period,IF(periods_per_year=24,IF((1-MOD(A866,2))=1,DAY(fpdate)+14,DAY(fpdate)),DAY(fpdate))))))</f>
        <v xml:space="preserve"> </v>
      </c>
      <c r="C866" s="94" t="str">
        <f t="shared" si="84"/>
        <v xml:space="preserve"> </v>
      </c>
      <c r="D866" s="99"/>
      <c r="E866" s="94" t="str">
        <f t="shared" si="85"/>
        <v xml:space="preserve"> </v>
      </c>
      <c r="F866" s="94" t="str">
        <f t="shared" si="86"/>
        <v xml:space="preserve"> </v>
      </c>
      <c r="G866" s="94" t="str">
        <f t="shared" si="82"/>
        <v xml:space="preserve"> </v>
      </c>
      <c r="H866" s="98">
        <f t="shared" si="87"/>
        <v>2</v>
      </c>
      <c r="I866"/>
    </row>
    <row r="867" spans="1:9" ht="16">
      <c r="A867" s="43" t="str">
        <f t="shared" si="83"/>
        <v xml:space="preserve"> </v>
      </c>
      <c r="B867" s="93" t="str">
        <f>IF(A867=" "," ",IF(periods_per_year=26,IF(A867=1,fpdate,B866+14),IF(periods_per_year=52,IF(A867=1,fpdate,B866+7),DATE(YEAR(fpdate),MONTH(fpdate)+(A867-1)*months_per_period,IF(periods_per_year=24,IF((1-MOD(A867,2))=1,DAY(fpdate)+14,DAY(fpdate)),DAY(fpdate))))))</f>
        <v xml:space="preserve"> </v>
      </c>
      <c r="C867" s="94" t="str">
        <f t="shared" si="84"/>
        <v xml:space="preserve"> </v>
      </c>
      <c r="D867" s="99"/>
      <c r="E867" s="94" t="str">
        <f t="shared" si="85"/>
        <v xml:space="preserve"> </v>
      </c>
      <c r="F867" s="94" t="str">
        <f t="shared" si="86"/>
        <v xml:space="preserve"> </v>
      </c>
      <c r="G867" s="94" t="str">
        <f t="shared" si="82"/>
        <v xml:space="preserve"> </v>
      </c>
      <c r="H867" s="98">
        <f t="shared" si="87"/>
        <v>2</v>
      </c>
      <c r="I867"/>
    </row>
    <row r="868" spans="1:9" ht="16">
      <c r="A868" s="43" t="str">
        <f t="shared" si="83"/>
        <v xml:space="preserve"> </v>
      </c>
      <c r="B868" s="93" t="str">
        <f>IF(A868=" "," ",IF(periods_per_year=26,IF(A868=1,fpdate,B867+14),IF(periods_per_year=52,IF(A868=1,fpdate,B867+7),DATE(YEAR(fpdate),MONTH(fpdate)+(A868-1)*months_per_period,IF(periods_per_year=24,IF((1-MOD(A868,2))=1,DAY(fpdate)+14,DAY(fpdate)),DAY(fpdate))))))</f>
        <v xml:space="preserve"> </v>
      </c>
      <c r="C868" s="94" t="str">
        <f t="shared" si="84"/>
        <v xml:space="preserve"> </v>
      </c>
      <c r="D868" s="99"/>
      <c r="E868" s="94" t="str">
        <f t="shared" si="85"/>
        <v xml:space="preserve"> </v>
      </c>
      <c r="F868" s="94" t="str">
        <f t="shared" si="86"/>
        <v xml:space="preserve"> </v>
      </c>
      <c r="G868" s="94" t="str">
        <f t="shared" si="82"/>
        <v xml:space="preserve"> </v>
      </c>
      <c r="H868" s="98">
        <f t="shared" si="87"/>
        <v>2</v>
      </c>
      <c r="I868"/>
    </row>
    <row r="869" spans="1:9" ht="16">
      <c r="A869" s="43" t="str">
        <f t="shared" si="83"/>
        <v xml:space="preserve"> </v>
      </c>
      <c r="B869" s="93" t="str">
        <f>IF(A869=" "," ",IF(periods_per_year=26,IF(A869=1,fpdate,B868+14),IF(periods_per_year=52,IF(A869=1,fpdate,B868+7),DATE(YEAR(fpdate),MONTH(fpdate)+(A869-1)*months_per_period,IF(periods_per_year=24,IF((1-MOD(A869,2))=1,DAY(fpdate)+14,DAY(fpdate)),DAY(fpdate))))))</f>
        <v xml:space="preserve"> </v>
      </c>
      <c r="C869" s="94" t="str">
        <f t="shared" si="84"/>
        <v xml:space="preserve"> </v>
      </c>
      <c r="D869" s="99"/>
      <c r="E869" s="94" t="str">
        <f t="shared" si="85"/>
        <v xml:space="preserve"> </v>
      </c>
      <c r="F869" s="94" t="str">
        <f t="shared" si="86"/>
        <v xml:space="preserve"> </v>
      </c>
      <c r="G869" s="94" t="str">
        <f t="shared" si="82"/>
        <v xml:space="preserve"> </v>
      </c>
      <c r="H869" s="98">
        <f t="shared" si="87"/>
        <v>2</v>
      </c>
      <c r="I869"/>
    </row>
    <row r="870" spans="1:9" ht="16">
      <c r="A870" s="43" t="str">
        <f t="shared" si="83"/>
        <v xml:space="preserve"> </v>
      </c>
      <c r="B870" s="93" t="str">
        <f>IF(A870=" "," ",IF(periods_per_year=26,IF(A870=1,fpdate,B869+14),IF(periods_per_year=52,IF(A870=1,fpdate,B869+7),DATE(YEAR(fpdate),MONTH(fpdate)+(A870-1)*months_per_period,IF(periods_per_year=24,IF((1-MOD(A870,2))=1,DAY(fpdate)+14,DAY(fpdate)),DAY(fpdate))))))</f>
        <v xml:space="preserve"> </v>
      </c>
      <c r="C870" s="94" t="str">
        <f t="shared" si="84"/>
        <v xml:space="preserve"> </v>
      </c>
      <c r="D870" s="99"/>
      <c r="E870" s="94" t="str">
        <f t="shared" si="85"/>
        <v xml:space="preserve"> </v>
      </c>
      <c r="F870" s="94" t="str">
        <f t="shared" si="86"/>
        <v xml:space="preserve"> </v>
      </c>
      <c r="G870" s="94" t="str">
        <f t="shared" si="82"/>
        <v xml:space="preserve"> </v>
      </c>
      <c r="H870" s="98">
        <f t="shared" si="87"/>
        <v>2</v>
      </c>
      <c r="I870"/>
    </row>
    <row r="871" spans="1:9" ht="16">
      <c r="A871" s="43" t="str">
        <f t="shared" si="83"/>
        <v xml:space="preserve"> </v>
      </c>
      <c r="B871" s="93" t="str">
        <f>IF(A871=" "," ",IF(periods_per_year=26,IF(A871=1,fpdate,B870+14),IF(periods_per_year=52,IF(A871=1,fpdate,B870+7),DATE(YEAR(fpdate),MONTH(fpdate)+(A871-1)*months_per_period,IF(periods_per_year=24,IF((1-MOD(A871,2))=1,DAY(fpdate)+14,DAY(fpdate)),DAY(fpdate))))))</f>
        <v xml:space="preserve"> </v>
      </c>
      <c r="C871" s="94" t="str">
        <f t="shared" si="84"/>
        <v xml:space="preserve"> </v>
      </c>
      <c r="D871" s="99"/>
      <c r="E871" s="94" t="str">
        <f t="shared" si="85"/>
        <v xml:space="preserve"> </v>
      </c>
      <c r="F871" s="94" t="str">
        <f t="shared" si="86"/>
        <v xml:space="preserve"> </v>
      </c>
      <c r="G871" s="94" t="str">
        <f t="shared" si="82"/>
        <v xml:space="preserve"> </v>
      </c>
      <c r="H871" s="98">
        <f t="shared" si="87"/>
        <v>2</v>
      </c>
      <c r="I871"/>
    </row>
    <row r="872" spans="1:9" ht="16">
      <c r="A872" s="43" t="str">
        <f t="shared" si="83"/>
        <v xml:space="preserve"> </v>
      </c>
      <c r="B872" s="93" t="str">
        <f>IF(A872=" "," ",IF(periods_per_year=26,IF(A872=1,fpdate,B871+14),IF(periods_per_year=52,IF(A872=1,fpdate,B871+7),DATE(YEAR(fpdate),MONTH(fpdate)+(A872-1)*months_per_period,IF(periods_per_year=24,IF((1-MOD(A872,2))=1,DAY(fpdate)+14,DAY(fpdate)),DAY(fpdate))))))</f>
        <v xml:space="preserve"> </v>
      </c>
      <c r="C872" s="94" t="str">
        <f t="shared" si="84"/>
        <v xml:space="preserve"> </v>
      </c>
      <c r="D872" s="99"/>
      <c r="E872" s="94" t="str">
        <f t="shared" si="85"/>
        <v xml:space="preserve"> </v>
      </c>
      <c r="F872" s="94" t="str">
        <f t="shared" si="86"/>
        <v xml:space="preserve"> </v>
      </c>
      <c r="G872" s="94" t="str">
        <f t="shared" si="82"/>
        <v xml:space="preserve"> </v>
      </c>
      <c r="H872" s="98">
        <f t="shared" si="87"/>
        <v>2</v>
      </c>
      <c r="I872"/>
    </row>
    <row r="873" spans="1:9" ht="16">
      <c r="A873" s="43" t="str">
        <f t="shared" si="83"/>
        <v xml:space="preserve"> </v>
      </c>
      <c r="B873" s="93" t="str">
        <f>IF(A873=" "," ",IF(periods_per_year=26,IF(A873=1,fpdate,B872+14),IF(periods_per_year=52,IF(A873=1,fpdate,B872+7),DATE(YEAR(fpdate),MONTH(fpdate)+(A873-1)*months_per_period,IF(periods_per_year=24,IF((1-MOD(A873,2))=1,DAY(fpdate)+14,DAY(fpdate)),DAY(fpdate))))))</f>
        <v xml:space="preserve"> </v>
      </c>
      <c r="C873" s="94" t="str">
        <f t="shared" si="84"/>
        <v xml:space="preserve"> </v>
      </c>
      <c r="D873" s="99"/>
      <c r="E873" s="94" t="str">
        <f t="shared" si="85"/>
        <v xml:space="preserve"> </v>
      </c>
      <c r="F873" s="94" t="str">
        <f t="shared" si="86"/>
        <v xml:space="preserve"> </v>
      </c>
      <c r="G873" s="94" t="str">
        <f t="shared" si="82"/>
        <v xml:space="preserve"> </v>
      </c>
      <c r="H873" s="98">
        <f t="shared" si="87"/>
        <v>2</v>
      </c>
      <c r="I873"/>
    </row>
    <row r="874" spans="1:9" ht="16">
      <c r="A874" s="43" t="str">
        <f t="shared" si="83"/>
        <v xml:space="preserve"> </v>
      </c>
      <c r="B874" s="93" t="str">
        <f>IF(A874=" "," ",IF(periods_per_year=26,IF(A874=1,fpdate,B873+14),IF(periods_per_year=52,IF(A874=1,fpdate,B873+7),DATE(YEAR(fpdate),MONTH(fpdate)+(A874-1)*months_per_period,IF(periods_per_year=24,IF((1-MOD(A874,2))=1,DAY(fpdate)+14,DAY(fpdate)),DAY(fpdate))))))</f>
        <v xml:space="preserve"> </v>
      </c>
      <c r="C874" s="94" t="str">
        <f t="shared" si="84"/>
        <v xml:space="preserve"> </v>
      </c>
      <c r="D874" s="99"/>
      <c r="E874" s="94" t="str">
        <f t="shared" si="85"/>
        <v xml:space="preserve"> </v>
      </c>
      <c r="F874" s="94" t="str">
        <f t="shared" si="86"/>
        <v xml:space="preserve"> </v>
      </c>
      <c r="G874" s="94" t="str">
        <f t="shared" si="82"/>
        <v xml:space="preserve"> </v>
      </c>
      <c r="H874" s="98">
        <f t="shared" si="87"/>
        <v>2</v>
      </c>
      <c r="I874"/>
    </row>
    <row r="875" spans="1:9" ht="16">
      <c r="A875" s="43" t="str">
        <f t="shared" si="83"/>
        <v xml:space="preserve"> </v>
      </c>
      <c r="B875" s="93" t="str">
        <f>IF(A875=" "," ",IF(periods_per_year=26,IF(A875=1,fpdate,B874+14),IF(periods_per_year=52,IF(A875=1,fpdate,B874+7),DATE(YEAR(fpdate),MONTH(fpdate)+(A875-1)*months_per_period,IF(periods_per_year=24,IF((1-MOD(A875,2))=1,DAY(fpdate)+14,DAY(fpdate)),DAY(fpdate))))))</f>
        <v xml:space="preserve"> </v>
      </c>
      <c r="C875" s="94" t="str">
        <f t="shared" si="84"/>
        <v xml:space="preserve"> </v>
      </c>
      <c r="D875" s="99"/>
      <c r="E875" s="94" t="str">
        <f t="shared" si="85"/>
        <v xml:space="preserve"> </v>
      </c>
      <c r="F875" s="94" t="str">
        <f t="shared" si="86"/>
        <v xml:space="preserve"> </v>
      </c>
      <c r="G875" s="94" t="str">
        <f t="shared" si="82"/>
        <v xml:space="preserve"> </v>
      </c>
      <c r="H875" s="98">
        <f t="shared" si="87"/>
        <v>2</v>
      </c>
      <c r="I875"/>
    </row>
    <row r="876" spans="1:9" ht="16">
      <c r="A876" s="43" t="str">
        <f t="shared" si="83"/>
        <v xml:space="preserve"> </v>
      </c>
      <c r="B876" s="93" t="str">
        <f>IF(A876=" "," ",IF(periods_per_year=26,IF(A876=1,fpdate,B875+14),IF(periods_per_year=52,IF(A876=1,fpdate,B875+7),DATE(YEAR(fpdate),MONTH(fpdate)+(A876-1)*months_per_period,IF(periods_per_year=24,IF((1-MOD(A876,2))=1,DAY(fpdate)+14,DAY(fpdate)),DAY(fpdate))))))</f>
        <v xml:space="preserve"> </v>
      </c>
      <c r="C876" s="94" t="str">
        <f t="shared" si="84"/>
        <v xml:space="preserve"> </v>
      </c>
      <c r="D876" s="99"/>
      <c r="E876" s="94" t="str">
        <f t="shared" si="85"/>
        <v xml:space="preserve"> </v>
      </c>
      <c r="F876" s="94" t="str">
        <f t="shared" si="86"/>
        <v xml:space="preserve"> </v>
      </c>
      <c r="G876" s="94" t="str">
        <f t="shared" si="82"/>
        <v xml:space="preserve"> </v>
      </c>
      <c r="H876" s="98">
        <f t="shared" si="87"/>
        <v>2</v>
      </c>
      <c r="I876"/>
    </row>
    <row r="877" spans="1:9" ht="16">
      <c r="A877" s="43" t="str">
        <f t="shared" si="83"/>
        <v xml:space="preserve"> </v>
      </c>
      <c r="B877" s="93" t="str">
        <f>IF(A877=" "," ",IF(periods_per_year=26,IF(A877=1,fpdate,B876+14),IF(periods_per_year=52,IF(A877=1,fpdate,B876+7),DATE(YEAR(fpdate),MONTH(fpdate)+(A877-1)*months_per_period,IF(periods_per_year=24,IF((1-MOD(A877,2))=1,DAY(fpdate)+14,DAY(fpdate)),DAY(fpdate))))))</f>
        <v xml:space="preserve"> </v>
      </c>
      <c r="C877" s="94" t="str">
        <f t="shared" si="84"/>
        <v xml:space="preserve"> </v>
      </c>
      <c r="D877" s="99"/>
      <c r="E877" s="94" t="str">
        <f t="shared" si="85"/>
        <v xml:space="preserve"> </v>
      </c>
      <c r="F877" s="94" t="str">
        <f t="shared" si="86"/>
        <v xml:space="preserve"> </v>
      </c>
      <c r="G877" s="94" t="str">
        <f t="shared" si="82"/>
        <v xml:space="preserve"> </v>
      </c>
      <c r="H877" s="98">
        <f t="shared" si="87"/>
        <v>2</v>
      </c>
      <c r="I877"/>
    </row>
    <row r="878" spans="1:9" ht="16">
      <c r="A878" s="43" t="str">
        <f t="shared" si="83"/>
        <v xml:space="preserve"> </v>
      </c>
      <c r="B878" s="93" t="str">
        <f>IF(A878=" "," ",IF(periods_per_year=26,IF(A878=1,fpdate,B877+14),IF(periods_per_year=52,IF(A878=1,fpdate,B877+7),DATE(YEAR(fpdate),MONTH(fpdate)+(A878-1)*months_per_period,IF(periods_per_year=24,IF((1-MOD(A878,2))=1,DAY(fpdate)+14,DAY(fpdate)),DAY(fpdate))))))</f>
        <v xml:space="preserve"> </v>
      </c>
      <c r="C878" s="94" t="str">
        <f t="shared" si="84"/>
        <v xml:space="preserve"> </v>
      </c>
      <c r="D878" s="99"/>
      <c r="E878" s="94" t="str">
        <f t="shared" si="85"/>
        <v xml:space="preserve"> </v>
      </c>
      <c r="F878" s="94" t="str">
        <f t="shared" si="86"/>
        <v xml:space="preserve"> </v>
      </c>
      <c r="G878" s="94" t="str">
        <f t="shared" si="82"/>
        <v xml:space="preserve"> </v>
      </c>
      <c r="H878" s="98">
        <f t="shared" si="87"/>
        <v>2</v>
      </c>
      <c r="I878"/>
    </row>
    <row r="879" spans="1:9" ht="16">
      <c r="A879" s="43" t="str">
        <f t="shared" si="83"/>
        <v xml:space="preserve"> </v>
      </c>
      <c r="B879" s="93" t="str">
        <f>IF(A879=" "," ",IF(periods_per_year=26,IF(A879=1,fpdate,B878+14),IF(periods_per_year=52,IF(A879=1,fpdate,B878+7),DATE(YEAR(fpdate),MONTH(fpdate)+(A879-1)*months_per_period,IF(periods_per_year=24,IF((1-MOD(A879,2))=1,DAY(fpdate)+14,DAY(fpdate)),DAY(fpdate))))))</f>
        <v xml:space="preserve"> </v>
      </c>
      <c r="C879" s="94" t="str">
        <f t="shared" si="84"/>
        <v xml:space="preserve"> </v>
      </c>
      <c r="D879" s="99"/>
      <c r="E879" s="94" t="str">
        <f t="shared" si="85"/>
        <v xml:space="preserve"> </v>
      </c>
      <c r="F879" s="94" t="str">
        <f t="shared" si="86"/>
        <v xml:space="preserve"> </v>
      </c>
      <c r="G879" s="94" t="str">
        <f t="shared" si="82"/>
        <v xml:space="preserve"> </v>
      </c>
      <c r="H879" s="98">
        <f t="shared" si="87"/>
        <v>2</v>
      </c>
      <c r="I879"/>
    </row>
    <row r="880" spans="1:9" ht="16">
      <c r="A880" s="43" t="str">
        <f t="shared" si="83"/>
        <v xml:space="preserve"> </v>
      </c>
      <c r="B880" s="93" t="str">
        <f>IF(A880=" "," ",IF(periods_per_year=26,IF(A880=1,fpdate,B879+14),IF(periods_per_year=52,IF(A880=1,fpdate,B879+7),DATE(YEAR(fpdate),MONTH(fpdate)+(A880-1)*months_per_period,IF(periods_per_year=24,IF((1-MOD(A880,2))=1,DAY(fpdate)+14,DAY(fpdate)),DAY(fpdate))))))</f>
        <v xml:space="preserve"> </v>
      </c>
      <c r="C880" s="94" t="str">
        <f t="shared" si="84"/>
        <v xml:space="preserve"> </v>
      </c>
      <c r="D880" s="99"/>
      <c r="E880" s="94" t="str">
        <f t="shared" si="85"/>
        <v xml:space="preserve"> </v>
      </c>
      <c r="F880" s="94" t="str">
        <f t="shared" si="86"/>
        <v xml:space="preserve"> </v>
      </c>
      <c r="G880" s="94" t="str">
        <f t="shared" si="82"/>
        <v xml:space="preserve"> </v>
      </c>
      <c r="H880" s="98">
        <f t="shared" si="87"/>
        <v>2</v>
      </c>
      <c r="I880"/>
    </row>
    <row r="881" spans="1:9" ht="16">
      <c r="A881" s="43" t="str">
        <f t="shared" si="83"/>
        <v xml:space="preserve"> </v>
      </c>
      <c r="B881" s="93" t="str">
        <f>IF(A881=" "," ",IF(periods_per_year=26,IF(A881=1,fpdate,B880+14),IF(periods_per_year=52,IF(A881=1,fpdate,B880+7),DATE(YEAR(fpdate),MONTH(fpdate)+(A881-1)*months_per_period,IF(periods_per_year=24,IF((1-MOD(A881,2))=1,DAY(fpdate)+14,DAY(fpdate)),DAY(fpdate))))))</f>
        <v xml:space="preserve"> </v>
      </c>
      <c r="C881" s="94" t="str">
        <f t="shared" si="84"/>
        <v xml:space="preserve"> </v>
      </c>
      <c r="D881" s="99"/>
      <c r="E881" s="94" t="str">
        <f t="shared" si="85"/>
        <v xml:space="preserve"> </v>
      </c>
      <c r="F881" s="94" t="str">
        <f t="shared" si="86"/>
        <v xml:space="preserve"> </v>
      </c>
      <c r="G881" s="94" t="str">
        <f t="shared" si="82"/>
        <v xml:space="preserve"> </v>
      </c>
      <c r="H881" s="98">
        <f t="shared" si="87"/>
        <v>2</v>
      </c>
      <c r="I881"/>
    </row>
    <row r="882" spans="1:9" ht="16">
      <c r="A882" s="43" t="str">
        <f t="shared" si="83"/>
        <v xml:space="preserve"> </v>
      </c>
      <c r="B882" s="93" t="str">
        <f>IF(A882=" "," ",IF(periods_per_year=26,IF(A882=1,fpdate,B881+14),IF(periods_per_year=52,IF(A882=1,fpdate,B881+7),DATE(YEAR(fpdate),MONTH(fpdate)+(A882-1)*months_per_period,IF(periods_per_year=24,IF((1-MOD(A882,2))=1,DAY(fpdate)+14,DAY(fpdate)),DAY(fpdate))))))</f>
        <v xml:space="preserve"> </v>
      </c>
      <c r="C882" s="94" t="str">
        <f t="shared" si="84"/>
        <v xml:space="preserve"> </v>
      </c>
      <c r="D882" s="99"/>
      <c r="E882" s="94" t="str">
        <f t="shared" si="85"/>
        <v xml:space="preserve"> </v>
      </c>
      <c r="F882" s="94" t="str">
        <f t="shared" si="86"/>
        <v xml:space="preserve"> </v>
      </c>
      <c r="G882" s="94" t="str">
        <f t="shared" si="82"/>
        <v xml:space="preserve"> </v>
      </c>
      <c r="H882" s="98">
        <f t="shared" si="87"/>
        <v>2</v>
      </c>
      <c r="I882"/>
    </row>
    <row r="883" spans="1:9" ht="16">
      <c r="A883" s="43" t="str">
        <f t="shared" si="83"/>
        <v xml:space="preserve"> </v>
      </c>
      <c r="B883" s="93" t="str">
        <f>IF(A883=" "," ",IF(periods_per_year=26,IF(A883=1,fpdate,B882+14),IF(periods_per_year=52,IF(A883=1,fpdate,B882+7),DATE(YEAR(fpdate),MONTH(fpdate)+(A883-1)*months_per_period,IF(periods_per_year=24,IF((1-MOD(A883,2))=1,DAY(fpdate)+14,DAY(fpdate)),DAY(fpdate))))))</f>
        <v xml:space="preserve"> </v>
      </c>
      <c r="C883" s="94" t="str">
        <f t="shared" si="84"/>
        <v xml:space="preserve"> </v>
      </c>
      <c r="D883" s="99"/>
      <c r="E883" s="94" t="str">
        <f t="shared" si="85"/>
        <v xml:space="preserve"> </v>
      </c>
      <c r="F883" s="94" t="str">
        <f t="shared" si="86"/>
        <v xml:space="preserve"> </v>
      </c>
      <c r="G883" s="94" t="str">
        <f t="shared" si="82"/>
        <v xml:space="preserve"> </v>
      </c>
      <c r="H883" s="98">
        <f t="shared" si="87"/>
        <v>2</v>
      </c>
      <c r="I883"/>
    </row>
    <row r="884" spans="1:9" ht="16">
      <c r="A884" s="43" t="str">
        <f t="shared" si="83"/>
        <v xml:space="preserve"> </v>
      </c>
      <c r="B884" s="93" t="str">
        <f>IF(A884=" "," ",IF(periods_per_year=26,IF(A884=1,fpdate,B883+14),IF(periods_per_year=52,IF(A884=1,fpdate,B883+7),DATE(YEAR(fpdate),MONTH(fpdate)+(A884-1)*months_per_period,IF(periods_per_year=24,IF((1-MOD(A884,2))=1,DAY(fpdate)+14,DAY(fpdate)),DAY(fpdate))))))</f>
        <v xml:space="preserve"> </v>
      </c>
      <c r="C884" s="94" t="str">
        <f t="shared" si="84"/>
        <v xml:space="preserve"> </v>
      </c>
      <c r="D884" s="99"/>
      <c r="E884" s="94" t="str">
        <f t="shared" si="85"/>
        <v xml:space="preserve"> </v>
      </c>
      <c r="F884" s="94" t="str">
        <f t="shared" si="86"/>
        <v xml:space="preserve"> </v>
      </c>
      <c r="G884" s="94" t="str">
        <f t="shared" si="82"/>
        <v xml:space="preserve"> </v>
      </c>
      <c r="H884" s="98">
        <f t="shared" si="87"/>
        <v>2</v>
      </c>
      <c r="I884"/>
    </row>
    <row r="885" spans="1:9" ht="16">
      <c r="A885" s="43" t="str">
        <f t="shared" si="83"/>
        <v xml:space="preserve"> </v>
      </c>
      <c r="B885" s="93" t="str">
        <f>IF(A885=" "," ",IF(periods_per_year=26,IF(A885=1,fpdate,B884+14),IF(periods_per_year=52,IF(A885=1,fpdate,B884+7),DATE(YEAR(fpdate),MONTH(fpdate)+(A885-1)*months_per_period,IF(periods_per_year=24,IF((1-MOD(A885,2))=1,DAY(fpdate)+14,DAY(fpdate)),DAY(fpdate))))))</f>
        <v xml:space="preserve"> </v>
      </c>
      <c r="C885" s="94" t="str">
        <f t="shared" si="84"/>
        <v xml:space="preserve"> </v>
      </c>
      <c r="D885" s="99"/>
      <c r="E885" s="94" t="str">
        <f t="shared" si="85"/>
        <v xml:space="preserve"> </v>
      </c>
      <c r="F885" s="94" t="str">
        <f t="shared" si="86"/>
        <v xml:space="preserve"> </v>
      </c>
      <c r="G885" s="94" t="str">
        <f t="shared" si="82"/>
        <v xml:space="preserve"> </v>
      </c>
      <c r="H885" s="98">
        <f t="shared" si="87"/>
        <v>2</v>
      </c>
      <c r="I885"/>
    </row>
    <row r="886" spans="1:9" ht="16">
      <c r="A886" s="43" t="str">
        <f t="shared" si="83"/>
        <v xml:space="preserve"> </v>
      </c>
      <c r="B886" s="93" t="str">
        <f>IF(A886=" "," ",IF(periods_per_year=26,IF(A886=1,fpdate,B885+14),IF(periods_per_year=52,IF(A886=1,fpdate,B885+7),DATE(YEAR(fpdate),MONTH(fpdate)+(A886-1)*months_per_period,IF(periods_per_year=24,IF((1-MOD(A886,2))=1,DAY(fpdate)+14,DAY(fpdate)),DAY(fpdate))))))</f>
        <v xml:space="preserve"> </v>
      </c>
      <c r="C886" s="94" t="str">
        <f t="shared" si="84"/>
        <v xml:space="preserve"> </v>
      </c>
      <c r="D886" s="99"/>
      <c r="E886" s="94" t="str">
        <f t="shared" si="85"/>
        <v xml:space="preserve"> </v>
      </c>
      <c r="F886" s="94" t="str">
        <f t="shared" si="86"/>
        <v xml:space="preserve"> </v>
      </c>
      <c r="G886" s="94" t="str">
        <f t="shared" si="82"/>
        <v xml:space="preserve"> </v>
      </c>
      <c r="H886" s="98">
        <f t="shared" si="87"/>
        <v>2</v>
      </c>
      <c r="I886"/>
    </row>
    <row r="887" spans="1:9" ht="16">
      <c r="A887" s="43" t="str">
        <f t="shared" si="83"/>
        <v xml:space="preserve"> </v>
      </c>
      <c r="B887" s="93" t="str">
        <f>IF(A887=" "," ",IF(periods_per_year=26,IF(A887=1,fpdate,B886+14),IF(periods_per_year=52,IF(A887=1,fpdate,B886+7),DATE(YEAR(fpdate),MONTH(fpdate)+(A887-1)*months_per_period,IF(periods_per_year=24,IF((1-MOD(A887,2))=1,DAY(fpdate)+14,DAY(fpdate)),DAY(fpdate))))))</f>
        <v xml:space="preserve"> </v>
      </c>
      <c r="C887" s="94" t="str">
        <f t="shared" si="84"/>
        <v xml:space="preserve"> </v>
      </c>
      <c r="D887" s="99"/>
      <c r="E887" s="94" t="str">
        <f t="shared" si="85"/>
        <v xml:space="preserve"> </v>
      </c>
      <c r="F887" s="94" t="str">
        <f t="shared" si="86"/>
        <v xml:space="preserve"> </v>
      </c>
      <c r="G887" s="94" t="str">
        <f t="shared" si="82"/>
        <v xml:space="preserve"> </v>
      </c>
      <c r="H887" s="98">
        <f t="shared" si="87"/>
        <v>2</v>
      </c>
      <c r="I887"/>
    </row>
    <row r="888" spans="1:9" ht="16">
      <c r="A888" s="43" t="str">
        <f t="shared" si="83"/>
        <v xml:space="preserve"> </v>
      </c>
      <c r="B888" s="93" t="str">
        <f>IF(A888=" "," ",IF(periods_per_year=26,IF(A888=1,fpdate,B887+14),IF(periods_per_year=52,IF(A888=1,fpdate,B887+7),DATE(YEAR(fpdate),MONTH(fpdate)+(A888-1)*months_per_period,IF(periods_per_year=24,IF((1-MOD(A888,2))=1,DAY(fpdate)+14,DAY(fpdate)),DAY(fpdate))))))</f>
        <v xml:space="preserve"> </v>
      </c>
      <c r="C888" s="94" t="str">
        <f t="shared" si="84"/>
        <v xml:space="preserve"> </v>
      </c>
      <c r="D888" s="99"/>
      <c r="E888" s="94" t="str">
        <f t="shared" si="85"/>
        <v xml:space="preserve"> </v>
      </c>
      <c r="F888" s="94" t="str">
        <f t="shared" si="86"/>
        <v xml:space="preserve"> </v>
      </c>
      <c r="G888" s="94" t="str">
        <f t="shared" si="82"/>
        <v xml:space="preserve"> </v>
      </c>
      <c r="H888" s="98">
        <f t="shared" si="87"/>
        <v>2</v>
      </c>
      <c r="I888"/>
    </row>
    <row r="889" spans="1:9" ht="16">
      <c r="A889" s="43" t="str">
        <f t="shared" si="83"/>
        <v xml:space="preserve"> </v>
      </c>
      <c r="B889" s="93" t="str">
        <f>IF(A889=" "," ",IF(periods_per_year=26,IF(A889=1,fpdate,B888+14),IF(periods_per_year=52,IF(A889=1,fpdate,B888+7),DATE(YEAR(fpdate),MONTH(fpdate)+(A889-1)*months_per_period,IF(periods_per_year=24,IF((1-MOD(A889,2))=1,DAY(fpdate)+14,DAY(fpdate)),DAY(fpdate))))))</f>
        <v xml:space="preserve"> </v>
      </c>
      <c r="C889" s="94" t="str">
        <f t="shared" si="84"/>
        <v xml:space="preserve"> </v>
      </c>
      <c r="D889" s="99"/>
      <c r="E889" s="94" t="str">
        <f t="shared" si="85"/>
        <v xml:space="preserve"> </v>
      </c>
      <c r="F889" s="94" t="str">
        <f t="shared" si="86"/>
        <v xml:space="preserve"> </v>
      </c>
      <c r="G889" s="94" t="str">
        <f t="shared" si="82"/>
        <v xml:space="preserve"> </v>
      </c>
      <c r="H889" s="98">
        <f t="shared" si="87"/>
        <v>2</v>
      </c>
      <c r="I889"/>
    </row>
    <row r="890" spans="1:9" ht="16">
      <c r="A890" s="43" t="str">
        <f t="shared" si="83"/>
        <v xml:space="preserve"> </v>
      </c>
      <c r="B890" s="93" t="str">
        <f>IF(A890=" "," ",IF(periods_per_year=26,IF(A890=1,fpdate,B889+14),IF(periods_per_year=52,IF(A890=1,fpdate,B889+7),DATE(YEAR(fpdate),MONTH(fpdate)+(A890-1)*months_per_period,IF(periods_per_year=24,IF((1-MOD(A890,2))=1,DAY(fpdate)+14,DAY(fpdate)),DAY(fpdate))))))</f>
        <v xml:space="preserve"> </v>
      </c>
      <c r="C890" s="94" t="str">
        <f t="shared" si="84"/>
        <v xml:space="preserve"> </v>
      </c>
      <c r="D890" s="99"/>
      <c r="E890" s="94" t="str">
        <f t="shared" si="85"/>
        <v xml:space="preserve"> </v>
      </c>
      <c r="F890" s="94" t="str">
        <f t="shared" si="86"/>
        <v xml:space="preserve"> </v>
      </c>
      <c r="G890" s="94" t="str">
        <f t="shared" si="82"/>
        <v xml:space="preserve"> </v>
      </c>
      <c r="H890" s="98">
        <f t="shared" si="87"/>
        <v>2</v>
      </c>
      <c r="I890"/>
    </row>
    <row r="891" spans="1:9" ht="16">
      <c r="A891" s="43" t="str">
        <f t="shared" si="83"/>
        <v xml:space="preserve"> </v>
      </c>
      <c r="B891" s="93" t="str">
        <f>IF(A891=" "," ",IF(periods_per_year=26,IF(A891=1,fpdate,B890+14),IF(periods_per_year=52,IF(A891=1,fpdate,B890+7),DATE(YEAR(fpdate),MONTH(fpdate)+(A891-1)*months_per_period,IF(periods_per_year=24,IF((1-MOD(A891,2))=1,DAY(fpdate)+14,DAY(fpdate)),DAY(fpdate))))))</f>
        <v xml:space="preserve"> </v>
      </c>
      <c r="C891" s="94" t="str">
        <f t="shared" si="84"/>
        <v xml:space="preserve"> </v>
      </c>
      <c r="D891" s="99"/>
      <c r="E891" s="94" t="str">
        <f t="shared" si="85"/>
        <v xml:space="preserve"> </v>
      </c>
      <c r="F891" s="94" t="str">
        <f t="shared" si="86"/>
        <v xml:space="preserve"> </v>
      </c>
      <c r="G891" s="94" t="str">
        <f t="shared" si="82"/>
        <v xml:space="preserve"> </v>
      </c>
      <c r="H891" s="98">
        <f t="shared" si="87"/>
        <v>2</v>
      </c>
      <c r="I891"/>
    </row>
    <row r="892" spans="1:9" ht="16">
      <c r="A892" s="43" t="str">
        <f t="shared" si="83"/>
        <v xml:space="preserve"> </v>
      </c>
      <c r="B892" s="93" t="str">
        <f>IF(A892=" "," ",IF(periods_per_year=26,IF(A892=1,fpdate,B891+14),IF(periods_per_year=52,IF(A892=1,fpdate,B891+7),DATE(YEAR(fpdate),MONTH(fpdate)+(A892-1)*months_per_period,IF(periods_per_year=24,IF((1-MOD(A892,2))=1,DAY(fpdate)+14,DAY(fpdate)),DAY(fpdate))))))</f>
        <v xml:space="preserve"> </v>
      </c>
      <c r="C892" s="94" t="str">
        <f t="shared" si="84"/>
        <v xml:space="preserve"> </v>
      </c>
      <c r="D892" s="99"/>
      <c r="E892" s="94" t="str">
        <f t="shared" si="85"/>
        <v xml:space="preserve"> </v>
      </c>
      <c r="F892" s="94" t="str">
        <f t="shared" si="86"/>
        <v xml:space="preserve"> </v>
      </c>
      <c r="G892" s="94" t="str">
        <f t="shared" si="82"/>
        <v xml:space="preserve"> </v>
      </c>
      <c r="H892" s="98">
        <f t="shared" si="87"/>
        <v>2</v>
      </c>
      <c r="I892"/>
    </row>
    <row r="893" spans="1:9" ht="16">
      <c r="A893" s="43" t="str">
        <f t="shared" si="83"/>
        <v xml:space="preserve"> </v>
      </c>
      <c r="B893" s="93" t="str">
        <f>IF(A893=" "," ",IF(periods_per_year=26,IF(A893=1,fpdate,B892+14),IF(periods_per_year=52,IF(A893=1,fpdate,B892+7),DATE(YEAR(fpdate),MONTH(fpdate)+(A893-1)*months_per_period,IF(periods_per_year=24,IF((1-MOD(A893,2))=1,DAY(fpdate)+14,DAY(fpdate)),DAY(fpdate))))))</f>
        <v xml:space="preserve"> </v>
      </c>
      <c r="C893" s="94" t="str">
        <f t="shared" si="84"/>
        <v xml:space="preserve"> </v>
      </c>
      <c r="D893" s="99"/>
      <c r="E893" s="94" t="str">
        <f t="shared" si="85"/>
        <v xml:space="preserve"> </v>
      </c>
      <c r="F893" s="94" t="str">
        <f t="shared" si="86"/>
        <v xml:space="preserve"> </v>
      </c>
      <c r="G893" s="94" t="str">
        <f t="shared" si="82"/>
        <v xml:space="preserve"> </v>
      </c>
      <c r="H893" s="98">
        <f t="shared" si="87"/>
        <v>2</v>
      </c>
      <c r="I893"/>
    </row>
    <row r="894" spans="1:9" ht="16">
      <c r="A894" s="43" t="str">
        <f t="shared" si="83"/>
        <v xml:space="preserve"> </v>
      </c>
      <c r="B894" s="93" t="str">
        <f>IF(A894=" "," ",IF(periods_per_year=26,IF(A894=1,fpdate,B893+14),IF(periods_per_year=52,IF(A894=1,fpdate,B893+7),DATE(YEAR(fpdate),MONTH(fpdate)+(A894-1)*months_per_period,IF(periods_per_year=24,IF((1-MOD(A894,2))=1,DAY(fpdate)+14,DAY(fpdate)),DAY(fpdate))))))</f>
        <v xml:space="preserve"> </v>
      </c>
      <c r="C894" s="94" t="str">
        <f t="shared" si="84"/>
        <v xml:space="preserve"> </v>
      </c>
      <c r="D894" s="99"/>
      <c r="E894" s="94" t="str">
        <f t="shared" si="85"/>
        <v xml:space="preserve"> </v>
      </c>
      <c r="F894" s="94" t="str">
        <f t="shared" si="86"/>
        <v xml:space="preserve"> </v>
      </c>
      <c r="G894" s="94" t="str">
        <f t="shared" ref="G894:G957" si="88">IF(A894=" "," ",G893-F894)</f>
        <v xml:space="preserve"> </v>
      </c>
      <c r="H894" s="98">
        <f t="shared" si="87"/>
        <v>2</v>
      </c>
      <c r="I894"/>
    </row>
    <row r="895" spans="1:9" ht="16">
      <c r="A895" s="43" t="str">
        <f t="shared" si="83"/>
        <v xml:space="preserve"> </v>
      </c>
      <c r="B895" s="93" t="str">
        <f>IF(A895=" "," ",IF(periods_per_year=26,IF(A895=1,fpdate,B894+14),IF(periods_per_year=52,IF(A895=1,fpdate,B894+7),DATE(YEAR(fpdate),MONTH(fpdate)+(A895-1)*months_per_period,IF(periods_per_year=24,IF((1-MOD(A895,2))=1,DAY(fpdate)+14,DAY(fpdate)),DAY(fpdate))))))</f>
        <v xml:space="preserve"> </v>
      </c>
      <c r="C895" s="94" t="str">
        <f t="shared" si="84"/>
        <v xml:space="preserve"> </v>
      </c>
      <c r="D895" s="99"/>
      <c r="E895" s="94" t="str">
        <f t="shared" si="85"/>
        <v xml:space="preserve"> </v>
      </c>
      <c r="F895" s="94" t="str">
        <f t="shared" si="86"/>
        <v xml:space="preserve"> </v>
      </c>
      <c r="G895" s="94" t="str">
        <f t="shared" si="88"/>
        <v xml:space="preserve"> </v>
      </c>
      <c r="H895" s="98">
        <f t="shared" si="87"/>
        <v>2</v>
      </c>
      <c r="I895"/>
    </row>
    <row r="896" spans="1:9" ht="16">
      <c r="A896" s="43" t="str">
        <f t="shared" si="83"/>
        <v xml:space="preserve"> </v>
      </c>
      <c r="B896" s="93" t="str">
        <f>IF(A896=" "," ",IF(periods_per_year=26,IF(A896=1,fpdate,B895+14),IF(periods_per_year=52,IF(A896=1,fpdate,B895+7),DATE(YEAR(fpdate),MONTH(fpdate)+(A896-1)*months_per_period,IF(periods_per_year=24,IF((1-MOD(A896,2))=1,DAY(fpdate)+14,DAY(fpdate)),DAY(fpdate))))))</f>
        <v xml:space="preserve"> </v>
      </c>
      <c r="C896" s="94" t="str">
        <f t="shared" si="84"/>
        <v xml:space="preserve"> </v>
      </c>
      <c r="D896" s="99"/>
      <c r="E896" s="94" t="str">
        <f t="shared" si="85"/>
        <v xml:space="preserve"> </v>
      </c>
      <c r="F896" s="94" t="str">
        <f t="shared" si="86"/>
        <v xml:space="preserve"> </v>
      </c>
      <c r="G896" s="94" t="str">
        <f t="shared" si="88"/>
        <v xml:space="preserve"> </v>
      </c>
      <c r="H896" s="98">
        <f t="shared" si="87"/>
        <v>2</v>
      </c>
      <c r="I896"/>
    </row>
    <row r="897" spans="1:9" ht="16">
      <c r="A897" s="43" t="str">
        <f t="shared" si="83"/>
        <v xml:space="preserve"> </v>
      </c>
      <c r="B897" s="93" t="str">
        <f>IF(A897=" "," ",IF(periods_per_year=26,IF(A897=1,fpdate,B896+14),IF(periods_per_year=52,IF(A897=1,fpdate,B896+7),DATE(YEAR(fpdate),MONTH(fpdate)+(A897-1)*months_per_period,IF(periods_per_year=24,IF((1-MOD(A897,2))=1,DAY(fpdate)+14,DAY(fpdate)),DAY(fpdate))))))</f>
        <v xml:space="preserve"> </v>
      </c>
      <c r="C897" s="94" t="str">
        <f t="shared" si="84"/>
        <v xml:space="preserve"> </v>
      </c>
      <c r="D897" s="99"/>
      <c r="E897" s="94" t="str">
        <f t="shared" si="85"/>
        <v xml:space="preserve"> </v>
      </c>
      <c r="F897" s="94" t="str">
        <f t="shared" si="86"/>
        <v xml:space="preserve"> </v>
      </c>
      <c r="G897" s="94" t="str">
        <f t="shared" si="88"/>
        <v xml:space="preserve"> </v>
      </c>
      <c r="H897" s="98">
        <f t="shared" si="87"/>
        <v>2</v>
      </c>
      <c r="I897"/>
    </row>
    <row r="898" spans="1:9" ht="16">
      <c r="A898" s="43" t="str">
        <f t="shared" si="83"/>
        <v xml:space="preserve"> </v>
      </c>
      <c r="B898" s="93" t="str">
        <f>IF(A898=" "," ",IF(periods_per_year=26,IF(A898=1,fpdate,B897+14),IF(periods_per_year=52,IF(A898=1,fpdate,B897+7),DATE(YEAR(fpdate),MONTH(fpdate)+(A898-1)*months_per_period,IF(periods_per_year=24,IF((1-MOD(A898,2))=1,DAY(fpdate)+14,DAY(fpdate)),DAY(fpdate))))))</f>
        <v xml:space="preserve"> </v>
      </c>
      <c r="C898" s="94" t="str">
        <f t="shared" si="84"/>
        <v xml:space="preserve"> </v>
      </c>
      <c r="D898" s="99"/>
      <c r="E898" s="94" t="str">
        <f t="shared" si="85"/>
        <v xml:space="preserve"> </v>
      </c>
      <c r="F898" s="94" t="str">
        <f t="shared" si="86"/>
        <v xml:space="preserve"> </v>
      </c>
      <c r="G898" s="94" t="str">
        <f t="shared" si="88"/>
        <v xml:space="preserve"> </v>
      </c>
      <c r="H898" s="98">
        <f t="shared" si="87"/>
        <v>2</v>
      </c>
      <c r="I898"/>
    </row>
    <row r="899" spans="1:9" ht="16">
      <c r="A899" s="43" t="str">
        <f t="shared" si="83"/>
        <v xml:space="preserve"> </v>
      </c>
      <c r="B899" s="93" t="str">
        <f>IF(A899=" "," ",IF(periods_per_year=26,IF(A899=1,fpdate,B898+14),IF(periods_per_year=52,IF(A899=1,fpdate,B898+7),DATE(YEAR(fpdate),MONTH(fpdate)+(A899-1)*months_per_period,IF(periods_per_year=24,IF((1-MOD(A899,2))=1,DAY(fpdate)+14,DAY(fpdate)),DAY(fpdate))))))</f>
        <v xml:space="preserve"> </v>
      </c>
      <c r="C899" s="94" t="str">
        <f t="shared" si="84"/>
        <v xml:space="preserve"> </v>
      </c>
      <c r="D899" s="99"/>
      <c r="E899" s="94" t="str">
        <f t="shared" si="85"/>
        <v xml:space="preserve"> </v>
      </c>
      <c r="F899" s="94" t="str">
        <f t="shared" si="86"/>
        <v xml:space="preserve"> </v>
      </c>
      <c r="G899" s="94" t="str">
        <f t="shared" si="88"/>
        <v xml:space="preserve"> </v>
      </c>
      <c r="H899" s="98">
        <f t="shared" si="87"/>
        <v>2</v>
      </c>
      <c r="I899"/>
    </row>
    <row r="900" spans="1:9" ht="16">
      <c r="A900" s="43" t="str">
        <f t="shared" si="83"/>
        <v xml:space="preserve"> </v>
      </c>
      <c r="B900" s="93" t="str">
        <f>IF(A900=" "," ",IF(periods_per_year=26,IF(A900=1,fpdate,B899+14),IF(periods_per_year=52,IF(A900=1,fpdate,B899+7),DATE(YEAR(fpdate),MONTH(fpdate)+(A900-1)*months_per_period,IF(periods_per_year=24,IF((1-MOD(A900,2))=1,DAY(fpdate)+14,DAY(fpdate)),DAY(fpdate))))))</f>
        <v xml:space="preserve"> </v>
      </c>
      <c r="C900" s="94" t="str">
        <f t="shared" si="84"/>
        <v xml:space="preserve"> </v>
      </c>
      <c r="D900" s="99"/>
      <c r="E900" s="94" t="str">
        <f t="shared" si="85"/>
        <v xml:space="preserve"> </v>
      </c>
      <c r="F900" s="94" t="str">
        <f t="shared" si="86"/>
        <v xml:space="preserve"> </v>
      </c>
      <c r="G900" s="94" t="str">
        <f t="shared" si="88"/>
        <v xml:space="preserve"> </v>
      </c>
      <c r="H900" s="98">
        <f t="shared" si="87"/>
        <v>2</v>
      </c>
      <c r="I900"/>
    </row>
    <row r="901" spans="1:9" ht="16">
      <c r="A901" s="43" t="str">
        <f t="shared" si="83"/>
        <v xml:space="preserve"> </v>
      </c>
      <c r="B901" s="93" t="str">
        <f>IF(A901=" "," ",IF(periods_per_year=26,IF(A901=1,fpdate,B900+14),IF(periods_per_year=52,IF(A901=1,fpdate,B900+7),DATE(YEAR(fpdate),MONTH(fpdate)+(A901-1)*months_per_period,IF(periods_per_year=24,IF((1-MOD(A901,2))=1,DAY(fpdate)+14,DAY(fpdate)),DAY(fpdate))))))</f>
        <v xml:space="preserve"> </v>
      </c>
      <c r="C901" s="94" t="str">
        <f t="shared" si="84"/>
        <v xml:space="preserve"> </v>
      </c>
      <c r="D901" s="99"/>
      <c r="E901" s="94" t="str">
        <f t="shared" si="85"/>
        <v xml:space="preserve"> </v>
      </c>
      <c r="F901" s="94" t="str">
        <f t="shared" si="86"/>
        <v xml:space="preserve"> </v>
      </c>
      <c r="G901" s="94" t="str">
        <f t="shared" si="88"/>
        <v xml:space="preserve"> </v>
      </c>
      <c r="H901" s="98">
        <f t="shared" si="87"/>
        <v>2</v>
      </c>
      <c r="I901"/>
    </row>
    <row r="902" spans="1:9" ht="16">
      <c r="A902" s="43" t="str">
        <f t="shared" si="83"/>
        <v xml:space="preserve"> </v>
      </c>
      <c r="B902" s="93" t="str">
        <f>IF(A902=" "," ",IF(periods_per_year=26,IF(A902=1,fpdate,B901+14),IF(periods_per_year=52,IF(A902=1,fpdate,B901+7),DATE(YEAR(fpdate),MONTH(fpdate)+(A902-1)*months_per_period,IF(periods_per_year=24,IF((1-MOD(A902,2))=1,DAY(fpdate)+14,DAY(fpdate)),DAY(fpdate))))))</f>
        <v xml:space="preserve"> </v>
      </c>
      <c r="C902" s="94" t="str">
        <f t="shared" si="84"/>
        <v xml:space="preserve"> </v>
      </c>
      <c r="D902" s="99"/>
      <c r="E902" s="94" t="str">
        <f t="shared" si="85"/>
        <v xml:space="preserve"> </v>
      </c>
      <c r="F902" s="94" t="str">
        <f t="shared" si="86"/>
        <v xml:space="preserve"> </v>
      </c>
      <c r="G902" s="94" t="str">
        <f t="shared" si="88"/>
        <v xml:space="preserve"> </v>
      </c>
      <c r="H902" s="98">
        <f t="shared" si="87"/>
        <v>2</v>
      </c>
      <c r="I902"/>
    </row>
    <row r="903" spans="1:9" ht="16">
      <c r="A903" s="43" t="str">
        <f t="shared" si="83"/>
        <v xml:space="preserve"> </v>
      </c>
      <c r="B903" s="93" t="str">
        <f>IF(A903=" "," ",IF(periods_per_year=26,IF(A903=1,fpdate,B902+14),IF(periods_per_year=52,IF(A903=1,fpdate,B902+7),DATE(YEAR(fpdate),MONTH(fpdate)+(A903-1)*months_per_period,IF(periods_per_year=24,IF((1-MOD(A903,2))=1,DAY(fpdate)+14,DAY(fpdate)),DAY(fpdate))))))</f>
        <v xml:space="preserve"> </v>
      </c>
      <c r="C903" s="94" t="str">
        <f t="shared" si="84"/>
        <v xml:space="preserve"> </v>
      </c>
      <c r="D903" s="99"/>
      <c r="E903" s="94" t="str">
        <f t="shared" si="85"/>
        <v xml:space="preserve"> </v>
      </c>
      <c r="F903" s="94" t="str">
        <f t="shared" si="86"/>
        <v xml:space="preserve"> </v>
      </c>
      <c r="G903" s="94" t="str">
        <f t="shared" si="88"/>
        <v xml:space="preserve"> </v>
      </c>
      <c r="H903" s="98">
        <f t="shared" si="87"/>
        <v>2</v>
      </c>
      <c r="I903"/>
    </row>
    <row r="904" spans="1:9" ht="16">
      <c r="A904" s="43" t="str">
        <f t="shared" si="83"/>
        <v xml:space="preserve"> </v>
      </c>
      <c r="B904" s="93" t="str">
        <f>IF(A904=" "," ",IF(periods_per_year=26,IF(A904=1,fpdate,B903+14),IF(periods_per_year=52,IF(A904=1,fpdate,B903+7),DATE(YEAR(fpdate),MONTH(fpdate)+(A904-1)*months_per_period,IF(periods_per_year=24,IF((1-MOD(A904,2))=1,DAY(fpdate)+14,DAY(fpdate)),DAY(fpdate))))))</f>
        <v xml:space="preserve"> </v>
      </c>
      <c r="C904" s="94" t="str">
        <f t="shared" si="84"/>
        <v xml:space="preserve"> </v>
      </c>
      <c r="D904" s="99"/>
      <c r="E904" s="94" t="str">
        <f t="shared" si="85"/>
        <v xml:space="preserve"> </v>
      </c>
      <c r="F904" s="94" t="str">
        <f t="shared" si="86"/>
        <v xml:space="preserve"> </v>
      </c>
      <c r="G904" s="94" t="str">
        <f t="shared" si="88"/>
        <v xml:space="preserve"> </v>
      </c>
      <c r="H904" s="98">
        <f t="shared" si="87"/>
        <v>2</v>
      </c>
      <c r="I904"/>
    </row>
    <row r="905" spans="1:9" ht="16">
      <c r="A905" s="43" t="str">
        <f t="shared" si="83"/>
        <v xml:space="preserve"> </v>
      </c>
      <c r="B905" s="93" t="str">
        <f>IF(A905=" "," ",IF(periods_per_year=26,IF(A905=1,fpdate,B904+14),IF(periods_per_year=52,IF(A905=1,fpdate,B904+7),DATE(YEAR(fpdate),MONTH(fpdate)+(A905-1)*months_per_period,IF(periods_per_year=24,IF((1-MOD(A905,2))=1,DAY(fpdate)+14,DAY(fpdate)),DAY(fpdate))))))</f>
        <v xml:space="preserve"> </v>
      </c>
      <c r="C905" s="94" t="str">
        <f t="shared" si="84"/>
        <v xml:space="preserve"> </v>
      </c>
      <c r="D905" s="99"/>
      <c r="E905" s="94" t="str">
        <f t="shared" si="85"/>
        <v xml:space="preserve"> </v>
      </c>
      <c r="F905" s="94" t="str">
        <f t="shared" si="86"/>
        <v xml:space="preserve"> </v>
      </c>
      <c r="G905" s="94" t="str">
        <f t="shared" si="88"/>
        <v xml:space="preserve"> </v>
      </c>
      <c r="H905" s="98">
        <f t="shared" si="87"/>
        <v>2</v>
      </c>
      <c r="I905"/>
    </row>
    <row r="906" spans="1:9" ht="16">
      <c r="A906" s="43" t="str">
        <f t="shared" ref="A906:A969" si="89">IF(A905&gt;=nper," ",A905+1)</f>
        <v xml:space="preserve"> </v>
      </c>
      <c r="B906" s="93" t="str">
        <f>IF(A906=" "," ",IF(periods_per_year=26,IF(A906=1,fpdate,B905+14),IF(periods_per_year=52,IF(A906=1,fpdate,B905+7),DATE(YEAR(fpdate),MONTH(fpdate)+(A906-1)*months_per_period,IF(periods_per_year=24,IF((1-MOD(A906,2))=1,DAY(fpdate)+14,DAY(fpdate)),DAY(fpdate))))))</f>
        <v xml:space="preserve"> </v>
      </c>
      <c r="C906" s="94" t="str">
        <f t="shared" ref="C906:C969" si="90">IF(A906=" "," ",IF(OR(A906=nper,payment&gt;ROUND((1+rate)*G905,2)),ROUND((1+rate)*G905,2),payment))</f>
        <v xml:space="preserve"> </v>
      </c>
      <c r="D906" s="99"/>
      <c r="E906" s="94" t="str">
        <f t="shared" ref="E906:E969" si="91">IF(A906=" "," ",ROUND(rate*G905,2))</f>
        <v xml:space="preserve"> </v>
      </c>
      <c r="F906" s="94" t="str">
        <f t="shared" ref="F906:F969" si="92">IF(A906=" "," ",C906-E906+D906)</f>
        <v xml:space="preserve"> </v>
      </c>
      <c r="G906" s="94" t="str">
        <f t="shared" si="88"/>
        <v xml:space="preserve"> </v>
      </c>
      <c r="H906" s="98">
        <f t="shared" si="87"/>
        <v>2</v>
      </c>
      <c r="I906"/>
    </row>
    <row r="907" spans="1:9" ht="16">
      <c r="A907" s="43" t="str">
        <f t="shared" si="89"/>
        <v xml:space="preserve"> </v>
      </c>
      <c r="B907" s="93" t="str">
        <f>IF(A907=" "," ",IF(periods_per_year=26,IF(A907=1,fpdate,B906+14),IF(periods_per_year=52,IF(A907=1,fpdate,B906+7),DATE(YEAR(fpdate),MONTH(fpdate)+(A907-1)*months_per_period,IF(periods_per_year=24,IF((1-MOD(A907,2))=1,DAY(fpdate)+14,DAY(fpdate)),DAY(fpdate))))))</f>
        <v xml:space="preserve"> </v>
      </c>
      <c r="C907" s="94" t="str">
        <f t="shared" si="90"/>
        <v xml:space="preserve"> </v>
      </c>
      <c r="D907" s="99"/>
      <c r="E907" s="94" t="str">
        <f t="shared" si="91"/>
        <v xml:space="preserve"> </v>
      </c>
      <c r="F907" s="94" t="str">
        <f t="shared" si="92"/>
        <v xml:space="preserve"> </v>
      </c>
      <c r="G907" s="94" t="str">
        <f t="shared" si="88"/>
        <v xml:space="preserve"> </v>
      </c>
      <c r="H907" s="98">
        <f t="shared" ref="H907:H970" si="93">IF(AND(G907&lt;&gt;" ",G908=" "),1,2)</f>
        <v>2</v>
      </c>
      <c r="I907"/>
    </row>
    <row r="908" spans="1:9" ht="16">
      <c r="A908" s="43" t="str">
        <f t="shared" si="89"/>
        <v xml:space="preserve"> </v>
      </c>
      <c r="B908" s="93" t="str">
        <f>IF(A908=" "," ",IF(periods_per_year=26,IF(A908=1,fpdate,B907+14),IF(periods_per_year=52,IF(A908=1,fpdate,B907+7),DATE(YEAR(fpdate),MONTH(fpdate)+(A908-1)*months_per_period,IF(periods_per_year=24,IF((1-MOD(A908,2))=1,DAY(fpdate)+14,DAY(fpdate)),DAY(fpdate))))))</f>
        <v xml:space="preserve"> </v>
      </c>
      <c r="C908" s="94" t="str">
        <f t="shared" si="90"/>
        <v xml:space="preserve"> </v>
      </c>
      <c r="D908" s="99"/>
      <c r="E908" s="94" t="str">
        <f t="shared" si="91"/>
        <v xml:space="preserve"> </v>
      </c>
      <c r="F908" s="94" t="str">
        <f t="shared" si="92"/>
        <v xml:space="preserve"> </v>
      </c>
      <c r="G908" s="94" t="str">
        <f t="shared" si="88"/>
        <v xml:space="preserve"> </v>
      </c>
      <c r="H908" s="98">
        <f t="shared" si="93"/>
        <v>2</v>
      </c>
      <c r="I908"/>
    </row>
    <row r="909" spans="1:9" ht="16">
      <c r="A909" s="43" t="str">
        <f t="shared" si="89"/>
        <v xml:space="preserve"> </v>
      </c>
      <c r="B909" s="93" t="str">
        <f>IF(A909=" "," ",IF(periods_per_year=26,IF(A909=1,fpdate,B908+14),IF(periods_per_year=52,IF(A909=1,fpdate,B908+7),DATE(YEAR(fpdate),MONTH(fpdate)+(A909-1)*months_per_period,IF(periods_per_year=24,IF((1-MOD(A909,2))=1,DAY(fpdate)+14,DAY(fpdate)),DAY(fpdate))))))</f>
        <v xml:space="preserve"> </v>
      </c>
      <c r="C909" s="94" t="str">
        <f t="shared" si="90"/>
        <v xml:space="preserve"> </v>
      </c>
      <c r="D909" s="99"/>
      <c r="E909" s="94" t="str">
        <f t="shared" si="91"/>
        <v xml:space="preserve"> </v>
      </c>
      <c r="F909" s="94" t="str">
        <f t="shared" si="92"/>
        <v xml:space="preserve"> </v>
      </c>
      <c r="G909" s="94" t="str">
        <f t="shared" si="88"/>
        <v xml:space="preserve"> </v>
      </c>
      <c r="H909" s="98">
        <f t="shared" si="93"/>
        <v>2</v>
      </c>
      <c r="I909"/>
    </row>
    <row r="910" spans="1:9" ht="16">
      <c r="A910" s="43" t="str">
        <f t="shared" si="89"/>
        <v xml:space="preserve"> </v>
      </c>
      <c r="B910" s="93" t="str">
        <f>IF(A910=" "," ",IF(periods_per_year=26,IF(A910=1,fpdate,B909+14),IF(periods_per_year=52,IF(A910=1,fpdate,B909+7),DATE(YEAR(fpdate),MONTH(fpdate)+(A910-1)*months_per_period,IF(periods_per_year=24,IF((1-MOD(A910,2))=1,DAY(fpdate)+14,DAY(fpdate)),DAY(fpdate))))))</f>
        <v xml:space="preserve"> </v>
      </c>
      <c r="C910" s="94" t="str">
        <f t="shared" si="90"/>
        <v xml:space="preserve"> </v>
      </c>
      <c r="D910" s="99"/>
      <c r="E910" s="94" t="str">
        <f t="shared" si="91"/>
        <v xml:space="preserve"> </v>
      </c>
      <c r="F910" s="94" t="str">
        <f t="shared" si="92"/>
        <v xml:space="preserve"> </v>
      </c>
      <c r="G910" s="94" t="str">
        <f t="shared" si="88"/>
        <v xml:space="preserve"> </v>
      </c>
      <c r="H910" s="98">
        <f t="shared" si="93"/>
        <v>2</v>
      </c>
      <c r="I910"/>
    </row>
    <row r="911" spans="1:9" ht="16">
      <c r="A911" s="43" t="str">
        <f t="shared" si="89"/>
        <v xml:space="preserve"> </v>
      </c>
      <c r="B911" s="93" t="str">
        <f>IF(A911=" "," ",IF(periods_per_year=26,IF(A911=1,fpdate,B910+14),IF(periods_per_year=52,IF(A911=1,fpdate,B910+7),DATE(YEAR(fpdate),MONTH(fpdate)+(A911-1)*months_per_period,IF(periods_per_year=24,IF((1-MOD(A911,2))=1,DAY(fpdate)+14,DAY(fpdate)),DAY(fpdate))))))</f>
        <v xml:space="preserve"> </v>
      </c>
      <c r="C911" s="94" t="str">
        <f t="shared" si="90"/>
        <v xml:space="preserve"> </v>
      </c>
      <c r="D911" s="99"/>
      <c r="E911" s="94" t="str">
        <f t="shared" si="91"/>
        <v xml:space="preserve"> </v>
      </c>
      <c r="F911" s="94" t="str">
        <f t="shared" si="92"/>
        <v xml:space="preserve"> </v>
      </c>
      <c r="G911" s="94" t="str">
        <f t="shared" si="88"/>
        <v xml:space="preserve"> </v>
      </c>
      <c r="H911" s="98">
        <f t="shared" si="93"/>
        <v>2</v>
      </c>
      <c r="I911"/>
    </row>
    <row r="912" spans="1:9" ht="16">
      <c r="A912" s="43" t="str">
        <f t="shared" si="89"/>
        <v xml:space="preserve"> </v>
      </c>
      <c r="B912" s="93" t="str">
        <f>IF(A912=" "," ",IF(periods_per_year=26,IF(A912=1,fpdate,B911+14),IF(periods_per_year=52,IF(A912=1,fpdate,B911+7),DATE(YEAR(fpdate),MONTH(fpdate)+(A912-1)*months_per_period,IF(periods_per_year=24,IF((1-MOD(A912,2))=1,DAY(fpdate)+14,DAY(fpdate)),DAY(fpdate))))))</f>
        <v xml:space="preserve"> </v>
      </c>
      <c r="C912" s="94" t="str">
        <f t="shared" si="90"/>
        <v xml:space="preserve"> </v>
      </c>
      <c r="D912" s="99"/>
      <c r="E912" s="94" t="str">
        <f t="shared" si="91"/>
        <v xml:space="preserve"> </v>
      </c>
      <c r="F912" s="94" t="str">
        <f t="shared" si="92"/>
        <v xml:space="preserve"> </v>
      </c>
      <c r="G912" s="94" t="str">
        <f t="shared" si="88"/>
        <v xml:space="preserve"> </v>
      </c>
      <c r="H912" s="98">
        <f t="shared" si="93"/>
        <v>2</v>
      </c>
      <c r="I912"/>
    </row>
    <row r="913" spans="1:9" ht="16">
      <c r="A913" s="43" t="str">
        <f t="shared" si="89"/>
        <v xml:space="preserve"> </v>
      </c>
      <c r="B913" s="93" t="str">
        <f>IF(A913=" "," ",IF(periods_per_year=26,IF(A913=1,fpdate,B912+14),IF(periods_per_year=52,IF(A913=1,fpdate,B912+7),DATE(YEAR(fpdate),MONTH(fpdate)+(A913-1)*months_per_period,IF(periods_per_year=24,IF((1-MOD(A913,2))=1,DAY(fpdate)+14,DAY(fpdate)),DAY(fpdate))))))</f>
        <v xml:space="preserve"> </v>
      </c>
      <c r="C913" s="94" t="str">
        <f t="shared" si="90"/>
        <v xml:space="preserve"> </v>
      </c>
      <c r="D913" s="99"/>
      <c r="E913" s="94" t="str">
        <f t="shared" si="91"/>
        <v xml:space="preserve"> </v>
      </c>
      <c r="F913" s="94" t="str">
        <f t="shared" si="92"/>
        <v xml:space="preserve"> </v>
      </c>
      <c r="G913" s="94" t="str">
        <f t="shared" si="88"/>
        <v xml:space="preserve"> </v>
      </c>
      <c r="H913" s="98">
        <f t="shared" si="93"/>
        <v>2</v>
      </c>
      <c r="I913"/>
    </row>
    <row r="914" spans="1:9" ht="16">
      <c r="A914" s="43" t="str">
        <f t="shared" si="89"/>
        <v xml:space="preserve"> </v>
      </c>
      <c r="B914" s="93" t="str">
        <f>IF(A914=" "," ",IF(periods_per_year=26,IF(A914=1,fpdate,B913+14),IF(periods_per_year=52,IF(A914=1,fpdate,B913+7),DATE(YEAR(fpdate),MONTH(fpdate)+(A914-1)*months_per_period,IF(periods_per_year=24,IF((1-MOD(A914,2))=1,DAY(fpdate)+14,DAY(fpdate)),DAY(fpdate))))))</f>
        <v xml:space="preserve"> </v>
      </c>
      <c r="C914" s="94" t="str">
        <f t="shared" si="90"/>
        <v xml:space="preserve"> </v>
      </c>
      <c r="D914" s="99"/>
      <c r="E914" s="94" t="str">
        <f t="shared" si="91"/>
        <v xml:space="preserve"> </v>
      </c>
      <c r="F914" s="94" t="str">
        <f t="shared" si="92"/>
        <v xml:space="preserve"> </v>
      </c>
      <c r="G914" s="94" t="str">
        <f t="shared" si="88"/>
        <v xml:space="preserve"> </v>
      </c>
      <c r="H914" s="98">
        <f t="shared" si="93"/>
        <v>2</v>
      </c>
      <c r="I914"/>
    </row>
    <row r="915" spans="1:9" ht="16">
      <c r="A915" s="43" t="str">
        <f t="shared" si="89"/>
        <v xml:space="preserve"> </v>
      </c>
      <c r="B915" s="93" t="str">
        <f>IF(A915=" "," ",IF(periods_per_year=26,IF(A915=1,fpdate,B914+14),IF(periods_per_year=52,IF(A915=1,fpdate,B914+7),DATE(YEAR(fpdate),MONTH(fpdate)+(A915-1)*months_per_period,IF(periods_per_year=24,IF((1-MOD(A915,2))=1,DAY(fpdate)+14,DAY(fpdate)),DAY(fpdate))))))</f>
        <v xml:space="preserve"> </v>
      </c>
      <c r="C915" s="94" t="str">
        <f t="shared" si="90"/>
        <v xml:space="preserve"> </v>
      </c>
      <c r="D915" s="99"/>
      <c r="E915" s="94" t="str">
        <f t="shared" si="91"/>
        <v xml:space="preserve"> </v>
      </c>
      <c r="F915" s="94" t="str">
        <f t="shared" si="92"/>
        <v xml:space="preserve"> </v>
      </c>
      <c r="G915" s="94" t="str">
        <f t="shared" si="88"/>
        <v xml:space="preserve"> </v>
      </c>
      <c r="H915" s="98">
        <f t="shared" si="93"/>
        <v>2</v>
      </c>
      <c r="I915"/>
    </row>
    <row r="916" spans="1:9" ht="16">
      <c r="A916" s="43" t="str">
        <f t="shared" si="89"/>
        <v xml:space="preserve"> </v>
      </c>
      <c r="B916" s="93" t="str">
        <f>IF(A916=" "," ",IF(periods_per_year=26,IF(A916=1,fpdate,B915+14),IF(periods_per_year=52,IF(A916=1,fpdate,B915+7),DATE(YEAR(fpdate),MONTH(fpdate)+(A916-1)*months_per_period,IF(periods_per_year=24,IF((1-MOD(A916,2))=1,DAY(fpdate)+14,DAY(fpdate)),DAY(fpdate))))))</f>
        <v xml:space="preserve"> </v>
      </c>
      <c r="C916" s="94" t="str">
        <f t="shared" si="90"/>
        <v xml:space="preserve"> </v>
      </c>
      <c r="D916" s="99"/>
      <c r="E916" s="94" t="str">
        <f t="shared" si="91"/>
        <v xml:space="preserve"> </v>
      </c>
      <c r="F916" s="94" t="str">
        <f t="shared" si="92"/>
        <v xml:space="preserve"> </v>
      </c>
      <c r="G916" s="94" t="str">
        <f t="shared" si="88"/>
        <v xml:space="preserve"> </v>
      </c>
      <c r="H916" s="98">
        <f t="shared" si="93"/>
        <v>2</v>
      </c>
      <c r="I916"/>
    </row>
    <row r="917" spans="1:9" ht="16">
      <c r="A917" s="43" t="str">
        <f t="shared" si="89"/>
        <v xml:space="preserve"> </v>
      </c>
      <c r="B917" s="93" t="str">
        <f>IF(A917=" "," ",IF(periods_per_year=26,IF(A917=1,fpdate,B916+14),IF(periods_per_year=52,IF(A917=1,fpdate,B916+7),DATE(YEAR(fpdate),MONTH(fpdate)+(A917-1)*months_per_period,IF(periods_per_year=24,IF((1-MOD(A917,2))=1,DAY(fpdate)+14,DAY(fpdate)),DAY(fpdate))))))</f>
        <v xml:space="preserve"> </v>
      </c>
      <c r="C917" s="94" t="str">
        <f t="shared" si="90"/>
        <v xml:space="preserve"> </v>
      </c>
      <c r="D917" s="99"/>
      <c r="E917" s="94" t="str">
        <f t="shared" si="91"/>
        <v xml:space="preserve"> </v>
      </c>
      <c r="F917" s="94" t="str">
        <f t="shared" si="92"/>
        <v xml:space="preserve"> </v>
      </c>
      <c r="G917" s="94" t="str">
        <f t="shared" si="88"/>
        <v xml:space="preserve"> </v>
      </c>
      <c r="H917" s="98">
        <f t="shared" si="93"/>
        <v>2</v>
      </c>
      <c r="I917"/>
    </row>
    <row r="918" spans="1:9" ht="16">
      <c r="A918" s="43" t="str">
        <f t="shared" si="89"/>
        <v xml:space="preserve"> </v>
      </c>
      <c r="B918" s="93" t="str">
        <f>IF(A918=" "," ",IF(periods_per_year=26,IF(A918=1,fpdate,B917+14),IF(periods_per_year=52,IF(A918=1,fpdate,B917+7),DATE(YEAR(fpdate),MONTH(fpdate)+(A918-1)*months_per_period,IF(periods_per_year=24,IF((1-MOD(A918,2))=1,DAY(fpdate)+14,DAY(fpdate)),DAY(fpdate))))))</f>
        <v xml:space="preserve"> </v>
      </c>
      <c r="C918" s="94" t="str">
        <f t="shared" si="90"/>
        <v xml:space="preserve"> </v>
      </c>
      <c r="D918" s="99"/>
      <c r="E918" s="94" t="str">
        <f t="shared" si="91"/>
        <v xml:space="preserve"> </v>
      </c>
      <c r="F918" s="94" t="str">
        <f t="shared" si="92"/>
        <v xml:space="preserve"> </v>
      </c>
      <c r="G918" s="94" t="str">
        <f t="shared" si="88"/>
        <v xml:space="preserve"> </v>
      </c>
      <c r="H918" s="98">
        <f t="shared" si="93"/>
        <v>2</v>
      </c>
      <c r="I918"/>
    </row>
    <row r="919" spans="1:9" ht="16">
      <c r="A919" s="43" t="str">
        <f t="shared" si="89"/>
        <v xml:space="preserve"> </v>
      </c>
      <c r="B919" s="93" t="str">
        <f>IF(A919=" "," ",IF(periods_per_year=26,IF(A919=1,fpdate,B918+14),IF(periods_per_year=52,IF(A919=1,fpdate,B918+7),DATE(YEAR(fpdate),MONTH(fpdate)+(A919-1)*months_per_period,IF(periods_per_year=24,IF((1-MOD(A919,2))=1,DAY(fpdate)+14,DAY(fpdate)),DAY(fpdate))))))</f>
        <v xml:space="preserve"> </v>
      </c>
      <c r="C919" s="94" t="str">
        <f t="shared" si="90"/>
        <v xml:space="preserve"> </v>
      </c>
      <c r="D919" s="99"/>
      <c r="E919" s="94" t="str">
        <f t="shared" si="91"/>
        <v xml:space="preserve"> </v>
      </c>
      <c r="F919" s="94" t="str">
        <f t="shared" si="92"/>
        <v xml:space="preserve"> </v>
      </c>
      <c r="G919" s="94" t="str">
        <f t="shared" si="88"/>
        <v xml:space="preserve"> </v>
      </c>
      <c r="H919" s="98">
        <f t="shared" si="93"/>
        <v>2</v>
      </c>
      <c r="I919"/>
    </row>
    <row r="920" spans="1:9" ht="16">
      <c r="A920" s="43" t="str">
        <f t="shared" si="89"/>
        <v xml:space="preserve"> </v>
      </c>
      <c r="B920" s="93" t="str">
        <f>IF(A920=" "," ",IF(periods_per_year=26,IF(A920=1,fpdate,B919+14),IF(periods_per_year=52,IF(A920=1,fpdate,B919+7),DATE(YEAR(fpdate),MONTH(fpdate)+(A920-1)*months_per_period,IF(periods_per_year=24,IF((1-MOD(A920,2))=1,DAY(fpdate)+14,DAY(fpdate)),DAY(fpdate))))))</f>
        <v xml:space="preserve"> </v>
      </c>
      <c r="C920" s="94" t="str">
        <f t="shared" si="90"/>
        <v xml:space="preserve"> </v>
      </c>
      <c r="D920" s="99"/>
      <c r="E920" s="94" t="str">
        <f t="shared" si="91"/>
        <v xml:space="preserve"> </v>
      </c>
      <c r="F920" s="94" t="str">
        <f t="shared" si="92"/>
        <v xml:space="preserve"> </v>
      </c>
      <c r="G920" s="94" t="str">
        <f t="shared" si="88"/>
        <v xml:space="preserve"> </v>
      </c>
      <c r="H920" s="98">
        <f t="shared" si="93"/>
        <v>2</v>
      </c>
      <c r="I920"/>
    </row>
    <row r="921" spans="1:9" ht="16">
      <c r="A921" s="43" t="str">
        <f t="shared" si="89"/>
        <v xml:space="preserve"> </v>
      </c>
      <c r="B921" s="93" t="str">
        <f>IF(A921=" "," ",IF(periods_per_year=26,IF(A921=1,fpdate,B920+14),IF(periods_per_year=52,IF(A921=1,fpdate,B920+7),DATE(YEAR(fpdate),MONTH(fpdate)+(A921-1)*months_per_period,IF(periods_per_year=24,IF((1-MOD(A921,2))=1,DAY(fpdate)+14,DAY(fpdate)),DAY(fpdate))))))</f>
        <v xml:space="preserve"> </v>
      </c>
      <c r="C921" s="94" t="str">
        <f t="shared" si="90"/>
        <v xml:space="preserve"> </v>
      </c>
      <c r="D921" s="99"/>
      <c r="E921" s="94" t="str">
        <f t="shared" si="91"/>
        <v xml:space="preserve"> </v>
      </c>
      <c r="F921" s="94" t="str">
        <f t="shared" si="92"/>
        <v xml:space="preserve"> </v>
      </c>
      <c r="G921" s="94" t="str">
        <f t="shared" si="88"/>
        <v xml:space="preserve"> </v>
      </c>
      <c r="H921" s="98">
        <f t="shared" si="93"/>
        <v>2</v>
      </c>
      <c r="I921"/>
    </row>
    <row r="922" spans="1:9" ht="16">
      <c r="A922" s="43" t="str">
        <f t="shared" si="89"/>
        <v xml:space="preserve"> </v>
      </c>
      <c r="B922" s="93" t="str">
        <f>IF(A922=" "," ",IF(periods_per_year=26,IF(A922=1,fpdate,B921+14),IF(periods_per_year=52,IF(A922=1,fpdate,B921+7),DATE(YEAR(fpdate),MONTH(fpdate)+(A922-1)*months_per_period,IF(periods_per_year=24,IF((1-MOD(A922,2))=1,DAY(fpdate)+14,DAY(fpdate)),DAY(fpdate))))))</f>
        <v xml:space="preserve"> </v>
      </c>
      <c r="C922" s="94" t="str">
        <f t="shared" si="90"/>
        <v xml:space="preserve"> </v>
      </c>
      <c r="D922" s="99"/>
      <c r="E922" s="94" t="str">
        <f t="shared" si="91"/>
        <v xml:space="preserve"> </v>
      </c>
      <c r="F922" s="94" t="str">
        <f t="shared" si="92"/>
        <v xml:space="preserve"> </v>
      </c>
      <c r="G922" s="94" t="str">
        <f t="shared" si="88"/>
        <v xml:space="preserve"> </v>
      </c>
      <c r="H922" s="98">
        <f t="shared" si="93"/>
        <v>2</v>
      </c>
      <c r="I922"/>
    </row>
    <row r="923" spans="1:9" ht="16">
      <c r="A923" s="43" t="str">
        <f t="shared" si="89"/>
        <v xml:space="preserve"> </v>
      </c>
      <c r="B923" s="93" t="str">
        <f>IF(A923=" "," ",IF(periods_per_year=26,IF(A923=1,fpdate,B922+14),IF(periods_per_year=52,IF(A923=1,fpdate,B922+7),DATE(YEAR(fpdate),MONTH(fpdate)+(A923-1)*months_per_period,IF(periods_per_year=24,IF((1-MOD(A923,2))=1,DAY(fpdate)+14,DAY(fpdate)),DAY(fpdate))))))</f>
        <v xml:space="preserve"> </v>
      </c>
      <c r="C923" s="94" t="str">
        <f t="shared" si="90"/>
        <v xml:space="preserve"> </v>
      </c>
      <c r="D923" s="99"/>
      <c r="E923" s="94" t="str">
        <f t="shared" si="91"/>
        <v xml:space="preserve"> </v>
      </c>
      <c r="F923" s="94" t="str">
        <f t="shared" si="92"/>
        <v xml:space="preserve"> </v>
      </c>
      <c r="G923" s="94" t="str">
        <f t="shared" si="88"/>
        <v xml:space="preserve"> </v>
      </c>
      <c r="H923" s="98">
        <f t="shared" si="93"/>
        <v>2</v>
      </c>
      <c r="I923"/>
    </row>
    <row r="924" spans="1:9" ht="16">
      <c r="A924" s="43" t="str">
        <f t="shared" si="89"/>
        <v xml:space="preserve"> </v>
      </c>
      <c r="B924" s="93" t="str">
        <f>IF(A924=" "," ",IF(periods_per_year=26,IF(A924=1,fpdate,B923+14),IF(periods_per_year=52,IF(A924=1,fpdate,B923+7),DATE(YEAR(fpdate),MONTH(fpdate)+(A924-1)*months_per_period,IF(periods_per_year=24,IF((1-MOD(A924,2))=1,DAY(fpdate)+14,DAY(fpdate)),DAY(fpdate))))))</f>
        <v xml:space="preserve"> </v>
      </c>
      <c r="C924" s="94" t="str">
        <f t="shared" si="90"/>
        <v xml:space="preserve"> </v>
      </c>
      <c r="D924" s="99"/>
      <c r="E924" s="94" t="str">
        <f t="shared" si="91"/>
        <v xml:space="preserve"> </v>
      </c>
      <c r="F924" s="94" t="str">
        <f t="shared" si="92"/>
        <v xml:space="preserve"> </v>
      </c>
      <c r="G924" s="94" t="str">
        <f t="shared" si="88"/>
        <v xml:space="preserve"> </v>
      </c>
      <c r="H924" s="98">
        <f t="shared" si="93"/>
        <v>2</v>
      </c>
      <c r="I924"/>
    </row>
    <row r="925" spans="1:9" ht="16">
      <c r="A925" s="43" t="str">
        <f t="shared" si="89"/>
        <v xml:space="preserve"> </v>
      </c>
      <c r="B925" s="93" t="str">
        <f>IF(A925=" "," ",IF(periods_per_year=26,IF(A925=1,fpdate,B924+14),IF(periods_per_year=52,IF(A925=1,fpdate,B924+7),DATE(YEAR(fpdate),MONTH(fpdate)+(A925-1)*months_per_period,IF(periods_per_year=24,IF((1-MOD(A925,2))=1,DAY(fpdate)+14,DAY(fpdate)),DAY(fpdate))))))</f>
        <v xml:space="preserve"> </v>
      </c>
      <c r="C925" s="94" t="str">
        <f t="shared" si="90"/>
        <v xml:space="preserve"> </v>
      </c>
      <c r="D925" s="99"/>
      <c r="E925" s="94" t="str">
        <f t="shared" si="91"/>
        <v xml:space="preserve"> </v>
      </c>
      <c r="F925" s="94" t="str">
        <f t="shared" si="92"/>
        <v xml:space="preserve"> </v>
      </c>
      <c r="G925" s="94" t="str">
        <f t="shared" si="88"/>
        <v xml:space="preserve"> </v>
      </c>
      <c r="H925" s="98">
        <f t="shared" si="93"/>
        <v>2</v>
      </c>
      <c r="I925"/>
    </row>
    <row r="926" spans="1:9" ht="16">
      <c r="A926" s="43" t="str">
        <f t="shared" si="89"/>
        <v xml:space="preserve"> </v>
      </c>
      <c r="B926" s="93" t="str">
        <f>IF(A926=" "," ",IF(periods_per_year=26,IF(A926=1,fpdate,B925+14),IF(periods_per_year=52,IF(A926=1,fpdate,B925+7),DATE(YEAR(fpdate),MONTH(fpdate)+(A926-1)*months_per_period,IF(periods_per_year=24,IF((1-MOD(A926,2))=1,DAY(fpdate)+14,DAY(fpdate)),DAY(fpdate))))))</f>
        <v xml:space="preserve"> </v>
      </c>
      <c r="C926" s="94" t="str">
        <f t="shared" si="90"/>
        <v xml:space="preserve"> </v>
      </c>
      <c r="D926" s="99"/>
      <c r="E926" s="94" t="str">
        <f t="shared" si="91"/>
        <v xml:space="preserve"> </v>
      </c>
      <c r="F926" s="94" t="str">
        <f t="shared" si="92"/>
        <v xml:space="preserve"> </v>
      </c>
      <c r="G926" s="94" t="str">
        <f t="shared" si="88"/>
        <v xml:space="preserve"> </v>
      </c>
      <c r="H926" s="98">
        <f t="shared" si="93"/>
        <v>2</v>
      </c>
      <c r="I926"/>
    </row>
    <row r="927" spans="1:9" ht="16">
      <c r="A927" s="43" t="str">
        <f t="shared" si="89"/>
        <v xml:space="preserve"> </v>
      </c>
      <c r="B927" s="93" t="str">
        <f>IF(A927=" "," ",IF(periods_per_year=26,IF(A927=1,fpdate,B926+14),IF(periods_per_year=52,IF(A927=1,fpdate,B926+7),DATE(YEAR(fpdate),MONTH(fpdate)+(A927-1)*months_per_period,IF(periods_per_year=24,IF((1-MOD(A927,2))=1,DAY(fpdate)+14,DAY(fpdate)),DAY(fpdate))))))</f>
        <v xml:space="preserve"> </v>
      </c>
      <c r="C927" s="94" t="str">
        <f t="shared" si="90"/>
        <v xml:space="preserve"> </v>
      </c>
      <c r="D927" s="99"/>
      <c r="E927" s="94" t="str">
        <f t="shared" si="91"/>
        <v xml:space="preserve"> </v>
      </c>
      <c r="F927" s="94" t="str">
        <f t="shared" si="92"/>
        <v xml:space="preserve"> </v>
      </c>
      <c r="G927" s="94" t="str">
        <f t="shared" si="88"/>
        <v xml:space="preserve"> </v>
      </c>
      <c r="H927" s="98">
        <f t="shared" si="93"/>
        <v>2</v>
      </c>
      <c r="I927"/>
    </row>
    <row r="928" spans="1:9" ht="16">
      <c r="A928" s="43" t="str">
        <f t="shared" si="89"/>
        <v xml:space="preserve"> </v>
      </c>
      <c r="B928" s="93" t="str">
        <f>IF(A928=" "," ",IF(periods_per_year=26,IF(A928=1,fpdate,B927+14),IF(periods_per_year=52,IF(A928=1,fpdate,B927+7),DATE(YEAR(fpdate),MONTH(fpdate)+(A928-1)*months_per_period,IF(periods_per_year=24,IF((1-MOD(A928,2))=1,DAY(fpdate)+14,DAY(fpdate)),DAY(fpdate))))))</f>
        <v xml:space="preserve"> </v>
      </c>
      <c r="C928" s="94" t="str">
        <f t="shared" si="90"/>
        <v xml:space="preserve"> </v>
      </c>
      <c r="D928" s="99"/>
      <c r="E928" s="94" t="str">
        <f t="shared" si="91"/>
        <v xml:space="preserve"> </v>
      </c>
      <c r="F928" s="94" t="str">
        <f t="shared" si="92"/>
        <v xml:space="preserve"> </v>
      </c>
      <c r="G928" s="94" t="str">
        <f t="shared" si="88"/>
        <v xml:space="preserve"> </v>
      </c>
      <c r="H928" s="98">
        <f t="shared" si="93"/>
        <v>2</v>
      </c>
      <c r="I928"/>
    </row>
    <row r="929" spans="1:9" ht="16">
      <c r="A929" s="43" t="str">
        <f t="shared" si="89"/>
        <v xml:space="preserve"> </v>
      </c>
      <c r="B929" s="93" t="str">
        <f>IF(A929=" "," ",IF(periods_per_year=26,IF(A929=1,fpdate,B928+14),IF(periods_per_year=52,IF(A929=1,fpdate,B928+7),DATE(YEAR(fpdate),MONTH(fpdate)+(A929-1)*months_per_period,IF(periods_per_year=24,IF((1-MOD(A929,2))=1,DAY(fpdate)+14,DAY(fpdate)),DAY(fpdate))))))</f>
        <v xml:space="preserve"> </v>
      </c>
      <c r="C929" s="94" t="str">
        <f t="shared" si="90"/>
        <v xml:space="preserve"> </v>
      </c>
      <c r="D929" s="99"/>
      <c r="E929" s="94" t="str">
        <f t="shared" si="91"/>
        <v xml:space="preserve"> </v>
      </c>
      <c r="F929" s="94" t="str">
        <f t="shared" si="92"/>
        <v xml:space="preserve"> </v>
      </c>
      <c r="G929" s="94" t="str">
        <f t="shared" si="88"/>
        <v xml:space="preserve"> </v>
      </c>
      <c r="H929" s="98">
        <f t="shared" si="93"/>
        <v>2</v>
      </c>
      <c r="I929"/>
    </row>
    <row r="930" spans="1:9" ht="16">
      <c r="A930" s="43" t="str">
        <f t="shared" si="89"/>
        <v xml:space="preserve"> </v>
      </c>
      <c r="B930" s="93" t="str">
        <f>IF(A930=" "," ",IF(periods_per_year=26,IF(A930=1,fpdate,B929+14),IF(periods_per_year=52,IF(A930=1,fpdate,B929+7),DATE(YEAR(fpdate),MONTH(fpdate)+(A930-1)*months_per_period,IF(periods_per_year=24,IF((1-MOD(A930,2))=1,DAY(fpdate)+14,DAY(fpdate)),DAY(fpdate))))))</f>
        <v xml:space="preserve"> </v>
      </c>
      <c r="C930" s="94" t="str">
        <f t="shared" si="90"/>
        <v xml:space="preserve"> </v>
      </c>
      <c r="D930" s="99"/>
      <c r="E930" s="94" t="str">
        <f t="shared" si="91"/>
        <v xml:space="preserve"> </v>
      </c>
      <c r="F930" s="94" t="str">
        <f t="shared" si="92"/>
        <v xml:space="preserve"> </v>
      </c>
      <c r="G930" s="94" t="str">
        <f t="shared" si="88"/>
        <v xml:space="preserve"> </v>
      </c>
      <c r="H930" s="98">
        <f t="shared" si="93"/>
        <v>2</v>
      </c>
      <c r="I930"/>
    </row>
    <row r="931" spans="1:9" ht="16">
      <c r="A931" s="43" t="str">
        <f t="shared" si="89"/>
        <v xml:space="preserve"> </v>
      </c>
      <c r="B931" s="93" t="str">
        <f>IF(A931=" "," ",IF(periods_per_year=26,IF(A931=1,fpdate,B930+14),IF(periods_per_year=52,IF(A931=1,fpdate,B930+7),DATE(YEAR(fpdate),MONTH(fpdate)+(A931-1)*months_per_period,IF(periods_per_year=24,IF((1-MOD(A931,2))=1,DAY(fpdate)+14,DAY(fpdate)),DAY(fpdate))))))</f>
        <v xml:space="preserve"> </v>
      </c>
      <c r="C931" s="94" t="str">
        <f t="shared" si="90"/>
        <v xml:space="preserve"> </v>
      </c>
      <c r="D931" s="99"/>
      <c r="E931" s="94" t="str">
        <f t="shared" si="91"/>
        <v xml:space="preserve"> </v>
      </c>
      <c r="F931" s="94" t="str">
        <f t="shared" si="92"/>
        <v xml:space="preserve"> </v>
      </c>
      <c r="G931" s="94" t="str">
        <f t="shared" si="88"/>
        <v xml:space="preserve"> </v>
      </c>
      <c r="H931" s="98">
        <f t="shared" si="93"/>
        <v>2</v>
      </c>
      <c r="I931"/>
    </row>
    <row r="932" spans="1:9" ht="16">
      <c r="A932" s="43" t="str">
        <f t="shared" si="89"/>
        <v xml:space="preserve"> </v>
      </c>
      <c r="B932" s="93" t="str">
        <f>IF(A932=" "," ",IF(periods_per_year=26,IF(A932=1,fpdate,B931+14),IF(periods_per_year=52,IF(A932=1,fpdate,B931+7),DATE(YEAR(fpdate),MONTH(fpdate)+(A932-1)*months_per_period,IF(periods_per_year=24,IF((1-MOD(A932,2))=1,DAY(fpdate)+14,DAY(fpdate)),DAY(fpdate))))))</f>
        <v xml:space="preserve"> </v>
      </c>
      <c r="C932" s="94" t="str">
        <f t="shared" si="90"/>
        <v xml:space="preserve"> </v>
      </c>
      <c r="D932" s="99"/>
      <c r="E932" s="94" t="str">
        <f t="shared" si="91"/>
        <v xml:space="preserve"> </v>
      </c>
      <c r="F932" s="94" t="str">
        <f t="shared" si="92"/>
        <v xml:space="preserve"> </v>
      </c>
      <c r="G932" s="94" t="str">
        <f t="shared" si="88"/>
        <v xml:space="preserve"> </v>
      </c>
      <c r="H932" s="98">
        <f t="shared" si="93"/>
        <v>2</v>
      </c>
      <c r="I932"/>
    </row>
    <row r="933" spans="1:9" ht="16">
      <c r="A933" s="43" t="str">
        <f t="shared" si="89"/>
        <v xml:space="preserve"> </v>
      </c>
      <c r="B933" s="93" t="str">
        <f>IF(A933=" "," ",IF(periods_per_year=26,IF(A933=1,fpdate,B932+14),IF(periods_per_year=52,IF(A933=1,fpdate,B932+7),DATE(YEAR(fpdate),MONTH(fpdate)+(A933-1)*months_per_period,IF(periods_per_year=24,IF((1-MOD(A933,2))=1,DAY(fpdate)+14,DAY(fpdate)),DAY(fpdate))))))</f>
        <v xml:space="preserve"> </v>
      </c>
      <c r="C933" s="94" t="str">
        <f t="shared" si="90"/>
        <v xml:space="preserve"> </v>
      </c>
      <c r="D933" s="99"/>
      <c r="E933" s="94" t="str">
        <f t="shared" si="91"/>
        <v xml:space="preserve"> </v>
      </c>
      <c r="F933" s="94" t="str">
        <f t="shared" si="92"/>
        <v xml:space="preserve"> </v>
      </c>
      <c r="G933" s="94" t="str">
        <f t="shared" si="88"/>
        <v xml:space="preserve"> </v>
      </c>
      <c r="H933" s="98">
        <f t="shared" si="93"/>
        <v>2</v>
      </c>
      <c r="I933"/>
    </row>
    <row r="934" spans="1:9" ht="16">
      <c r="A934" s="43" t="str">
        <f t="shared" si="89"/>
        <v xml:space="preserve"> </v>
      </c>
      <c r="B934" s="93" t="str">
        <f>IF(A934=" "," ",IF(periods_per_year=26,IF(A934=1,fpdate,B933+14),IF(periods_per_year=52,IF(A934=1,fpdate,B933+7),DATE(YEAR(fpdate),MONTH(fpdate)+(A934-1)*months_per_period,IF(periods_per_year=24,IF((1-MOD(A934,2))=1,DAY(fpdate)+14,DAY(fpdate)),DAY(fpdate))))))</f>
        <v xml:space="preserve"> </v>
      </c>
      <c r="C934" s="94" t="str">
        <f t="shared" si="90"/>
        <v xml:space="preserve"> </v>
      </c>
      <c r="D934" s="99"/>
      <c r="E934" s="94" t="str">
        <f t="shared" si="91"/>
        <v xml:space="preserve"> </v>
      </c>
      <c r="F934" s="94" t="str">
        <f t="shared" si="92"/>
        <v xml:space="preserve"> </v>
      </c>
      <c r="G934" s="94" t="str">
        <f t="shared" si="88"/>
        <v xml:space="preserve"> </v>
      </c>
      <c r="H934" s="98">
        <f t="shared" si="93"/>
        <v>2</v>
      </c>
      <c r="I934"/>
    </row>
    <row r="935" spans="1:9" ht="16">
      <c r="A935" s="43" t="str">
        <f t="shared" si="89"/>
        <v xml:space="preserve"> </v>
      </c>
      <c r="B935" s="93" t="str">
        <f>IF(A935=" "," ",IF(periods_per_year=26,IF(A935=1,fpdate,B934+14),IF(periods_per_year=52,IF(A935=1,fpdate,B934+7),DATE(YEAR(fpdate),MONTH(fpdate)+(A935-1)*months_per_period,IF(periods_per_year=24,IF((1-MOD(A935,2))=1,DAY(fpdate)+14,DAY(fpdate)),DAY(fpdate))))))</f>
        <v xml:space="preserve"> </v>
      </c>
      <c r="C935" s="94" t="str">
        <f t="shared" si="90"/>
        <v xml:space="preserve"> </v>
      </c>
      <c r="D935" s="99"/>
      <c r="E935" s="94" t="str">
        <f t="shared" si="91"/>
        <v xml:space="preserve"> </v>
      </c>
      <c r="F935" s="94" t="str">
        <f t="shared" si="92"/>
        <v xml:space="preserve"> </v>
      </c>
      <c r="G935" s="94" t="str">
        <f t="shared" si="88"/>
        <v xml:space="preserve"> </v>
      </c>
      <c r="H935" s="98">
        <f t="shared" si="93"/>
        <v>2</v>
      </c>
      <c r="I935"/>
    </row>
    <row r="936" spans="1:9" ht="16">
      <c r="A936" s="43" t="str">
        <f t="shared" si="89"/>
        <v xml:space="preserve"> </v>
      </c>
      <c r="B936" s="93" t="str">
        <f>IF(A936=" "," ",IF(periods_per_year=26,IF(A936=1,fpdate,B935+14),IF(periods_per_year=52,IF(A936=1,fpdate,B935+7),DATE(YEAR(fpdate),MONTH(fpdate)+(A936-1)*months_per_period,IF(periods_per_year=24,IF((1-MOD(A936,2))=1,DAY(fpdate)+14,DAY(fpdate)),DAY(fpdate))))))</f>
        <v xml:space="preserve"> </v>
      </c>
      <c r="C936" s="94" t="str">
        <f t="shared" si="90"/>
        <v xml:space="preserve"> </v>
      </c>
      <c r="D936" s="99"/>
      <c r="E936" s="94" t="str">
        <f t="shared" si="91"/>
        <v xml:space="preserve"> </v>
      </c>
      <c r="F936" s="94" t="str">
        <f t="shared" si="92"/>
        <v xml:space="preserve"> </v>
      </c>
      <c r="G936" s="94" t="str">
        <f t="shared" si="88"/>
        <v xml:space="preserve"> </v>
      </c>
      <c r="H936" s="98">
        <f t="shared" si="93"/>
        <v>2</v>
      </c>
      <c r="I936"/>
    </row>
    <row r="937" spans="1:9" ht="16">
      <c r="A937" s="43" t="str">
        <f t="shared" si="89"/>
        <v xml:space="preserve"> </v>
      </c>
      <c r="B937" s="93" t="str">
        <f>IF(A937=" "," ",IF(periods_per_year=26,IF(A937=1,fpdate,B936+14),IF(periods_per_year=52,IF(A937=1,fpdate,B936+7),DATE(YEAR(fpdate),MONTH(fpdate)+(A937-1)*months_per_period,IF(periods_per_year=24,IF((1-MOD(A937,2))=1,DAY(fpdate)+14,DAY(fpdate)),DAY(fpdate))))))</f>
        <v xml:space="preserve"> </v>
      </c>
      <c r="C937" s="94" t="str">
        <f t="shared" si="90"/>
        <v xml:space="preserve"> </v>
      </c>
      <c r="D937" s="99"/>
      <c r="E937" s="94" t="str">
        <f t="shared" si="91"/>
        <v xml:space="preserve"> </v>
      </c>
      <c r="F937" s="94" t="str">
        <f t="shared" si="92"/>
        <v xml:space="preserve"> </v>
      </c>
      <c r="G937" s="94" t="str">
        <f t="shared" si="88"/>
        <v xml:space="preserve"> </v>
      </c>
      <c r="H937" s="98">
        <f t="shared" si="93"/>
        <v>2</v>
      </c>
      <c r="I937"/>
    </row>
    <row r="938" spans="1:9" ht="16">
      <c r="A938" s="43" t="str">
        <f t="shared" si="89"/>
        <v xml:space="preserve"> </v>
      </c>
      <c r="B938" s="93" t="str">
        <f>IF(A938=" "," ",IF(periods_per_year=26,IF(A938=1,fpdate,B937+14),IF(periods_per_year=52,IF(A938=1,fpdate,B937+7),DATE(YEAR(fpdate),MONTH(fpdate)+(A938-1)*months_per_period,IF(periods_per_year=24,IF((1-MOD(A938,2))=1,DAY(fpdate)+14,DAY(fpdate)),DAY(fpdate))))))</f>
        <v xml:space="preserve"> </v>
      </c>
      <c r="C938" s="94" t="str">
        <f t="shared" si="90"/>
        <v xml:space="preserve"> </v>
      </c>
      <c r="D938" s="99"/>
      <c r="E938" s="94" t="str">
        <f t="shared" si="91"/>
        <v xml:space="preserve"> </v>
      </c>
      <c r="F938" s="94" t="str">
        <f t="shared" si="92"/>
        <v xml:space="preserve"> </v>
      </c>
      <c r="G938" s="94" t="str">
        <f t="shared" si="88"/>
        <v xml:space="preserve"> </v>
      </c>
      <c r="H938" s="98">
        <f t="shared" si="93"/>
        <v>2</v>
      </c>
      <c r="I938"/>
    </row>
    <row r="939" spans="1:9" ht="16">
      <c r="A939" s="43" t="str">
        <f t="shared" si="89"/>
        <v xml:space="preserve"> </v>
      </c>
      <c r="B939" s="93" t="str">
        <f>IF(A939=" "," ",IF(periods_per_year=26,IF(A939=1,fpdate,B938+14),IF(periods_per_year=52,IF(A939=1,fpdate,B938+7),DATE(YEAR(fpdate),MONTH(fpdate)+(A939-1)*months_per_period,IF(periods_per_year=24,IF((1-MOD(A939,2))=1,DAY(fpdate)+14,DAY(fpdate)),DAY(fpdate))))))</f>
        <v xml:space="preserve"> </v>
      </c>
      <c r="C939" s="94" t="str">
        <f t="shared" si="90"/>
        <v xml:space="preserve"> </v>
      </c>
      <c r="D939" s="99"/>
      <c r="E939" s="94" t="str">
        <f t="shared" si="91"/>
        <v xml:space="preserve"> </v>
      </c>
      <c r="F939" s="94" t="str">
        <f t="shared" si="92"/>
        <v xml:space="preserve"> </v>
      </c>
      <c r="G939" s="94" t="str">
        <f t="shared" si="88"/>
        <v xml:space="preserve"> </v>
      </c>
      <c r="H939" s="98">
        <f t="shared" si="93"/>
        <v>2</v>
      </c>
      <c r="I939"/>
    </row>
    <row r="940" spans="1:9" ht="16">
      <c r="A940" s="43" t="str">
        <f t="shared" si="89"/>
        <v xml:space="preserve"> </v>
      </c>
      <c r="B940" s="93" t="str">
        <f>IF(A940=" "," ",IF(periods_per_year=26,IF(A940=1,fpdate,B939+14),IF(periods_per_year=52,IF(A940=1,fpdate,B939+7),DATE(YEAR(fpdate),MONTH(fpdate)+(A940-1)*months_per_period,IF(periods_per_year=24,IF((1-MOD(A940,2))=1,DAY(fpdate)+14,DAY(fpdate)),DAY(fpdate))))))</f>
        <v xml:space="preserve"> </v>
      </c>
      <c r="C940" s="94" t="str">
        <f t="shared" si="90"/>
        <v xml:space="preserve"> </v>
      </c>
      <c r="D940" s="99"/>
      <c r="E940" s="94" t="str">
        <f t="shared" si="91"/>
        <v xml:space="preserve"> </v>
      </c>
      <c r="F940" s="94" t="str">
        <f t="shared" si="92"/>
        <v xml:space="preserve"> </v>
      </c>
      <c r="G940" s="94" t="str">
        <f t="shared" si="88"/>
        <v xml:space="preserve"> </v>
      </c>
      <c r="H940" s="98">
        <f t="shared" si="93"/>
        <v>2</v>
      </c>
      <c r="I940"/>
    </row>
    <row r="941" spans="1:9" ht="16">
      <c r="A941" s="43" t="str">
        <f t="shared" si="89"/>
        <v xml:space="preserve"> </v>
      </c>
      <c r="B941" s="93" t="str">
        <f>IF(A941=" "," ",IF(periods_per_year=26,IF(A941=1,fpdate,B940+14),IF(periods_per_year=52,IF(A941=1,fpdate,B940+7),DATE(YEAR(fpdate),MONTH(fpdate)+(A941-1)*months_per_period,IF(periods_per_year=24,IF((1-MOD(A941,2))=1,DAY(fpdate)+14,DAY(fpdate)),DAY(fpdate))))))</f>
        <v xml:space="preserve"> </v>
      </c>
      <c r="C941" s="94" t="str">
        <f t="shared" si="90"/>
        <v xml:space="preserve"> </v>
      </c>
      <c r="D941" s="99"/>
      <c r="E941" s="94" t="str">
        <f t="shared" si="91"/>
        <v xml:space="preserve"> </v>
      </c>
      <c r="F941" s="94" t="str">
        <f t="shared" si="92"/>
        <v xml:space="preserve"> </v>
      </c>
      <c r="G941" s="94" t="str">
        <f t="shared" si="88"/>
        <v xml:space="preserve"> </v>
      </c>
      <c r="H941" s="98">
        <f t="shared" si="93"/>
        <v>2</v>
      </c>
      <c r="I941"/>
    </row>
    <row r="942" spans="1:9" ht="16">
      <c r="A942" s="43" t="str">
        <f t="shared" si="89"/>
        <v xml:space="preserve"> </v>
      </c>
      <c r="B942" s="93" t="str">
        <f>IF(A942=" "," ",IF(periods_per_year=26,IF(A942=1,fpdate,B941+14),IF(periods_per_year=52,IF(A942=1,fpdate,B941+7),DATE(YEAR(fpdate),MONTH(fpdate)+(A942-1)*months_per_period,IF(periods_per_year=24,IF((1-MOD(A942,2))=1,DAY(fpdate)+14,DAY(fpdate)),DAY(fpdate))))))</f>
        <v xml:space="preserve"> </v>
      </c>
      <c r="C942" s="94" t="str">
        <f t="shared" si="90"/>
        <v xml:space="preserve"> </v>
      </c>
      <c r="D942" s="99"/>
      <c r="E942" s="94" t="str">
        <f t="shared" si="91"/>
        <v xml:space="preserve"> </v>
      </c>
      <c r="F942" s="94" t="str">
        <f t="shared" si="92"/>
        <v xml:space="preserve"> </v>
      </c>
      <c r="G942" s="94" t="str">
        <f t="shared" si="88"/>
        <v xml:space="preserve"> </v>
      </c>
      <c r="H942" s="98">
        <f t="shared" si="93"/>
        <v>2</v>
      </c>
      <c r="I942"/>
    </row>
    <row r="943" spans="1:9" ht="16">
      <c r="A943" s="43" t="str">
        <f t="shared" si="89"/>
        <v xml:space="preserve"> </v>
      </c>
      <c r="B943" s="93" t="str">
        <f>IF(A943=" "," ",IF(periods_per_year=26,IF(A943=1,fpdate,B942+14),IF(periods_per_year=52,IF(A943=1,fpdate,B942+7),DATE(YEAR(fpdate),MONTH(fpdate)+(A943-1)*months_per_period,IF(periods_per_year=24,IF((1-MOD(A943,2))=1,DAY(fpdate)+14,DAY(fpdate)),DAY(fpdate))))))</f>
        <v xml:space="preserve"> </v>
      </c>
      <c r="C943" s="94" t="str">
        <f t="shared" si="90"/>
        <v xml:space="preserve"> </v>
      </c>
      <c r="D943" s="99"/>
      <c r="E943" s="94" t="str">
        <f t="shared" si="91"/>
        <v xml:space="preserve"> </v>
      </c>
      <c r="F943" s="94" t="str">
        <f t="shared" si="92"/>
        <v xml:space="preserve"> </v>
      </c>
      <c r="G943" s="94" t="str">
        <f t="shared" si="88"/>
        <v xml:space="preserve"> </v>
      </c>
      <c r="H943" s="98">
        <f t="shared" si="93"/>
        <v>2</v>
      </c>
      <c r="I943"/>
    </row>
    <row r="944" spans="1:9" ht="16">
      <c r="A944" s="43" t="str">
        <f t="shared" si="89"/>
        <v xml:space="preserve"> </v>
      </c>
      <c r="B944" s="93" t="str">
        <f>IF(A944=" "," ",IF(periods_per_year=26,IF(A944=1,fpdate,B943+14),IF(periods_per_year=52,IF(A944=1,fpdate,B943+7),DATE(YEAR(fpdate),MONTH(fpdate)+(A944-1)*months_per_period,IF(periods_per_year=24,IF((1-MOD(A944,2))=1,DAY(fpdate)+14,DAY(fpdate)),DAY(fpdate))))))</f>
        <v xml:space="preserve"> </v>
      </c>
      <c r="C944" s="94" t="str">
        <f t="shared" si="90"/>
        <v xml:space="preserve"> </v>
      </c>
      <c r="D944" s="99"/>
      <c r="E944" s="94" t="str">
        <f t="shared" si="91"/>
        <v xml:space="preserve"> </v>
      </c>
      <c r="F944" s="94" t="str">
        <f t="shared" si="92"/>
        <v xml:space="preserve"> </v>
      </c>
      <c r="G944" s="94" t="str">
        <f t="shared" si="88"/>
        <v xml:space="preserve"> </v>
      </c>
      <c r="H944" s="98">
        <f t="shared" si="93"/>
        <v>2</v>
      </c>
      <c r="I944"/>
    </row>
    <row r="945" spans="1:9" ht="16">
      <c r="A945" s="43" t="str">
        <f t="shared" si="89"/>
        <v xml:space="preserve"> </v>
      </c>
      <c r="B945" s="93" t="str">
        <f>IF(A945=" "," ",IF(periods_per_year=26,IF(A945=1,fpdate,B944+14),IF(periods_per_year=52,IF(A945=1,fpdate,B944+7),DATE(YEAR(fpdate),MONTH(fpdate)+(A945-1)*months_per_period,IF(periods_per_year=24,IF((1-MOD(A945,2))=1,DAY(fpdate)+14,DAY(fpdate)),DAY(fpdate))))))</f>
        <v xml:space="preserve"> </v>
      </c>
      <c r="C945" s="94" t="str">
        <f t="shared" si="90"/>
        <v xml:space="preserve"> </v>
      </c>
      <c r="D945" s="99"/>
      <c r="E945" s="94" t="str">
        <f t="shared" si="91"/>
        <v xml:space="preserve"> </v>
      </c>
      <c r="F945" s="94" t="str">
        <f t="shared" si="92"/>
        <v xml:space="preserve"> </v>
      </c>
      <c r="G945" s="94" t="str">
        <f t="shared" si="88"/>
        <v xml:space="preserve"> </v>
      </c>
      <c r="H945" s="98">
        <f t="shared" si="93"/>
        <v>2</v>
      </c>
      <c r="I945"/>
    </row>
    <row r="946" spans="1:9" ht="16">
      <c r="A946" s="43" t="str">
        <f t="shared" si="89"/>
        <v xml:space="preserve"> </v>
      </c>
      <c r="B946" s="93" t="str">
        <f>IF(A946=" "," ",IF(periods_per_year=26,IF(A946=1,fpdate,B945+14),IF(periods_per_year=52,IF(A946=1,fpdate,B945+7),DATE(YEAR(fpdate),MONTH(fpdate)+(A946-1)*months_per_period,IF(periods_per_year=24,IF((1-MOD(A946,2))=1,DAY(fpdate)+14,DAY(fpdate)),DAY(fpdate))))))</f>
        <v xml:space="preserve"> </v>
      </c>
      <c r="C946" s="94" t="str">
        <f t="shared" si="90"/>
        <v xml:space="preserve"> </v>
      </c>
      <c r="D946" s="99"/>
      <c r="E946" s="94" t="str">
        <f t="shared" si="91"/>
        <v xml:space="preserve"> </v>
      </c>
      <c r="F946" s="94" t="str">
        <f t="shared" si="92"/>
        <v xml:space="preserve"> </v>
      </c>
      <c r="G946" s="94" t="str">
        <f t="shared" si="88"/>
        <v xml:space="preserve"> </v>
      </c>
      <c r="H946" s="98">
        <f t="shared" si="93"/>
        <v>2</v>
      </c>
      <c r="I946"/>
    </row>
    <row r="947" spans="1:9" ht="16">
      <c r="A947" s="43" t="str">
        <f t="shared" si="89"/>
        <v xml:space="preserve"> </v>
      </c>
      <c r="B947" s="93" t="str">
        <f>IF(A947=" "," ",IF(periods_per_year=26,IF(A947=1,fpdate,B946+14),IF(periods_per_year=52,IF(A947=1,fpdate,B946+7),DATE(YEAR(fpdate),MONTH(fpdate)+(A947-1)*months_per_period,IF(periods_per_year=24,IF((1-MOD(A947,2))=1,DAY(fpdate)+14,DAY(fpdate)),DAY(fpdate))))))</f>
        <v xml:space="preserve"> </v>
      </c>
      <c r="C947" s="94" t="str">
        <f t="shared" si="90"/>
        <v xml:space="preserve"> </v>
      </c>
      <c r="D947" s="99"/>
      <c r="E947" s="94" t="str">
        <f t="shared" si="91"/>
        <v xml:space="preserve"> </v>
      </c>
      <c r="F947" s="94" t="str">
        <f t="shared" si="92"/>
        <v xml:space="preserve"> </v>
      </c>
      <c r="G947" s="94" t="str">
        <f t="shared" si="88"/>
        <v xml:space="preserve"> </v>
      </c>
      <c r="H947" s="98">
        <f t="shared" si="93"/>
        <v>2</v>
      </c>
      <c r="I947"/>
    </row>
    <row r="948" spans="1:9" ht="16">
      <c r="A948" s="43" t="str">
        <f t="shared" si="89"/>
        <v xml:space="preserve"> </v>
      </c>
      <c r="B948" s="93" t="str">
        <f>IF(A948=" "," ",IF(periods_per_year=26,IF(A948=1,fpdate,B947+14),IF(periods_per_year=52,IF(A948=1,fpdate,B947+7),DATE(YEAR(fpdate),MONTH(fpdate)+(A948-1)*months_per_period,IF(periods_per_year=24,IF((1-MOD(A948,2))=1,DAY(fpdate)+14,DAY(fpdate)),DAY(fpdate))))))</f>
        <v xml:space="preserve"> </v>
      </c>
      <c r="C948" s="94" t="str">
        <f t="shared" si="90"/>
        <v xml:space="preserve"> </v>
      </c>
      <c r="D948" s="99"/>
      <c r="E948" s="94" t="str">
        <f t="shared" si="91"/>
        <v xml:space="preserve"> </v>
      </c>
      <c r="F948" s="94" t="str">
        <f t="shared" si="92"/>
        <v xml:space="preserve"> </v>
      </c>
      <c r="G948" s="94" t="str">
        <f t="shared" si="88"/>
        <v xml:space="preserve"> </v>
      </c>
      <c r="H948" s="98">
        <f t="shared" si="93"/>
        <v>2</v>
      </c>
      <c r="I948"/>
    </row>
    <row r="949" spans="1:9" ht="16">
      <c r="A949" s="43" t="str">
        <f t="shared" si="89"/>
        <v xml:space="preserve"> </v>
      </c>
      <c r="B949" s="93" t="str">
        <f>IF(A949=" "," ",IF(periods_per_year=26,IF(A949=1,fpdate,B948+14),IF(periods_per_year=52,IF(A949=1,fpdate,B948+7),DATE(YEAR(fpdate),MONTH(fpdate)+(A949-1)*months_per_period,IF(periods_per_year=24,IF((1-MOD(A949,2))=1,DAY(fpdate)+14,DAY(fpdate)),DAY(fpdate))))))</f>
        <v xml:space="preserve"> </v>
      </c>
      <c r="C949" s="94" t="str">
        <f t="shared" si="90"/>
        <v xml:space="preserve"> </v>
      </c>
      <c r="D949" s="99"/>
      <c r="E949" s="94" t="str">
        <f t="shared" si="91"/>
        <v xml:space="preserve"> </v>
      </c>
      <c r="F949" s="94" t="str">
        <f t="shared" si="92"/>
        <v xml:space="preserve"> </v>
      </c>
      <c r="G949" s="94" t="str">
        <f t="shared" si="88"/>
        <v xml:space="preserve"> </v>
      </c>
      <c r="H949" s="98">
        <f t="shared" si="93"/>
        <v>2</v>
      </c>
      <c r="I949"/>
    </row>
    <row r="950" spans="1:9" ht="16">
      <c r="A950" s="43" t="str">
        <f t="shared" si="89"/>
        <v xml:space="preserve"> </v>
      </c>
      <c r="B950" s="93" t="str">
        <f>IF(A950=" "," ",IF(periods_per_year=26,IF(A950=1,fpdate,B949+14),IF(periods_per_year=52,IF(A950=1,fpdate,B949+7),DATE(YEAR(fpdate),MONTH(fpdate)+(A950-1)*months_per_period,IF(periods_per_year=24,IF((1-MOD(A950,2))=1,DAY(fpdate)+14,DAY(fpdate)),DAY(fpdate))))))</f>
        <v xml:space="preserve"> </v>
      </c>
      <c r="C950" s="94" t="str">
        <f t="shared" si="90"/>
        <v xml:space="preserve"> </v>
      </c>
      <c r="D950" s="99"/>
      <c r="E950" s="94" t="str">
        <f t="shared" si="91"/>
        <v xml:space="preserve"> </v>
      </c>
      <c r="F950" s="94" t="str">
        <f t="shared" si="92"/>
        <v xml:space="preserve"> </v>
      </c>
      <c r="G950" s="94" t="str">
        <f t="shared" si="88"/>
        <v xml:space="preserve"> </v>
      </c>
      <c r="H950" s="98">
        <f t="shared" si="93"/>
        <v>2</v>
      </c>
      <c r="I950"/>
    </row>
    <row r="951" spans="1:9" ht="16">
      <c r="A951" s="43" t="str">
        <f t="shared" si="89"/>
        <v xml:space="preserve"> </v>
      </c>
      <c r="B951" s="93" t="str">
        <f>IF(A951=" "," ",IF(periods_per_year=26,IF(A951=1,fpdate,B950+14),IF(periods_per_year=52,IF(A951=1,fpdate,B950+7),DATE(YEAR(fpdate),MONTH(fpdate)+(A951-1)*months_per_period,IF(periods_per_year=24,IF((1-MOD(A951,2))=1,DAY(fpdate)+14,DAY(fpdate)),DAY(fpdate))))))</f>
        <v xml:space="preserve"> </v>
      </c>
      <c r="C951" s="94" t="str">
        <f t="shared" si="90"/>
        <v xml:space="preserve"> </v>
      </c>
      <c r="D951" s="99"/>
      <c r="E951" s="94" t="str">
        <f t="shared" si="91"/>
        <v xml:space="preserve"> </v>
      </c>
      <c r="F951" s="94" t="str">
        <f t="shared" si="92"/>
        <v xml:space="preserve"> </v>
      </c>
      <c r="G951" s="94" t="str">
        <f t="shared" si="88"/>
        <v xml:space="preserve"> </v>
      </c>
      <c r="H951" s="98">
        <f t="shared" si="93"/>
        <v>2</v>
      </c>
      <c r="I951"/>
    </row>
    <row r="952" spans="1:9" ht="16">
      <c r="A952" s="43" t="str">
        <f t="shared" si="89"/>
        <v xml:space="preserve"> </v>
      </c>
      <c r="B952" s="93" t="str">
        <f>IF(A952=" "," ",IF(periods_per_year=26,IF(A952=1,fpdate,B951+14),IF(periods_per_year=52,IF(A952=1,fpdate,B951+7),DATE(YEAR(fpdate),MONTH(fpdate)+(A952-1)*months_per_period,IF(periods_per_year=24,IF((1-MOD(A952,2))=1,DAY(fpdate)+14,DAY(fpdate)),DAY(fpdate))))))</f>
        <v xml:space="preserve"> </v>
      </c>
      <c r="C952" s="94" t="str">
        <f t="shared" si="90"/>
        <v xml:space="preserve"> </v>
      </c>
      <c r="D952" s="99"/>
      <c r="E952" s="94" t="str">
        <f t="shared" si="91"/>
        <v xml:space="preserve"> </v>
      </c>
      <c r="F952" s="94" t="str">
        <f t="shared" si="92"/>
        <v xml:space="preserve"> </v>
      </c>
      <c r="G952" s="94" t="str">
        <f t="shared" si="88"/>
        <v xml:space="preserve"> </v>
      </c>
      <c r="H952" s="98">
        <f t="shared" si="93"/>
        <v>2</v>
      </c>
      <c r="I952"/>
    </row>
    <row r="953" spans="1:9" ht="16">
      <c r="A953" s="43" t="str">
        <f t="shared" si="89"/>
        <v xml:space="preserve"> </v>
      </c>
      <c r="B953" s="93" t="str">
        <f>IF(A953=" "," ",IF(periods_per_year=26,IF(A953=1,fpdate,B952+14),IF(periods_per_year=52,IF(A953=1,fpdate,B952+7),DATE(YEAR(fpdate),MONTH(fpdate)+(A953-1)*months_per_period,IF(periods_per_year=24,IF((1-MOD(A953,2))=1,DAY(fpdate)+14,DAY(fpdate)),DAY(fpdate))))))</f>
        <v xml:space="preserve"> </v>
      </c>
      <c r="C953" s="94" t="str">
        <f t="shared" si="90"/>
        <v xml:space="preserve"> </v>
      </c>
      <c r="D953" s="99"/>
      <c r="E953" s="94" t="str">
        <f t="shared" si="91"/>
        <v xml:space="preserve"> </v>
      </c>
      <c r="F953" s="94" t="str">
        <f t="shared" si="92"/>
        <v xml:space="preserve"> </v>
      </c>
      <c r="G953" s="94" t="str">
        <f t="shared" si="88"/>
        <v xml:space="preserve"> </v>
      </c>
      <c r="H953" s="98">
        <f t="shared" si="93"/>
        <v>2</v>
      </c>
      <c r="I953"/>
    </row>
    <row r="954" spans="1:9" ht="16">
      <c r="A954" s="43" t="str">
        <f t="shared" si="89"/>
        <v xml:space="preserve"> </v>
      </c>
      <c r="B954" s="93" t="str">
        <f>IF(A954=" "," ",IF(periods_per_year=26,IF(A954=1,fpdate,B953+14),IF(periods_per_year=52,IF(A954=1,fpdate,B953+7),DATE(YEAR(fpdate),MONTH(fpdate)+(A954-1)*months_per_period,IF(periods_per_year=24,IF((1-MOD(A954,2))=1,DAY(fpdate)+14,DAY(fpdate)),DAY(fpdate))))))</f>
        <v xml:space="preserve"> </v>
      </c>
      <c r="C954" s="94" t="str">
        <f t="shared" si="90"/>
        <v xml:space="preserve"> </v>
      </c>
      <c r="D954" s="99"/>
      <c r="E954" s="94" t="str">
        <f t="shared" si="91"/>
        <v xml:space="preserve"> </v>
      </c>
      <c r="F954" s="94" t="str">
        <f t="shared" si="92"/>
        <v xml:space="preserve"> </v>
      </c>
      <c r="G954" s="94" t="str">
        <f t="shared" si="88"/>
        <v xml:space="preserve"> </v>
      </c>
      <c r="H954" s="98">
        <f t="shared" si="93"/>
        <v>2</v>
      </c>
      <c r="I954"/>
    </row>
    <row r="955" spans="1:9" ht="16">
      <c r="A955" s="43" t="str">
        <f t="shared" si="89"/>
        <v xml:space="preserve"> </v>
      </c>
      <c r="B955" s="93" t="str">
        <f>IF(A955=" "," ",IF(periods_per_year=26,IF(A955=1,fpdate,B954+14),IF(periods_per_year=52,IF(A955=1,fpdate,B954+7),DATE(YEAR(fpdate),MONTH(fpdate)+(A955-1)*months_per_period,IF(periods_per_year=24,IF((1-MOD(A955,2))=1,DAY(fpdate)+14,DAY(fpdate)),DAY(fpdate))))))</f>
        <v xml:space="preserve"> </v>
      </c>
      <c r="C955" s="94" t="str">
        <f t="shared" si="90"/>
        <v xml:space="preserve"> </v>
      </c>
      <c r="D955" s="99"/>
      <c r="E955" s="94" t="str">
        <f t="shared" si="91"/>
        <v xml:space="preserve"> </v>
      </c>
      <c r="F955" s="94" t="str">
        <f t="shared" si="92"/>
        <v xml:space="preserve"> </v>
      </c>
      <c r="G955" s="94" t="str">
        <f t="shared" si="88"/>
        <v xml:space="preserve"> </v>
      </c>
      <c r="H955" s="98">
        <f t="shared" si="93"/>
        <v>2</v>
      </c>
      <c r="I955"/>
    </row>
    <row r="956" spans="1:9" ht="16">
      <c r="A956" s="43" t="str">
        <f t="shared" si="89"/>
        <v xml:space="preserve"> </v>
      </c>
      <c r="B956" s="93" t="str">
        <f>IF(A956=" "," ",IF(periods_per_year=26,IF(A956=1,fpdate,B955+14),IF(periods_per_year=52,IF(A956=1,fpdate,B955+7),DATE(YEAR(fpdate),MONTH(fpdate)+(A956-1)*months_per_period,IF(periods_per_year=24,IF((1-MOD(A956,2))=1,DAY(fpdate)+14,DAY(fpdate)),DAY(fpdate))))))</f>
        <v xml:space="preserve"> </v>
      </c>
      <c r="C956" s="94" t="str">
        <f t="shared" si="90"/>
        <v xml:space="preserve"> </v>
      </c>
      <c r="D956" s="99"/>
      <c r="E956" s="94" t="str">
        <f t="shared" si="91"/>
        <v xml:space="preserve"> </v>
      </c>
      <c r="F956" s="94" t="str">
        <f t="shared" si="92"/>
        <v xml:space="preserve"> </v>
      </c>
      <c r="G956" s="94" t="str">
        <f t="shared" si="88"/>
        <v xml:space="preserve"> </v>
      </c>
      <c r="H956" s="98">
        <f t="shared" si="93"/>
        <v>2</v>
      </c>
      <c r="I956"/>
    </row>
    <row r="957" spans="1:9" ht="16">
      <c r="A957" s="43" t="str">
        <f t="shared" si="89"/>
        <v xml:space="preserve"> </v>
      </c>
      <c r="B957" s="93" t="str">
        <f>IF(A957=" "," ",IF(periods_per_year=26,IF(A957=1,fpdate,B956+14),IF(periods_per_year=52,IF(A957=1,fpdate,B956+7),DATE(YEAR(fpdate),MONTH(fpdate)+(A957-1)*months_per_period,IF(periods_per_year=24,IF((1-MOD(A957,2))=1,DAY(fpdate)+14,DAY(fpdate)),DAY(fpdate))))))</f>
        <v xml:space="preserve"> </v>
      </c>
      <c r="C957" s="94" t="str">
        <f t="shared" si="90"/>
        <v xml:space="preserve"> </v>
      </c>
      <c r="D957" s="99"/>
      <c r="E957" s="94" t="str">
        <f t="shared" si="91"/>
        <v xml:space="preserve"> </v>
      </c>
      <c r="F957" s="94" t="str">
        <f t="shared" si="92"/>
        <v xml:space="preserve"> </v>
      </c>
      <c r="G957" s="94" t="str">
        <f t="shared" si="88"/>
        <v xml:space="preserve"> </v>
      </c>
      <c r="H957" s="98">
        <f t="shared" si="93"/>
        <v>2</v>
      </c>
      <c r="I957"/>
    </row>
    <row r="958" spans="1:9" ht="16">
      <c r="A958" s="43" t="str">
        <f t="shared" si="89"/>
        <v xml:space="preserve"> </v>
      </c>
      <c r="B958" s="93" t="str">
        <f>IF(A958=" "," ",IF(periods_per_year=26,IF(A958=1,fpdate,B957+14),IF(periods_per_year=52,IF(A958=1,fpdate,B957+7),DATE(YEAR(fpdate),MONTH(fpdate)+(A958-1)*months_per_period,IF(periods_per_year=24,IF((1-MOD(A958,2))=1,DAY(fpdate)+14,DAY(fpdate)),DAY(fpdate))))))</f>
        <v xml:space="preserve"> </v>
      </c>
      <c r="C958" s="94" t="str">
        <f t="shared" si="90"/>
        <v xml:space="preserve"> </v>
      </c>
      <c r="D958" s="99"/>
      <c r="E958" s="94" t="str">
        <f t="shared" si="91"/>
        <v xml:space="preserve"> </v>
      </c>
      <c r="F958" s="94" t="str">
        <f t="shared" si="92"/>
        <v xml:space="preserve"> </v>
      </c>
      <c r="G958" s="94" t="str">
        <f t="shared" ref="G958:G1021" si="94">IF(A958=" "," ",G957-F958)</f>
        <v xml:space="preserve"> </v>
      </c>
      <c r="H958" s="98">
        <f t="shared" si="93"/>
        <v>2</v>
      </c>
      <c r="I958"/>
    </row>
    <row r="959" spans="1:9" ht="16">
      <c r="A959" s="43" t="str">
        <f t="shared" si="89"/>
        <v xml:space="preserve"> </v>
      </c>
      <c r="B959" s="93" t="str">
        <f>IF(A959=" "," ",IF(periods_per_year=26,IF(A959=1,fpdate,B958+14),IF(periods_per_year=52,IF(A959=1,fpdate,B958+7),DATE(YEAR(fpdate),MONTH(fpdate)+(A959-1)*months_per_period,IF(periods_per_year=24,IF((1-MOD(A959,2))=1,DAY(fpdate)+14,DAY(fpdate)),DAY(fpdate))))))</f>
        <v xml:space="preserve"> </v>
      </c>
      <c r="C959" s="94" t="str">
        <f t="shared" si="90"/>
        <v xml:space="preserve"> </v>
      </c>
      <c r="D959" s="99"/>
      <c r="E959" s="94" t="str">
        <f t="shared" si="91"/>
        <v xml:space="preserve"> </v>
      </c>
      <c r="F959" s="94" t="str">
        <f t="shared" si="92"/>
        <v xml:space="preserve"> </v>
      </c>
      <c r="G959" s="94" t="str">
        <f t="shared" si="94"/>
        <v xml:space="preserve"> </v>
      </c>
      <c r="H959" s="98">
        <f t="shared" si="93"/>
        <v>2</v>
      </c>
      <c r="I959"/>
    </row>
    <row r="960" spans="1:9" ht="16">
      <c r="A960" s="43" t="str">
        <f t="shared" si="89"/>
        <v xml:space="preserve"> </v>
      </c>
      <c r="B960" s="93" t="str">
        <f>IF(A960=" "," ",IF(periods_per_year=26,IF(A960=1,fpdate,B959+14),IF(periods_per_year=52,IF(A960=1,fpdate,B959+7),DATE(YEAR(fpdate),MONTH(fpdate)+(A960-1)*months_per_period,IF(periods_per_year=24,IF((1-MOD(A960,2))=1,DAY(fpdate)+14,DAY(fpdate)),DAY(fpdate))))))</f>
        <v xml:space="preserve"> </v>
      </c>
      <c r="C960" s="94" t="str">
        <f t="shared" si="90"/>
        <v xml:space="preserve"> </v>
      </c>
      <c r="D960" s="99"/>
      <c r="E960" s="94" t="str">
        <f t="shared" si="91"/>
        <v xml:space="preserve"> </v>
      </c>
      <c r="F960" s="94" t="str">
        <f t="shared" si="92"/>
        <v xml:space="preserve"> </v>
      </c>
      <c r="G960" s="94" t="str">
        <f t="shared" si="94"/>
        <v xml:space="preserve"> </v>
      </c>
      <c r="H960" s="98">
        <f t="shared" si="93"/>
        <v>2</v>
      </c>
      <c r="I960"/>
    </row>
    <row r="961" spans="1:9" ht="16">
      <c r="A961" s="43" t="str">
        <f t="shared" si="89"/>
        <v xml:space="preserve"> </v>
      </c>
      <c r="B961" s="93" t="str">
        <f>IF(A961=" "," ",IF(periods_per_year=26,IF(A961=1,fpdate,B960+14),IF(periods_per_year=52,IF(A961=1,fpdate,B960+7),DATE(YEAR(fpdate),MONTH(fpdate)+(A961-1)*months_per_period,IF(periods_per_year=24,IF((1-MOD(A961,2))=1,DAY(fpdate)+14,DAY(fpdate)),DAY(fpdate))))))</f>
        <v xml:space="preserve"> </v>
      </c>
      <c r="C961" s="94" t="str">
        <f t="shared" si="90"/>
        <v xml:space="preserve"> </v>
      </c>
      <c r="D961" s="99"/>
      <c r="E961" s="94" t="str">
        <f t="shared" si="91"/>
        <v xml:space="preserve"> </v>
      </c>
      <c r="F961" s="94" t="str">
        <f t="shared" si="92"/>
        <v xml:space="preserve"> </v>
      </c>
      <c r="G961" s="94" t="str">
        <f t="shared" si="94"/>
        <v xml:space="preserve"> </v>
      </c>
      <c r="H961" s="98">
        <f t="shared" si="93"/>
        <v>2</v>
      </c>
      <c r="I961"/>
    </row>
    <row r="962" spans="1:9" ht="16">
      <c r="A962" s="43" t="str">
        <f t="shared" si="89"/>
        <v xml:space="preserve"> </v>
      </c>
      <c r="B962" s="93" t="str">
        <f>IF(A962=" "," ",IF(periods_per_year=26,IF(A962=1,fpdate,B961+14),IF(periods_per_year=52,IF(A962=1,fpdate,B961+7),DATE(YEAR(fpdate),MONTH(fpdate)+(A962-1)*months_per_period,IF(periods_per_year=24,IF((1-MOD(A962,2))=1,DAY(fpdate)+14,DAY(fpdate)),DAY(fpdate))))))</f>
        <v xml:space="preserve"> </v>
      </c>
      <c r="C962" s="94" t="str">
        <f t="shared" si="90"/>
        <v xml:space="preserve"> </v>
      </c>
      <c r="D962" s="99"/>
      <c r="E962" s="94" t="str">
        <f t="shared" si="91"/>
        <v xml:space="preserve"> </v>
      </c>
      <c r="F962" s="94" t="str">
        <f t="shared" si="92"/>
        <v xml:space="preserve"> </v>
      </c>
      <c r="G962" s="94" t="str">
        <f t="shared" si="94"/>
        <v xml:space="preserve"> </v>
      </c>
      <c r="H962" s="98">
        <f t="shared" si="93"/>
        <v>2</v>
      </c>
      <c r="I962"/>
    </row>
    <row r="963" spans="1:9" ht="16">
      <c r="A963" s="43" t="str">
        <f t="shared" si="89"/>
        <v xml:space="preserve"> </v>
      </c>
      <c r="B963" s="93" t="str">
        <f>IF(A963=" "," ",IF(periods_per_year=26,IF(A963=1,fpdate,B962+14),IF(periods_per_year=52,IF(A963=1,fpdate,B962+7),DATE(YEAR(fpdate),MONTH(fpdate)+(A963-1)*months_per_period,IF(periods_per_year=24,IF((1-MOD(A963,2))=1,DAY(fpdate)+14,DAY(fpdate)),DAY(fpdate))))))</f>
        <v xml:space="preserve"> </v>
      </c>
      <c r="C963" s="94" t="str">
        <f t="shared" si="90"/>
        <v xml:space="preserve"> </v>
      </c>
      <c r="D963" s="99"/>
      <c r="E963" s="94" t="str">
        <f t="shared" si="91"/>
        <v xml:space="preserve"> </v>
      </c>
      <c r="F963" s="94" t="str">
        <f t="shared" si="92"/>
        <v xml:space="preserve"> </v>
      </c>
      <c r="G963" s="94" t="str">
        <f t="shared" si="94"/>
        <v xml:space="preserve"> </v>
      </c>
      <c r="H963" s="98">
        <f t="shared" si="93"/>
        <v>2</v>
      </c>
      <c r="I963"/>
    </row>
    <row r="964" spans="1:9" ht="16">
      <c r="A964" s="43" t="str">
        <f t="shared" si="89"/>
        <v xml:space="preserve"> </v>
      </c>
      <c r="B964" s="93" t="str">
        <f>IF(A964=" "," ",IF(periods_per_year=26,IF(A964=1,fpdate,B963+14),IF(periods_per_year=52,IF(A964=1,fpdate,B963+7),DATE(YEAR(fpdate),MONTH(fpdate)+(A964-1)*months_per_period,IF(periods_per_year=24,IF((1-MOD(A964,2))=1,DAY(fpdate)+14,DAY(fpdate)),DAY(fpdate))))))</f>
        <v xml:space="preserve"> </v>
      </c>
      <c r="C964" s="94" t="str">
        <f t="shared" si="90"/>
        <v xml:space="preserve"> </v>
      </c>
      <c r="D964" s="99"/>
      <c r="E964" s="94" t="str">
        <f t="shared" si="91"/>
        <v xml:space="preserve"> </v>
      </c>
      <c r="F964" s="94" t="str">
        <f t="shared" si="92"/>
        <v xml:space="preserve"> </v>
      </c>
      <c r="G964" s="94" t="str">
        <f t="shared" si="94"/>
        <v xml:space="preserve"> </v>
      </c>
      <c r="H964" s="98">
        <f t="shared" si="93"/>
        <v>2</v>
      </c>
      <c r="I964"/>
    </row>
    <row r="965" spans="1:9" ht="16">
      <c r="A965" s="43" t="str">
        <f t="shared" si="89"/>
        <v xml:space="preserve"> </v>
      </c>
      <c r="B965" s="93" t="str">
        <f>IF(A965=" "," ",IF(periods_per_year=26,IF(A965=1,fpdate,B964+14),IF(periods_per_year=52,IF(A965=1,fpdate,B964+7),DATE(YEAR(fpdate),MONTH(fpdate)+(A965-1)*months_per_period,IF(periods_per_year=24,IF((1-MOD(A965,2))=1,DAY(fpdate)+14,DAY(fpdate)),DAY(fpdate))))))</f>
        <v xml:space="preserve"> </v>
      </c>
      <c r="C965" s="94" t="str">
        <f t="shared" si="90"/>
        <v xml:space="preserve"> </v>
      </c>
      <c r="D965" s="99"/>
      <c r="E965" s="94" t="str">
        <f t="shared" si="91"/>
        <v xml:space="preserve"> </v>
      </c>
      <c r="F965" s="94" t="str">
        <f t="shared" si="92"/>
        <v xml:space="preserve"> </v>
      </c>
      <c r="G965" s="94" t="str">
        <f t="shared" si="94"/>
        <v xml:space="preserve"> </v>
      </c>
      <c r="H965" s="98">
        <f t="shared" si="93"/>
        <v>2</v>
      </c>
      <c r="I965"/>
    </row>
    <row r="966" spans="1:9" ht="16">
      <c r="A966" s="43" t="str">
        <f t="shared" si="89"/>
        <v xml:space="preserve"> </v>
      </c>
      <c r="B966" s="93" t="str">
        <f>IF(A966=" "," ",IF(periods_per_year=26,IF(A966=1,fpdate,B965+14),IF(periods_per_year=52,IF(A966=1,fpdate,B965+7),DATE(YEAR(fpdate),MONTH(fpdate)+(A966-1)*months_per_period,IF(periods_per_year=24,IF((1-MOD(A966,2))=1,DAY(fpdate)+14,DAY(fpdate)),DAY(fpdate))))))</f>
        <v xml:space="preserve"> </v>
      </c>
      <c r="C966" s="94" t="str">
        <f t="shared" si="90"/>
        <v xml:space="preserve"> </v>
      </c>
      <c r="D966" s="99"/>
      <c r="E966" s="94" t="str">
        <f t="shared" si="91"/>
        <v xml:space="preserve"> </v>
      </c>
      <c r="F966" s="94" t="str">
        <f t="shared" si="92"/>
        <v xml:space="preserve"> </v>
      </c>
      <c r="G966" s="94" t="str">
        <f t="shared" si="94"/>
        <v xml:space="preserve"> </v>
      </c>
      <c r="H966" s="98">
        <f t="shared" si="93"/>
        <v>2</v>
      </c>
      <c r="I966"/>
    </row>
    <row r="967" spans="1:9" ht="16">
      <c r="A967" s="43" t="str">
        <f t="shared" si="89"/>
        <v xml:space="preserve"> </v>
      </c>
      <c r="B967" s="93" t="str">
        <f>IF(A967=" "," ",IF(periods_per_year=26,IF(A967=1,fpdate,B966+14),IF(periods_per_year=52,IF(A967=1,fpdate,B966+7),DATE(YEAR(fpdate),MONTH(fpdate)+(A967-1)*months_per_period,IF(periods_per_year=24,IF((1-MOD(A967,2))=1,DAY(fpdate)+14,DAY(fpdate)),DAY(fpdate))))))</f>
        <v xml:space="preserve"> </v>
      </c>
      <c r="C967" s="94" t="str">
        <f t="shared" si="90"/>
        <v xml:space="preserve"> </v>
      </c>
      <c r="D967" s="99"/>
      <c r="E967" s="94" t="str">
        <f t="shared" si="91"/>
        <v xml:space="preserve"> </v>
      </c>
      <c r="F967" s="94" t="str">
        <f t="shared" si="92"/>
        <v xml:space="preserve"> </v>
      </c>
      <c r="G967" s="94" t="str">
        <f t="shared" si="94"/>
        <v xml:space="preserve"> </v>
      </c>
      <c r="H967" s="98">
        <f t="shared" si="93"/>
        <v>2</v>
      </c>
      <c r="I967"/>
    </row>
    <row r="968" spans="1:9" ht="16">
      <c r="A968" s="43" t="str">
        <f t="shared" si="89"/>
        <v xml:space="preserve"> </v>
      </c>
      <c r="B968" s="93" t="str">
        <f>IF(A968=" "," ",IF(periods_per_year=26,IF(A968=1,fpdate,B967+14),IF(periods_per_year=52,IF(A968=1,fpdate,B967+7),DATE(YEAR(fpdate),MONTH(fpdate)+(A968-1)*months_per_period,IF(periods_per_year=24,IF((1-MOD(A968,2))=1,DAY(fpdate)+14,DAY(fpdate)),DAY(fpdate))))))</f>
        <v xml:space="preserve"> </v>
      </c>
      <c r="C968" s="94" t="str">
        <f t="shared" si="90"/>
        <v xml:space="preserve"> </v>
      </c>
      <c r="D968" s="99"/>
      <c r="E968" s="94" t="str">
        <f t="shared" si="91"/>
        <v xml:space="preserve"> </v>
      </c>
      <c r="F968" s="94" t="str">
        <f t="shared" si="92"/>
        <v xml:space="preserve"> </v>
      </c>
      <c r="G968" s="94" t="str">
        <f t="shared" si="94"/>
        <v xml:space="preserve"> </v>
      </c>
      <c r="H968" s="98">
        <f t="shared" si="93"/>
        <v>2</v>
      </c>
      <c r="I968"/>
    </row>
    <row r="969" spans="1:9" ht="16">
      <c r="A969" s="43" t="str">
        <f t="shared" si="89"/>
        <v xml:space="preserve"> </v>
      </c>
      <c r="B969" s="93" t="str">
        <f>IF(A969=" "," ",IF(periods_per_year=26,IF(A969=1,fpdate,B968+14),IF(periods_per_year=52,IF(A969=1,fpdate,B968+7),DATE(YEAR(fpdate),MONTH(fpdate)+(A969-1)*months_per_period,IF(periods_per_year=24,IF((1-MOD(A969,2))=1,DAY(fpdate)+14,DAY(fpdate)),DAY(fpdate))))))</f>
        <v xml:space="preserve"> </v>
      </c>
      <c r="C969" s="94" t="str">
        <f t="shared" si="90"/>
        <v xml:space="preserve"> </v>
      </c>
      <c r="D969" s="99"/>
      <c r="E969" s="94" t="str">
        <f t="shared" si="91"/>
        <v xml:space="preserve"> </v>
      </c>
      <c r="F969" s="94" t="str">
        <f t="shared" si="92"/>
        <v xml:space="preserve"> </v>
      </c>
      <c r="G969" s="94" t="str">
        <f t="shared" si="94"/>
        <v xml:space="preserve"> </v>
      </c>
      <c r="H969" s="98">
        <f t="shared" si="93"/>
        <v>2</v>
      </c>
      <c r="I969"/>
    </row>
    <row r="970" spans="1:9" ht="16">
      <c r="A970" s="43" t="str">
        <f t="shared" ref="A970:A1033" si="95">IF(A969&gt;=nper," ",A969+1)</f>
        <v xml:space="preserve"> </v>
      </c>
      <c r="B970" s="93" t="str">
        <f>IF(A970=" "," ",IF(periods_per_year=26,IF(A970=1,fpdate,B969+14),IF(periods_per_year=52,IF(A970=1,fpdate,B969+7),DATE(YEAR(fpdate),MONTH(fpdate)+(A970-1)*months_per_period,IF(periods_per_year=24,IF((1-MOD(A970,2))=1,DAY(fpdate)+14,DAY(fpdate)),DAY(fpdate))))))</f>
        <v xml:space="preserve"> </v>
      </c>
      <c r="C970" s="94" t="str">
        <f t="shared" ref="C970:C1033" si="96">IF(A970=" "," ",IF(OR(A970=nper,payment&gt;ROUND((1+rate)*G969,2)),ROUND((1+rate)*G969,2),payment))</f>
        <v xml:space="preserve"> </v>
      </c>
      <c r="D970" s="99"/>
      <c r="E970" s="94" t="str">
        <f t="shared" ref="E970:E1033" si="97">IF(A970=" "," ",ROUND(rate*G969,2))</f>
        <v xml:space="preserve"> </v>
      </c>
      <c r="F970" s="94" t="str">
        <f t="shared" ref="F970:F1033" si="98">IF(A970=" "," ",C970-E970+D970)</f>
        <v xml:space="preserve"> </v>
      </c>
      <c r="G970" s="94" t="str">
        <f t="shared" si="94"/>
        <v xml:space="preserve"> </v>
      </c>
      <c r="H970" s="98">
        <f t="shared" si="93"/>
        <v>2</v>
      </c>
      <c r="I970"/>
    </row>
    <row r="971" spans="1:9" ht="16">
      <c r="A971" s="43" t="str">
        <f t="shared" si="95"/>
        <v xml:space="preserve"> </v>
      </c>
      <c r="B971" s="93" t="str">
        <f>IF(A971=" "," ",IF(periods_per_year=26,IF(A971=1,fpdate,B970+14),IF(periods_per_year=52,IF(A971=1,fpdate,B970+7),DATE(YEAR(fpdate),MONTH(fpdate)+(A971-1)*months_per_period,IF(periods_per_year=24,IF((1-MOD(A971,2))=1,DAY(fpdate)+14,DAY(fpdate)),DAY(fpdate))))))</f>
        <v xml:space="preserve"> </v>
      </c>
      <c r="C971" s="94" t="str">
        <f t="shared" si="96"/>
        <v xml:space="preserve"> </v>
      </c>
      <c r="D971" s="99"/>
      <c r="E971" s="94" t="str">
        <f t="shared" si="97"/>
        <v xml:space="preserve"> </v>
      </c>
      <c r="F971" s="94" t="str">
        <f t="shared" si="98"/>
        <v xml:space="preserve"> </v>
      </c>
      <c r="G971" s="94" t="str">
        <f t="shared" si="94"/>
        <v xml:space="preserve"> </v>
      </c>
      <c r="H971" s="98">
        <f t="shared" ref="H971:H1034" si="99">IF(AND(G971&lt;&gt;" ",G972=" "),1,2)</f>
        <v>2</v>
      </c>
      <c r="I971"/>
    </row>
    <row r="972" spans="1:9" ht="16">
      <c r="A972" s="43" t="str">
        <f t="shared" si="95"/>
        <v xml:space="preserve"> </v>
      </c>
      <c r="B972" s="93" t="str">
        <f>IF(A972=" "," ",IF(periods_per_year=26,IF(A972=1,fpdate,B971+14),IF(periods_per_year=52,IF(A972=1,fpdate,B971+7),DATE(YEAR(fpdate),MONTH(fpdate)+(A972-1)*months_per_period,IF(periods_per_year=24,IF((1-MOD(A972,2))=1,DAY(fpdate)+14,DAY(fpdate)),DAY(fpdate))))))</f>
        <v xml:space="preserve"> </v>
      </c>
      <c r="C972" s="94" t="str">
        <f t="shared" si="96"/>
        <v xml:space="preserve"> </v>
      </c>
      <c r="D972" s="99"/>
      <c r="E972" s="94" t="str">
        <f t="shared" si="97"/>
        <v xml:space="preserve"> </v>
      </c>
      <c r="F972" s="94" t="str">
        <f t="shared" si="98"/>
        <v xml:space="preserve"> </v>
      </c>
      <c r="G972" s="94" t="str">
        <f t="shared" si="94"/>
        <v xml:space="preserve"> </v>
      </c>
      <c r="H972" s="98">
        <f t="shared" si="99"/>
        <v>2</v>
      </c>
      <c r="I972"/>
    </row>
    <row r="973" spans="1:9" ht="16">
      <c r="A973" s="43" t="str">
        <f t="shared" si="95"/>
        <v xml:space="preserve"> </v>
      </c>
      <c r="B973" s="93" t="str">
        <f>IF(A973=" "," ",IF(periods_per_year=26,IF(A973=1,fpdate,B972+14),IF(periods_per_year=52,IF(A973=1,fpdate,B972+7),DATE(YEAR(fpdate),MONTH(fpdate)+(A973-1)*months_per_period,IF(periods_per_year=24,IF((1-MOD(A973,2))=1,DAY(fpdate)+14,DAY(fpdate)),DAY(fpdate))))))</f>
        <v xml:space="preserve"> </v>
      </c>
      <c r="C973" s="94" t="str">
        <f t="shared" si="96"/>
        <v xml:space="preserve"> </v>
      </c>
      <c r="D973" s="99"/>
      <c r="E973" s="94" t="str">
        <f t="shared" si="97"/>
        <v xml:space="preserve"> </v>
      </c>
      <c r="F973" s="94" t="str">
        <f t="shared" si="98"/>
        <v xml:space="preserve"> </v>
      </c>
      <c r="G973" s="94" t="str">
        <f t="shared" si="94"/>
        <v xml:space="preserve"> </v>
      </c>
      <c r="H973" s="98">
        <f t="shared" si="99"/>
        <v>2</v>
      </c>
      <c r="I973"/>
    </row>
    <row r="974" spans="1:9" ht="16">
      <c r="A974" s="43" t="str">
        <f t="shared" si="95"/>
        <v xml:space="preserve"> </v>
      </c>
      <c r="B974" s="93" t="str">
        <f>IF(A974=" "," ",IF(periods_per_year=26,IF(A974=1,fpdate,B973+14),IF(periods_per_year=52,IF(A974=1,fpdate,B973+7),DATE(YEAR(fpdate),MONTH(fpdate)+(A974-1)*months_per_period,IF(periods_per_year=24,IF((1-MOD(A974,2))=1,DAY(fpdate)+14,DAY(fpdate)),DAY(fpdate))))))</f>
        <v xml:space="preserve"> </v>
      </c>
      <c r="C974" s="94" t="str">
        <f t="shared" si="96"/>
        <v xml:space="preserve"> </v>
      </c>
      <c r="D974" s="99"/>
      <c r="E974" s="94" t="str">
        <f t="shared" si="97"/>
        <v xml:space="preserve"> </v>
      </c>
      <c r="F974" s="94" t="str">
        <f t="shared" si="98"/>
        <v xml:space="preserve"> </v>
      </c>
      <c r="G974" s="94" t="str">
        <f t="shared" si="94"/>
        <v xml:space="preserve"> </v>
      </c>
      <c r="H974" s="98">
        <f t="shared" si="99"/>
        <v>2</v>
      </c>
      <c r="I974"/>
    </row>
    <row r="975" spans="1:9" ht="16">
      <c r="A975" s="43" t="str">
        <f t="shared" si="95"/>
        <v xml:space="preserve"> </v>
      </c>
      <c r="B975" s="93" t="str">
        <f>IF(A975=" "," ",IF(periods_per_year=26,IF(A975=1,fpdate,B974+14),IF(periods_per_year=52,IF(A975=1,fpdate,B974+7),DATE(YEAR(fpdate),MONTH(fpdate)+(A975-1)*months_per_period,IF(periods_per_year=24,IF((1-MOD(A975,2))=1,DAY(fpdate)+14,DAY(fpdate)),DAY(fpdate))))))</f>
        <v xml:space="preserve"> </v>
      </c>
      <c r="C975" s="94" t="str">
        <f t="shared" si="96"/>
        <v xml:space="preserve"> </v>
      </c>
      <c r="D975" s="99"/>
      <c r="E975" s="94" t="str">
        <f t="shared" si="97"/>
        <v xml:space="preserve"> </v>
      </c>
      <c r="F975" s="94" t="str">
        <f t="shared" si="98"/>
        <v xml:space="preserve"> </v>
      </c>
      <c r="G975" s="94" t="str">
        <f t="shared" si="94"/>
        <v xml:space="preserve"> </v>
      </c>
      <c r="H975" s="98">
        <f t="shared" si="99"/>
        <v>2</v>
      </c>
      <c r="I975"/>
    </row>
    <row r="976" spans="1:9" ht="16">
      <c r="A976" s="43" t="str">
        <f t="shared" si="95"/>
        <v xml:space="preserve"> </v>
      </c>
      <c r="B976" s="93" t="str">
        <f>IF(A976=" "," ",IF(periods_per_year=26,IF(A976=1,fpdate,B975+14),IF(periods_per_year=52,IF(A976=1,fpdate,B975+7),DATE(YEAR(fpdate),MONTH(fpdate)+(A976-1)*months_per_period,IF(periods_per_year=24,IF((1-MOD(A976,2))=1,DAY(fpdate)+14,DAY(fpdate)),DAY(fpdate))))))</f>
        <v xml:space="preserve"> </v>
      </c>
      <c r="C976" s="94" t="str">
        <f t="shared" si="96"/>
        <v xml:space="preserve"> </v>
      </c>
      <c r="D976" s="99"/>
      <c r="E976" s="94" t="str">
        <f t="shared" si="97"/>
        <v xml:space="preserve"> </v>
      </c>
      <c r="F976" s="94" t="str">
        <f t="shared" si="98"/>
        <v xml:space="preserve"> </v>
      </c>
      <c r="G976" s="94" t="str">
        <f t="shared" si="94"/>
        <v xml:space="preserve"> </v>
      </c>
      <c r="H976" s="98">
        <f t="shared" si="99"/>
        <v>2</v>
      </c>
      <c r="I976"/>
    </row>
    <row r="977" spans="1:9" ht="16">
      <c r="A977" s="43" t="str">
        <f t="shared" si="95"/>
        <v xml:space="preserve"> </v>
      </c>
      <c r="B977" s="93" t="str">
        <f>IF(A977=" "," ",IF(periods_per_year=26,IF(A977=1,fpdate,B976+14),IF(periods_per_year=52,IF(A977=1,fpdate,B976+7),DATE(YEAR(fpdate),MONTH(fpdate)+(A977-1)*months_per_period,IF(periods_per_year=24,IF((1-MOD(A977,2))=1,DAY(fpdate)+14,DAY(fpdate)),DAY(fpdate))))))</f>
        <v xml:space="preserve"> </v>
      </c>
      <c r="C977" s="94" t="str">
        <f t="shared" si="96"/>
        <v xml:space="preserve"> </v>
      </c>
      <c r="D977" s="99"/>
      <c r="E977" s="94" t="str">
        <f t="shared" si="97"/>
        <v xml:space="preserve"> </v>
      </c>
      <c r="F977" s="94" t="str">
        <f t="shared" si="98"/>
        <v xml:space="preserve"> </v>
      </c>
      <c r="G977" s="94" t="str">
        <f t="shared" si="94"/>
        <v xml:space="preserve"> </v>
      </c>
      <c r="H977" s="98">
        <f t="shared" si="99"/>
        <v>2</v>
      </c>
      <c r="I977"/>
    </row>
    <row r="978" spans="1:9" ht="16">
      <c r="A978" s="43" t="str">
        <f t="shared" si="95"/>
        <v xml:space="preserve"> </v>
      </c>
      <c r="B978" s="93" t="str">
        <f>IF(A978=" "," ",IF(periods_per_year=26,IF(A978=1,fpdate,B977+14),IF(periods_per_year=52,IF(A978=1,fpdate,B977+7),DATE(YEAR(fpdate),MONTH(fpdate)+(A978-1)*months_per_period,IF(periods_per_year=24,IF((1-MOD(A978,2))=1,DAY(fpdate)+14,DAY(fpdate)),DAY(fpdate))))))</f>
        <v xml:space="preserve"> </v>
      </c>
      <c r="C978" s="94" t="str">
        <f t="shared" si="96"/>
        <v xml:space="preserve"> </v>
      </c>
      <c r="D978" s="99"/>
      <c r="E978" s="94" t="str">
        <f t="shared" si="97"/>
        <v xml:space="preserve"> </v>
      </c>
      <c r="F978" s="94" t="str">
        <f t="shared" si="98"/>
        <v xml:space="preserve"> </v>
      </c>
      <c r="G978" s="94" t="str">
        <f t="shared" si="94"/>
        <v xml:space="preserve"> </v>
      </c>
      <c r="H978" s="98">
        <f t="shared" si="99"/>
        <v>2</v>
      </c>
      <c r="I978"/>
    </row>
    <row r="979" spans="1:9" ht="16">
      <c r="A979" s="43" t="str">
        <f t="shared" si="95"/>
        <v xml:space="preserve"> </v>
      </c>
      <c r="B979" s="93" t="str">
        <f>IF(A979=" "," ",IF(periods_per_year=26,IF(A979=1,fpdate,B978+14),IF(periods_per_year=52,IF(A979=1,fpdate,B978+7),DATE(YEAR(fpdate),MONTH(fpdate)+(A979-1)*months_per_period,IF(periods_per_year=24,IF((1-MOD(A979,2))=1,DAY(fpdate)+14,DAY(fpdate)),DAY(fpdate))))))</f>
        <v xml:space="preserve"> </v>
      </c>
      <c r="C979" s="94" t="str">
        <f t="shared" si="96"/>
        <v xml:space="preserve"> </v>
      </c>
      <c r="D979" s="99"/>
      <c r="E979" s="94" t="str">
        <f t="shared" si="97"/>
        <v xml:space="preserve"> </v>
      </c>
      <c r="F979" s="94" t="str">
        <f t="shared" si="98"/>
        <v xml:space="preserve"> </v>
      </c>
      <c r="G979" s="94" t="str">
        <f t="shared" si="94"/>
        <v xml:space="preserve"> </v>
      </c>
      <c r="H979" s="98">
        <f t="shared" si="99"/>
        <v>2</v>
      </c>
      <c r="I979"/>
    </row>
    <row r="980" spans="1:9" ht="16">
      <c r="A980" s="43" t="str">
        <f t="shared" si="95"/>
        <v xml:space="preserve"> </v>
      </c>
      <c r="B980" s="93" t="str">
        <f>IF(A980=" "," ",IF(periods_per_year=26,IF(A980=1,fpdate,B979+14),IF(periods_per_year=52,IF(A980=1,fpdate,B979+7),DATE(YEAR(fpdate),MONTH(fpdate)+(A980-1)*months_per_period,IF(periods_per_year=24,IF((1-MOD(A980,2))=1,DAY(fpdate)+14,DAY(fpdate)),DAY(fpdate))))))</f>
        <v xml:space="preserve"> </v>
      </c>
      <c r="C980" s="94" t="str">
        <f t="shared" si="96"/>
        <v xml:space="preserve"> </v>
      </c>
      <c r="D980" s="99"/>
      <c r="E980" s="94" t="str">
        <f t="shared" si="97"/>
        <v xml:space="preserve"> </v>
      </c>
      <c r="F980" s="94" t="str">
        <f t="shared" si="98"/>
        <v xml:space="preserve"> </v>
      </c>
      <c r="G980" s="94" t="str">
        <f t="shared" si="94"/>
        <v xml:space="preserve"> </v>
      </c>
      <c r="H980" s="98">
        <f t="shared" si="99"/>
        <v>2</v>
      </c>
      <c r="I980"/>
    </row>
    <row r="981" spans="1:9" ht="16">
      <c r="A981" s="43" t="str">
        <f t="shared" si="95"/>
        <v xml:space="preserve"> </v>
      </c>
      <c r="B981" s="93" t="str">
        <f>IF(A981=" "," ",IF(periods_per_year=26,IF(A981=1,fpdate,B980+14),IF(periods_per_year=52,IF(A981=1,fpdate,B980+7),DATE(YEAR(fpdate),MONTH(fpdate)+(A981-1)*months_per_period,IF(periods_per_year=24,IF((1-MOD(A981,2))=1,DAY(fpdate)+14,DAY(fpdate)),DAY(fpdate))))))</f>
        <v xml:space="preserve"> </v>
      </c>
      <c r="C981" s="94" t="str">
        <f t="shared" si="96"/>
        <v xml:space="preserve"> </v>
      </c>
      <c r="D981" s="99"/>
      <c r="E981" s="94" t="str">
        <f t="shared" si="97"/>
        <v xml:space="preserve"> </v>
      </c>
      <c r="F981" s="94" t="str">
        <f t="shared" si="98"/>
        <v xml:space="preserve"> </v>
      </c>
      <c r="G981" s="94" t="str">
        <f t="shared" si="94"/>
        <v xml:space="preserve"> </v>
      </c>
      <c r="H981" s="98">
        <f t="shared" si="99"/>
        <v>2</v>
      </c>
      <c r="I981"/>
    </row>
    <row r="982" spans="1:9" ht="16">
      <c r="A982" s="43" t="str">
        <f t="shared" si="95"/>
        <v xml:space="preserve"> </v>
      </c>
      <c r="B982" s="93" t="str">
        <f>IF(A982=" "," ",IF(periods_per_year=26,IF(A982=1,fpdate,B981+14),IF(periods_per_year=52,IF(A982=1,fpdate,B981+7),DATE(YEAR(fpdate),MONTH(fpdate)+(A982-1)*months_per_period,IF(periods_per_year=24,IF((1-MOD(A982,2))=1,DAY(fpdate)+14,DAY(fpdate)),DAY(fpdate))))))</f>
        <v xml:space="preserve"> </v>
      </c>
      <c r="C982" s="94" t="str">
        <f t="shared" si="96"/>
        <v xml:space="preserve"> </v>
      </c>
      <c r="D982" s="99"/>
      <c r="E982" s="94" t="str">
        <f t="shared" si="97"/>
        <v xml:space="preserve"> </v>
      </c>
      <c r="F982" s="94" t="str">
        <f t="shared" si="98"/>
        <v xml:space="preserve"> </v>
      </c>
      <c r="G982" s="94" t="str">
        <f t="shared" si="94"/>
        <v xml:space="preserve"> </v>
      </c>
      <c r="H982" s="98">
        <f t="shared" si="99"/>
        <v>2</v>
      </c>
      <c r="I982"/>
    </row>
    <row r="983" spans="1:9" ht="16">
      <c r="A983" s="43" t="str">
        <f t="shared" si="95"/>
        <v xml:space="preserve"> </v>
      </c>
      <c r="B983" s="93" t="str">
        <f>IF(A983=" "," ",IF(periods_per_year=26,IF(A983=1,fpdate,B982+14),IF(periods_per_year=52,IF(A983=1,fpdate,B982+7),DATE(YEAR(fpdate),MONTH(fpdate)+(A983-1)*months_per_period,IF(periods_per_year=24,IF((1-MOD(A983,2))=1,DAY(fpdate)+14,DAY(fpdate)),DAY(fpdate))))))</f>
        <v xml:space="preserve"> </v>
      </c>
      <c r="C983" s="94" t="str">
        <f t="shared" si="96"/>
        <v xml:space="preserve"> </v>
      </c>
      <c r="D983" s="99"/>
      <c r="E983" s="94" t="str">
        <f t="shared" si="97"/>
        <v xml:space="preserve"> </v>
      </c>
      <c r="F983" s="94" t="str">
        <f t="shared" si="98"/>
        <v xml:space="preserve"> </v>
      </c>
      <c r="G983" s="94" t="str">
        <f t="shared" si="94"/>
        <v xml:space="preserve"> </v>
      </c>
      <c r="H983" s="98">
        <f t="shared" si="99"/>
        <v>2</v>
      </c>
      <c r="I983"/>
    </row>
    <row r="984" spans="1:9" ht="16">
      <c r="A984" s="43" t="str">
        <f t="shared" si="95"/>
        <v xml:space="preserve"> </v>
      </c>
      <c r="B984" s="93" t="str">
        <f>IF(A984=" "," ",IF(periods_per_year=26,IF(A984=1,fpdate,B983+14),IF(periods_per_year=52,IF(A984=1,fpdate,B983+7),DATE(YEAR(fpdate),MONTH(fpdate)+(A984-1)*months_per_period,IF(periods_per_year=24,IF((1-MOD(A984,2))=1,DAY(fpdate)+14,DAY(fpdate)),DAY(fpdate))))))</f>
        <v xml:space="preserve"> </v>
      </c>
      <c r="C984" s="94" t="str">
        <f t="shared" si="96"/>
        <v xml:space="preserve"> </v>
      </c>
      <c r="D984" s="99"/>
      <c r="E984" s="94" t="str">
        <f t="shared" si="97"/>
        <v xml:space="preserve"> </v>
      </c>
      <c r="F984" s="94" t="str">
        <f t="shared" si="98"/>
        <v xml:space="preserve"> </v>
      </c>
      <c r="G984" s="94" t="str">
        <f t="shared" si="94"/>
        <v xml:space="preserve"> </v>
      </c>
      <c r="H984" s="98">
        <f t="shared" si="99"/>
        <v>2</v>
      </c>
      <c r="I984"/>
    </row>
    <row r="985" spans="1:9" ht="16">
      <c r="A985" s="43" t="str">
        <f t="shared" si="95"/>
        <v xml:space="preserve"> </v>
      </c>
      <c r="B985" s="93" t="str">
        <f>IF(A985=" "," ",IF(periods_per_year=26,IF(A985=1,fpdate,B984+14),IF(periods_per_year=52,IF(A985=1,fpdate,B984+7),DATE(YEAR(fpdate),MONTH(fpdate)+(A985-1)*months_per_period,IF(periods_per_year=24,IF((1-MOD(A985,2))=1,DAY(fpdate)+14,DAY(fpdate)),DAY(fpdate))))))</f>
        <v xml:space="preserve"> </v>
      </c>
      <c r="C985" s="94" t="str">
        <f t="shared" si="96"/>
        <v xml:space="preserve"> </v>
      </c>
      <c r="D985" s="99"/>
      <c r="E985" s="94" t="str">
        <f t="shared" si="97"/>
        <v xml:space="preserve"> </v>
      </c>
      <c r="F985" s="94" t="str">
        <f t="shared" si="98"/>
        <v xml:space="preserve"> </v>
      </c>
      <c r="G985" s="94" t="str">
        <f t="shared" si="94"/>
        <v xml:space="preserve"> </v>
      </c>
      <c r="H985" s="98">
        <f t="shared" si="99"/>
        <v>2</v>
      </c>
      <c r="I985"/>
    </row>
    <row r="986" spans="1:9" ht="16">
      <c r="A986" s="43" t="str">
        <f t="shared" si="95"/>
        <v xml:space="preserve"> </v>
      </c>
      <c r="B986" s="93" t="str">
        <f>IF(A986=" "," ",IF(periods_per_year=26,IF(A986=1,fpdate,B985+14),IF(periods_per_year=52,IF(A986=1,fpdate,B985+7),DATE(YEAR(fpdate),MONTH(fpdate)+(A986-1)*months_per_period,IF(periods_per_year=24,IF((1-MOD(A986,2))=1,DAY(fpdate)+14,DAY(fpdate)),DAY(fpdate))))))</f>
        <v xml:space="preserve"> </v>
      </c>
      <c r="C986" s="94" t="str">
        <f t="shared" si="96"/>
        <v xml:space="preserve"> </v>
      </c>
      <c r="D986" s="99"/>
      <c r="E986" s="94" t="str">
        <f t="shared" si="97"/>
        <v xml:space="preserve"> </v>
      </c>
      <c r="F986" s="94" t="str">
        <f t="shared" si="98"/>
        <v xml:space="preserve"> </v>
      </c>
      <c r="G986" s="94" t="str">
        <f t="shared" si="94"/>
        <v xml:space="preserve"> </v>
      </c>
      <c r="H986" s="98">
        <f t="shared" si="99"/>
        <v>2</v>
      </c>
      <c r="I986"/>
    </row>
    <row r="987" spans="1:9" ht="16">
      <c r="A987" s="43" t="str">
        <f t="shared" si="95"/>
        <v xml:space="preserve"> </v>
      </c>
      <c r="B987" s="93" t="str">
        <f>IF(A987=" "," ",IF(periods_per_year=26,IF(A987=1,fpdate,B986+14),IF(periods_per_year=52,IF(A987=1,fpdate,B986+7),DATE(YEAR(fpdate),MONTH(fpdate)+(A987-1)*months_per_period,IF(periods_per_year=24,IF((1-MOD(A987,2))=1,DAY(fpdate)+14,DAY(fpdate)),DAY(fpdate))))))</f>
        <v xml:space="preserve"> </v>
      </c>
      <c r="C987" s="94" t="str">
        <f t="shared" si="96"/>
        <v xml:space="preserve"> </v>
      </c>
      <c r="D987" s="99"/>
      <c r="E987" s="94" t="str">
        <f t="shared" si="97"/>
        <v xml:space="preserve"> </v>
      </c>
      <c r="F987" s="94" t="str">
        <f t="shared" si="98"/>
        <v xml:space="preserve"> </v>
      </c>
      <c r="G987" s="94" t="str">
        <f t="shared" si="94"/>
        <v xml:space="preserve"> </v>
      </c>
      <c r="H987" s="98">
        <f t="shared" si="99"/>
        <v>2</v>
      </c>
      <c r="I987"/>
    </row>
    <row r="988" spans="1:9" ht="16">
      <c r="A988" s="43" t="str">
        <f t="shared" si="95"/>
        <v xml:space="preserve"> </v>
      </c>
      <c r="B988" s="93" t="str">
        <f>IF(A988=" "," ",IF(periods_per_year=26,IF(A988=1,fpdate,B987+14),IF(periods_per_year=52,IF(A988=1,fpdate,B987+7),DATE(YEAR(fpdate),MONTH(fpdate)+(A988-1)*months_per_period,IF(periods_per_year=24,IF((1-MOD(A988,2))=1,DAY(fpdate)+14,DAY(fpdate)),DAY(fpdate))))))</f>
        <v xml:space="preserve"> </v>
      </c>
      <c r="C988" s="94" t="str">
        <f t="shared" si="96"/>
        <v xml:space="preserve"> </v>
      </c>
      <c r="D988" s="99"/>
      <c r="E988" s="94" t="str">
        <f t="shared" si="97"/>
        <v xml:space="preserve"> </v>
      </c>
      <c r="F988" s="94" t="str">
        <f t="shared" si="98"/>
        <v xml:space="preserve"> </v>
      </c>
      <c r="G988" s="94" t="str">
        <f t="shared" si="94"/>
        <v xml:space="preserve"> </v>
      </c>
      <c r="H988" s="98">
        <f t="shared" si="99"/>
        <v>2</v>
      </c>
      <c r="I988"/>
    </row>
    <row r="989" spans="1:9" ht="16">
      <c r="A989" s="43" t="str">
        <f t="shared" si="95"/>
        <v xml:space="preserve"> </v>
      </c>
      <c r="B989" s="93" t="str">
        <f>IF(A989=" "," ",IF(periods_per_year=26,IF(A989=1,fpdate,B988+14),IF(periods_per_year=52,IF(A989=1,fpdate,B988+7),DATE(YEAR(fpdate),MONTH(fpdate)+(A989-1)*months_per_period,IF(periods_per_year=24,IF((1-MOD(A989,2))=1,DAY(fpdate)+14,DAY(fpdate)),DAY(fpdate))))))</f>
        <v xml:space="preserve"> </v>
      </c>
      <c r="C989" s="94" t="str">
        <f t="shared" si="96"/>
        <v xml:space="preserve"> </v>
      </c>
      <c r="D989" s="99"/>
      <c r="E989" s="94" t="str">
        <f t="shared" si="97"/>
        <v xml:space="preserve"> </v>
      </c>
      <c r="F989" s="94" t="str">
        <f t="shared" si="98"/>
        <v xml:space="preserve"> </v>
      </c>
      <c r="G989" s="94" t="str">
        <f t="shared" si="94"/>
        <v xml:space="preserve"> </v>
      </c>
      <c r="H989" s="98">
        <f t="shared" si="99"/>
        <v>2</v>
      </c>
      <c r="I989"/>
    </row>
    <row r="990" spans="1:9" ht="16">
      <c r="A990" s="43" t="str">
        <f t="shared" si="95"/>
        <v xml:space="preserve"> </v>
      </c>
      <c r="B990" s="93" t="str">
        <f>IF(A990=" "," ",IF(periods_per_year=26,IF(A990=1,fpdate,B989+14),IF(periods_per_year=52,IF(A990=1,fpdate,B989+7),DATE(YEAR(fpdate),MONTH(fpdate)+(A990-1)*months_per_period,IF(periods_per_year=24,IF((1-MOD(A990,2))=1,DAY(fpdate)+14,DAY(fpdate)),DAY(fpdate))))))</f>
        <v xml:space="preserve"> </v>
      </c>
      <c r="C990" s="94" t="str">
        <f t="shared" si="96"/>
        <v xml:space="preserve"> </v>
      </c>
      <c r="D990" s="99"/>
      <c r="E990" s="94" t="str">
        <f t="shared" si="97"/>
        <v xml:space="preserve"> </v>
      </c>
      <c r="F990" s="94" t="str">
        <f t="shared" si="98"/>
        <v xml:space="preserve"> </v>
      </c>
      <c r="G990" s="94" t="str">
        <f t="shared" si="94"/>
        <v xml:space="preserve"> </v>
      </c>
      <c r="H990" s="98">
        <f t="shared" si="99"/>
        <v>2</v>
      </c>
      <c r="I990"/>
    </row>
    <row r="991" spans="1:9" ht="16">
      <c r="A991" s="43" t="str">
        <f t="shared" si="95"/>
        <v xml:space="preserve"> </v>
      </c>
      <c r="B991" s="93" t="str">
        <f>IF(A991=" "," ",IF(periods_per_year=26,IF(A991=1,fpdate,B990+14),IF(periods_per_year=52,IF(A991=1,fpdate,B990+7),DATE(YEAR(fpdate),MONTH(fpdate)+(A991-1)*months_per_period,IF(periods_per_year=24,IF((1-MOD(A991,2))=1,DAY(fpdate)+14,DAY(fpdate)),DAY(fpdate))))))</f>
        <v xml:space="preserve"> </v>
      </c>
      <c r="C991" s="94" t="str">
        <f t="shared" si="96"/>
        <v xml:space="preserve"> </v>
      </c>
      <c r="D991" s="99"/>
      <c r="E991" s="94" t="str">
        <f t="shared" si="97"/>
        <v xml:space="preserve"> </v>
      </c>
      <c r="F991" s="94" t="str">
        <f t="shared" si="98"/>
        <v xml:space="preserve"> </v>
      </c>
      <c r="G991" s="94" t="str">
        <f t="shared" si="94"/>
        <v xml:space="preserve"> </v>
      </c>
      <c r="H991" s="98">
        <f t="shared" si="99"/>
        <v>2</v>
      </c>
      <c r="I991"/>
    </row>
    <row r="992" spans="1:9" ht="16">
      <c r="A992" s="43" t="str">
        <f t="shared" si="95"/>
        <v xml:space="preserve"> </v>
      </c>
      <c r="B992" s="93" t="str">
        <f>IF(A992=" "," ",IF(periods_per_year=26,IF(A992=1,fpdate,B991+14),IF(periods_per_year=52,IF(A992=1,fpdate,B991+7),DATE(YEAR(fpdate),MONTH(fpdate)+(A992-1)*months_per_period,IF(periods_per_year=24,IF((1-MOD(A992,2))=1,DAY(fpdate)+14,DAY(fpdate)),DAY(fpdate))))))</f>
        <v xml:space="preserve"> </v>
      </c>
      <c r="C992" s="94" t="str">
        <f t="shared" si="96"/>
        <v xml:space="preserve"> </v>
      </c>
      <c r="D992" s="99"/>
      <c r="E992" s="94" t="str">
        <f t="shared" si="97"/>
        <v xml:space="preserve"> </v>
      </c>
      <c r="F992" s="94" t="str">
        <f t="shared" si="98"/>
        <v xml:space="preserve"> </v>
      </c>
      <c r="G992" s="94" t="str">
        <f t="shared" si="94"/>
        <v xml:space="preserve"> </v>
      </c>
      <c r="H992" s="98">
        <f t="shared" si="99"/>
        <v>2</v>
      </c>
      <c r="I992"/>
    </row>
    <row r="993" spans="1:9" ht="16">
      <c r="A993" s="43" t="str">
        <f t="shared" si="95"/>
        <v xml:space="preserve"> </v>
      </c>
      <c r="B993" s="93" t="str">
        <f>IF(A993=" "," ",IF(periods_per_year=26,IF(A993=1,fpdate,B992+14),IF(periods_per_year=52,IF(A993=1,fpdate,B992+7),DATE(YEAR(fpdate),MONTH(fpdate)+(A993-1)*months_per_period,IF(periods_per_year=24,IF((1-MOD(A993,2))=1,DAY(fpdate)+14,DAY(fpdate)),DAY(fpdate))))))</f>
        <v xml:space="preserve"> </v>
      </c>
      <c r="C993" s="94" t="str">
        <f t="shared" si="96"/>
        <v xml:space="preserve"> </v>
      </c>
      <c r="D993" s="99"/>
      <c r="E993" s="94" t="str">
        <f t="shared" si="97"/>
        <v xml:space="preserve"> </v>
      </c>
      <c r="F993" s="94" t="str">
        <f t="shared" si="98"/>
        <v xml:space="preserve"> </v>
      </c>
      <c r="G993" s="94" t="str">
        <f t="shared" si="94"/>
        <v xml:space="preserve"> </v>
      </c>
      <c r="H993" s="98">
        <f t="shared" si="99"/>
        <v>2</v>
      </c>
      <c r="I993"/>
    </row>
    <row r="994" spans="1:9" ht="16">
      <c r="A994" s="43" t="str">
        <f t="shared" si="95"/>
        <v xml:space="preserve"> </v>
      </c>
      <c r="B994" s="93" t="str">
        <f>IF(A994=" "," ",IF(periods_per_year=26,IF(A994=1,fpdate,B993+14),IF(periods_per_year=52,IF(A994=1,fpdate,B993+7),DATE(YEAR(fpdate),MONTH(fpdate)+(A994-1)*months_per_period,IF(periods_per_year=24,IF((1-MOD(A994,2))=1,DAY(fpdate)+14,DAY(fpdate)),DAY(fpdate))))))</f>
        <v xml:space="preserve"> </v>
      </c>
      <c r="C994" s="94" t="str">
        <f t="shared" si="96"/>
        <v xml:space="preserve"> </v>
      </c>
      <c r="D994" s="99"/>
      <c r="E994" s="94" t="str">
        <f t="shared" si="97"/>
        <v xml:space="preserve"> </v>
      </c>
      <c r="F994" s="94" t="str">
        <f t="shared" si="98"/>
        <v xml:space="preserve"> </v>
      </c>
      <c r="G994" s="94" t="str">
        <f t="shared" si="94"/>
        <v xml:space="preserve"> </v>
      </c>
      <c r="H994" s="98">
        <f t="shared" si="99"/>
        <v>2</v>
      </c>
      <c r="I994"/>
    </row>
    <row r="995" spans="1:9" ht="16">
      <c r="A995" s="43" t="str">
        <f t="shared" si="95"/>
        <v xml:space="preserve"> </v>
      </c>
      <c r="B995" s="93" t="str">
        <f>IF(A995=" "," ",IF(periods_per_year=26,IF(A995=1,fpdate,B994+14),IF(periods_per_year=52,IF(A995=1,fpdate,B994+7),DATE(YEAR(fpdate),MONTH(fpdate)+(A995-1)*months_per_period,IF(periods_per_year=24,IF((1-MOD(A995,2))=1,DAY(fpdate)+14,DAY(fpdate)),DAY(fpdate))))))</f>
        <v xml:space="preserve"> </v>
      </c>
      <c r="C995" s="94" t="str">
        <f t="shared" si="96"/>
        <v xml:space="preserve"> </v>
      </c>
      <c r="D995" s="99"/>
      <c r="E995" s="94" t="str">
        <f t="shared" si="97"/>
        <v xml:space="preserve"> </v>
      </c>
      <c r="F995" s="94" t="str">
        <f t="shared" si="98"/>
        <v xml:space="preserve"> </v>
      </c>
      <c r="G995" s="94" t="str">
        <f t="shared" si="94"/>
        <v xml:space="preserve"> </v>
      </c>
      <c r="H995" s="98">
        <f t="shared" si="99"/>
        <v>2</v>
      </c>
      <c r="I995"/>
    </row>
    <row r="996" spans="1:9" ht="16">
      <c r="A996" s="43" t="str">
        <f t="shared" si="95"/>
        <v xml:space="preserve"> </v>
      </c>
      <c r="B996" s="93" t="str">
        <f>IF(A996=" "," ",IF(periods_per_year=26,IF(A996=1,fpdate,B995+14),IF(periods_per_year=52,IF(A996=1,fpdate,B995+7),DATE(YEAR(fpdate),MONTH(fpdate)+(A996-1)*months_per_period,IF(periods_per_year=24,IF((1-MOD(A996,2))=1,DAY(fpdate)+14,DAY(fpdate)),DAY(fpdate))))))</f>
        <v xml:space="preserve"> </v>
      </c>
      <c r="C996" s="94" t="str">
        <f t="shared" si="96"/>
        <v xml:space="preserve"> </v>
      </c>
      <c r="D996" s="99"/>
      <c r="E996" s="94" t="str">
        <f t="shared" si="97"/>
        <v xml:space="preserve"> </v>
      </c>
      <c r="F996" s="94" t="str">
        <f t="shared" si="98"/>
        <v xml:space="preserve"> </v>
      </c>
      <c r="G996" s="94" t="str">
        <f t="shared" si="94"/>
        <v xml:space="preserve"> </v>
      </c>
      <c r="H996" s="98">
        <f t="shared" si="99"/>
        <v>2</v>
      </c>
      <c r="I996"/>
    </row>
    <row r="997" spans="1:9" ht="16">
      <c r="A997" s="43" t="str">
        <f t="shared" si="95"/>
        <v xml:space="preserve"> </v>
      </c>
      <c r="B997" s="93" t="str">
        <f>IF(A997=" "," ",IF(periods_per_year=26,IF(A997=1,fpdate,B996+14),IF(periods_per_year=52,IF(A997=1,fpdate,B996+7),DATE(YEAR(fpdate),MONTH(fpdate)+(A997-1)*months_per_period,IF(periods_per_year=24,IF((1-MOD(A997,2))=1,DAY(fpdate)+14,DAY(fpdate)),DAY(fpdate))))))</f>
        <v xml:space="preserve"> </v>
      </c>
      <c r="C997" s="94" t="str">
        <f t="shared" si="96"/>
        <v xml:space="preserve"> </v>
      </c>
      <c r="D997" s="99"/>
      <c r="E997" s="94" t="str">
        <f t="shared" si="97"/>
        <v xml:space="preserve"> </v>
      </c>
      <c r="F997" s="94" t="str">
        <f t="shared" si="98"/>
        <v xml:space="preserve"> </v>
      </c>
      <c r="G997" s="94" t="str">
        <f t="shared" si="94"/>
        <v xml:space="preserve"> </v>
      </c>
      <c r="H997" s="98">
        <f t="shared" si="99"/>
        <v>2</v>
      </c>
      <c r="I997"/>
    </row>
    <row r="998" spans="1:9" ht="16">
      <c r="A998" s="43" t="str">
        <f t="shared" si="95"/>
        <v xml:space="preserve"> </v>
      </c>
      <c r="B998" s="93" t="str">
        <f>IF(A998=" "," ",IF(periods_per_year=26,IF(A998=1,fpdate,B997+14),IF(periods_per_year=52,IF(A998=1,fpdate,B997+7),DATE(YEAR(fpdate),MONTH(fpdate)+(A998-1)*months_per_period,IF(periods_per_year=24,IF((1-MOD(A998,2))=1,DAY(fpdate)+14,DAY(fpdate)),DAY(fpdate))))))</f>
        <v xml:space="preserve"> </v>
      </c>
      <c r="C998" s="94" t="str">
        <f t="shared" si="96"/>
        <v xml:space="preserve"> </v>
      </c>
      <c r="D998" s="99"/>
      <c r="E998" s="94" t="str">
        <f t="shared" si="97"/>
        <v xml:space="preserve"> </v>
      </c>
      <c r="F998" s="94" t="str">
        <f t="shared" si="98"/>
        <v xml:space="preserve"> </v>
      </c>
      <c r="G998" s="94" t="str">
        <f t="shared" si="94"/>
        <v xml:space="preserve"> </v>
      </c>
      <c r="H998" s="98">
        <f t="shared" si="99"/>
        <v>2</v>
      </c>
      <c r="I998"/>
    </row>
    <row r="999" spans="1:9" ht="16">
      <c r="A999" s="43" t="str">
        <f t="shared" si="95"/>
        <v xml:space="preserve"> </v>
      </c>
      <c r="B999" s="93" t="str">
        <f>IF(A999=" "," ",IF(periods_per_year=26,IF(A999=1,fpdate,B998+14),IF(periods_per_year=52,IF(A999=1,fpdate,B998+7),DATE(YEAR(fpdate),MONTH(fpdate)+(A999-1)*months_per_period,IF(periods_per_year=24,IF((1-MOD(A999,2))=1,DAY(fpdate)+14,DAY(fpdate)),DAY(fpdate))))))</f>
        <v xml:space="preserve"> </v>
      </c>
      <c r="C999" s="94" t="str">
        <f t="shared" si="96"/>
        <v xml:space="preserve"> </v>
      </c>
      <c r="D999" s="99"/>
      <c r="E999" s="94" t="str">
        <f t="shared" si="97"/>
        <v xml:space="preserve"> </v>
      </c>
      <c r="F999" s="94" t="str">
        <f t="shared" si="98"/>
        <v xml:space="preserve"> </v>
      </c>
      <c r="G999" s="94" t="str">
        <f t="shared" si="94"/>
        <v xml:space="preserve"> </v>
      </c>
      <c r="H999" s="98">
        <f t="shared" si="99"/>
        <v>2</v>
      </c>
      <c r="I999"/>
    </row>
    <row r="1000" spans="1:9" ht="16">
      <c r="A1000" s="43" t="str">
        <f t="shared" si="95"/>
        <v xml:space="preserve"> </v>
      </c>
      <c r="B1000" s="93" t="str">
        <f>IF(A1000=" "," ",IF(periods_per_year=26,IF(A1000=1,fpdate,B999+14),IF(periods_per_year=52,IF(A1000=1,fpdate,B999+7),DATE(YEAR(fpdate),MONTH(fpdate)+(A1000-1)*months_per_period,IF(periods_per_year=24,IF((1-MOD(A1000,2))=1,DAY(fpdate)+14,DAY(fpdate)),DAY(fpdate))))))</f>
        <v xml:space="preserve"> </v>
      </c>
      <c r="C1000" s="94" t="str">
        <f t="shared" si="96"/>
        <v xml:space="preserve"> </v>
      </c>
      <c r="D1000" s="99"/>
      <c r="E1000" s="94" t="str">
        <f t="shared" si="97"/>
        <v xml:space="preserve"> </v>
      </c>
      <c r="F1000" s="94" t="str">
        <f t="shared" si="98"/>
        <v xml:space="preserve"> </v>
      </c>
      <c r="G1000" s="94" t="str">
        <f t="shared" si="94"/>
        <v xml:space="preserve"> </v>
      </c>
      <c r="H1000" s="98">
        <f t="shared" si="99"/>
        <v>2</v>
      </c>
      <c r="I1000"/>
    </row>
    <row r="1001" spans="1:9" ht="16">
      <c r="A1001" s="43" t="str">
        <f t="shared" si="95"/>
        <v xml:space="preserve"> </v>
      </c>
      <c r="B1001" s="93" t="str">
        <f>IF(A1001=" "," ",IF(periods_per_year=26,IF(A1001=1,fpdate,B1000+14),IF(periods_per_year=52,IF(A1001=1,fpdate,B1000+7),DATE(YEAR(fpdate),MONTH(fpdate)+(A1001-1)*months_per_period,IF(periods_per_year=24,IF((1-MOD(A1001,2))=1,DAY(fpdate)+14,DAY(fpdate)),DAY(fpdate))))))</f>
        <v xml:space="preserve"> </v>
      </c>
      <c r="C1001" s="94" t="str">
        <f t="shared" si="96"/>
        <v xml:space="preserve"> </v>
      </c>
      <c r="D1001" s="99"/>
      <c r="E1001" s="94" t="str">
        <f t="shared" si="97"/>
        <v xml:space="preserve"> </v>
      </c>
      <c r="F1001" s="94" t="str">
        <f t="shared" si="98"/>
        <v xml:space="preserve"> </v>
      </c>
      <c r="G1001" s="94" t="str">
        <f t="shared" si="94"/>
        <v xml:space="preserve"> </v>
      </c>
      <c r="H1001" s="98">
        <f t="shared" si="99"/>
        <v>2</v>
      </c>
      <c r="I1001"/>
    </row>
    <row r="1002" spans="1:9" ht="16">
      <c r="A1002" s="43" t="str">
        <f t="shared" si="95"/>
        <v xml:space="preserve"> </v>
      </c>
      <c r="B1002" s="93" t="str">
        <f>IF(A1002=" "," ",IF(periods_per_year=26,IF(A1002=1,fpdate,B1001+14),IF(periods_per_year=52,IF(A1002=1,fpdate,B1001+7),DATE(YEAR(fpdate),MONTH(fpdate)+(A1002-1)*months_per_period,IF(periods_per_year=24,IF((1-MOD(A1002,2))=1,DAY(fpdate)+14,DAY(fpdate)),DAY(fpdate))))))</f>
        <v xml:space="preserve"> </v>
      </c>
      <c r="C1002" s="94" t="str">
        <f t="shared" si="96"/>
        <v xml:space="preserve"> </v>
      </c>
      <c r="D1002" s="99"/>
      <c r="E1002" s="94" t="str">
        <f t="shared" si="97"/>
        <v xml:space="preserve"> </v>
      </c>
      <c r="F1002" s="94" t="str">
        <f t="shared" si="98"/>
        <v xml:space="preserve"> </v>
      </c>
      <c r="G1002" s="94" t="str">
        <f t="shared" si="94"/>
        <v xml:space="preserve"> </v>
      </c>
      <c r="H1002" s="98">
        <f t="shared" si="99"/>
        <v>2</v>
      </c>
      <c r="I1002"/>
    </row>
    <row r="1003" spans="1:9" ht="16">
      <c r="A1003" s="43" t="str">
        <f t="shared" si="95"/>
        <v xml:space="preserve"> </v>
      </c>
      <c r="B1003" s="93" t="str">
        <f>IF(A1003=" "," ",IF(periods_per_year=26,IF(A1003=1,fpdate,B1002+14),IF(periods_per_year=52,IF(A1003=1,fpdate,B1002+7),DATE(YEAR(fpdate),MONTH(fpdate)+(A1003-1)*months_per_period,IF(periods_per_year=24,IF((1-MOD(A1003,2))=1,DAY(fpdate)+14,DAY(fpdate)),DAY(fpdate))))))</f>
        <v xml:space="preserve"> </v>
      </c>
      <c r="C1003" s="94" t="str">
        <f t="shared" si="96"/>
        <v xml:space="preserve"> </v>
      </c>
      <c r="D1003" s="99"/>
      <c r="E1003" s="94" t="str">
        <f t="shared" si="97"/>
        <v xml:space="preserve"> </v>
      </c>
      <c r="F1003" s="94" t="str">
        <f t="shared" si="98"/>
        <v xml:space="preserve"> </v>
      </c>
      <c r="G1003" s="94" t="str">
        <f t="shared" si="94"/>
        <v xml:space="preserve"> </v>
      </c>
      <c r="H1003" s="98">
        <f t="shared" si="99"/>
        <v>2</v>
      </c>
      <c r="I1003"/>
    </row>
    <row r="1004" spans="1:9" ht="16">
      <c r="A1004" s="43" t="str">
        <f t="shared" si="95"/>
        <v xml:space="preserve"> </v>
      </c>
      <c r="B1004" s="93" t="str">
        <f>IF(A1004=" "," ",IF(periods_per_year=26,IF(A1004=1,fpdate,B1003+14),IF(periods_per_year=52,IF(A1004=1,fpdate,B1003+7),DATE(YEAR(fpdate),MONTH(fpdate)+(A1004-1)*months_per_period,IF(periods_per_year=24,IF((1-MOD(A1004,2))=1,DAY(fpdate)+14,DAY(fpdate)),DAY(fpdate))))))</f>
        <v xml:space="preserve"> </v>
      </c>
      <c r="C1004" s="94" t="str">
        <f t="shared" si="96"/>
        <v xml:space="preserve"> </v>
      </c>
      <c r="D1004" s="99"/>
      <c r="E1004" s="94" t="str">
        <f t="shared" si="97"/>
        <v xml:space="preserve"> </v>
      </c>
      <c r="F1004" s="94" t="str">
        <f t="shared" si="98"/>
        <v xml:space="preserve"> </v>
      </c>
      <c r="G1004" s="94" t="str">
        <f t="shared" si="94"/>
        <v xml:space="preserve"> </v>
      </c>
      <c r="H1004" s="98">
        <f t="shared" si="99"/>
        <v>2</v>
      </c>
      <c r="I1004"/>
    </row>
    <row r="1005" spans="1:9" ht="16">
      <c r="A1005" s="43" t="str">
        <f t="shared" si="95"/>
        <v xml:space="preserve"> </v>
      </c>
      <c r="B1005" s="93" t="str">
        <f>IF(A1005=" "," ",IF(periods_per_year=26,IF(A1005=1,fpdate,B1004+14),IF(periods_per_year=52,IF(A1005=1,fpdate,B1004+7),DATE(YEAR(fpdate),MONTH(fpdate)+(A1005-1)*months_per_period,IF(periods_per_year=24,IF((1-MOD(A1005,2))=1,DAY(fpdate)+14,DAY(fpdate)),DAY(fpdate))))))</f>
        <v xml:space="preserve"> </v>
      </c>
      <c r="C1005" s="94" t="str">
        <f t="shared" si="96"/>
        <v xml:space="preserve"> </v>
      </c>
      <c r="D1005" s="99"/>
      <c r="E1005" s="94" t="str">
        <f t="shared" si="97"/>
        <v xml:space="preserve"> </v>
      </c>
      <c r="F1005" s="94" t="str">
        <f t="shared" si="98"/>
        <v xml:space="preserve"> </v>
      </c>
      <c r="G1005" s="94" t="str">
        <f t="shared" si="94"/>
        <v xml:space="preserve"> </v>
      </c>
      <c r="H1005" s="98">
        <f t="shared" si="99"/>
        <v>2</v>
      </c>
      <c r="I1005"/>
    </row>
    <row r="1006" spans="1:9" ht="16">
      <c r="A1006" s="43" t="str">
        <f t="shared" si="95"/>
        <v xml:space="preserve"> </v>
      </c>
      <c r="B1006" s="93" t="str">
        <f>IF(A1006=" "," ",IF(periods_per_year=26,IF(A1006=1,fpdate,B1005+14),IF(periods_per_year=52,IF(A1006=1,fpdate,B1005+7),DATE(YEAR(fpdate),MONTH(fpdate)+(A1006-1)*months_per_period,IF(periods_per_year=24,IF((1-MOD(A1006,2))=1,DAY(fpdate)+14,DAY(fpdate)),DAY(fpdate))))))</f>
        <v xml:space="preserve"> </v>
      </c>
      <c r="C1006" s="94" t="str">
        <f t="shared" si="96"/>
        <v xml:space="preserve"> </v>
      </c>
      <c r="D1006" s="99"/>
      <c r="E1006" s="94" t="str">
        <f t="shared" si="97"/>
        <v xml:space="preserve"> </v>
      </c>
      <c r="F1006" s="94" t="str">
        <f t="shared" si="98"/>
        <v xml:space="preserve"> </v>
      </c>
      <c r="G1006" s="94" t="str">
        <f t="shared" si="94"/>
        <v xml:space="preserve"> </v>
      </c>
      <c r="H1006" s="98">
        <f t="shared" si="99"/>
        <v>2</v>
      </c>
      <c r="I1006"/>
    </row>
    <row r="1007" spans="1:9" ht="16">
      <c r="A1007" s="43" t="str">
        <f t="shared" si="95"/>
        <v xml:space="preserve"> </v>
      </c>
      <c r="B1007" s="93" t="str">
        <f>IF(A1007=" "," ",IF(periods_per_year=26,IF(A1007=1,fpdate,B1006+14),IF(periods_per_year=52,IF(A1007=1,fpdate,B1006+7),DATE(YEAR(fpdate),MONTH(fpdate)+(A1007-1)*months_per_period,IF(periods_per_year=24,IF((1-MOD(A1007,2))=1,DAY(fpdate)+14,DAY(fpdate)),DAY(fpdate))))))</f>
        <v xml:space="preserve"> </v>
      </c>
      <c r="C1007" s="94" t="str">
        <f t="shared" si="96"/>
        <v xml:space="preserve"> </v>
      </c>
      <c r="D1007" s="99"/>
      <c r="E1007" s="94" t="str">
        <f t="shared" si="97"/>
        <v xml:space="preserve"> </v>
      </c>
      <c r="F1007" s="94" t="str">
        <f t="shared" si="98"/>
        <v xml:space="preserve"> </v>
      </c>
      <c r="G1007" s="94" t="str">
        <f t="shared" si="94"/>
        <v xml:space="preserve"> </v>
      </c>
      <c r="H1007" s="98">
        <f t="shared" si="99"/>
        <v>2</v>
      </c>
      <c r="I1007"/>
    </row>
    <row r="1008" spans="1:9" ht="16">
      <c r="A1008" s="43" t="str">
        <f t="shared" si="95"/>
        <v xml:space="preserve"> </v>
      </c>
      <c r="B1008" s="93" t="str">
        <f>IF(A1008=" "," ",IF(periods_per_year=26,IF(A1008=1,fpdate,B1007+14),IF(periods_per_year=52,IF(A1008=1,fpdate,B1007+7),DATE(YEAR(fpdate),MONTH(fpdate)+(A1008-1)*months_per_period,IF(periods_per_year=24,IF((1-MOD(A1008,2))=1,DAY(fpdate)+14,DAY(fpdate)),DAY(fpdate))))))</f>
        <v xml:space="preserve"> </v>
      </c>
      <c r="C1008" s="94" t="str">
        <f t="shared" si="96"/>
        <v xml:space="preserve"> </v>
      </c>
      <c r="D1008" s="99"/>
      <c r="E1008" s="94" t="str">
        <f t="shared" si="97"/>
        <v xml:space="preserve"> </v>
      </c>
      <c r="F1008" s="94" t="str">
        <f t="shared" si="98"/>
        <v xml:space="preserve"> </v>
      </c>
      <c r="G1008" s="94" t="str">
        <f t="shared" si="94"/>
        <v xml:space="preserve"> </v>
      </c>
      <c r="H1008" s="98">
        <f t="shared" si="99"/>
        <v>2</v>
      </c>
      <c r="I1008"/>
    </row>
    <row r="1009" spans="1:9" ht="16">
      <c r="A1009" s="43" t="str">
        <f t="shared" si="95"/>
        <v xml:space="preserve"> </v>
      </c>
      <c r="B1009" s="93" t="str">
        <f>IF(A1009=" "," ",IF(periods_per_year=26,IF(A1009=1,fpdate,B1008+14),IF(periods_per_year=52,IF(A1009=1,fpdate,B1008+7),DATE(YEAR(fpdate),MONTH(fpdate)+(A1009-1)*months_per_period,IF(periods_per_year=24,IF((1-MOD(A1009,2))=1,DAY(fpdate)+14,DAY(fpdate)),DAY(fpdate))))))</f>
        <v xml:space="preserve"> </v>
      </c>
      <c r="C1009" s="94" t="str">
        <f t="shared" si="96"/>
        <v xml:space="preserve"> </v>
      </c>
      <c r="D1009" s="99"/>
      <c r="E1009" s="94" t="str">
        <f t="shared" si="97"/>
        <v xml:space="preserve"> </v>
      </c>
      <c r="F1009" s="94" t="str">
        <f t="shared" si="98"/>
        <v xml:space="preserve"> </v>
      </c>
      <c r="G1009" s="94" t="str">
        <f t="shared" si="94"/>
        <v xml:space="preserve"> </v>
      </c>
      <c r="H1009" s="98">
        <f t="shared" si="99"/>
        <v>2</v>
      </c>
      <c r="I1009"/>
    </row>
    <row r="1010" spans="1:9" ht="16">
      <c r="A1010" s="43" t="str">
        <f t="shared" si="95"/>
        <v xml:space="preserve"> </v>
      </c>
      <c r="B1010" s="93" t="str">
        <f>IF(A1010=" "," ",IF(periods_per_year=26,IF(A1010=1,fpdate,B1009+14),IF(periods_per_year=52,IF(A1010=1,fpdate,B1009+7),DATE(YEAR(fpdate),MONTH(fpdate)+(A1010-1)*months_per_period,IF(periods_per_year=24,IF((1-MOD(A1010,2))=1,DAY(fpdate)+14,DAY(fpdate)),DAY(fpdate))))))</f>
        <v xml:space="preserve"> </v>
      </c>
      <c r="C1010" s="94" t="str">
        <f t="shared" si="96"/>
        <v xml:space="preserve"> </v>
      </c>
      <c r="D1010" s="99"/>
      <c r="E1010" s="94" t="str">
        <f t="shared" si="97"/>
        <v xml:space="preserve"> </v>
      </c>
      <c r="F1010" s="94" t="str">
        <f t="shared" si="98"/>
        <v xml:space="preserve"> </v>
      </c>
      <c r="G1010" s="94" t="str">
        <f t="shared" si="94"/>
        <v xml:space="preserve"> </v>
      </c>
      <c r="H1010" s="98">
        <f t="shared" si="99"/>
        <v>2</v>
      </c>
      <c r="I1010"/>
    </row>
    <row r="1011" spans="1:9" ht="16">
      <c r="A1011" s="43" t="str">
        <f t="shared" si="95"/>
        <v xml:space="preserve"> </v>
      </c>
      <c r="B1011" s="93" t="str">
        <f>IF(A1011=" "," ",IF(periods_per_year=26,IF(A1011=1,fpdate,B1010+14),IF(periods_per_year=52,IF(A1011=1,fpdate,B1010+7),DATE(YEAR(fpdate),MONTH(fpdate)+(A1011-1)*months_per_period,IF(periods_per_year=24,IF((1-MOD(A1011,2))=1,DAY(fpdate)+14,DAY(fpdate)),DAY(fpdate))))))</f>
        <v xml:space="preserve"> </v>
      </c>
      <c r="C1011" s="94" t="str">
        <f t="shared" si="96"/>
        <v xml:space="preserve"> </v>
      </c>
      <c r="D1011" s="99"/>
      <c r="E1011" s="94" t="str">
        <f t="shared" si="97"/>
        <v xml:space="preserve"> </v>
      </c>
      <c r="F1011" s="94" t="str">
        <f t="shared" si="98"/>
        <v xml:space="preserve"> </v>
      </c>
      <c r="G1011" s="94" t="str">
        <f t="shared" si="94"/>
        <v xml:space="preserve"> </v>
      </c>
      <c r="H1011" s="98">
        <f t="shared" si="99"/>
        <v>2</v>
      </c>
      <c r="I1011"/>
    </row>
    <row r="1012" spans="1:9" ht="16">
      <c r="A1012" s="43" t="str">
        <f t="shared" si="95"/>
        <v xml:space="preserve"> </v>
      </c>
      <c r="B1012" s="93" t="str">
        <f>IF(A1012=" "," ",IF(periods_per_year=26,IF(A1012=1,fpdate,B1011+14),IF(periods_per_year=52,IF(A1012=1,fpdate,B1011+7),DATE(YEAR(fpdate),MONTH(fpdate)+(A1012-1)*months_per_period,IF(periods_per_year=24,IF((1-MOD(A1012,2))=1,DAY(fpdate)+14,DAY(fpdate)),DAY(fpdate))))))</f>
        <v xml:space="preserve"> </v>
      </c>
      <c r="C1012" s="94" t="str">
        <f t="shared" si="96"/>
        <v xml:space="preserve"> </v>
      </c>
      <c r="D1012" s="99"/>
      <c r="E1012" s="94" t="str">
        <f t="shared" si="97"/>
        <v xml:space="preserve"> </v>
      </c>
      <c r="F1012" s="94" t="str">
        <f t="shared" si="98"/>
        <v xml:space="preserve"> </v>
      </c>
      <c r="G1012" s="94" t="str">
        <f t="shared" si="94"/>
        <v xml:space="preserve"> </v>
      </c>
      <c r="H1012" s="98">
        <f t="shared" si="99"/>
        <v>2</v>
      </c>
      <c r="I1012"/>
    </row>
    <row r="1013" spans="1:9" ht="16">
      <c r="A1013" s="43" t="str">
        <f t="shared" si="95"/>
        <v xml:space="preserve"> </v>
      </c>
      <c r="B1013" s="93" t="str">
        <f>IF(A1013=" "," ",IF(periods_per_year=26,IF(A1013=1,fpdate,B1012+14),IF(periods_per_year=52,IF(A1013=1,fpdate,B1012+7),DATE(YEAR(fpdate),MONTH(fpdate)+(A1013-1)*months_per_period,IF(periods_per_year=24,IF((1-MOD(A1013,2))=1,DAY(fpdate)+14,DAY(fpdate)),DAY(fpdate))))))</f>
        <v xml:space="preserve"> </v>
      </c>
      <c r="C1013" s="94" t="str">
        <f t="shared" si="96"/>
        <v xml:space="preserve"> </v>
      </c>
      <c r="D1013" s="99"/>
      <c r="E1013" s="94" t="str">
        <f t="shared" si="97"/>
        <v xml:space="preserve"> </v>
      </c>
      <c r="F1013" s="94" t="str">
        <f t="shared" si="98"/>
        <v xml:space="preserve"> </v>
      </c>
      <c r="G1013" s="94" t="str">
        <f t="shared" si="94"/>
        <v xml:space="preserve"> </v>
      </c>
      <c r="H1013" s="98">
        <f t="shared" si="99"/>
        <v>2</v>
      </c>
      <c r="I1013"/>
    </row>
    <row r="1014" spans="1:9" ht="16">
      <c r="A1014" s="43" t="str">
        <f t="shared" si="95"/>
        <v xml:space="preserve"> </v>
      </c>
      <c r="B1014" s="93" t="str">
        <f>IF(A1014=" "," ",IF(periods_per_year=26,IF(A1014=1,fpdate,B1013+14),IF(periods_per_year=52,IF(A1014=1,fpdate,B1013+7),DATE(YEAR(fpdate),MONTH(fpdate)+(A1014-1)*months_per_period,IF(periods_per_year=24,IF((1-MOD(A1014,2))=1,DAY(fpdate)+14,DAY(fpdate)),DAY(fpdate))))))</f>
        <v xml:space="preserve"> </v>
      </c>
      <c r="C1014" s="94" t="str">
        <f t="shared" si="96"/>
        <v xml:space="preserve"> </v>
      </c>
      <c r="D1014" s="99"/>
      <c r="E1014" s="94" t="str">
        <f t="shared" si="97"/>
        <v xml:space="preserve"> </v>
      </c>
      <c r="F1014" s="94" t="str">
        <f t="shared" si="98"/>
        <v xml:space="preserve"> </v>
      </c>
      <c r="G1014" s="94" t="str">
        <f t="shared" si="94"/>
        <v xml:space="preserve"> </v>
      </c>
      <c r="H1014" s="98">
        <f t="shared" si="99"/>
        <v>2</v>
      </c>
      <c r="I1014"/>
    </row>
    <row r="1015" spans="1:9" ht="16">
      <c r="A1015" s="43" t="str">
        <f t="shared" si="95"/>
        <v xml:space="preserve"> </v>
      </c>
      <c r="B1015" s="93" t="str">
        <f>IF(A1015=" "," ",IF(periods_per_year=26,IF(A1015=1,fpdate,B1014+14),IF(periods_per_year=52,IF(A1015=1,fpdate,B1014+7),DATE(YEAR(fpdate),MONTH(fpdate)+(A1015-1)*months_per_period,IF(periods_per_year=24,IF((1-MOD(A1015,2))=1,DAY(fpdate)+14,DAY(fpdate)),DAY(fpdate))))))</f>
        <v xml:space="preserve"> </v>
      </c>
      <c r="C1015" s="94" t="str">
        <f t="shared" si="96"/>
        <v xml:space="preserve"> </v>
      </c>
      <c r="D1015" s="99"/>
      <c r="E1015" s="94" t="str">
        <f t="shared" si="97"/>
        <v xml:space="preserve"> </v>
      </c>
      <c r="F1015" s="94" t="str">
        <f t="shared" si="98"/>
        <v xml:space="preserve"> </v>
      </c>
      <c r="G1015" s="94" t="str">
        <f t="shared" si="94"/>
        <v xml:space="preserve"> </v>
      </c>
      <c r="H1015" s="98">
        <f t="shared" si="99"/>
        <v>2</v>
      </c>
      <c r="I1015"/>
    </row>
    <row r="1016" spans="1:9" ht="16">
      <c r="A1016" s="43" t="str">
        <f t="shared" si="95"/>
        <v xml:space="preserve"> </v>
      </c>
      <c r="B1016" s="93" t="str">
        <f>IF(A1016=" "," ",IF(periods_per_year=26,IF(A1016=1,fpdate,B1015+14),IF(periods_per_year=52,IF(A1016=1,fpdate,B1015+7),DATE(YEAR(fpdate),MONTH(fpdate)+(A1016-1)*months_per_period,IF(periods_per_year=24,IF((1-MOD(A1016,2))=1,DAY(fpdate)+14,DAY(fpdate)),DAY(fpdate))))))</f>
        <v xml:space="preserve"> </v>
      </c>
      <c r="C1016" s="94" t="str">
        <f t="shared" si="96"/>
        <v xml:space="preserve"> </v>
      </c>
      <c r="D1016" s="99"/>
      <c r="E1016" s="94" t="str">
        <f t="shared" si="97"/>
        <v xml:space="preserve"> </v>
      </c>
      <c r="F1016" s="94" t="str">
        <f t="shared" si="98"/>
        <v xml:space="preserve"> </v>
      </c>
      <c r="G1016" s="94" t="str">
        <f t="shared" si="94"/>
        <v xml:space="preserve"> </v>
      </c>
      <c r="H1016" s="98">
        <f t="shared" si="99"/>
        <v>2</v>
      </c>
      <c r="I1016"/>
    </row>
    <row r="1017" spans="1:9" ht="16">
      <c r="A1017" s="43" t="str">
        <f t="shared" si="95"/>
        <v xml:space="preserve"> </v>
      </c>
      <c r="B1017" s="93" t="str">
        <f>IF(A1017=" "," ",IF(periods_per_year=26,IF(A1017=1,fpdate,B1016+14),IF(periods_per_year=52,IF(A1017=1,fpdate,B1016+7),DATE(YEAR(fpdate),MONTH(fpdate)+(A1017-1)*months_per_period,IF(periods_per_year=24,IF((1-MOD(A1017,2))=1,DAY(fpdate)+14,DAY(fpdate)),DAY(fpdate))))))</f>
        <v xml:space="preserve"> </v>
      </c>
      <c r="C1017" s="94" t="str">
        <f t="shared" si="96"/>
        <v xml:space="preserve"> </v>
      </c>
      <c r="D1017" s="99"/>
      <c r="E1017" s="94" t="str">
        <f t="shared" si="97"/>
        <v xml:space="preserve"> </v>
      </c>
      <c r="F1017" s="94" t="str">
        <f t="shared" si="98"/>
        <v xml:space="preserve"> </v>
      </c>
      <c r="G1017" s="94" t="str">
        <f t="shared" si="94"/>
        <v xml:space="preserve"> </v>
      </c>
      <c r="H1017" s="98">
        <f t="shared" si="99"/>
        <v>2</v>
      </c>
      <c r="I1017"/>
    </row>
    <row r="1018" spans="1:9" ht="16">
      <c r="A1018" s="43" t="str">
        <f t="shared" si="95"/>
        <v xml:space="preserve"> </v>
      </c>
      <c r="B1018" s="93" t="str">
        <f>IF(A1018=" "," ",IF(periods_per_year=26,IF(A1018=1,fpdate,B1017+14),IF(periods_per_year=52,IF(A1018=1,fpdate,B1017+7),DATE(YEAR(fpdate),MONTH(fpdate)+(A1018-1)*months_per_period,IF(periods_per_year=24,IF((1-MOD(A1018,2))=1,DAY(fpdate)+14,DAY(fpdate)),DAY(fpdate))))))</f>
        <v xml:space="preserve"> </v>
      </c>
      <c r="C1018" s="94" t="str">
        <f t="shared" si="96"/>
        <v xml:space="preserve"> </v>
      </c>
      <c r="D1018" s="99"/>
      <c r="E1018" s="94" t="str">
        <f t="shared" si="97"/>
        <v xml:space="preserve"> </v>
      </c>
      <c r="F1018" s="94" t="str">
        <f t="shared" si="98"/>
        <v xml:space="preserve"> </v>
      </c>
      <c r="G1018" s="94" t="str">
        <f t="shared" si="94"/>
        <v xml:space="preserve"> </v>
      </c>
      <c r="H1018" s="98">
        <f t="shared" si="99"/>
        <v>2</v>
      </c>
      <c r="I1018"/>
    </row>
    <row r="1019" spans="1:9" ht="16">
      <c r="A1019" s="43" t="str">
        <f t="shared" si="95"/>
        <v xml:space="preserve"> </v>
      </c>
      <c r="B1019" s="93" t="str">
        <f>IF(A1019=" "," ",IF(periods_per_year=26,IF(A1019=1,fpdate,B1018+14),IF(periods_per_year=52,IF(A1019=1,fpdate,B1018+7),DATE(YEAR(fpdate),MONTH(fpdate)+(A1019-1)*months_per_period,IF(periods_per_year=24,IF((1-MOD(A1019,2))=1,DAY(fpdate)+14,DAY(fpdate)),DAY(fpdate))))))</f>
        <v xml:space="preserve"> </v>
      </c>
      <c r="C1019" s="94" t="str">
        <f t="shared" si="96"/>
        <v xml:space="preserve"> </v>
      </c>
      <c r="D1019" s="99"/>
      <c r="E1019" s="94" t="str">
        <f t="shared" si="97"/>
        <v xml:space="preserve"> </v>
      </c>
      <c r="F1019" s="94" t="str">
        <f t="shared" si="98"/>
        <v xml:space="preserve"> </v>
      </c>
      <c r="G1019" s="94" t="str">
        <f t="shared" si="94"/>
        <v xml:space="preserve"> </v>
      </c>
      <c r="H1019" s="98">
        <f t="shared" si="99"/>
        <v>2</v>
      </c>
      <c r="I1019"/>
    </row>
    <row r="1020" spans="1:9" ht="16">
      <c r="A1020" s="43" t="str">
        <f t="shared" si="95"/>
        <v xml:space="preserve"> </v>
      </c>
      <c r="B1020" s="93" t="str">
        <f>IF(A1020=" "," ",IF(periods_per_year=26,IF(A1020=1,fpdate,B1019+14),IF(periods_per_year=52,IF(A1020=1,fpdate,B1019+7),DATE(YEAR(fpdate),MONTH(fpdate)+(A1020-1)*months_per_period,IF(periods_per_year=24,IF((1-MOD(A1020,2))=1,DAY(fpdate)+14,DAY(fpdate)),DAY(fpdate))))))</f>
        <v xml:space="preserve"> </v>
      </c>
      <c r="C1020" s="94" t="str">
        <f t="shared" si="96"/>
        <v xml:space="preserve"> </v>
      </c>
      <c r="D1020" s="99"/>
      <c r="E1020" s="94" t="str">
        <f t="shared" si="97"/>
        <v xml:space="preserve"> </v>
      </c>
      <c r="F1020" s="94" t="str">
        <f t="shared" si="98"/>
        <v xml:space="preserve"> </v>
      </c>
      <c r="G1020" s="94" t="str">
        <f t="shared" si="94"/>
        <v xml:space="preserve"> </v>
      </c>
      <c r="H1020" s="98">
        <f t="shared" si="99"/>
        <v>2</v>
      </c>
      <c r="I1020"/>
    </row>
    <row r="1021" spans="1:9" ht="16">
      <c r="A1021" s="43" t="str">
        <f t="shared" si="95"/>
        <v xml:space="preserve"> </v>
      </c>
      <c r="B1021" s="93" t="str">
        <f>IF(A1021=" "," ",IF(periods_per_year=26,IF(A1021=1,fpdate,B1020+14),IF(periods_per_year=52,IF(A1021=1,fpdate,B1020+7),DATE(YEAR(fpdate),MONTH(fpdate)+(A1021-1)*months_per_period,IF(periods_per_year=24,IF((1-MOD(A1021,2))=1,DAY(fpdate)+14,DAY(fpdate)),DAY(fpdate))))))</f>
        <v xml:space="preserve"> </v>
      </c>
      <c r="C1021" s="94" t="str">
        <f t="shared" si="96"/>
        <v xml:space="preserve"> </v>
      </c>
      <c r="D1021" s="99"/>
      <c r="E1021" s="94" t="str">
        <f t="shared" si="97"/>
        <v xml:space="preserve"> </v>
      </c>
      <c r="F1021" s="94" t="str">
        <f t="shared" si="98"/>
        <v xml:space="preserve"> </v>
      </c>
      <c r="G1021" s="94" t="str">
        <f t="shared" si="94"/>
        <v xml:space="preserve"> </v>
      </c>
      <c r="H1021" s="98">
        <f t="shared" si="99"/>
        <v>2</v>
      </c>
      <c r="I1021"/>
    </row>
    <row r="1022" spans="1:9" ht="16">
      <c r="A1022" s="43" t="str">
        <f t="shared" si="95"/>
        <v xml:space="preserve"> </v>
      </c>
      <c r="B1022" s="93" t="str">
        <f>IF(A1022=" "," ",IF(periods_per_year=26,IF(A1022=1,fpdate,B1021+14),IF(periods_per_year=52,IF(A1022=1,fpdate,B1021+7),DATE(YEAR(fpdate),MONTH(fpdate)+(A1022-1)*months_per_period,IF(periods_per_year=24,IF((1-MOD(A1022,2))=1,DAY(fpdate)+14,DAY(fpdate)),DAY(fpdate))))))</f>
        <v xml:space="preserve"> </v>
      </c>
      <c r="C1022" s="94" t="str">
        <f t="shared" si="96"/>
        <v xml:space="preserve"> </v>
      </c>
      <c r="D1022" s="99"/>
      <c r="E1022" s="94" t="str">
        <f t="shared" si="97"/>
        <v xml:space="preserve"> </v>
      </c>
      <c r="F1022" s="94" t="str">
        <f t="shared" si="98"/>
        <v xml:space="preserve"> </v>
      </c>
      <c r="G1022" s="94" t="str">
        <f t="shared" ref="G1022:G1085" si="100">IF(A1022=" "," ",G1021-F1022)</f>
        <v xml:space="preserve"> </v>
      </c>
      <c r="H1022" s="98">
        <f t="shared" si="99"/>
        <v>2</v>
      </c>
      <c r="I1022"/>
    </row>
    <row r="1023" spans="1:9" ht="16">
      <c r="A1023" s="43" t="str">
        <f t="shared" si="95"/>
        <v xml:space="preserve"> </v>
      </c>
      <c r="B1023" s="93" t="str">
        <f>IF(A1023=" "," ",IF(periods_per_year=26,IF(A1023=1,fpdate,B1022+14),IF(periods_per_year=52,IF(A1023=1,fpdate,B1022+7),DATE(YEAR(fpdate),MONTH(fpdate)+(A1023-1)*months_per_period,IF(periods_per_year=24,IF((1-MOD(A1023,2))=1,DAY(fpdate)+14,DAY(fpdate)),DAY(fpdate))))))</f>
        <v xml:space="preserve"> </v>
      </c>
      <c r="C1023" s="94" t="str">
        <f t="shared" si="96"/>
        <v xml:space="preserve"> </v>
      </c>
      <c r="D1023" s="99"/>
      <c r="E1023" s="94" t="str">
        <f t="shared" si="97"/>
        <v xml:space="preserve"> </v>
      </c>
      <c r="F1023" s="94" t="str">
        <f t="shared" si="98"/>
        <v xml:space="preserve"> </v>
      </c>
      <c r="G1023" s="94" t="str">
        <f t="shared" si="100"/>
        <v xml:space="preserve"> </v>
      </c>
      <c r="H1023" s="98">
        <f t="shared" si="99"/>
        <v>2</v>
      </c>
      <c r="I1023"/>
    </row>
    <row r="1024" spans="1:9" ht="16">
      <c r="A1024" s="43" t="str">
        <f t="shared" si="95"/>
        <v xml:space="preserve"> </v>
      </c>
      <c r="B1024" s="93" t="str">
        <f>IF(A1024=" "," ",IF(periods_per_year=26,IF(A1024=1,fpdate,B1023+14),IF(periods_per_year=52,IF(A1024=1,fpdate,B1023+7),DATE(YEAR(fpdate),MONTH(fpdate)+(A1024-1)*months_per_period,IF(periods_per_year=24,IF((1-MOD(A1024,2))=1,DAY(fpdate)+14,DAY(fpdate)),DAY(fpdate))))))</f>
        <v xml:space="preserve"> </v>
      </c>
      <c r="C1024" s="94" t="str">
        <f t="shared" si="96"/>
        <v xml:space="preserve"> </v>
      </c>
      <c r="D1024" s="99"/>
      <c r="E1024" s="94" t="str">
        <f t="shared" si="97"/>
        <v xml:space="preserve"> </v>
      </c>
      <c r="F1024" s="94" t="str">
        <f t="shared" si="98"/>
        <v xml:space="preserve"> </v>
      </c>
      <c r="G1024" s="94" t="str">
        <f t="shared" si="100"/>
        <v xml:space="preserve"> </v>
      </c>
      <c r="H1024" s="98">
        <f t="shared" si="99"/>
        <v>2</v>
      </c>
      <c r="I1024"/>
    </row>
    <row r="1025" spans="1:9" ht="16">
      <c r="A1025" s="43" t="str">
        <f t="shared" si="95"/>
        <v xml:space="preserve"> </v>
      </c>
      <c r="B1025" s="93" t="str">
        <f>IF(A1025=" "," ",IF(periods_per_year=26,IF(A1025=1,fpdate,B1024+14),IF(periods_per_year=52,IF(A1025=1,fpdate,B1024+7),DATE(YEAR(fpdate),MONTH(fpdate)+(A1025-1)*months_per_period,IF(periods_per_year=24,IF((1-MOD(A1025,2))=1,DAY(fpdate)+14,DAY(fpdate)),DAY(fpdate))))))</f>
        <v xml:space="preserve"> </v>
      </c>
      <c r="C1025" s="94" t="str">
        <f t="shared" si="96"/>
        <v xml:space="preserve"> </v>
      </c>
      <c r="D1025" s="99"/>
      <c r="E1025" s="94" t="str">
        <f t="shared" si="97"/>
        <v xml:space="preserve"> </v>
      </c>
      <c r="F1025" s="94" t="str">
        <f t="shared" si="98"/>
        <v xml:space="preserve"> </v>
      </c>
      <c r="G1025" s="94" t="str">
        <f t="shared" si="100"/>
        <v xml:space="preserve"> </v>
      </c>
      <c r="H1025" s="98">
        <f t="shared" si="99"/>
        <v>2</v>
      </c>
      <c r="I1025"/>
    </row>
    <row r="1026" spans="1:9" ht="16">
      <c r="A1026" s="43" t="str">
        <f t="shared" si="95"/>
        <v xml:space="preserve"> </v>
      </c>
      <c r="B1026" s="93" t="str">
        <f>IF(A1026=" "," ",IF(periods_per_year=26,IF(A1026=1,fpdate,B1025+14),IF(periods_per_year=52,IF(A1026=1,fpdate,B1025+7),DATE(YEAR(fpdate),MONTH(fpdate)+(A1026-1)*months_per_period,IF(periods_per_year=24,IF((1-MOD(A1026,2))=1,DAY(fpdate)+14,DAY(fpdate)),DAY(fpdate))))))</f>
        <v xml:space="preserve"> </v>
      </c>
      <c r="C1026" s="94" t="str">
        <f t="shared" si="96"/>
        <v xml:space="preserve"> </v>
      </c>
      <c r="D1026" s="99"/>
      <c r="E1026" s="94" t="str">
        <f t="shared" si="97"/>
        <v xml:space="preserve"> </v>
      </c>
      <c r="F1026" s="94" t="str">
        <f t="shared" si="98"/>
        <v xml:space="preserve"> </v>
      </c>
      <c r="G1026" s="94" t="str">
        <f t="shared" si="100"/>
        <v xml:space="preserve"> </v>
      </c>
      <c r="H1026" s="98">
        <f t="shared" si="99"/>
        <v>2</v>
      </c>
      <c r="I1026"/>
    </row>
    <row r="1027" spans="1:9" ht="16">
      <c r="A1027" s="43" t="str">
        <f t="shared" si="95"/>
        <v xml:space="preserve"> </v>
      </c>
      <c r="B1027" s="93" t="str">
        <f>IF(A1027=" "," ",IF(periods_per_year=26,IF(A1027=1,fpdate,B1026+14),IF(periods_per_year=52,IF(A1027=1,fpdate,B1026+7),DATE(YEAR(fpdate),MONTH(fpdate)+(A1027-1)*months_per_period,IF(periods_per_year=24,IF((1-MOD(A1027,2))=1,DAY(fpdate)+14,DAY(fpdate)),DAY(fpdate))))))</f>
        <v xml:space="preserve"> </v>
      </c>
      <c r="C1027" s="94" t="str">
        <f t="shared" si="96"/>
        <v xml:space="preserve"> </v>
      </c>
      <c r="D1027" s="99"/>
      <c r="E1027" s="94" t="str">
        <f t="shared" si="97"/>
        <v xml:space="preserve"> </v>
      </c>
      <c r="F1027" s="94" t="str">
        <f t="shared" si="98"/>
        <v xml:space="preserve"> </v>
      </c>
      <c r="G1027" s="94" t="str">
        <f t="shared" si="100"/>
        <v xml:space="preserve"> </v>
      </c>
      <c r="H1027" s="98">
        <f t="shared" si="99"/>
        <v>2</v>
      </c>
      <c r="I1027"/>
    </row>
    <row r="1028" spans="1:9" ht="16">
      <c r="A1028" s="43" t="str">
        <f t="shared" si="95"/>
        <v xml:space="preserve"> </v>
      </c>
      <c r="B1028" s="93" t="str">
        <f>IF(A1028=" "," ",IF(periods_per_year=26,IF(A1028=1,fpdate,B1027+14),IF(periods_per_year=52,IF(A1028=1,fpdate,B1027+7),DATE(YEAR(fpdate),MONTH(fpdate)+(A1028-1)*months_per_period,IF(periods_per_year=24,IF((1-MOD(A1028,2))=1,DAY(fpdate)+14,DAY(fpdate)),DAY(fpdate))))))</f>
        <v xml:space="preserve"> </v>
      </c>
      <c r="C1028" s="94" t="str">
        <f t="shared" si="96"/>
        <v xml:space="preserve"> </v>
      </c>
      <c r="D1028" s="99"/>
      <c r="E1028" s="94" t="str">
        <f t="shared" si="97"/>
        <v xml:space="preserve"> </v>
      </c>
      <c r="F1028" s="94" t="str">
        <f t="shared" si="98"/>
        <v xml:space="preserve"> </v>
      </c>
      <c r="G1028" s="94" t="str">
        <f t="shared" si="100"/>
        <v xml:space="preserve"> </v>
      </c>
      <c r="H1028" s="98">
        <f t="shared" si="99"/>
        <v>2</v>
      </c>
      <c r="I1028"/>
    </row>
    <row r="1029" spans="1:9" ht="16">
      <c r="A1029" s="43" t="str">
        <f t="shared" si="95"/>
        <v xml:space="preserve"> </v>
      </c>
      <c r="B1029" s="93" t="str">
        <f>IF(A1029=" "," ",IF(periods_per_year=26,IF(A1029=1,fpdate,B1028+14),IF(periods_per_year=52,IF(A1029=1,fpdate,B1028+7),DATE(YEAR(fpdate),MONTH(fpdate)+(A1029-1)*months_per_period,IF(periods_per_year=24,IF((1-MOD(A1029,2))=1,DAY(fpdate)+14,DAY(fpdate)),DAY(fpdate))))))</f>
        <v xml:space="preserve"> </v>
      </c>
      <c r="C1029" s="94" t="str">
        <f t="shared" si="96"/>
        <v xml:space="preserve"> </v>
      </c>
      <c r="D1029" s="99"/>
      <c r="E1029" s="94" t="str">
        <f t="shared" si="97"/>
        <v xml:space="preserve"> </v>
      </c>
      <c r="F1029" s="94" t="str">
        <f t="shared" si="98"/>
        <v xml:space="preserve"> </v>
      </c>
      <c r="G1029" s="94" t="str">
        <f t="shared" si="100"/>
        <v xml:space="preserve"> </v>
      </c>
      <c r="H1029" s="98">
        <f t="shared" si="99"/>
        <v>2</v>
      </c>
      <c r="I1029"/>
    </row>
    <row r="1030" spans="1:9" ht="16">
      <c r="A1030" s="43" t="str">
        <f t="shared" si="95"/>
        <v xml:space="preserve"> </v>
      </c>
      <c r="B1030" s="93" t="str">
        <f>IF(A1030=" "," ",IF(periods_per_year=26,IF(A1030=1,fpdate,B1029+14),IF(periods_per_year=52,IF(A1030=1,fpdate,B1029+7),DATE(YEAR(fpdate),MONTH(fpdate)+(A1030-1)*months_per_period,IF(periods_per_year=24,IF((1-MOD(A1030,2))=1,DAY(fpdate)+14,DAY(fpdate)),DAY(fpdate))))))</f>
        <v xml:space="preserve"> </v>
      </c>
      <c r="C1030" s="94" t="str">
        <f t="shared" si="96"/>
        <v xml:space="preserve"> </v>
      </c>
      <c r="D1030" s="99"/>
      <c r="E1030" s="94" t="str">
        <f t="shared" si="97"/>
        <v xml:space="preserve"> </v>
      </c>
      <c r="F1030" s="94" t="str">
        <f t="shared" si="98"/>
        <v xml:space="preserve"> </v>
      </c>
      <c r="G1030" s="94" t="str">
        <f t="shared" si="100"/>
        <v xml:space="preserve"> </v>
      </c>
      <c r="H1030" s="98">
        <f t="shared" si="99"/>
        <v>2</v>
      </c>
      <c r="I1030"/>
    </row>
    <row r="1031" spans="1:9" ht="16">
      <c r="A1031" s="43" t="str">
        <f t="shared" si="95"/>
        <v xml:space="preserve"> </v>
      </c>
      <c r="B1031" s="93" t="str">
        <f>IF(A1031=" "," ",IF(periods_per_year=26,IF(A1031=1,fpdate,B1030+14),IF(periods_per_year=52,IF(A1031=1,fpdate,B1030+7),DATE(YEAR(fpdate),MONTH(fpdate)+(A1031-1)*months_per_period,IF(periods_per_year=24,IF((1-MOD(A1031,2))=1,DAY(fpdate)+14,DAY(fpdate)),DAY(fpdate))))))</f>
        <v xml:space="preserve"> </v>
      </c>
      <c r="C1031" s="94" t="str">
        <f t="shared" si="96"/>
        <v xml:space="preserve"> </v>
      </c>
      <c r="D1031" s="99"/>
      <c r="E1031" s="94" t="str">
        <f t="shared" si="97"/>
        <v xml:space="preserve"> </v>
      </c>
      <c r="F1031" s="94" t="str">
        <f t="shared" si="98"/>
        <v xml:space="preserve"> </v>
      </c>
      <c r="G1031" s="94" t="str">
        <f t="shared" si="100"/>
        <v xml:space="preserve"> </v>
      </c>
      <c r="H1031" s="98">
        <f t="shared" si="99"/>
        <v>2</v>
      </c>
      <c r="I1031"/>
    </row>
    <row r="1032" spans="1:9" ht="16">
      <c r="A1032" s="43" t="str">
        <f t="shared" si="95"/>
        <v xml:space="preserve"> </v>
      </c>
      <c r="B1032" s="93" t="str">
        <f>IF(A1032=" "," ",IF(periods_per_year=26,IF(A1032=1,fpdate,B1031+14),IF(periods_per_year=52,IF(A1032=1,fpdate,B1031+7),DATE(YEAR(fpdate),MONTH(fpdate)+(A1032-1)*months_per_period,IF(periods_per_year=24,IF((1-MOD(A1032,2))=1,DAY(fpdate)+14,DAY(fpdate)),DAY(fpdate))))))</f>
        <v xml:space="preserve"> </v>
      </c>
      <c r="C1032" s="94" t="str">
        <f t="shared" si="96"/>
        <v xml:space="preserve"> </v>
      </c>
      <c r="D1032" s="99"/>
      <c r="E1032" s="94" t="str">
        <f t="shared" si="97"/>
        <v xml:space="preserve"> </v>
      </c>
      <c r="F1032" s="94" t="str">
        <f t="shared" si="98"/>
        <v xml:space="preserve"> </v>
      </c>
      <c r="G1032" s="94" t="str">
        <f t="shared" si="100"/>
        <v xml:space="preserve"> </v>
      </c>
      <c r="H1032" s="98">
        <f t="shared" si="99"/>
        <v>2</v>
      </c>
      <c r="I1032"/>
    </row>
    <row r="1033" spans="1:9" ht="16">
      <c r="A1033" s="43" t="str">
        <f t="shared" si="95"/>
        <v xml:space="preserve"> </v>
      </c>
      <c r="B1033" s="93" t="str">
        <f>IF(A1033=" "," ",IF(periods_per_year=26,IF(A1033=1,fpdate,B1032+14),IF(periods_per_year=52,IF(A1033=1,fpdate,B1032+7),DATE(YEAR(fpdate),MONTH(fpdate)+(A1033-1)*months_per_period,IF(periods_per_year=24,IF((1-MOD(A1033,2))=1,DAY(fpdate)+14,DAY(fpdate)),DAY(fpdate))))))</f>
        <v xml:space="preserve"> </v>
      </c>
      <c r="C1033" s="94" t="str">
        <f t="shared" si="96"/>
        <v xml:space="preserve"> </v>
      </c>
      <c r="D1033" s="99"/>
      <c r="E1033" s="94" t="str">
        <f t="shared" si="97"/>
        <v xml:space="preserve"> </v>
      </c>
      <c r="F1033" s="94" t="str">
        <f t="shared" si="98"/>
        <v xml:space="preserve"> </v>
      </c>
      <c r="G1033" s="94" t="str">
        <f t="shared" si="100"/>
        <v xml:space="preserve"> </v>
      </c>
      <c r="H1033" s="98">
        <f t="shared" si="99"/>
        <v>2</v>
      </c>
      <c r="I1033"/>
    </row>
    <row r="1034" spans="1:9" ht="16">
      <c r="A1034" s="43" t="str">
        <f t="shared" ref="A1034:A1097" si="101">IF(A1033&gt;=nper," ",A1033+1)</f>
        <v xml:space="preserve"> </v>
      </c>
      <c r="B1034" s="93" t="str">
        <f>IF(A1034=" "," ",IF(periods_per_year=26,IF(A1034=1,fpdate,B1033+14),IF(periods_per_year=52,IF(A1034=1,fpdate,B1033+7),DATE(YEAR(fpdate),MONTH(fpdate)+(A1034-1)*months_per_period,IF(periods_per_year=24,IF((1-MOD(A1034,2))=1,DAY(fpdate)+14,DAY(fpdate)),DAY(fpdate))))))</f>
        <v xml:space="preserve"> </v>
      </c>
      <c r="C1034" s="94" t="str">
        <f t="shared" ref="C1034:C1097" si="102">IF(A1034=" "," ",IF(OR(A1034=nper,payment&gt;ROUND((1+rate)*G1033,2)),ROUND((1+rate)*G1033,2),payment))</f>
        <v xml:space="preserve"> </v>
      </c>
      <c r="D1034" s="99"/>
      <c r="E1034" s="94" t="str">
        <f t="shared" ref="E1034:E1097" si="103">IF(A1034=" "," ",ROUND(rate*G1033,2))</f>
        <v xml:space="preserve"> </v>
      </c>
      <c r="F1034" s="94" t="str">
        <f t="shared" ref="F1034:F1097" si="104">IF(A1034=" "," ",C1034-E1034+D1034)</f>
        <v xml:space="preserve"> </v>
      </c>
      <c r="G1034" s="94" t="str">
        <f t="shared" si="100"/>
        <v xml:space="preserve"> </v>
      </c>
      <c r="H1034" s="98">
        <f t="shared" si="99"/>
        <v>2</v>
      </c>
      <c r="I1034"/>
    </row>
    <row r="1035" spans="1:9" ht="16">
      <c r="A1035" s="43" t="str">
        <f t="shared" si="101"/>
        <v xml:space="preserve"> </v>
      </c>
      <c r="B1035" s="93" t="str">
        <f>IF(A1035=" "," ",IF(periods_per_year=26,IF(A1035=1,fpdate,B1034+14),IF(periods_per_year=52,IF(A1035=1,fpdate,B1034+7),DATE(YEAR(fpdate),MONTH(fpdate)+(A1035-1)*months_per_period,IF(periods_per_year=24,IF((1-MOD(A1035,2))=1,DAY(fpdate)+14,DAY(fpdate)),DAY(fpdate))))))</f>
        <v xml:space="preserve"> </v>
      </c>
      <c r="C1035" s="94" t="str">
        <f t="shared" si="102"/>
        <v xml:space="preserve"> </v>
      </c>
      <c r="D1035" s="99"/>
      <c r="E1035" s="94" t="str">
        <f t="shared" si="103"/>
        <v xml:space="preserve"> </v>
      </c>
      <c r="F1035" s="94" t="str">
        <f t="shared" si="104"/>
        <v xml:space="preserve"> </v>
      </c>
      <c r="G1035" s="94" t="str">
        <f t="shared" si="100"/>
        <v xml:space="preserve"> </v>
      </c>
      <c r="H1035" s="98">
        <f t="shared" ref="H1035:H1098" si="105">IF(AND(G1035&lt;&gt;" ",G1036=" "),1,2)</f>
        <v>2</v>
      </c>
      <c r="I1035"/>
    </row>
    <row r="1036" spans="1:9" ht="16">
      <c r="A1036" s="43" t="str">
        <f t="shared" si="101"/>
        <v xml:space="preserve"> </v>
      </c>
      <c r="B1036" s="93" t="str">
        <f>IF(A1036=" "," ",IF(periods_per_year=26,IF(A1036=1,fpdate,B1035+14),IF(periods_per_year=52,IF(A1036=1,fpdate,B1035+7),DATE(YEAR(fpdate),MONTH(fpdate)+(A1036-1)*months_per_period,IF(periods_per_year=24,IF((1-MOD(A1036,2))=1,DAY(fpdate)+14,DAY(fpdate)),DAY(fpdate))))))</f>
        <v xml:space="preserve"> </v>
      </c>
      <c r="C1036" s="94" t="str">
        <f t="shared" si="102"/>
        <v xml:space="preserve"> </v>
      </c>
      <c r="D1036" s="99"/>
      <c r="E1036" s="94" t="str">
        <f t="shared" si="103"/>
        <v xml:space="preserve"> </v>
      </c>
      <c r="F1036" s="94" t="str">
        <f t="shared" si="104"/>
        <v xml:space="preserve"> </v>
      </c>
      <c r="G1036" s="94" t="str">
        <f t="shared" si="100"/>
        <v xml:space="preserve"> </v>
      </c>
      <c r="H1036" s="98">
        <f t="shared" si="105"/>
        <v>2</v>
      </c>
      <c r="I1036"/>
    </row>
    <row r="1037" spans="1:9" ht="16">
      <c r="A1037" s="43" t="str">
        <f t="shared" si="101"/>
        <v xml:space="preserve"> </v>
      </c>
      <c r="B1037" s="93" t="str">
        <f>IF(A1037=" "," ",IF(periods_per_year=26,IF(A1037=1,fpdate,B1036+14),IF(periods_per_year=52,IF(A1037=1,fpdate,B1036+7),DATE(YEAR(fpdate),MONTH(fpdate)+(A1037-1)*months_per_period,IF(periods_per_year=24,IF((1-MOD(A1037,2))=1,DAY(fpdate)+14,DAY(fpdate)),DAY(fpdate))))))</f>
        <v xml:space="preserve"> </v>
      </c>
      <c r="C1037" s="94" t="str">
        <f t="shared" si="102"/>
        <v xml:space="preserve"> </v>
      </c>
      <c r="D1037" s="99"/>
      <c r="E1037" s="94" t="str">
        <f t="shared" si="103"/>
        <v xml:space="preserve"> </v>
      </c>
      <c r="F1037" s="94" t="str">
        <f t="shared" si="104"/>
        <v xml:space="preserve"> </v>
      </c>
      <c r="G1037" s="94" t="str">
        <f t="shared" si="100"/>
        <v xml:space="preserve"> </v>
      </c>
      <c r="H1037" s="98">
        <f t="shared" si="105"/>
        <v>2</v>
      </c>
      <c r="I1037"/>
    </row>
    <row r="1038" spans="1:9" ht="16">
      <c r="A1038" s="43" t="str">
        <f t="shared" si="101"/>
        <v xml:space="preserve"> </v>
      </c>
      <c r="B1038" s="93" t="str">
        <f>IF(A1038=" "," ",IF(periods_per_year=26,IF(A1038=1,fpdate,B1037+14),IF(periods_per_year=52,IF(A1038=1,fpdate,B1037+7),DATE(YEAR(fpdate),MONTH(fpdate)+(A1038-1)*months_per_period,IF(periods_per_year=24,IF((1-MOD(A1038,2))=1,DAY(fpdate)+14,DAY(fpdate)),DAY(fpdate))))))</f>
        <v xml:space="preserve"> </v>
      </c>
      <c r="C1038" s="94" t="str">
        <f t="shared" si="102"/>
        <v xml:space="preserve"> </v>
      </c>
      <c r="D1038" s="99"/>
      <c r="E1038" s="94" t="str">
        <f t="shared" si="103"/>
        <v xml:space="preserve"> </v>
      </c>
      <c r="F1038" s="94" t="str">
        <f t="shared" si="104"/>
        <v xml:space="preserve"> </v>
      </c>
      <c r="G1038" s="94" t="str">
        <f t="shared" si="100"/>
        <v xml:space="preserve"> </v>
      </c>
      <c r="H1038" s="98">
        <f t="shared" si="105"/>
        <v>2</v>
      </c>
      <c r="I1038"/>
    </row>
    <row r="1039" spans="1:9" ht="16">
      <c r="A1039" s="43" t="str">
        <f t="shared" si="101"/>
        <v xml:space="preserve"> </v>
      </c>
      <c r="B1039" s="93" t="str">
        <f>IF(A1039=" "," ",IF(periods_per_year=26,IF(A1039=1,fpdate,B1038+14),IF(periods_per_year=52,IF(A1039=1,fpdate,B1038+7),DATE(YEAR(fpdate),MONTH(fpdate)+(A1039-1)*months_per_period,IF(periods_per_year=24,IF((1-MOD(A1039,2))=1,DAY(fpdate)+14,DAY(fpdate)),DAY(fpdate))))))</f>
        <v xml:space="preserve"> </v>
      </c>
      <c r="C1039" s="94" t="str">
        <f t="shared" si="102"/>
        <v xml:space="preserve"> </v>
      </c>
      <c r="D1039" s="99"/>
      <c r="E1039" s="94" t="str">
        <f t="shared" si="103"/>
        <v xml:space="preserve"> </v>
      </c>
      <c r="F1039" s="94" t="str">
        <f t="shared" si="104"/>
        <v xml:space="preserve"> </v>
      </c>
      <c r="G1039" s="94" t="str">
        <f t="shared" si="100"/>
        <v xml:space="preserve"> </v>
      </c>
      <c r="H1039" s="98">
        <f t="shared" si="105"/>
        <v>2</v>
      </c>
      <c r="I1039"/>
    </row>
    <row r="1040" spans="1:9" ht="16">
      <c r="A1040" s="43" t="str">
        <f t="shared" si="101"/>
        <v xml:space="preserve"> </v>
      </c>
      <c r="B1040" s="93" t="str">
        <f>IF(A1040=" "," ",IF(periods_per_year=26,IF(A1040=1,fpdate,B1039+14),IF(periods_per_year=52,IF(A1040=1,fpdate,B1039+7),DATE(YEAR(fpdate),MONTH(fpdate)+(A1040-1)*months_per_period,IF(periods_per_year=24,IF((1-MOD(A1040,2))=1,DAY(fpdate)+14,DAY(fpdate)),DAY(fpdate))))))</f>
        <v xml:space="preserve"> </v>
      </c>
      <c r="C1040" s="94" t="str">
        <f t="shared" si="102"/>
        <v xml:space="preserve"> </v>
      </c>
      <c r="D1040" s="99"/>
      <c r="E1040" s="94" t="str">
        <f t="shared" si="103"/>
        <v xml:space="preserve"> </v>
      </c>
      <c r="F1040" s="94" t="str">
        <f t="shared" si="104"/>
        <v xml:space="preserve"> </v>
      </c>
      <c r="G1040" s="94" t="str">
        <f t="shared" si="100"/>
        <v xml:space="preserve"> </v>
      </c>
      <c r="H1040" s="98">
        <f t="shared" si="105"/>
        <v>2</v>
      </c>
      <c r="I1040"/>
    </row>
    <row r="1041" spans="1:9" ht="16">
      <c r="A1041" s="43" t="str">
        <f t="shared" si="101"/>
        <v xml:space="preserve"> </v>
      </c>
      <c r="B1041" s="93" t="str">
        <f>IF(A1041=" "," ",IF(periods_per_year=26,IF(A1041=1,fpdate,B1040+14),IF(periods_per_year=52,IF(A1041=1,fpdate,B1040+7),DATE(YEAR(fpdate),MONTH(fpdate)+(A1041-1)*months_per_period,IF(periods_per_year=24,IF((1-MOD(A1041,2))=1,DAY(fpdate)+14,DAY(fpdate)),DAY(fpdate))))))</f>
        <v xml:space="preserve"> </v>
      </c>
      <c r="C1041" s="94" t="str">
        <f t="shared" si="102"/>
        <v xml:space="preserve"> </v>
      </c>
      <c r="D1041" s="99"/>
      <c r="E1041" s="94" t="str">
        <f t="shared" si="103"/>
        <v xml:space="preserve"> </v>
      </c>
      <c r="F1041" s="94" t="str">
        <f t="shared" si="104"/>
        <v xml:space="preserve"> </v>
      </c>
      <c r="G1041" s="94" t="str">
        <f t="shared" si="100"/>
        <v xml:space="preserve"> </v>
      </c>
      <c r="H1041" s="98">
        <f t="shared" si="105"/>
        <v>2</v>
      </c>
      <c r="I1041"/>
    </row>
    <row r="1042" spans="1:9" ht="16">
      <c r="A1042" s="43" t="str">
        <f t="shared" si="101"/>
        <v xml:space="preserve"> </v>
      </c>
      <c r="B1042" s="93" t="str">
        <f>IF(A1042=" "," ",IF(periods_per_year=26,IF(A1042=1,fpdate,B1041+14),IF(periods_per_year=52,IF(A1042=1,fpdate,B1041+7),DATE(YEAR(fpdate),MONTH(fpdate)+(A1042-1)*months_per_period,IF(periods_per_year=24,IF((1-MOD(A1042,2))=1,DAY(fpdate)+14,DAY(fpdate)),DAY(fpdate))))))</f>
        <v xml:space="preserve"> </v>
      </c>
      <c r="C1042" s="94" t="str">
        <f t="shared" si="102"/>
        <v xml:space="preserve"> </v>
      </c>
      <c r="D1042" s="99"/>
      <c r="E1042" s="94" t="str">
        <f t="shared" si="103"/>
        <v xml:space="preserve"> </v>
      </c>
      <c r="F1042" s="94" t="str">
        <f t="shared" si="104"/>
        <v xml:space="preserve"> </v>
      </c>
      <c r="G1042" s="94" t="str">
        <f t="shared" si="100"/>
        <v xml:space="preserve"> </v>
      </c>
      <c r="H1042" s="98">
        <f t="shared" si="105"/>
        <v>2</v>
      </c>
      <c r="I1042"/>
    </row>
    <row r="1043" spans="1:9" ht="16">
      <c r="A1043" s="43" t="str">
        <f t="shared" si="101"/>
        <v xml:space="preserve"> </v>
      </c>
      <c r="B1043" s="93" t="str">
        <f>IF(A1043=" "," ",IF(periods_per_year=26,IF(A1043=1,fpdate,B1042+14),IF(periods_per_year=52,IF(A1043=1,fpdate,B1042+7),DATE(YEAR(fpdate),MONTH(fpdate)+(A1043-1)*months_per_period,IF(periods_per_year=24,IF((1-MOD(A1043,2))=1,DAY(fpdate)+14,DAY(fpdate)),DAY(fpdate))))))</f>
        <v xml:space="preserve"> </v>
      </c>
      <c r="C1043" s="94" t="str">
        <f t="shared" si="102"/>
        <v xml:space="preserve"> </v>
      </c>
      <c r="D1043" s="99"/>
      <c r="E1043" s="94" t="str">
        <f t="shared" si="103"/>
        <v xml:space="preserve"> </v>
      </c>
      <c r="F1043" s="94" t="str">
        <f t="shared" si="104"/>
        <v xml:space="preserve"> </v>
      </c>
      <c r="G1043" s="94" t="str">
        <f t="shared" si="100"/>
        <v xml:space="preserve"> </v>
      </c>
      <c r="H1043" s="98">
        <f t="shared" si="105"/>
        <v>2</v>
      </c>
      <c r="I1043"/>
    </row>
    <row r="1044" spans="1:9" ht="16">
      <c r="A1044" s="43" t="str">
        <f t="shared" si="101"/>
        <v xml:space="preserve"> </v>
      </c>
      <c r="B1044" s="93" t="str">
        <f>IF(A1044=" "," ",IF(periods_per_year=26,IF(A1044=1,fpdate,B1043+14),IF(periods_per_year=52,IF(A1044=1,fpdate,B1043+7),DATE(YEAR(fpdate),MONTH(fpdate)+(A1044-1)*months_per_period,IF(periods_per_year=24,IF((1-MOD(A1044,2))=1,DAY(fpdate)+14,DAY(fpdate)),DAY(fpdate))))))</f>
        <v xml:space="preserve"> </v>
      </c>
      <c r="C1044" s="94" t="str">
        <f t="shared" si="102"/>
        <v xml:space="preserve"> </v>
      </c>
      <c r="D1044" s="99"/>
      <c r="E1044" s="94" t="str">
        <f t="shared" si="103"/>
        <v xml:space="preserve"> </v>
      </c>
      <c r="F1044" s="94" t="str">
        <f t="shared" si="104"/>
        <v xml:space="preserve"> </v>
      </c>
      <c r="G1044" s="94" t="str">
        <f t="shared" si="100"/>
        <v xml:space="preserve"> </v>
      </c>
      <c r="H1044" s="98">
        <f t="shared" si="105"/>
        <v>2</v>
      </c>
      <c r="I1044"/>
    </row>
    <row r="1045" spans="1:9" ht="16">
      <c r="A1045" s="43" t="str">
        <f t="shared" si="101"/>
        <v xml:space="preserve"> </v>
      </c>
      <c r="B1045" s="93" t="str">
        <f>IF(A1045=" "," ",IF(periods_per_year=26,IF(A1045=1,fpdate,B1044+14),IF(periods_per_year=52,IF(A1045=1,fpdate,B1044+7),DATE(YEAR(fpdate),MONTH(fpdate)+(A1045-1)*months_per_period,IF(periods_per_year=24,IF((1-MOD(A1045,2))=1,DAY(fpdate)+14,DAY(fpdate)),DAY(fpdate))))))</f>
        <v xml:space="preserve"> </v>
      </c>
      <c r="C1045" s="94" t="str">
        <f t="shared" si="102"/>
        <v xml:space="preserve"> </v>
      </c>
      <c r="D1045" s="99"/>
      <c r="E1045" s="94" t="str">
        <f t="shared" si="103"/>
        <v xml:space="preserve"> </v>
      </c>
      <c r="F1045" s="94" t="str">
        <f t="shared" si="104"/>
        <v xml:space="preserve"> </v>
      </c>
      <c r="G1045" s="94" t="str">
        <f t="shared" si="100"/>
        <v xml:space="preserve"> </v>
      </c>
      <c r="H1045" s="98">
        <f t="shared" si="105"/>
        <v>2</v>
      </c>
      <c r="I1045"/>
    </row>
    <row r="1046" spans="1:9" ht="16">
      <c r="A1046" s="43" t="str">
        <f t="shared" si="101"/>
        <v xml:space="preserve"> </v>
      </c>
      <c r="B1046" s="93" t="str">
        <f>IF(A1046=" "," ",IF(periods_per_year=26,IF(A1046=1,fpdate,B1045+14),IF(periods_per_year=52,IF(A1046=1,fpdate,B1045+7),DATE(YEAR(fpdate),MONTH(fpdate)+(A1046-1)*months_per_period,IF(periods_per_year=24,IF((1-MOD(A1046,2))=1,DAY(fpdate)+14,DAY(fpdate)),DAY(fpdate))))))</f>
        <v xml:space="preserve"> </v>
      </c>
      <c r="C1046" s="94" t="str">
        <f t="shared" si="102"/>
        <v xml:space="preserve"> </v>
      </c>
      <c r="D1046" s="99"/>
      <c r="E1046" s="94" t="str">
        <f t="shared" si="103"/>
        <v xml:space="preserve"> </v>
      </c>
      <c r="F1046" s="94" t="str">
        <f t="shared" si="104"/>
        <v xml:space="preserve"> </v>
      </c>
      <c r="G1046" s="94" t="str">
        <f t="shared" si="100"/>
        <v xml:space="preserve"> </v>
      </c>
      <c r="H1046" s="98">
        <f t="shared" si="105"/>
        <v>2</v>
      </c>
      <c r="I1046"/>
    </row>
    <row r="1047" spans="1:9" ht="16">
      <c r="A1047" s="43" t="str">
        <f t="shared" si="101"/>
        <v xml:space="preserve"> </v>
      </c>
      <c r="B1047" s="93" t="str">
        <f>IF(A1047=" "," ",IF(periods_per_year=26,IF(A1047=1,fpdate,B1046+14),IF(periods_per_year=52,IF(A1047=1,fpdate,B1046+7),DATE(YEAR(fpdate),MONTH(fpdate)+(A1047-1)*months_per_period,IF(periods_per_year=24,IF((1-MOD(A1047,2))=1,DAY(fpdate)+14,DAY(fpdate)),DAY(fpdate))))))</f>
        <v xml:space="preserve"> </v>
      </c>
      <c r="C1047" s="94" t="str">
        <f t="shared" si="102"/>
        <v xml:space="preserve"> </v>
      </c>
      <c r="D1047" s="99"/>
      <c r="E1047" s="94" t="str">
        <f t="shared" si="103"/>
        <v xml:space="preserve"> </v>
      </c>
      <c r="F1047" s="94" t="str">
        <f t="shared" si="104"/>
        <v xml:space="preserve"> </v>
      </c>
      <c r="G1047" s="94" t="str">
        <f t="shared" si="100"/>
        <v xml:space="preserve"> </v>
      </c>
      <c r="H1047" s="98">
        <f t="shared" si="105"/>
        <v>2</v>
      </c>
      <c r="I1047"/>
    </row>
    <row r="1048" spans="1:9" ht="16">
      <c r="A1048" s="43" t="str">
        <f t="shared" si="101"/>
        <v xml:space="preserve"> </v>
      </c>
      <c r="B1048" s="93" t="str">
        <f>IF(A1048=" "," ",IF(periods_per_year=26,IF(A1048=1,fpdate,B1047+14),IF(periods_per_year=52,IF(A1048=1,fpdate,B1047+7),DATE(YEAR(fpdate),MONTH(fpdate)+(A1048-1)*months_per_period,IF(periods_per_year=24,IF((1-MOD(A1048,2))=1,DAY(fpdate)+14,DAY(fpdate)),DAY(fpdate))))))</f>
        <v xml:space="preserve"> </v>
      </c>
      <c r="C1048" s="94" t="str">
        <f t="shared" si="102"/>
        <v xml:space="preserve"> </v>
      </c>
      <c r="D1048" s="99"/>
      <c r="E1048" s="94" t="str">
        <f t="shared" si="103"/>
        <v xml:space="preserve"> </v>
      </c>
      <c r="F1048" s="94" t="str">
        <f t="shared" si="104"/>
        <v xml:space="preserve"> </v>
      </c>
      <c r="G1048" s="94" t="str">
        <f t="shared" si="100"/>
        <v xml:space="preserve"> </v>
      </c>
      <c r="H1048" s="98">
        <f t="shared" si="105"/>
        <v>2</v>
      </c>
      <c r="I1048"/>
    </row>
    <row r="1049" spans="1:9" ht="16">
      <c r="A1049" s="43" t="str">
        <f t="shared" si="101"/>
        <v xml:space="preserve"> </v>
      </c>
      <c r="B1049" s="93" t="str">
        <f>IF(A1049=" "," ",IF(periods_per_year=26,IF(A1049=1,fpdate,B1048+14),IF(periods_per_year=52,IF(A1049=1,fpdate,B1048+7),DATE(YEAR(fpdate),MONTH(fpdate)+(A1049-1)*months_per_period,IF(periods_per_year=24,IF((1-MOD(A1049,2))=1,DAY(fpdate)+14,DAY(fpdate)),DAY(fpdate))))))</f>
        <v xml:space="preserve"> </v>
      </c>
      <c r="C1049" s="94" t="str">
        <f t="shared" si="102"/>
        <v xml:space="preserve"> </v>
      </c>
      <c r="D1049" s="99"/>
      <c r="E1049" s="94" t="str">
        <f t="shared" si="103"/>
        <v xml:space="preserve"> </v>
      </c>
      <c r="F1049" s="94" t="str">
        <f t="shared" si="104"/>
        <v xml:space="preserve"> </v>
      </c>
      <c r="G1049" s="94" t="str">
        <f t="shared" si="100"/>
        <v xml:space="preserve"> </v>
      </c>
      <c r="H1049" s="98">
        <f t="shared" si="105"/>
        <v>2</v>
      </c>
      <c r="I1049"/>
    </row>
    <row r="1050" spans="1:9" ht="16">
      <c r="A1050" s="43" t="str">
        <f t="shared" si="101"/>
        <v xml:space="preserve"> </v>
      </c>
      <c r="B1050" s="93" t="str">
        <f>IF(A1050=" "," ",IF(periods_per_year=26,IF(A1050=1,fpdate,B1049+14),IF(periods_per_year=52,IF(A1050=1,fpdate,B1049+7),DATE(YEAR(fpdate),MONTH(fpdate)+(A1050-1)*months_per_period,IF(periods_per_year=24,IF((1-MOD(A1050,2))=1,DAY(fpdate)+14,DAY(fpdate)),DAY(fpdate))))))</f>
        <v xml:space="preserve"> </v>
      </c>
      <c r="C1050" s="94" t="str">
        <f t="shared" si="102"/>
        <v xml:space="preserve"> </v>
      </c>
      <c r="D1050" s="99"/>
      <c r="E1050" s="94" t="str">
        <f t="shared" si="103"/>
        <v xml:space="preserve"> </v>
      </c>
      <c r="F1050" s="94" t="str">
        <f t="shared" si="104"/>
        <v xml:space="preserve"> </v>
      </c>
      <c r="G1050" s="94" t="str">
        <f t="shared" si="100"/>
        <v xml:space="preserve"> </v>
      </c>
      <c r="H1050" s="98">
        <f t="shared" si="105"/>
        <v>2</v>
      </c>
      <c r="I1050"/>
    </row>
    <row r="1051" spans="1:9" ht="16">
      <c r="A1051" s="43" t="str">
        <f t="shared" si="101"/>
        <v xml:space="preserve"> </v>
      </c>
      <c r="B1051" s="93" t="str">
        <f>IF(A1051=" "," ",IF(periods_per_year=26,IF(A1051=1,fpdate,B1050+14),IF(periods_per_year=52,IF(A1051=1,fpdate,B1050+7),DATE(YEAR(fpdate),MONTH(fpdate)+(A1051-1)*months_per_period,IF(periods_per_year=24,IF((1-MOD(A1051,2))=1,DAY(fpdate)+14,DAY(fpdate)),DAY(fpdate))))))</f>
        <v xml:space="preserve"> </v>
      </c>
      <c r="C1051" s="94" t="str">
        <f t="shared" si="102"/>
        <v xml:space="preserve"> </v>
      </c>
      <c r="D1051" s="99"/>
      <c r="E1051" s="94" t="str">
        <f t="shared" si="103"/>
        <v xml:space="preserve"> </v>
      </c>
      <c r="F1051" s="94" t="str">
        <f t="shared" si="104"/>
        <v xml:space="preserve"> </v>
      </c>
      <c r="G1051" s="94" t="str">
        <f t="shared" si="100"/>
        <v xml:space="preserve"> </v>
      </c>
      <c r="H1051" s="98">
        <f t="shared" si="105"/>
        <v>2</v>
      </c>
      <c r="I1051"/>
    </row>
    <row r="1052" spans="1:9" ht="16">
      <c r="A1052" s="43" t="str">
        <f t="shared" si="101"/>
        <v xml:space="preserve"> </v>
      </c>
      <c r="B1052" s="93" t="str">
        <f>IF(A1052=" "," ",IF(periods_per_year=26,IF(A1052=1,fpdate,B1051+14),IF(periods_per_year=52,IF(A1052=1,fpdate,B1051+7),DATE(YEAR(fpdate),MONTH(fpdate)+(A1052-1)*months_per_period,IF(periods_per_year=24,IF((1-MOD(A1052,2))=1,DAY(fpdate)+14,DAY(fpdate)),DAY(fpdate))))))</f>
        <v xml:space="preserve"> </v>
      </c>
      <c r="C1052" s="94" t="str">
        <f t="shared" si="102"/>
        <v xml:space="preserve"> </v>
      </c>
      <c r="D1052" s="99"/>
      <c r="E1052" s="94" t="str">
        <f t="shared" si="103"/>
        <v xml:space="preserve"> </v>
      </c>
      <c r="F1052" s="94" t="str">
        <f t="shared" si="104"/>
        <v xml:space="preserve"> </v>
      </c>
      <c r="G1052" s="94" t="str">
        <f t="shared" si="100"/>
        <v xml:space="preserve"> </v>
      </c>
      <c r="H1052" s="98">
        <f t="shared" si="105"/>
        <v>2</v>
      </c>
      <c r="I1052"/>
    </row>
    <row r="1053" spans="1:9" ht="16">
      <c r="A1053" s="43" t="str">
        <f t="shared" si="101"/>
        <v xml:space="preserve"> </v>
      </c>
      <c r="B1053" s="93" t="str">
        <f>IF(A1053=" "," ",IF(periods_per_year=26,IF(A1053=1,fpdate,B1052+14),IF(periods_per_year=52,IF(A1053=1,fpdate,B1052+7),DATE(YEAR(fpdate),MONTH(fpdate)+(A1053-1)*months_per_period,IF(periods_per_year=24,IF((1-MOD(A1053,2))=1,DAY(fpdate)+14,DAY(fpdate)),DAY(fpdate))))))</f>
        <v xml:space="preserve"> </v>
      </c>
      <c r="C1053" s="94" t="str">
        <f t="shared" si="102"/>
        <v xml:space="preserve"> </v>
      </c>
      <c r="D1053" s="99"/>
      <c r="E1053" s="94" t="str">
        <f t="shared" si="103"/>
        <v xml:space="preserve"> </v>
      </c>
      <c r="F1053" s="94" t="str">
        <f t="shared" si="104"/>
        <v xml:space="preserve"> </v>
      </c>
      <c r="G1053" s="94" t="str">
        <f t="shared" si="100"/>
        <v xml:space="preserve"> </v>
      </c>
      <c r="H1053" s="98">
        <f t="shared" si="105"/>
        <v>2</v>
      </c>
      <c r="I1053"/>
    </row>
    <row r="1054" spans="1:9" ht="16">
      <c r="A1054" s="43" t="str">
        <f t="shared" si="101"/>
        <v xml:space="preserve"> </v>
      </c>
      <c r="B1054" s="93" t="str">
        <f>IF(A1054=" "," ",IF(periods_per_year=26,IF(A1054=1,fpdate,B1053+14),IF(periods_per_year=52,IF(A1054=1,fpdate,B1053+7),DATE(YEAR(fpdate),MONTH(fpdate)+(A1054-1)*months_per_period,IF(periods_per_year=24,IF((1-MOD(A1054,2))=1,DAY(fpdate)+14,DAY(fpdate)),DAY(fpdate))))))</f>
        <v xml:space="preserve"> </v>
      </c>
      <c r="C1054" s="94" t="str">
        <f t="shared" si="102"/>
        <v xml:space="preserve"> </v>
      </c>
      <c r="D1054" s="99"/>
      <c r="E1054" s="94" t="str">
        <f t="shared" si="103"/>
        <v xml:space="preserve"> </v>
      </c>
      <c r="F1054" s="94" t="str">
        <f t="shared" si="104"/>
        <v xml:space="preserve"> </v>
      </c>
      <c r="G1054" s="94" t="str">
        <f t="shared" si="100"/>
        <v xml:space="preserve"> </v>
      </c>
      <c r="H1054" s="98">
        <f t="shared" si="105"/>
        <v>2</v>
      </c>
      <c r="I1054"/>
    </row>
    <row r="1055" spans="1:9" ht="16">
      <c r="A1055" s="43" t="str">
        <f t="shared" si="101"/>
        <v xml:space="preserve"> </v>
      </c>
      <c r="B1055" s="93" t="str">
        <f>IF(A1055=" "," ",IF(periods_per_year=26,IF(A1055=1,fpdate,B1054+14),IF(periods_per_year=52,IF(A1055=1,fpdate,B1054+7),DATE(YEAR(fpdate),MONTH(fpdate)+(A1055-1)*months_per_period,IF(periods_per_year=24,IF((1-MOD(A1055,2))=1,DAY(fpdate)+14,DAY(fpdate)),DAY(fpdate))))))</f>
        <v xml:space="preserve"> </v>
      </c>
      <c r="C1055" s="94" t="str">
        <f t="shared" si="102"/>
        <v xml:space="preserve"> </v>
      </c>
      <c r="D1055" s="99"/>
      <c r="E1055" s="94" t="str">
        <f t="shared" si="103"/>
        <v xml:space="preserve"> </v>
      </c>
      <c r="F1055" s="94" t="str">
        <f t="shared" si="104"/>
        <v xml:space="preserve"> </v>
      </c>
      <c r="G1055" s="94" t="str">
        <f t="shared" si="100"/>
        <v xml:space="preserve"> </v>
      </c>
      <c r="H1055" s="98">
        <f t="shared" si="105"/>
        <v>2</v>
      </c>
      <c r="I1055"/>
    </row>
    <row r="1056" spans="1:9" ht="16">
      <c r="A1056" s="43" t="str">
        <f t="shared" si="101"/>
        <v xml:space="preserve"> </v>
      </c>
      <c r="B1056" s="93" t="str">
        <f>IF(A1056=" "," ",IF(periods_per_year=26,IF(A1056=1,fpdate,B1055+14),IF(periods_per_year=52,IF(A1056=1,fpdate,B1055+7),DATE(YEAR(fpdate),MONTH(fpdate)+(A1056-1)*months_per_period,IF(periods_per_year=24,IF((1-MOD(A1056,2))=1,DAY(fpdate)+14,DAY(fpdate)),DAY(fpdate))))))</f>
        <v xml:space="preserve"> </v>
      </c>
      <c r="C1056" s="94" t="str">
        <f t="shared" si="102"/>
        <v xml:space="preserve"> </v>
      </c>
      <c r="D1056" s="99"/>
      <c r="E1056" s="94" t="str">
        <f t="shared" si="103"/>
        <v xml:space="preserve"> </v>
      </c>
      <c r="F1056" s="94" t="str">
        <f t="shared" si="104"/>
        <v xml:space="preserve"> </v>
      </c>
      <c r="G1056" s="94" t="str">
        <f t="shared" si="100"/>
        <v xml:space="preserve"> </v>
      </c>
      <c r="H1056" s="98">
        <f t="shared" si="105"/>
        <v>2</v>
      </c>
      <c r="I1056"/>
    </row>
    <row r="1057" spans="1:9" ht="16">
      <c r="A1057" s="43" t="str">
        <f t="shared" si="101"/>
        <v xml:space="preserve"> </v>
      </c>
      <c r="B1057" s="93" t="str">
        <f>IF(A1057=" "," ",IF(periods_per_year=26,IF(A1057=1,fpdate,B1056+14),IF(periods_per_year=52,IF(A1057=1,fpdate,B1056+7),DATE(YEAR(fpdate),MONTH(fpdate)+(A1057-1)*months_per_period,IF(periods_per_year=24,IF((1-MOD(A1057,2))=1,DAY(fpdate)+14,DAY(fpdate)),DAY(fpdate))))))</f>
        <v xml:space="preserve"> </v>
      </c>
      <c r="C1057" s="94" t="str">
        <f t="shared" si="102"/>
        <v xml:space="preserve"> </v>
      </c>
      <c r="D1057" s="99"/>
      <c r="E1057" s="94" t="str">
        <f t="shared" si="103"/>
        <v xml:space="preserve"> </v>
      </c>
      <c r="F1057" s="94" t="str">
        <f t="shared" si="104"/>
        <v xml:space="preserve"> </v>
      </c>
      <c r="G1057" s="94" t="str">
        <f t="shared" si="100"/>
        <v xml:space="preserve"> </v>
      </c>
      <c r="H1057" s="98">
        <f t="shared" si="105"/>
        <v>2</v>
      </c>
      <c r="I1057"/>
    </row>
    <row r="1058" spans="1:9" ht="16">
      <c r="A1058" s="43" t="str">
        <f t="shared" si="101"/>
        <v xml:space="preserve"> </v>
      </c>
      <c r="B1058" s="93" t="str">
        <f>IF(A1058=" "," ",IF(periods_per_year=26,IF(A1058=1,fpdate,B1057+14),IF(periods_per_year=52,IF(A1058=1,fpdate,B1057+7),DATE(YEAR(fpdate),MONTH(fpdate)+(A1058-1)*months_per_period,IF(periods_per_year=24,IF((1-MOD(A1058,2))=1,DAY(fpdate)+14,DAY(fpdate)),DAY(fpdate))))))</f>
        <v xml:space="preserve"> </v>
      </c>
      <c r="C1058" s="94" t="str">
        <f t="shared" si="102"/>
        <v xml:space="preserve"> </v>
      </c>
      <c r="D1058" s="99"/>
      <c r="E1058" s="94" t="str">
        <f t="shared" si="103"/>
        <v xml:space="preserve"> </v>
      </c>
      <c r="F1058" s="94" t="str">
        <f t="shared" si="104"/>
        <v xml:space="preserve"> </v>
      </c>
      <c r="G1058" s="94" t="str">
        <f t="shared" si="100"/>
        <v xml:space="preserve"> </v>
      </c>
      <c r="H1058" s="98">
        <f t="shared" si="105"/>
        <v>2</v>
      </c>
      <c r="I1058"/>
    </row>
    <row r="1059" spans="1:9" ht="16">
      <c r="A1059" s="43" t="str">
        <f t="shared" si="101"/>
        <v xml:space="preserve"> </v>
      </c>
      <c r="B1059" s="93" t="str">
        <f>IF(A1059=" "," ",IF(periods_per_year=26,IF(A1059=1,fpdate,B1058+14),IF(periods_per_year=52,IF(A1059=1,fpdate,B1058+7),DATE(YEAR(fpdate),MONTH(fpdate)+(A1059-1)*months_per_period,IF(periods_per_year=24,IF((1-MOD(A1059,2))=1,DAY(fpdate)+14,DAY(fpdate)),DAY(fpdate))))))</f>
        <v xml:space="preserve"> </v>
      </c>
      <c r="C1059" s="94" t="str">
        <f t="shared" si="102"/>
        <v xml:space="preserve"> </v>
      </c>
      <c r="D1059" s="99"/>
      <c r="E1059" s="94" t="str">
        <f t="shared" si="103"/>
        <v xml:space="preserve"> </v>
      </c>
      <c r="F1059" s="94" t="str">
        <f t="shared" si="104"/>
        <v xml:space="preserve"> </v>
      </c>
      <c r="G1059" s="94" t="str">
        <f t="shared" si="100"/>
        <v xml:space="preserve"> </v>
      </c>
      <c r="H1059" s="98">
        <f t="shared" si="105"/>
        <v>2</v>
      </c>
      <c r="I1059"/>
    </row>
    <row r="1060" spans="1:9" ht="16">
      <c r="A1060" s="43" t="str">
        <f t="shared" si="101"/>
        <v xml:space="preserve"> </v>
      </c>
      <c r="B1060" s="93" t="str">
        <f>IF(A1060=" "," ",IF(periods_per_year=26,IF(A1060=1,fpdate,B1059+14),IF(periods_per_year=52,IF(A1060=1,fpdate,B1059+7),DATE(YEAR(fpdate),MONTH(fpdate)+(A1060-1)*months_per_period,IF(periods_per_year=24,IF((1-MOD(A1060,2))=1,DAY(fpdate)+14,DAY(fpdate)),DAY(fpdate))))))</f>
        <v xml:space="preserve"> </v>
      </c>
      <c r="C1060" s="94" t="str">
        <f t="shared" si="102"/>
        <v xml:space="preserve"> </v>
      </c>
      <c r="D1060" s="99"/>
      <c r="E1060" s="94" t="str">
        <f t="shared" si="103"/>
        <v xml:space="preserve"> </v>
      </c>
      <c r="F1060" s="94" t="str">
        <f t="shared" si="104"/>
        <v xml:space="preserve"> </v>
      </c>
      <c r="G1060" s="94" t="str">
        <f t="shared" si="100"/>
        <v xml:space="preserve"> </v>
      </c>
      <c r="H1060" s="98">
        <f t="shared" si="105"/>
        <v>2</v>
      </c>
      <c r="I1060"/>
    </row>
    <row r="1061" spans="1:9" ht="16">
      <c r="A1061" s="43" t="str">
        <f t="shared" si="101"/>
        <v xml:space="preserve"> </v>
      </c>
      <c r="B1061" s="93" t="str">
        <f>IF(A1061=" "," ",IF(periods_per_year=26,IF(A1061=1,fpdate,B1060+14),IF(periods_per_year=52,IF(A1061=1,fpdate,B1060+7),DATE(YEAR(fpdate),MONTH(fpdate)+(A1061-1)*months_per_period,IF(periods_per_year=24,IF((1-MOD(A1061,2))=1,DAY(fpdate)+14,DAY(fpdate)),DAY(fpdate))))))</f>
        <v xml:space="preserve"> </v>
      </c>
      <c r="C1061" s="94" t="str">
        <f t="shared" si="102"/>
        <v xml:space="preserve"> </v>
      </c>
      <c r="D1061" s="99"/>
      <c r="E1061" s="94" t="str">
        <f t="shared" si="103"/>
        <v xml:space="preserve"> </v>
      </c>
      <c r="F1061" s="94" t="str">
        <f t="shared" si="104"/>
        <v xml:space="preserve"> </v>
      </c>
      <c r="G1061" s="94" t="str">
        <f t="shared" si="100"/>
        <v xml:space="preserve"> </v>
      </c>
      <c r="H1061" s="98">
        <f t="shared" si="105"/>
        <v>2</v>
      </c>
      <c r="I1061"/>
    </row>
    <row r="1062" spans="1:9" ht="16">
      <c r="A1062" s="43" t="str">
        <f t="shared" si="101"/>
        <v xml:space="preserve"> </v>
      </c>
      <c r="B1062" s="93" t="str">
        <f>IF(A1062=" "," ",IF(periods_per_year=26,IF(A1062=1,fpdate,B1061+14),IF(periods_per_year=52,IF(A1062=1,fpdate,B1061+7),DATE(YEAR(fpdate),MONTH(fpdate)+(A1062-1)*months_per_period,IF(periods_per_year=24,IF((1-MOD(A1062,2))=1,DAY(fpdate)+14,DAY(fpdate)),DAY(fpdate))))))</f>
        <v xml:space="preserve"> </v>
      </c>
      <c r="C1062" s="94" t="str">
        <f t="shared" si="102"/>
        <v xml:space="preserve"> </v>
      </c>
      <c r="D1062" s="99"/>
      <c r="E1062" s="94" t="str">
        <f t="shared" si="103"/>
        <v xml:space="preserve"> </v>
      </c>
      <c r="F1062" s="94" t="str">
        <f t="shared" si="104"/>
        <v xml:space="preserve"> </v>
      </c>
      <c r="G1062" s="94" t="str">
        <f t="shared" si="100"/>
        <v xml:space="preserve"> </v>
      </c>
      <c r="H1062" s="98">
        <f t="shared" si="105"/>
        <v>2</v>
      </c>
      <c r="I1062"/>
    </row>
    <row r="1063" spans="1:9" ht="16">
      <c r="A1063" s="43" t="str">
        <f t="shared" si="101"/>
        <v xml:space="preserve"> </v>
      </c>
      <c r="B1063" s="93" t="str">
        <f>IF(A1063=" "," ",IF(periods_per_year=26,IF(A1063=1,fpdate,B1062+14),IF(periods_per_year=52,IF(A1063=1,fpdate,B1062+7),DATE(YEAR(fpdate),MONTH(fpdate)+(A1063-1)*months_per_period,IF(periods_per_year=24,IF((1-MOD(A1063,2))=1,DAY(fpdate)+14,DAY(fpdate)),DAY(fpdate))))))</f>
        <v xml:space="preserve"> </v>
      </c>
      <c r="C1063" s="94" t="str">
        <f t="shared" si="102"/>
        <v xml:space="preserve"> </v>
      </c>
      <c r="D1063" s="99"/>
      <c r="E1063" s="94" t="str">
        <f t="shared" si="103"/>
        <v xml:space="preserve"> </v>
      </c>
      <c r="F1063" s="94" t="str">
        <f t="shared" si="104"/>
        <v xml:space="preserve"> </v>
      </c>
      <c r="G1063" s="94" t="str">
        <f t="shared" si="100"/>
        <v xml:space="preserve"> </v>
      </c>
      <c r="H1063" s="98">
        <f t="shared" si="105"/>
        <v>2</v>
      </c>
      <c r="I1063"/>
    </row>
    <row r="1064" spans="1:9" ht="16">
      <c r="A1064" s="43" t="str">
        <f t="shared" si="101"/>
        <v xml:space="preserve"> </v>
      </c>
      <c r="B1064" s="93" t="str">
        <f>IF(A1064=" "," ",IF(periods_per_year=26,IF(A1064=1,fpdate,B1063+14),IF(periods_per_year=52,IF(A1064=1,fpdate,B1063+7),DATE(YEAR(fpdate),MONTH(fpdate)+(A1064-1)*months_per_period,IF(periods_per_year=24,IF((1-MOD(A1064,2))=1,DAY(fpdate)+14,DAY(fpdate)),DAY(fpdate))))))</f>
        <v xml:space="preserve"> </v>
      </c>
      <c r="C1064" s="94" t="str">
        <f t="shared" si="102"/>
        <v xml:space="preserve"> </v>
      </c>
      <c r="D1064" s="99"/>
      <c r="E1064" s="94" t="str">
        <f t="shared" si="103"/>
        <v xml:space="preserve"> </v>
      </c>
      <c r="F1064" s="94" t="str">
        <f t="shared" si="104"/>
        <v xml:space="preserve"> </v>
      </c>
      <c r="G1064" s="94" t="str">
        <f t="shared" si="100"/>
        <v xml:space="preserve"> </v>
      </c>
      <c r="H1064" s="98">
        <f t="shared" si="105"/>
        <v>2</v>
      </c>
      <c r="I1064"/>
    </row>
    <row r="1065" spans="1:9" ht="16">
      <c r="A1065" s="43" t="str">
        <f t="shared" si="101"/>
        <v xml:space="preserve"> </v>
      </c>
      <c r="B1065" s="93" t="str">
        <f>IF(A1065=" "," ",IF(periods_per_year=26,IF(A1065=1,fpdate,B1064+14),IF(periods_per_year=52,IF(A1065=1,fpdate,B1064+7),DATE(YEAR(fpdate),MONTH(fpdate)+(A1065-1)*months_per_period,IF(periods_per_year=24,IF((1-MOD(A1065,2))=1,DAY(fpdate)+14,DAY(fpdate)),DAY(fpdate))))))</f>
        <v xml:space="preserve"> </v>
      </c>
      <c r="C1065" s="94" t="str">
        <f t="shared" si="102"/>
        <v xml:space="preserve"> </v>
      </c>
      <c r="D1065" s="99"/>
      <c r="E1065" s="94" t="str">
        <f t="shared" si="103"/>
        <v xml:space="preserve"> </v>
      </c>
      <c r="F1065" s="94" t="str">
        <f t="shared" si="104"/>
        <v xml:space="preserve"> </v>
      </c>
      <c r="G1065" s="94" t="str">
        <f t="shared" si="100"/>
        <v xml:space="preserve"> </v>
      </c>
      <c r="H1065" s="98">
        <f t="shared" si="105"/>
        <v>2</v>
      </c>
      <c r="I1065"/>
    </row>
    <row r="1066" spans="1:9" ht="16">
      <c r="A1066" s="43" t="str">
        <f t="shared" si="101"/>
        <v xml:space="preserve"> </v>
      </c>
      <c r="B1066" s="93" t="str">
        <f>IF(A1066=" "," ",IF(periods_per_year=26,IF(A1066=1,fpdate,B1065+14),IF(periods_per_year=52,IF(A1066=1,fpdate,B1065+7),DATE(YEAR(fpdate),MONTH(fpdate)+(A1066-1)*months_per_period,IF(periods_per_year=24,IF((1-MOD(A1066,2))=1,DAY(fpdate)+14,DAY(fpdate)),DAY(fpdate))))))</f>
        <v xml:space="preserve"> </v>
      </c>
      <c r="C1066" s="94" t="str">
        <f t="shared" si="102"/>
        <v xml:space="preserve"> </v>
      </c>
      <c r="D1066" s="99"/>
      <c r="E1066" s="94" t="str">
        <f t="shared" si="103"/>
        <v xml:space="preserve"> </v>
      </c>
      <c r="F1066" s="94" t="str">
        <f t="shared" si="104"/>
        <v xml:space="preserve"> </v>
      </c>
      <c r="G1066" s="94" t="str">
        <f t="shared" si="100"/>
        <v xml:space="preserve"> </v>
      </c>
      <c r="H1066" s="98">
        <f t="shared" si="105"/>
        <v>2</v>
      </c>
      <c r="I1066"/>
    </row>
    <row r="1067" spans="1:9" ht="16">
      <c r="A1067" s="43" t="str">
        <f t="shared" si="101"/>
        <v xml:space="preserve"> </v>
      </c>
      <c r="B1067" s="93" t="str">
        <f>IF(A1067=" "," ",IF(periods_per_year=26,IF(A1067=1,fpdate,B1066+14),IF(periods_per_year=52,IF(A1067=1,fpdate,B1066+7),DATE(YEAR(fpdate),MONTH(fpdate)+(A1067-1)*months_per_period,IF(periods_per_year=24,IF((1-MOD(A1067,2))=1,DAY(fpdate)+14,DAY(fpdate)),DAY(fpdate))))))</f>
        <v xml:space="preserve"> </v>
      </c>
      <c r="C1067" s="94" t="str">
        <f t="shared" si="102"/>
        <v xml:space="preserve"> </v>
      </c>
      <c r="D1067" s="99"/>
      <c r="E1067" s="94" t="str">
        <f t="shared" si="103"/>
        <v xml:space="preserve"> </v>
      </c>
      <c r="F1067" s="94" t="str">
        <f t="shared" si="104"/>
        <v xml:space="preserve"> </v>
      </c>
      <c r="G1067" s="94" t="str">
        <f t="shared" si="100"/>
        <v xml:space="preserve"> </v>
      </c>
      <c r="H1067" s="98">
        <f t="shared" si="105"/>
        <v>2</v>
      </c>
      <c r="I1067"/>
    </row>
    <row r="1068" spans="1:9" ht="16">
      <c r="A1068" s="43" t="str">
        <f t="shared" si="101"/>
        <v xml:space="preserve"> </v>
      </c>
      <c r="B1068" s="93" t="str">
        <f>IF(A1068=" "," ",IF(periods_per_year=26,IF(A1068=1,fpdate,B1067+14),IF(periods_per_year=52,IF(A1068=1,fpdate,B1067+7),DATE(YEAR(fpdate),MONTH(fpdate)+(A1068-1)*months_per_period,IF(periods_per_year=24,IF((1-MOD(A1068,2))=1,DAY(fpdate)+14,DAY(fpdate)),DAY(fpdate))))))</f>
        <v xml:space="preserve"> </v>
      </c>
      <c r="C1068" s="94" t="str">
        <f t="shared" si="102"/>
        <v xml:space="preserve"> </v>
      </c>
      <c r="D1068" s="99"/>
      <c r="E1068" s="94" t="str">
        <f t="shared" si="103"/>
        <v xml:space="preserve"> </v>
      </c>
      <c r="F1068" s="94" t="str">
        <f t="shared" si="104"/>
        <v xml:space="preserve"> </v>
      </c>
      <c r="G1068" s="94" t="str">
        <f t="shared" si="100"/>
        <v xml:space="preserve"> </v>
      </c>
      <c r="H1068" s="98">
        <f t="shared" si="105"/>
        <v>2</v>
      </c>
      <c r="I1068"/>
    </row>
    <row r="1069" spans="1:9" ht="16">
      <c r="A1069" s="43" t="str">
        <f t="shared" si="101"/>
        <v xml:space="preserve"> </v>
      </c>
      <c r="B1069" s="93" t="str">
        <f>IF(A1069=" "," ",IF(periods_per_year=26,IF(A1069=1,fpdate,B1068+14),IF(periods_per_year=52,IF(A1069=1,fpdate,B1068+7),DATE(YEAR(fpdate),MONTH(fpdate)+(A1069-1)*months_per_period,IF(periods_per_year=24,IF((1-MOD(A1069,2))=1,DAY(fpdate)+14,DAY(fpdate)),DAY(fpdate))))))</f>
        <v xml:space="preserve"> </v>
      </c>
      <c r="C1069" s="94" t="str">
        <f t="shared" si="102"/>
        <v xml:space="preserve"> </v>
      </c>
      <c r="D1069" s="99"/>
      <c r="E1069" s="94" t="str">
        <f t="shared" si="103"/>
        <v xml:space="preserve"> </v>
      </c>
      <c r="F1069" s="94" t="str">
        <f t="shared" si="104"/>
        <v xml:space="preserve"> </v>
      </c>
      <c r="G1069" s="94" t="str">
        <f t="shared" si="100"/>
        <v xml:space="preserve"> </v>
      </c>
      <c r="H1069" s="98">
        <f t="shared" si="105"/>
        <v>2</v>
      </c>
      <c r="I1069"/>
    </row>
    <row r="1070" spans="1:9" ht="16">
      <c r="A1070" s="43" t="str">
        <f t="shared" si="101"/>
        <v xml:space="preserve"> </v>
      </c>
      <c r="B1070" s="93" t="str">
        <f>IF(A1070=" "," ",IF(periods_per_year=26,IF(A1070=1,fpdate,B1069+14),IF(periods_per_year=52,IF(A1070=1,fpdate,B1069+7),DATE(YEAR(fpdate),MONTH(fpdate)+(A1070-1)*months_per_period,IF(periods_per_year=24,IF((1-MOD(A1070,2))=1,DAY(fpdate)+14,DAY(fpdate)),DAY(fpdate))))))</f>
        <v xml:space="preserve"> </v>
      </c>
      <c r="C1070" s="94" t="str">
        <f t="shared" si="102"/>
        <v xml:space="preserve"> </v>
      </c>
      <c r="D1070" s="99"/>
      <c r="E1070" s="94" t="str">
        <f t="shared" si="103"/>
        <v xml:space="preserve"> </v>
      </c>
      <c r="F1070" s="94" t="str">
        <f t="shared" si="104"/>
        <v xml:space="preserve"> </v>
      </c>
      <c r="G1070" s="94" t="str">
        <f t="shared" si="100"/>
        <v xml:space="preserve"> </v>
      </c>
      <c r="H1070" s="98">
        <f t="shared" si="105"/>
        <v>2</v>
      </c>
      <c r="I1070"/>
    </row>
    <row r="1071" spans="1:9" ht="16">
      <c r="A1071" s="43" t="str">
        <f t="shared" si="101"/>
        <v xml:space="preserve"> </v>
      </c>
      <c r="B1071" s="93" t="str">
        <f>IF(A1071=" "," ",IF(periods_per_year=26,IF(A1071=1,fpdate,B1070+14),IF(periods_per_year=52,IF(A1071=1,fpdate,B1070+7),DATE(YEAR(fpdate),MONTH(fpdate)+(A1071-1)*months_per_period,IF(periods_per_year=24,IF((1-MOD(A1071,2))=1,DAY(fpdate)+14,DAY(fpdate)),DAY(fpdate))))))</f>
        <v xml:space="preserve"> </v>
      </c>
      <c r="C1071" s="94" t="str">
        <f t="shared" si="102"/>
        <v xml:space="preserve"> </v>
      </c>
      <c r="D1071" s="99"/>
      <c r="E1071" s="94" t="str">
        <f t="shared" si="103"/>
        <v xml:space="preserve"> </v>
      </c>
      <c r="F1071" s="94" t="str">
        <f t="shared" si="104"/>
        <v xml:space="preserve"> </v>
      </c>
      <c r="G1071" s="94" t="str">
        <f t="shared" si="100"/>
        <v xml:space="preserve"> </v>
      </c>
      <c r="H1071" s="98">
        <f t="shared" si="105"/>
        <v>2</v>
      </c>
      <c r="I1071"/>
    </row>
    <row r="1072" spans="1:9" ht="16">
      <c r="A1072" s="43" t="str">
        <f t="shared" si="101"/>
        <v xml:space="preserve"> </v>
      </c>
      <c r="B1072" s="93" t="str">
        <f>IF(A1072=" "," ",IF(periods_per_year=26,IF(A1072=1,fpdate,B1071+14),IF(periods_per_year=52,IF(A1072=1,fpdate,B1071+7),DATE(YEAR(fpdate),MONTH(fpdate)+(A1072-1)*months_per_period,IF(periods_per_year=24,IF((1-MOD(A1072,2))=1,DAY(fpdate)+14,DAY(fpdate)),DAY(fpdate))))))</f>
        <v xml:space="preserve"> </v>
      </c>
      <c r="C1072" s="94" t="str">
        <f t="shared" si="102"/>
        <v xml:space="preserve"> </v>
      </c>
      <c r="D1072" s="99"/>
      <c r="E1072" s="94" t="str">
        <f t="shared" si="103"/>
        <v xml:space="preserve"> </v>
      </c>
      <c r="F1072" s="94" t="str">
        <f t="shared" si="104"/>
        <v xml:space="preserve"> </v>
      </c>
      <c r="G1072" s="94" t="str">
        <f t="shared" si="100"/>
        <v xml:space="preserve"> </v>
      </c>
      <c r="H1072" s="98">
        <f t="shared" si="105"/>
        <v>2</v>
      </c>
      <c r="I1072"/>
    </row>
    <row r="1073" spans="1:9" ht="16">
      <c r="A1073" s="43" t="str">
        <f t="shared" si="101"/>
        <v xml:space="preserve"> </v>
      </c>
      <c r="B1073" s="93" t="str">
        <f>IF(A1073=" "," ",IF(periods_per_year=26,IF(A1073=1,fpdate,B1072+14),IF(periods_per_year=52,IF(A1073=1,fpdate,B1072+7),DATE(YEAR(fpdate),MONTH(fpdate)+(A1073-1)*months_per_period,IF(periods_per_year=24,IF((1-MOD(A1073,2))=1,DAY(fpdate)+14,DAY(fpdate)),DAY(fpdate))))))</f>
        <v xml:space="preserve"> </v>
      </c>
      <c r="C1073" s="94" t="str">
        <f t="shared" si="102"/>
        <v xml:space="preserve"> </v>
      </c>
      <c r="D1073" s="99"/>
      <c r="E1073" s="94" t="str">
        <f t="shared" si="103"/>
        <v xml:space="preserve"> </v>
      </c>
      <c r="F1073" s="94" t="str">
        <f t="shared" si="104"/>
        <v xml:space="preserve"> </v>
      </c>
      <c r="G1073" s="94" t="str">
        <f t="shared" si="100"/>
        <v xml:space="preserve"> </v>
      </c>
      <c r="H1073" s="98">
        <f t="shared" si="105"/>
        <v>2</v>
      </c>
      <c r="I1073"/>
    </row>
    <row r="1074" spans="1:9" ht="16">
      <c r="A1074" s="43" t="str">
        <f t="shared" si="101"/>
        <v xml:space="preserve"> </v>
      </c>
      <c r="B1074" s="93" t="str">
        <f>IF(A1074=" "," ",IF(periods_per_year=26,IF(A1074=1,fpdate,B1073+14),IF(periods_per_year=52,IF(A1074=1,fpdate,B1073+7),DATE(YEAR(fpdate),MONTH(fpdate)+(A1074-1)*months_per_period,IF(periods_per_year=24,IF((1-MOD(A1074,2))=1,DAY(fpdate)+14,DAY(fpdate)),DAY(fpdate))))))</f>
        <v xml:space="preserve"> </v>
      </c>
      <c r="C1074" s="94" t="str">
        <f t="shared" si="102"/>
        <v xml:space="preserve"> </v>
      </c>
      <c r="D1074" s="99"/>
      <c r="E1074" s="94" t="str">
        <f t="shared" si="103"/>
        <v xml:space="preserve"> </v>
      </c>
      <c r="F1074" s="94" t="str">
        <f t="shared" si="104"/>
        <v xml:space="preserve"> </v>
      </c>
      <c r="G1074" s="94" t="str">
        <f t="shared" si="100"/>
        <v xml:space="preserve"> </v>
      </c>
      <c r="H1074" s="98">
        <f t="shared" si="105"/>
        <v>2</v>
      </c>
      <c r="I1074"/>
    </row>
    <row r="1075" spans="1:9" ht="16">
      <c r="A1075" s="43" t="str">
        <f t="shared" si="101"/>
        <v xml:space="preserve"> </v>
      </c>
      <c r="B1075" s="93" t="str">
        <f>IF(A1075=" "," ",IF(periods_per_year=26,IF(A1075=1,fpdate,B1074+14),IF(periods_per_year=52,IF(A1075=1,fpdate,B1074+7),DATE(YEAR(fpdate),MONTH(fpdate)+(A1075-1)*months_per_period,IF(periods_per_year=24,IF((1-MOD(A1075,2))=1,DAY(fpdate)+14,DAY(fpdate)),DAY(fpdate))))))</f>
        <v xml:space="preserve"> </v>
      </c>
      <c r="C1075" s="94" t="str">
        <f t="shared" si="102"/>
        <v xml:space="preserve"> </v>
      </c>
      <c r="D1075" s="99"/>
      <c r="E1075" s="94" t="str">
        <f t="shared" si="103"/>
        <v xml:space="preserve"> </v>
      </c>
      <c r="F1075" s="94" t="str">
        <f t="shared" si="104"/>
        <v xml:space="preserve"> </v>
      </c>
      <c r="G1075" s="94" t="str">
        <f t="shared" si="100"/>
        <v xml:space="preserve"> </v>
      </c>
      <c r="H1075" s="98">
        <f t="shared" si="105"/>
        <v>2</v>
      </c>
      <c r="I1075"/>
    </row>
    <row r="1076" spans="1:9" ht="16">
      <c r="A1076" s="43" t="str">
        <f t="shared" si="101"/>
        <v xml:space="preserve"> </v>
      </c>
      <c r="B1076" s="93" t="str">
        <f>IF(A1076=" "," ",IF(periods_per_year=26,IF(A1076=1,fpdate,B1075+14),IF(periods_per_year=52,IF(A1076=1,fpdate,B1075+7),DATE(YEAR(fpdate),MONTH(fpdate)+(A1076-1)*months_per_period,IF(periods_per_year=24,IF((1-MOD(A1076,2))=1,DAY(fpdate)+14,DAY(fpdate)),DAY(fpdate))))))</f>
        <v xml:space="preserve"> </v>
      </c>
      <c r="C1076" s="94" t="str">
        <f t="shared" si="102"/>
        <v xml:space="preserve"> </v>
      </c>
      <c r="D1076" s="99"/>
      <c r="E1076" s="94" t="str">
        <f t="shared" si="103"/>
        <v xml:space="preserve"> </v>
      </c>
      <c r="F1076" s="94" t="str">
        <f t="shared" si="104"/>
        <v xml:space="preserve"> </v>
      </c>
      <c r="G1076" s="94" t="str">
        <f t="shared" si="100"/>
        <v xml:space="preserve"> </v>
      </c>
      <c r="H1076" s="98">
        <f t="shared" si="105"/>
        <v>2</v>
      </c>
      <c r="I1076"/>
    </row>
    <row r="1077" spans="1:9" ht="16">
      <c r="A1077" s="43" t="str">
        <f t="shared" si="101"/>
        <v xml:space="preserve"> </v>
      </c>
      <c r="B1077" s="93" t="str">
        <f>IF(A1077=" "," ",IF(periods_per_year=26,IF(A1077=1,fpdate,B1076+14),IF(periods_per_year=52,IF(A1077=1,fpdate,B1076+7),DATE(YEAR(fpdate),MONTH(fpdate)+(A1077-1)*months_per_period,IF(periods_per_year=24,IF((1-MOD(A1077,2))=1,DAY(fpdate)+14,DAY(fpdate)),DAY(fpdate))))))</f>
        <v xml:space="preserve"> </v>
      </c>
      <c r="C1077" s="94" t="str">
        <f t="shared" si="102"/>
        <v xml:space="preserve"> </v>
      </c>
      <c r="D1077" s="99"/>
      <c r="E1077" s="94" t="str">
        <f t="shared" si="103"/>
        <v xml:space="preserve"> </v>
      </c>
      <c r="F1077" s="94" t="str">
        <f t="shared" si="104"/>
        <v xml:space="preserve"> </v>
      </c>
      <c r="G1077" s="94" t="str">
        <f t="shared" si="100"/>
        <v xml:space="preserve"> </v>
      </c>
      <c r="H1077" s="98">
        <f t="shared" si="105"/>
        <v>2</v>
      </c>
      <c r="I1077"/>
    </row>
    <row r="1078" spans="1:9" ht="16">
      <c r="A1078" s="43" t="str">
        <f t="shared" si="101"/>
        <v xml:space="preserve"> </v>
      </c>
      <c r="B1078" s="93" t="str">
        <f>IF(A1078=" "," ",IF(periods_per_year=26,IF(A1078=1,fpdate,B1077+14),IF(periods_per_year=52,IF(A1078=1,fpdate,B1077+7),DATE(YEAR(fpdate),MONTH(fpdate)+(A1078-1)*months_per_period,IF(periods_per_year=24,IF((1-MOD(A1078,2))=1,DAY(fpdate)+14,DAY(fpdate)),DAY(fpdate))))))</f>
        <v xml:space="preserve"> </v>
      </c>
      <c r="C1078" s="94" t="str">
        <f t="shared" si="102"/>
        <v xml:space="preserve"> </v>
      </c>
      <c r="D1078" s="99"/>
      <c r="E1078" s="94" t="str">
        <f t="shared" si="103"/>
        <v xml:space="preserve"> </v>
      </c>
      <c r="F1078" s="94" t="str">
        <f t="shared" si="104"/>
        <v xml:space="preserve"> </v>
      </c>
      <c r="G1078" s="94" t="str">
        <f t="shared" si="100"/>
        <v xml:space="preserve"> </v>
      </c>
      <c r="H1078" s="98">
        <f t="shared" si="105"/>
        <v>2</v>
      </c>
      <c r="I1078"/>
    </row>
    <row r="1079" spans="1:9" ht="16">
      <c r="A1079" s="43" t="str">
        <f t="shared" si="101"/>
        <v xml:space="preserve"> </v>
      </c>
      <c r="B1079" s="93" t="str">
        <f>IF(A1079=" "," ",IF(periods_per_year=26,IF(A1079=1,fpdate,B1078+14),IF(periods_per_year=52,IF(A1079=1,fpdate,B1078+7),DATE(YEAR(fpdate),MONTH(fpdate)+(A1079-1)*months_per_period,IF(periods_per_year=24,IF((1-MOD(A1079,2))=1,DAY(fpdate)+14,DAY(fpdate)),DAY(fpdate))))))</f>
        <v xml:space="preserve"> </v>
      </c>
      <c r="C1079" s="94" t="str">
        <f t="shared" si="102"/>
        <v xml:space="preserve"> </v>
      </c>
      <c r="D1079" s="99"/>
      <c r="E1079" s="94" t="str">
        <f t="shared" si="103"/>
        <v xml:space="preserve"> </v>
      </c>
      <c r="F1079" s="94" t="str">
        <f t="shared" si="104"/>
        <v xml:space="preserve"> </v>
      </c>
      <c r="G1079" s="94" t="str">
        <f t="shared" si="100"/>
        <v xml:space="preserve"> </v>
      </c>
      <c r="H1079" s="98">
        <f t="shared" si="105"/>
        <v>2</v>
      </c>
      <c r="I1079"/>
    </row>
    <row r="1080" spans="1:9" ht="16">
      <c r="A1080" s="43" t="str">
        <f t="shared" si="101"/>
        <v xml:space="preserve"> </v>
      </c>
      <c r="B1080" s="93" t="str">
        <f>IF(A1080=" "," ",IF(periods_per_year=26,IF(A1080=1,fpdate,B1079+14),IF(periods_per_year=52,IF(A1080=1,fpdate,B1079+7),DATE(YEAR(fpdate),MONTH(fpdate)+(A1080-1)*months_per_period,IF(periods_per_year=24,IF((1-MOD(A1080,2))=1,DAY(fpdate)+14,DAY(fpdate)),DAY(fpdate))))))</f>
        <v xml:space="preserve"> </v>
      </c>
      <c r="C1080" s="94" t="str">
        <f t="shared" si="102"/>
        <v xml:space="preserve"> </v>
      </c>
      <c r="D1080" s="99"/>
      <c r="E1080" s="94" t="str">
        <f t="shared" si="103"/>
        <v xml:space="preserve"> </v>
      </c>
      <c r="F1080" s="94" t="str">
        <f t="shared" si="104"/>
        <v xml:space="preserve"> </v>
      </c>
      <c r="G1080" s="94" t="str">
        <f t="shared" si="100"/>
        <v xml:space="preserve"> </v>
      </c>
      <c r="H1080" s="98">
        <f t="shared" si="105"/>
        <v>2</v>
      </c>
      <c r="I1080"/>
    </row>
    <row r="1081" spans="1:9" ht="16">
      <c r="A1081" s="43" t="str">
        <f t="shared" si="101"/>
        <v xml:space="preserve"> </v>
      </c>
      <c r="B1081" s="93" t="str">
        <f>IF(A1081=" "," ",IF(periods_per_year=26,IF(A1081=1,fpdate,B1080+14),IF(periods_per_year=52,IF(A1081=1,fpdate,B1080+7),DATE(YEAR(fpdate),MONTH(fpdate)+(A1081-1)*months_per_period,IF(periods_per_year=24,IF((1-MOD(A1081,2))=1,DAY(fpdate)+14,DAY(fpdate)),DAY(fpdate))))))</f>
        <v xml:space="preserve"> </v>
      </c>
      <c r="C1081" s="94" t="str">
        <f t="shared" si="102"/>
        <v xml:space="preserve"> </v>
      </c>
      <c r="D1081" s="99"/>
      <c r="E1081" s="94" t="str">
        <f t="shared" si="103"/>
        <v xml:space="preserve"> </v>
      </c>
      <c r="F1081" s="94" t="str">
        <f t="shared" si="104"/>
        <v xml:space="preserve"> </v>
      </c>
      <c r="G1081" s="94" t="str">
        <f t="shared" si="100"/>
        <v xml:space="preserve"> </v>
      </c>
      <c r="H1081" s="98">
        <f t="shared" si="105"/>
        <v>2</v>
      </c>
      <c r="I1081"/>
    </row>
    <row r="1082" spans="1:9" ht="16">
      <c r="A1082" s="43" t="str">
        <f t="shared" si="101"/>
        <v xml:space="preserve"> </v>
      </c>
      <c r="B1082" s="93" t="str">
        <f>IF(A1082=" "," ",IF(periods_per_year=26,IF(A1082=1,fpdate,B1081+14),IF(periods_per_year=52,IF(A1082=1,fpdate,B1081+7),DATE(YEAR(fpdate),MONTH(fpdate)+(A1082-1)*months_per_period,IF(periods_per_year=24,IF((1-MOD(A1082,2))=1,DAY(fpdate)+14,DAY(fpdate)),DAY(fpdate))))))</f>
        <v xml:space="preserve"> </v>
      </c>
      <c r="C1082" s="94" t="str">
        <f t="shared" si="102"/>
        <v xml:space="preserve"> </v>
      </c>
      <c r="D1082" s="99"/>
      <c r="E1082" s="94" t="str">
        <f t="shared" si="103"/>
        <v xml:space="preserve"> </v>
      </c>
      <c r="F1082" s="94" t="str">
        <f t="shared" si="104"/>
        <v xml:space="preserve"> </v>
      </c>
      <c r="G1082" s="94" t="str">
        <f t="shared" si="100"/>
        <v xml:space="preserve"> </v>
      </c>
      <c r="H1082" s="98">
        <f t="shared" si="105"/>
        <v>2</v>
      </c>
      <c r="I1082"/>
    </row>
    <row r="1083" spans="1:9" ht="16">
      <c r="A1083" s="43" t="str">
        <f t="shared" si="101"/>
        <v xml:space="preserve"> </v>
      </c>
      <c r="B1083" s="93" t="str">
        <f>IF(A1083=" "," ",IF(periods_per_year=26,IF(A1083=1,fpdate,B1082+14),IF(periods_per_year=52,IF(A1083=1,fpdate,B1082+7),DATE(YEAR(fpdate),MONTH(fpdate)+(A1083-1)*months_per_period,IF(periods_per_year=24,IF((1-MOD(A1083,2))=1,DAY(fpdate)+14,DAY(fpdate)),DAY(fpdate))))))</f>
        <v xml:space="preserve"> </v>
      </c>
      <c r="C1083" s="94" t="str">
        <f t="shared" si="102"/>
        <v xml:space="preserve"> </v>
      </c>
      <c r="D1083" s="99"/>
      <c r="E1083" s="94" t="str">
        <f t="shared" si="103"/>
        <v xml:space="preserve"> </v>
      </c>
      <c r="F1083" s="94" t="str">
        <f t="shared" si="104"/>
        <v xml:space="preserve"> </v>
      </c>
      <c r="G1083" s="94" t="str">
        <f t="shared" si="100"/>
        <v xml:space="preserve"> </v>
      </c>
      <c r="H1083" s="98">
        <f t="shared" si="105"/>
        <v>2</v>
      </c>
      <c r="I1083"/>
    </row>
    <row r="1084" spans="1:9" ht="16">
      <c r="A1084" s="43" t="str">
        <f t="shared" si="101"/>
        <v xml:space="preserve"> </v>
      </c>
      <c r="B1084" s="93" t="str">
        <f>IF(A1084=" "," ",IF(periods_per_year=26,IF(A1084=1,fpdate,B1083+14),IF(periods_per_year=52,IF(A1084=1,fpdate,B1083+7),DATE(YEAR(fpdate),MONTH(fpdate)+(A1084-1)*months_per_period,IF(periods_per_year=24,IF((1-MOD(A1084,2))=1,DAY(fpdate)+14,DAY(fpdate)),DAY(fpdate))))))</f>
        <v xml:space="preserve"> </v>
      </c>
      <c r="C1084" s="94" t="str">
        <f t="shared" si="102"/>
        <v xml:space="preserve"> </v>
      </c>
      <c r="D1084" s="99"/>
      <c r="E1084" s="94" t="str">
        <f t="shared" si="103"/>
        <v xml:space="preserve"> </v>
      </c>
      <c r="F1084" s="94" t="str">
        <f t="shared" si="104"/>
        <v xml:space="preserve"> </v>
      </c>
      <c r="G1084" s="94" t="str">
        <f t="shared" si="100"/>
        <v xml:space="preserve"> </v>
      </c>
      <c r="H1084" s="98">
        <f t="shared" si="105"/>
        <v>2</v>
      </c>
      <c r="I1084"/>
    </row>
    <row r="1085" spans="1:9" ht="16">
      <c r="A1085" s="43" t="str">
        <f t="shared" si="101"/>
        <v xml:space="preserve"> </v>
      </c>
      <c r="B1085" s="93" t="str">
        <f>IF(A1085=" "," ",IF(periods_per_year=26,IF(A1085=1,fpdate,B1084+14),IF(periods_per_year=52,IF(A1085=1,fpdate,B1084+7),DATE(YEAR(fpdate),MONTH(fpdate)+(A1085-1)*months_per_period,IF(periods_per_year=24,IF((1-MOD(A1085,2))=1,DAY(fpdate)+14,DAY(fpdate)),DAY(fpdate))))))</f>
        <v xml:space="preserve"> </v>
      </c>
      <c r="C1085" s="94" t="str">
        <f t="shared" si="102"/>
        <v xml:space="preserve"> </v>
      </c>
      <c r="D1085" s="99"/>
      <c r="E1085" s="94" t="str">
        <f t="shared" si="103"/>
        <v xml:space="preserve"> </v>
      </c>
      <c r="F1085" s="94" t="str">
        <f t="shared" si="104"/>
        <v xml:space="preserve"> </v>
      </c>
      <c r="G1085" s="94" t="str">
        <f t="shared" si="100"/>
        <v xml:space="preserve"> </v>
      </c>
      <c r="H1085" s="98">
        <f t="shared" si="105"/>
        <v>2</v>
      </c>
      <c r="I1085"/>
    </row>
    <row r="1086" spans="1:9" ht="16">
      <c r="A1086" s="43" t="str">
        <f t="shared" si="101"/>
        <v xml:space="preserve"> </v>
      </c>
      <c r="B1086" s="93" t="str">
        <f>IF(A1086=" "," ",IF(periods_per_year=26,IF(A1086=1,fpdate,B1085+14),IF(periods_per_year=52,IF(A1086=1,fpdate,B1085+7),DATE(YEAR(fpdate),MONTH(fpdate)+(A1086-1)*months_per_period,IF(periods_per_year=24,IF((1-MOD(A1086,2))=1,DAY(fpdate)+14,DAY(fpdate)),DAY(fpdate))))))</f>
        <v xml:space="preserve"> </v>
      </c>
      <c r="C1086" s="94" t="str">
        <f t="shared" si="102"/>
        <v xml:space="preserve"> </v>
      </c>
      <c r="D1086" s="99"/>
      <c r="E1086" s="94" t="str">
        <f t="shared" si="103"/>
        <v xml:space="preserve"> </v>
      </c>
      <c r="F1086" s="94" t="str">
        <f t="shared" si="104"/>
        <v xml:space="preserve"> </v>
      </c>
      <c r="G1086" s="94" t="str">
        <f t="shared" ref="G1086:G1149" si="106">IF(A1086=" "," ",G1085-F1086)</f>
        <v xml:space="preserve"> </v>
      </c>
      <c r="H1086" s="98">
        <f t="shared" si="105"/>
        <v>2</v>
      </c>
      <c r="I1086"/>
    </row>
    <row r="1087" spans="1:9" ht="16">
      <c r="A1087" s="43" t="str">
        <f t="shared" si="101"/>
        <v xml:space="preserve"> </v>
      </c>
      <c r="B1087" s="93" t="str">
        <f>IF(A1087=" "," ",IF(periods_per_year=26,IF(A1087=1,fpdate,B1086+14),IF(periods_per_year=52,IF(A1087=1,fpdate,B1086+7),DATE(YEAR(fpdate),MONTH(fpdate)+(A1087-1)*months_per_period,IF(periods_per_year=24,IF((1-MOD(A1087,2))=1,DAY(fpdate)+14,DAY(fpdate)),DAY(fpdate))))))</f>
        <v xml:space="preserve"> </v>
      </c>
      <c r="C1087" s="94" t="str">
        <f t="shared" si="102"/>
        <v xml:space="preserve"> </v>
      </c>
      <c r="D1087" s="99"/>
      <c r="E1087" s="94" t="str">
        <f t="shared" si="103"/>
        <v xml:space="preserve"> </v>
      </c>
      <c r="F1087" s="94" t="str">
        <f t="shared" si="104"/>
        <v xml:space="preserve"> </v>
      </c>
      <c r="G1087" s="94" t="str">
        <f t="shared" si="106"/>
        <v xml:space="preserve"> </v>
      </c>
      <c r="H1087" s="98">
        <f t="shared" si="105"/>
        <v>2</v>
      </c>
      <c r="I1087"/>
    </row>
    <row r="1088" spans="1:9" ht="16">
      <c r="A1088" s="43" t="str">
        <f t="shared" si="101"/>
        <v xml:space="preserve"> </v>
      </c>
      <c r="B1088" s="93" t="str">
        <f>IF(A1088=" "," ",IF(periods_per_year=26,IF(A1088=1,fpdate,B1087+14),IF(periods_per_year=52,IF(A1088=1,fpdate,B1087+7),DATE(YEAR(fpdate),MONTH(fpdate)+(A1088-1)*months_per_period,IF(periods_per_year=24,IF((1-MOD(A1088,2))=1,DAY(fpdate)+14,DAY(fpdate)),DAY(fpdate))))))</f>
        <v xml:space="preserve"> </v>
      </c>
      <c r="C1088" s="94" t="str">
        <f t="shared" si="102"/>
        <v xml:space="preserve"> </v>
      </c>
      <c r="D1088" s="99"/>
      <c r="E1088" s="94" t="str">
        <f t="shared" si="103"/>
        <v xml:space="preserve"> </v>
      </c>
      <c r="F1088" s="94" t="str">
        <f t="shared" si="104"/>
        <v xml:space="preserve"> </v>
      </c>
      <c r="G1088" s="94" t="str">
        <f t="shared" si="106"/>
        <v xml:space="preserve"> </v>
      </c>
      <c r="H1088" s="98">
        <f t="shared" si="105"/>
        <v>2</v>
      </c>
      <c r="I1088"/>
    </row>
    <row r="1089" spans="1:9" ht="16">
      <c r="A1089" s="43" t="str">
        <f t="shared" si="101"/>
        <v xml:space="preserve"> </v>
      </c>
      <c r="B1089" s="93" t="str">
        <f>IF(A1089=" "," ",IF(periods_per_year=26,IF(A1089=1,fpdate,B1088+14),IF(periods_per_year=52,IF(A1089=1,fpdate,B1088+7),DATE(YEAR(fpdate),MONTH(fpdate)+(A1089-1)*months_per_period,IF(periods_per_year=24,IF((1-MOD(A1089,2))=1,DAY(fpdate)+14,DAY(fpdate)),DAY(fpdate))))))</f>
        <v xml:space="preserve"> </v>
      </c>
      <c r="C1089" s="94" t="str">
        <f t="shared" si="102"/>
        <v xml:space="preserve"> </v>
      </c>
      <c r="D1089" s="99"/>
      <c r="E1089" s="94" t="str">
        <f t="shared" si="103"/>
        <v xml:space="preserve"> </v>
      </c>
      <c r="F1089" s="94" t="str">
        <f t="shared" si="104"/>
        <v xml:space="preserve"> </v>
      </c>
      <c r="G1089" s="94" t="str">
        <f t="shared" si="106"/>
        <v xml:space="preserve"> </v>
      </c>
      <c r="H1089" s="98">
        <f t="shared" si="105"/>
        <v>2</v>
      </c>
      <c r="I1089"/>
    </row>
    <row r="1090" spans="1:9" ht="16">
      <c r="A1090" s="43" t="str">
        <f t="shared" si="101"/>
        <v xml:space="preserve"> </v>
      </c>
      <c r="B1090" s="93" t="str">
        <f>IF(A1090=" "," ",IF(periods_per_year=26,IF(A1090=1,fpdate,B1089+14),IF(periods_per_year=52,IF(A1090=1,fpdate,B1089+7),DATE(YEAR(fpdate),MONTH(fpdate)+(A1090-1)*months_per_period,IF(periods_per_year=24,IF((1-MOD(A1090,2))=1,DAY(fpdate)+14,DAY(fpdate)),DAY(fpdate))))))</f>
        <v xml:space="preserve"> </v>
      </c>
      <c r="C1090" s="94" t="str">
        <f t="shared" si="102"/>
        <v xml:space="preserve"> </v>
      </c>
      <c r="D1090" s="99"/>
      <c r="E1090" s="94" t="str">
        <f t="shared" si="103"/>
        <v xml:space="preserve"> </v>
      </c>
      <c r="F1090" s="94" t="str">
        <f t="shared" si="104"/>
        <v xml:space="preserve"> </v>
      </c>
      <c r="G1090" s="94" t="str">
        <f t="shared" si="106"/>
        <v xml:space="preserve"> </v>
      </c>
      <c r="H1090" s="98">
        <f t="shared" si="105"/>
        <v>2</v>
      </c>
      <c r="I1090"/>
    </row>
    <row r="1091" spans="1:9" ht="16">
      <c r="A1091" s="43" t="str">
        <f t="shared" si="101"/>
        <v xml:space="preserve"> </v>
      </c>
      <c r="B1091" s="93" t="str">
        <f>IF(A1091=" "," ",IF(periods_per_year=26,IF(A1091=1,fpdate,B1090+14),IF(periods_per_year=52,IF(A1091=1,fpdate,B1090+7),DATE(YEAR(fpdate),MONTH(fpdate)+(A1091-1)*months_per_period,IF(periods_per_year=24,IF((1-MOD(A1091,2))=1,DAY(fpdate)+14,DAY(fpdate)),DAY(fpdate))))))</f>
        <v xml:space="preserve"> </v>
      </c>
      <c r="C1091" s="94" t="str">
        <f t="shared" si="102"/>
        <v xml:space="preserve"> </v>
      </c>
      <c r="D1091" s="99"/>
      <c r="E1091" s="94" t="str">
        <f t="shared" si="103"/>
        <v xml:space="preserve"> </v>
      </c>
      <c r="F1091" s="94" t="str">
        <f t="shared" si="104"/>
        <v xml:space="preserve"> </v>
      </c>
      <c r="G1091" s="94" t="str">
        <f t="shared" si="106"/>
        <v xml:space="preserve"> </v>
      </c>
      <c r="H1091" s="98">
        <f t="shared" si="105"/>
        <v>2</v>
      </c>
      <c r="I1091"/>
    </row>
    <row r="1092" spans="1:9" ht="16">
      <c r="A1092" s="43" t="str">
        <f t="shared" si="101"/>
        <v xml:space="preserve"> </v>
      </c>
      <c r="B1092" s="93" t="str">
        <f>IF(A1092=" "," ",IF(periods_per_year=26,IF(A1092=1,fpdate,B1091+14),IF(periods_per_year=52,IF(A1092=1,fpdate,B1091+7),DATE(YEAR(fpdate),MONTH(fpdate)+(A1092-1)*months_per_period,IF(periods_per_year=24,IF((1-MOD(A1092,2))=1,DAY(fpdate)+14,DAY(fpdate)),DAY(fpdate))))))</f>
        <v xml:space="preserve"> </v>
      </c>
      <c r="C1092" s="94" t="str">
        <f t="shared" si="102"/>
        <v xml:space="preserve"> </v>
      </c>
      <c r="D1092" s="99"/>
      <c r="E1092" s="94" t="str">
        <f t="shared" si="103"/>
        <v xml:space="preserve"> </v>
      </c>
      <c r="F1092" s="94" t="str">
        <f t="shared" si="104"/>
        <v xml:space="preserve"> </v>
      </c>
      <c r="G1092" s="94" t="str">
        <f t="shared" si="106"/>
        <v xml:space="preserve"> </v>
      </c>
      <c r="H1092" s="98">
        <f t="shared" si="105"/>
        <v>2</v>
      </c>
      <c r="I1092"/>
    </row>
    <row r="1093" spans="1:9" ht="16">
      <c r="A1093" s="43" t="str">
        <f t="shared" si="101"/>
        <v xml:space="preserve"> </v>
      </c>
      <c r="B1093" s="93" t="str">
        <f>IF(A1093=" "," ",IF(periods_per_year=26,IF(A1093=1,fpdate,B1092+14),IF(periods_per_year=52,IF(A1093=1,fpdate,B1092+7),DATE(YEAR(fpdate),MONTH(fpdate)+(A1093-1)*months_per_period,IF(periods_per_year=24,IF((1-MOD(A1093,2))=1,DAY(fpdate)+14,DAY(fpdate)),DAY(fpdate))))))</f>
        <v xml:space="preserve"> </v>
      </c>
      <c r="C1093" s="94" t="str">
        <f t="shared" si="102"/>
        <v xml:space="preserve"> </v>
      </c>
      <c r="D1093" s="99"/>
      <c r="E1093" s="94" t="str">
        <f t="shared" si="103"/>
        <v xml:space="preserve"> </v>
      </c>
      <c r="F1093" s="94" t="str">
        <f t="shared" si="104"/>
        <v xml:space="preserve"> </v>
      </c>
      <c r="G1093" s="94" t="str">
        <f t="shared" si="106"/>
        <v xml:space="preserve"> </v>
      </c>
      <c r="H1093" s="98">
        <f t="shared" si="105"/>
        <v>2</v>
      </c>
      <c r="I1093"/>
    </row>
    <row r="1094" spans="1:9" ht="16">
      <c r="A1094" s="43" t="str">
        <f t="shared" si="101"/>
        <v xml:space="preserve"> </v>
      </c>
      <c r="B1094" s="93" t="str">
        <f>IF(A1094=" "," ",IF(periods_per_year=26,IF(A1094=1,fpdate,B1093+14),IF(periods_per_year=52,IF(A1094=1,fpdate,B1093+7),DATE(YEAR(fpdate),MONTH(fpdate)+(A1094-1)*months_per_period,IF(periods_per_year=24,IF((1-MOD(A1094,2))=1,DAY(fpdate)+14,DAY(fpdate)),DAY(fpdate))))))</f>
        <v xml:space="preserve"> </v>
      </c>
      <c r="C1094" s="94" t="str">
        <f t="shared" si="102"/>
        <v xml:space="preserve"> </v>
      </c>
      <c r="D1094" s="99"/>
      <c r="E1094" s="94" t="str">
        <f t="shared" si="103"/>
        <v xml:space="preserve"> </v>
      </c>
      <c r="F1094" s="94" t="str">
        <f t="shared" si="104"/>
        <v xml:space="preserve"> </v>
      </c>
      <c r="G1094" s="94" t="str">
        <f t="shared" si="106"/>
        <v xml:space="preserve"> </v>
      </c>
      <c r="H1094" s="98">
        <f t="shared" si="105"/>
        <v>2</v>
      </c>
      <c r="I1094"/>
    </row>
    <row r="1095" spans="1:9" ht="16">
      <c r="A1095" s="43" t="str">
        <f t="shared" si="101"/>
        <v xml:space="preserve"> </v>
      </c>
      <c r="B1095" s="93" t="str">
        <f>IF(A1095=" "," ",IF(periods_per_year=26,IF(A1095=1,fpdate,B1094+14),IF(periods_per_year=52,IF(A1095=1,fpdate,B1094+7),DATE(YEAR(fpdate),MONTH(fpdate)+(A1095-1)*months_per_period,IF(periods_per_year=24,IF((1-MOD(A1095,2))=1,DAY(fpdate)+14,DAY(fpdate)),DAY(fpdate))))))</f>
        <v xml:space="preserve"> </v>
      </c>
      <c r="C1095" s="94" t="str">
        <f t="shared" si="102"/>
        <v xml:space="preserve"> </v>
      </c>
      <c r="D1095" s="99"/>
      <c r="E1095" s="94" t="str">
        <f t="shared" si="103"/>
        <v xml:space="preserve"> </v>
      </c>
      <c r="F1095" s="94" t="str">
        <f t="shared" si="104"/>
        <v xml:space="preserve"> </v>
      </c>
      <c r="G1095" s="94" t="str">
        <f t="shared" si="106"/>
        <v xml:space="preserve"> </v>
      </c>
      <c r="H1095" s="98">
        <f t="shared" si="105"/>
        <v>2</v>
      </c>
      <c r="I1095"/>
    </row>
    <row r="1096" spans="1:9" ht="16">
      <c r="A1096" s="43" t="str">
        <f t="shared" si="101"/>
        <v xml:space="preserve"> </v>
      </c>
      <c r="B1096" s="93" t="str">
        <f>IF(A1096=" "," ",IF(periods_per_year=26,IF(A1096=1,fpdate,B1095+14),IF(periods_per_year=52,IF(A1096=1,fpdate,B1095+7),DATE(YEAR(fpdate),MONTH(fpdate)+(A1096-1)*months_per_period,IF(periods_per_year=24,IF((1-MOD(A1096,2))=1,DAY(fpdate)+14,DAY(fpdate)),DAY(fpdate))))))</f>
        <v xml:space="preserve"> </v>
      </c>
      <c r="C1096" s="94" t="str">
        <f t="shared" si="102"/>
        <v xml:space="preserve"> </v>
      </c>
      <c r="D1096" s="99"/>
      <c r="E1096" s="94" t="str">
        <f t="shared" si="103"/>
        <v xml:space="preserve"> </v>
      </c>
      <c r="F1096" s="94" t="str">
        <f t="shared" si="104"/>
        <v xml:space="preserve"> </v>
      </c>
      <c r="G1096" s="94" t="str">
        <f t="shared" si="106"/>
        <v xml:space="preserve"> </v>
      </c>
      <c r="H1096" s="98">
        <f t="shared" si="105"/>
        <v>2</v>
      </c>
      <c r="I1096"/>
    </row>
    <row r="1097" spans="1:9" ht="16">
      <c r="A1097" s="43" t="str">
        <f t="shared" si="101"/>
        <v xml:space="preserve"> </v>
      </c>
      <c r="B1097" s="93" t="str">
        <f>IF(A1097=" "," ",IF(periods_per_year=26,IF(A1097=1,fpdate,B1096+14),IF(periods_per_year=52,IF(A1097=1,fpdate,B1096+7),DATE(YEAR(fpdate),MONTH(fpdate)+(A1097-1)*months_per_period,IF(periods_per_year=24,IF((1-MOD(A1097,2))=1,DAY(fpdate)+14,DAY(fpdate)),DAY(fpdate))))))</f>
        <v xml:space="preserve"> </v>
      </c>
      <c r="C1097" s="94" t="str">
        <f t="shared" si="102"/>
        <v xml:space="preserve"> </v>
      </c>
      <c r="D1097" s="99"/>
      <c r="E1097" s="94" t="str">
        <f t="shared" si="103"/>
        <v xml:space="preserve"> </v>
      </c>
      <c r="F1097" s="94" t="str">
        <f t="shared" si="104"/>
        <v xml:space="preserve"> </v>
      </c>
      <c r="G1097" s="94" t="str">
        <f t="shared" si="106"/>
        <v xml:space="preserve"> </v>
      </c>
      <c r="H1097" s="98">
        <f t="shared" si="105"/>
        <v>2</v>
      </c>
      <c r="I1097"/>
    </row>
    <row r="1098" spans="1:9" ht="16">
      <c r="A1098" s="43" t="str">
        <f t="shared" ref="A1098:A1161" si="107">IF(A1097&gt;=nper," ",A1097+1)</f>
        <v xml:space="preserve"> </v>
      </c>
      <c r="B1098" s="93" t="str">
        <f>IF(A1098=" "," ",IF(periods_per_year=26,IF(A1098=1,fpdate,B1097+14),IF(periods_per_year=52,IF(A1098=1,fpdate,B1097+7),DATE(YEAR(fpdate),MONTH(fpdate)+(A1098-1)*months_per_period,IF(periods_per_year=24,IF((1-MOD(A1098,2))=1,DAY(fpdate)+14,DAY(fpdate)),DAY(fpdate))))))</f>
        <v xml:space="preserve"> </v>
      </c>
      <c r="C1098" s="94" t="str">
        <f t="shared" ref="C1098:C1161" si="108">IF(A1098=" "," ",IF(OR(A1098=nper,payment&gt;ROUND((1+rate)*G1097,2)),ROUND((1+rate)*G1097,2),payment))</f>
        <v xml:space="preserve"> </v>
      </c>
      <c r="D1098" s="99"/>
      <c r="E1098" s="94" t="str">
        <f t="shared" ref="E1098:E1161" si="109">IF(A1098=" "," ",ROUND(rate*G1097,2))</f>
        <v xml:space="preserve"> </v>
      </c>
      <c r="F1098" s="94" t="str">
        <f t="shared" ref="F1098:F1161" si="110">IF(A1098=" "," ",C1098-E1098+D1098)</f>
        <v xml:space="preserve"> </v>
      </c>
      <c r="G1098" s="94" t="str">
        <f t="shared" si="106"/>
        <v xml:space="preserve"> </v>
      </c>
      <c r="H1098" s="98">
        <f t="shared" si="105"/>
        <v>2</v>
      </c>
      <c r="I1098"/>
    </row>
    <row r="1099" spans="1:9" ht="16">
      <c r="A1099" s="43" t="str">
        <f t="shared" si="107"/>
        <v xml:space="preserve"> </v>
      </c>
      <c r="B1099" s="93" t="str">
        <f>IF(A1099=" "," ",IF(periods_per_year=26,IF(A1099=1,fpdate,B1098+14),IF(periods_per_year=52,IF(A1099=1,fpdate,B1098+7),DATE(YEAR(fpdate),MONTH(fpdate)+(A1099-1)*months_per_period,IF(periods_per_year=24,IF((1-MOD(A1099,2))=1,DAY(fpdate)+14,DAY(fpdate)),DAY(fpdate))))))</f>
        <v xml:space="preserve"> </v>
      </c>
      <c r="C1099" s="94" t="str">
        <f t="shared" si="108"/>
        <v xml:space="preserve"> </v>
      </c>
      <c r="D1099" s="99"/>
      <c r="E1099" s="94" t="str">
        <f t="shared" si="109"/>
        <v xml:space="preserve"> </v>
      </c>
      <c r="F1099" s="94" t="str">
        <f t="shared" si="110"/>
        <v xml:space="preserve"> </v>
      </c>
      <c r="G1099" s="94" t="str">
        <f t="shared" si="106"/>
        <v xml:space="preserve"> </v>
      </c>
      <c r="H1099" s="98">
        <f t="shared" ref="H1099:H1162" si="111">IF(AND(G1099&lt;&gt;" ",G1100=" "),1,2)</f>
        <v>2</v>
      </c>
      <c r="I1099"/>
    </row>
    <row r="1100" spans="1:9" ht="16">
      <c r="A1100" s="43" t="str">
        <f t="shared" si="107"/>
        <v xml:space="preserve"> </v>
      </c>
      <c r="B1100" s="93" t="str">
        <f>IF(A1100=" "," ",IF(periods_per_year=26,IF(A1100=1,fpdate,B1099+14),IF(periods_per_year=52,IF(A1100=1,fpdate,B1099+7),DATE(YEAR(fpdate),MONTH(fpdate)+(A1100-1)*months_per_period,IF(periods_per_year=24,IF((1-MOD(A1100,2))=1,DAY(fpdate)+14,DAY(fpdate)),DAY(fpdate))))))</f>
        <v xml:space="preserve"> </v>
      </c>
      <c r="C1100" s="94" t="str">
        <f t="shared" si="108"/>
        <v xml:space="preserve"> </v>
      </c>
      <c r="D1100" s="99"/>
      <c r="E1100" s="94" t="str">
        <f t="shared" si="109"/>
        <v xml:space="preserve"> </v>
      </c>
      <c r="F1100" s="94" t="str">
        <f t="shared" si="110"/>
        <v xml:space="preserve"> </v>
      </c>
      <c r="G1100" s="94" t="str">
        <f t="shared" si="106"/>
        <v xml:space="preserve"> </v>
      </c>
      <c r="H1100" s="98">
        <f t="shared" si="111"/>
        <v>2</v>
      </c>
      <c r="I1100"/>
    </row>
    <row r="1101" spans="1:9" ht="16">
      <c r="A1101" s="43" t="str">
        <f t="shared" si="107"/>
        <v xml:space="preserve"> </v>
      </c>
      <c r="B1101" s="93" t="str">
        <f>IF(A1101=" "," ",IF(periods_per_year=26,IF(A1101=1,fpdate,B1100+14),IF(periods_per_year=52,IF(A1101=1,fpdate,B1100+7),DATE(YEAR(fpdate),MONTH(fpdate)+(A1101-1)*months_per_period,IF(periods_per_year=24,IF((1-MOD(A1101,2))=1,DAY(fpdate)+14,DAY(fpdate)),DAY(fpdate))))))</f>
        <v xml:space="preserve"> </v>
      </c>
      <c r="C1101" s="94" t="str">
        <f t="shared" si="108"/>
        <v xml:space="preserve"> </v>
      </c>
      <c r="D1101" s="99"/>
      <c r="E1101" s="94" t="str">
        <f t="shared" si="109"/>
        <v xml:space="preserve"> </v>
      </c>
      <c r="F1101" s="94" t="str">
        <f t="shared" si="110"/>
        <v xml:space="preserve"> </v>
      </c>
      <c r="G1101" s="94" t="str">
        <f t="shared" si="106"/>
        <v xml:space="preserve"> </v>
      </c>
      <c r="H1101" s="98">
        <f t="shared" si="111"/>
        <v>2</v>
      </c>
      <c r="I1101"/>
    </row>
    <row r="1102" spans="1:9" ht="16">
      <c r="A1102" s="43" t="str">
        <f t="shared" si="107"/>
        <v xml:space="preserve"> </v>
      </c>
      <c r="B1102" s="93" t="str">
        <f>IF(A1102=" "," ",IF(periods_per_year=26,IF(A1102=1,fpdate,B1101+14),IF(periods_per_year=52,IF(A1102=1,fpdate,B1101+7),DATE(YEAR(fpdate),MONTH(fpdate)+(A1102-1)*months_per_period,IF(periods_per_year=24,IF((1-MOD(A1102,2))=1,DAY(fpdate)+14,DAY(fpdate)),DAY(fpdate))))))</f>
        <v xml:space="preserve"> </v>
      </c>
      <c r="C1102" s="94" t="str">
        <f t="shared" si="108"/>
        <v xml:space="preserve"> </v>
      </c>
      <c r="D1102" s="99"/>
      <c r="E1102" s="94" t="str">
        <f t="shared" si="109"/>
        <v xml:space="preserve"> </v>
      </c>
      <c r="F1102" s="94" t="str">
        <f t="shared" si="110"/>
        <v xml:space="preserve"> </v>
      </c>
      <c r="G1102" s="94" t="str">
        <f t="shared" si="106"/>
        <v xml:space="preserve"> </v>
      </c>
      <c r="H1102" s="98">
        <f t="shared" si="111"/>
        <v>2</v>
      </c>
      <c r="I1102"/>
    </row>
    <row r="1103" spans="1:9" ht="16">
      <c r="A1103" s="43" t="str">
        <f t="shared" si="107"/>
        <v xml:space="preserve"> </v>
      </c>
      <c r="B1103" s="93" t="str">
        <f>IF(A1103=" "," ",IF(periods_per_year=26,IF(A1103=1,fpdate,B1102+14),IF(periods_per_year=52,IF(A1103=1,fpdate,B1102+7),DATE(YEAR(fpdate),MONTH(fpdate)+(A1103-1)*months_per_period,IF(periods_per_year=24,IF((1-MOD(A1103,2))=1,DAY(fpdate)+14,DAY(fpdate)),DAY(fpdate))))))</f>
        <v xml:space="preserve"> </v>
      </c>
      <c r="C1103" s="94" t="str">
        <f t="shared" si="108"/>
        <v xml:space="preserve"> </v>
      </c>
      <c r="D1103" s="99"/>
      <c r="E1103" s="94" t="str">
        <f t="shared" si="109"/>
        <v xml:space="preserve"> </v>
      </c>
      <c r="F1103" s="94" t="str">
        <f t="shared" si="110"/>
        <v xml:space="preserve"> </v>
      </c>
      <c r="G1103" s="94" t="str">
        <f t="shared" si="106"/>
        <v xml:space="preserve"> </v>
      </c>
      <c r="H1103" s="98">
        <f t="shared" si="111"/>
        <v>2</v>
      </c>
      <c r="I1103"/>
    </row>
    <row r="1104" spans="1:9" ht="16">
      <c r="A1104" s="43" t="str">
        <f t="shared" si="107"/>
        <v xml:space="preserve"> </v>
      </c>
      <c r="B1104" s="93" t="str">
        <f>IF(A1104=" "," ",IF(periods_per_year=26,IF(A1104=1,fpdate,B1103+14),IF(periods_per_year=52,IF(A1104=1,fpdate,B1103+7),DATE(YEAR(fpdate),MONTH(fpdate)+(A1104-1)*months_per_period,IF(periods_per_year=24,IF((1-MOD(A1104,2))=1,DAY(fpdate)+14,DAY(fpdate)),DAY(fpdate))))))</f>
        <v xml:space="preserve"> </v>
      </c>
      <c r="C1104" s="94" t="str">
        <f t="shared" si="108"/>
        <v xml:space="preserve"> </v>
      </c>
      <c r="D1104" s="99"/>
      <c r="E1104" s="94" t="str">
        <f t="shared" si="109"/>
        <v xml:space="preserve"> </v>
      </c>
      <c r="F1104" s="94" t="str">
        <f t="shared" si="110"/>
        <v xml:space="preserve"> </v>
      </c>
      <c r="G1104" s="94" t="str">
        <f t="shared" si="106"/>
        <v xml:space="preserve"> </v>
      </c>
      <c r="H1104" s="98">
        <f t="shared" si="111"/>
        <v>2</v>
      </c>
      <c r="I1104"/>
    </row>
    <row r="1105" spans="1:9" ht="16">
      <c r="A1105" s="43" t="str">
        <f t="shared" si="107"/>
        <v xml:space="preserve"> </v>
      </c>
      <c r="B1105" s="93" t="str">
        <f>IF(A1105=" "," ",IF(periods_per_year=26,IF(A1105=1,fpdate,B1104+14),IF(periods_per_year=52,IF(A1105=1,fpdate,B1104+7),DATE(YEAR(fpdate),MONTH(fpdate)+(A1105-1)*months_per_period,IF(periods_per_year=24,IF((1-MOD(A1105,2))=1,DAY(fpdate)+14,DAY(fpdate)),DAY(fpdate))))))</f>
        <v xml:space="preserve"> </v>
      </c>
      <c r="C1105" s="94" t="str">
        <f t="shared" si="108"/>
        <v xml:space="preserve"> </v>
      </c>
      <c r="D1105" s="99"/>
      <c r="E1105" s="94" t="str">
        <f t="shared" si="109"/>
        <v xml:space="preserve"> </v>
      </c>
      <c r="F1105" s="94" t="str">
        <f t="shared" si="110"/>
        <v xml:space="preserve"> </v>
      </c>
      <c r="G1105" s="94" t="str">
        <f t="shared" si="106"/>
        <v xml:space="preserve"> </v>
      </c>
      <c r="H1105" s="98">
        <f t="shared" si="111"/>
        <v>2</v>
      </c>
      <c r="I1105"/>
    </row>
    <row r="1106" spans="1:9" ht="16">
      <c r="A1106" s="43" t="str">
        <f t="shared" si="107"/>
        <v xml:space="preserve"> </v>
      </c>
      <c r="B1106" s="93" t="str">
        <f>IF(A1106=" "," ",IF(periods_per_year=26,IF(A1106=1,fpdate,B1105+14),IF(periods_per_year=52,IF(A1106=1,fpdate,B1105+7),DATE(YEAR(fpdate),MONTH(fpdate)+(A1106-1)*months_per_period,IF(periods_per_year=24,IF((1-MOD(A1106,2))=1,DAY(fpdate)+14,DAY(fpdate)),DAY(fpdate))))))</f>
        <v xml:space="preserve"> </v>
      </c>
      <c r="C1106" s="94" t="str">
        <f t="shared" si="108"/>
        <v xml:space="preserve"> </v>
      </c>
      <c r="D1106" s="99"/>
      <c r="E1106" s="94" t="str">
        <f t="shared" si="109"/>
        <v xml:space="preserve"> </v>
      </c>
      <c r="F1106" s="94" t="str">
        <f t="shared" si="110"/>
        <v xml:space="preserve"> </v>
      </c>
      <c r="G1106" s="94" t="str">
        <f t="shared" si="106"/>
        <v xml:space="preserve"> </v>
      </c>
      <c r="H1106" s="98">
        <f t="shared" si="111"/>
        <v>2</v>
      </c>
      <c r="I1106"/>
    </row>
    <row r="1107" spans="1:9" ht="16">
      <c r="A1107" s="43" t="str">
        <f t="shared" si="107"/>
        <v xml:space="preserve"> </v>
      </c>
      <c r="B1107" s="93" t="str">
        <f>IF(A1107=" "," ",IF(periods_per_year=26,IF(A1107=1,fpdate,B1106+14),IF(periods_per_year=52,IF(A1107=1,fpdate,B1106+7),DATE(YEAR(fpdate),MONTH(fpdate)+(A1107-1)*months_per_period,IF(periods_per_year=24,IF((1-MOD(A1107,2))=1,DAY(fpdate)+14,DAY(fpdate)),DAY(fpdate))))))</f>
        <v xml:space="preserve"> </v>
      </c>
      <c r="C1107" s="94" t="str">
        <f t="shared" si="108"/>
        <v xml:space="preserve"> </v>
      </c>
      <c r="D1107" s="99"/>
      <c r="E1107" s="94" t="str">
        <f t="shared" si="109"/>
        <v xml:space="preserve"> </v>
      </c>
      <c r="F1107" s="94" t="str">
        <f t="shared" si="110"/>
        <v xml:space="preserve"> </v>
      </c>
      <c r="G1107" s="94" t="str">
        <f t="shared" si="106"/>
        <v xml:space="preserve"> </v>
      </c>
      <c r="H1107" s="98">
        <f t="shared" si="111"/>
        <v>2</v>
      </c>
      <c r="I1107"/>
    </row>
    <row r="1108" spans="1:9" ht="16">
      <c r="A1108" s="43" t="str">
        <f t="shared" si="107"/>
        <v xml:space="preserve"> </v>
      </c>
      <c r="B1108" s="93" t="str">
        <f>IF(A1108=" "," ",IF(periods_per_year=26,IF(A1108=1,fpdate,B1107+14),IF(periods_per_year=52,IF(A1108=1,fpdate,B1107+7),DATE(YEAR(fpdate),MONTH(fpdate)+(A1108-1)*months_per_period,IF(periods_per_year=24,IF((1-MOD(A1108,2))=1,DAY(fpdate)+14,DAY(fpdate)),DAY(fpdate))))))</f>
        <v xml:space="preserve"> </v>
      </c>
      <c r="C1108" s="94" t="str">
        <f t="shared" si="108"/>
        <v xml:space="preserve"> </v>
      </c>
      <c r="D1108" s="99"/>
      <c r="E1108" s="94" t="str">
        <f t="shared" si="109"/>
        <v xml:space="preserve"> </v>
      </c>
      <c r="F1108" s="94" t="str">
        <f t="shared" si="110"/>
        <v xml:space="preserve"> </v>
      </c>
      <c r="G1108" s="94" t="str">
        <f t="shared" si="106"/>
        <v xml:space="preserve"> </v>
      </c>
      <c r="H1108" s="98">
        <f t="shared" si="111"/>
        <v>2</v>
      </c>
      <c r="I1108"/>
    </row>
    <row r="1109" spans="1:9" ht="16">
      <c r="A1109" s="43" t="str">
        <f t="shared" si="107"/>
        <v xml:space="preserve"> </v>
      </c>
      <c r="B1109" s="93" t="str">
        <f>IF(A1109=" "," ",IF(periods_per_year=26,IF(A1109=1,fpdate,B1108+14),IF(periods_per_year=52,IF(A1109=1,fpdate,B1108+7),DATE(YEAR(fpdate),MONTH(fpdate)+(A1109-1)*months_per_period,IF(periods_per_year=24,IF((1-MOD(A1109,2))=1,DAY(fpdate)+14,DAY(fpdate)),DAY(fpdate))))))</f>
        <v xml:space="preserve"> </v>
      </c>
      <c r="C1109" s="94" t="str">
        <f t="shared" si="108"/>
        <v xml:space="preserve"> </v>
      </c>
      <c r="D1109" s="99"/>
      <c r="E1109" s="94" t="str">
        <f t="shared" si="109"/>
        <v xml:space="preserve"> </v>
      </c>
      <c r="F1109" s="94" t="str">
        <f t="shared" si="110"/>
        <v xml:space="preserve"> </v>
      </c>
      <c r="G1109" s="94" t="str">
        <f t="shared" si="106"/>
        <v xml:space="preserve"> </v>
      </c>
      <c r="H1109" s="98">
        <f t="shared" si="111"/>
        <v>2</v>
      </c>
      <c r="I1109"/>
    </row>
    <row r="1110" spans="1:9" ht="16">
      <c r="A1110" s="43" t="str">
        <f t="shared" si="107"/>
        <v xml:space="preserve"> </v>
      </c>
      <c r="B1110" s="93" t="str">
        <f>IF(A1110=" "," ",IF(periods_per_year=26,IF(A1110=1,fpdate,B1109+14),IF(periods_per_year=52,IF(A1110=1,fpdate,B1109+7),DATE(YEAR(fpdate),MONTH(fpdate)+(A1110-1)*months_per_period,IF(periods_per_year=24,IF((1-MOD(A1110,2))=1,DAY(fpdate)+14,DAY(fpdate)),DAY(fpdate))))))</f>
        <v xml:space="preserve"> </v>
      </c>
      <c r="C1110" s="94" t="str">
        <f t="shared" si="108"/>
        <v xml:space="preserve"> </v>
      </c>
      <c r="D1110" s="99"/>
      <c r="E1110" s="94" t="str">
        <f t="shared" si="109"/>
        <v xml:space="preserve"> </v>
      </c>
      <c r="F1110" s="94" t="str">
        <f t="shared" si="110"/>
        <v xml:space="preserve"> </v>
      </c>
      <c r="G1110" s="94" t="str">
        <f t="shared" si="106"/>
        <v xml:space="preserve"> </v>
      </c>
      <c r="H1110" s="98">
        <f t="shared" si="111"/>
        <v>2</v>
      </c>
      <c r="I1110"/>
    </row>
    <row r="1111" spans="1:9" ht="16">
      <c r="A1111" s="43" t="str">
        <f t="shared" si="107"/>
        <v xml:space="preserve"> </v>
      </c>
      <c r="B1111" s="93" t="str">
        <f>IF(A1111=" "," ",IF(periods_per_year=26,IF(A1111=1,fpdate,B1110+14),IF(periods_per_year=52,IF(A1111=1,fpdate,B1110+7),DATE(YEAR(fpdate),MONTH(fpdate)+(A1111-1)*months_per_period,IF(periods_per_year=24,IF((1-MOD(A1111,2))=1,DAY(fpdate)+14,DAY(fpdate)),DAY(fpdate))))))</f>
        <v xml:space="preserve"> </v>
      </c>
      <c r="C1111" s="94" t="str">
        <f t="shared" si="108"/>
        <v xml:space="preserve"> </v>
      </c>
      <c r="D1111" s="99"/>
      <c r="E1111" s="94" t="str">
        <f t="shared" si="109"/>
        <v xml:space="preserve"> </v>
      </c>
      <c r="F1111" s="94" t="str">
        <f t="shared" si="110"/>
        <v xml:space="preserve"> </v>
      </c>
      <c r="G1111" s="94" t="str">
        <f t="shared" si="106"/>
        <v xml:space="preserve"> </v>
      </c>
      <c r="H1111" s="98">
        <f t="shared" si="111"/>
        <v>2</v>
      </c>
      <c r="I1111"/>
    </row>
    <row r="1112" spans="1:9" ht="16">
      <c r="A1112" s="43" t="str">
        <f t="shared" si="107"/>
        <v xml:space="preserve"> </v>
      </c>
      <c r="B1112" s="93" t="str">
        <f>IF(A1112=" "," ",IF(periods_per_year=26,IF(A1112=1,fpdate,B1111+14),IF(periods_per_year=52,IF(A1112=1,fpdate,B1111+7),DATE(YEAR(fpdate),MONTH(fpdate)+(A1112-1)*months_per_period,IF(periods_per_year=24,IF((1-MOD(A1112,2))=1,DAY(fpdate)+14,DAY(fpdate)),DAY(fpdate))))))</f>
        <v xml:space="preserve"> </v>
      </c>
      <c r="C1112" s="94" t="str">
        <f t="shared" si="108"/>
        <v xml:space="preserve"> </v>
      </c>
      <c r="D1112" s="99"/>
      <c r="E1112" s="94" t="str">
        <f t="shared" si="109"/>
        <v xml:space="preserve"> </v>
      </c>
      <c r="F1112" s="94" t="str">
        <f t="shared" si="110"/>
        <v xml:space="preserve"> </v>
      </c>
      <c r="G1112" s="94" t="str">
        <f t="shared" si="106"/>
        <v xml:space="preserve"> </v>
      </c>
      <c r="H1112" s="98">
        <f t="shared" si="111"/>
        <v>2</v>
      </c>
      <c r="I1112"/>
    </row>
    <row r="1113" spans="1:9" ht="16">
      <c r="A1113" s="43" t="str">
        <f t="shared" si="107"/>
        <v xml:space="preserve"> </v>
      </c>
      <c r="B1113" s="93" t="str">
        <f>IF(A1113=" "," ",IF(periods_per_year=26,IF(A1113=1,fpdate,B1112+14),IF(periods_per_year=52,IF(A1113=1,fpdate,B1112+7),DATE(YEAR(fpdate),MONTH(fpdate)+(A1113-1)*months_per_period,IF(periods_per_year=24,IF((1-MOD(A1113,2))=1,DAY(fpdate)+14,DAY(fpdate)),DAY(fpdate))))))</f>
        <v xml:space="preserve"> </v>
      </c>
      <c r="C1113" s="94" t="str">
        <f t="shared" si="108"/>
        <v xml:space="preserve"> </v>
      </c>
      <c r="D1113" s="99"/>
      <c r="E1113" s="94" t="str">
        <f t="shared" si="109"/>
        <v xml:space="preserve"> </v>
      </c>
      <c r="F1113" s="94" t="str">
        <f t="shared" si="110"/>
        <v xml:space="preserve"> </v>
      </c>
      <c r="G1113" s="94" t="str">
        <f t="shared" si="106"/>
        <v xml:space="preserve"> </v>
      </c>
      <c r="H1113" s="98">
        <f t="shared" si="111"/>
        <v>2</v>
      </c>
      <c r="I1113"/>
    </row>
    <row r="1114" spans="1:9" ht="16">
      <c r="A1114" s="43" t="str">
        <f t="shared" si="107"/>
        <v xml:space="preserve"> </v>
      </c>
      <c r="B1114" s="93" t="str">
        <f>IF(A1114=" "," ",IF(periods_per_year=26,IF(A1114=1,fpdate,B1113+14),IF(periods_per_year=52,IF(A1114=1,fpdate,B1113+7),DATE(YEAR(fpdate),MONTH(fpdate)+(A1114-1)*months_per_period,IF(periods_per_year=24,IF((1-MOD(A1114,2))=1,DAY(fpdate)+14,DAY(fpdate)),DAY(fpdate))))))</f>
        <v xml:space="preserve"> </v>
      </c>
      <c r="C1114" s="94" t="str">
        <f t="shared" si="108"/>
        <v xml:space="preserve"> </v>
      </c>
      <c r="D1114" s="99"/>
      <c r="E1114" s="94" t="str">
        <f t="shared" si="109"/>
        <v xml:space="preserve"> </v>
      </c>
      <c r="F1114" s="94" t="str">
        <f t="shared" si="110"/>
        <v xml:space="preserve"> </v>
      </c>
      <c r="G1114" s="94" t="str">
        <f t="shared" si="106"/>
        <v xml:space="preserve"> </v>
      </c>
      <c r="H1114" s="98">
        <f t="shared" si="111"/>
        <v>2</v>
      </c>
      <c r="I1114"/>
    </row>
    <row r="1115" spans="1:9" ht="16">
      <c r="A1115" s="43" t="str">
        <f t="shared" si="107"/>
        <v xml:space="preserve"> </v>
      </c>
      <c r="B1115" s="93" t="str">
        <f>IF(A1115=" "," ",IF(periods_per_year=26,IF(A1115=1,fpdate,B1114+14),IF(periods_per_year=52,IF(A1115=1,fpdate,B1114+7),DATE(YEAR(fpdate),MONTH(fpdate)+(A1115-1)*months_per_period,IF(periods_per_year=24,IF((1-MOD(A1115,2))=1,DAY(fpdate)+14,DAY(fpdate)),DAY(fpdate))))))</f>
        <v xml:space="preserve"> </v>
      </c>
      <c r="C1115" s="94" t="str">
        <f t="shared" si="108"/>
        <v xml:space="preserve"> </v>
      </c>
      <c r="D1115" s="99"/>
      <c r="E1115" s="94" t="str">
        <f t="shared" si="109"/>
        <v xml:space="preserve"> </v>
      </c>
      <c r="F1115" s="94" t="str">
        <f t="shared" si="110"/>
        <v xml:space="preserve"> </v>
      </c>
      <c r="G1115" s="94" t="str">
        <f t="shared" si="106"/>
        <v xml:space="preserve"> </v>
      </c>
      <c r="H1115" s="98">
        <f t="shared" si="111"/>
        <v>2</v>
      </c>
      <c r="I1115"/>
    </row>
    <row r="1116" spans="1:9" ht="16">
      <c r="A1116" s="43" t="str">
        <f t="shared" si="107"/>
        <v xml:space="preserve"> </v>
      </c>
      <c r="B1116" s="93" t="str">
        <f>IF(A1116=" "," ",IF(periods_per_year=26,IF(A1116=1,fpdate,B1115+14),IF(periods_per_year=52,IF(A1116=1,fpdate,B1115+7),DATE(YEAR(fpdate),MONTH(fpdate)+(A1116-1)*months_per_period,IF(periods_per_year=24,IF((1-MOD(A1116,2))=1,DAY(fpdate)+14,DAY(fpdate)),DAY(fpdate))))))</f>
        <v xml:space="preserve"> </v>
      </c>
      <c r="C1116" s="94" t="str">
        <f t="shared" si="108"/>
        <v xml:space="preserve"> </v>
      </c>
      <c r="D1116" s="99"/>
      <c r="E1116" s="94" t="str">
        <f t="shared" si="109"/>
        <v xml:space="preserve"> </v>
      </c>
      <c r="F1116" s="94" t="str">
        <f t="shared" si="110"/>
        <v xml:space="preserve"> </v>
      </c>
      <c r="G1116" s="94" t="str">
        <f t="shared" si="106"/>
        <v xml:space="preserve"> </v>
      </c>
      <c r="H1116" s="98">
        <f t="shared" si="111"/>
        <v>2</v>
      </c>
      <c r="I1116"/>
    </row>
    <row r="1117" spans="1:9" ht="16">
      <c r="A1117" s="43" t="str">
        <f t="shared" si="107"/>
        <v xml:space="preserve"> </v>
      </c>
      <c r="B1117" s="93" t="str">
        <f>IF(A1117=" "," ",IF(periods_per_year=26,IF(A1117=1,fpdate,B1116+14),IF(periods_per_year=52,IF(A1117=1,fpdate,B1116+7),DATE(YEAR(fpdate),MONTH(fpdate)+(A1117-1)*months_per_period,IF(periods_per_year=24,IF((1-MOD(A1117,2))=1,DAY(fpdate)+14,DAY(fpdate)),DAY(fpdate))))))</f>
        <v xml:space="preserve"> </v>
      </c>
      <c r="C1117" s="94" t="str">
        <f t="shared" si="108"/>
        <v xml:space="preserve"> </v>
      </c>
      <c r="D1117" s="99"/>
      <c r="E1117" s="94" t="str">
        <f t="shared" si="109"/>
        <v xml:space="preserve"> </v>
      </c>
      <c r="F1117" s="94" t="str">
        <f t="shared" si="110"/>
        <v xml:space="preserve"> </v>
      </c>
      <c r="G1117" s="94" t="str">
        <f t="shared" si="106"/>
        <v xml:space="preserve"> </v>
      </c>
      <c r="H1117" s="98">
        <f t="shared" si="111"/>
        <v>2</v>
      </c>
      <c r="I1117"/>
    </row>
    <row r="1118" spans="1:9" ht="16">
      <c r="A1118" s="43" t="str">
        <f t="shared" si="107"/>
        <v xml:space="preserve"> </v>
      </c>
      <c r="B1118" s="93" t="str">
        <f>IF(A1118=" "," ",IF(periods_per_year=26,IF(A1118=1,fpdate,B1117+14),IF(periods_per_year=52,IF(A1118=1,fpdate,B1117+7),DATE(YEAR(fpdate),MONTH(fpdate)+(A1118-1)*months_per_period,IF(periods_per_year=24,IF((1-MOD(A1118,2))=1,DAY(fpdate)+14,DAY(fpdate)),DAY(fpdate))))))</f>
        <v xml:space="preserve"> </v>
      </c>
      <c r="C1118" s="94" t="str">
        <f t="shared" si="108"/>
        <v xml:space="preserve"> </v>
      </c>
      <c r="D1118" s="99"/>
      <c r="E1118" s="94" t="str">
        <f t="shared" si="109"/>
        <v xml:space="preserve"> </v>
      </c>
      <c r="F1118" s="94" t="str">
        <f t="shared" si="110"/>
        <v xml:space="preserve"> </v>
      </c>
      <c r="G1118" s="94" t="str">
        <f t="shared" si="106"/>
        <v xml:space="preserve"> </v>
      </c>
      <c r="H1118" s="98">
        <f t="shared" si="111"/>
        <v>2</v>
      </c>
      <c r="I1118"/>
    </row>
    <row r="1119" spans="1:9" ht="16">
      <c r="A1119" s="43" t="str">
        <f t="shared" si="107"/>
        <v xml:space="preserve"> </v>
      </c>
      <c r="B1119" s="93" t="str">
        <f>IF(A1119=" "," ",IF(periods_per_year=26,IF(A1119=1,fpdate,B1118+14),IF(periods_per_year=52,IF(A1119=1,fpdate,B1118+7),DATE(YEAR(fpdate),MONTH(fpdate)+(A1119-1)*months_per_period,IF(periods_per_year=24,IF((1-MOD(A1119,2))=1,DAY(fpdate)+14,DAY(fpdate)),DAY(fpdate))))))</f>
        <v xml:space="preserve"> </v>
      </c>
      <c r="C1119" s="94" t="str">
        <f t="shared" si="108"/>
        <v xml:space="preserve"> </v>
      </c>
      <c r="D1119" s="99"/>
      <c r="E1119" s="94" t="str">
        <f t="shared" si="109"/>
        <v xml:space="preserve"> </v>
      </c>
      <c r="F1119" s="94" t="str">
        <f t="shared" si="110"/>
        <v xml:space="preserve"> </v>
      </c>
      <c r="G1119" s="94" t="str">
        <f t="shared" si="106"/>
        <v xml:space="preserve"> </v>
      </c>
      <c r="H1119" s="98">
        <f t="shared" si="111"/>
        <v>2</v>
      </c>
      <c r="I1119"/>
    </row>
    <row r="1120" spans="1:9" ht="16">
      <c r="A1120" s="43" t="str">
        <f t="shared" si="107"/>
        <v xml:space="preserve"> </v>
      </c>
      <c r="B1120" s="93" t="str">
        <f>IF(A1120=" "," ",IF(periods_per_year=26,IF(A1120=1,fpdate,B1119+14),IF(periods_per_year=52,IF(A1120=1,fpdate,B1119+7),DATE(YEAR(fpdate),MONTH(fpdate)+(A1120-1)*months_per_period,IF(periods_per_year=24,IF((1-MOD(A1120,2))=1,DAY(fpdate)+14,DAY(fpdate)),DAY(fpdate))))))</f>
        <v xml:space="preserve"> </v>
      </c>
      <c r="C1120" s="94" t="str">
        <f t="shared" si="108"/>
        <v xml:space="preserve"> </v>
      </c>
      <c r="D1120" s="99"/>
      <c r="E1120" s="94" t="str">
        <f t="shared" si="109"/>
        <v xml:space="preserve"> </v>
      </c>
      <c r="F1120" s="94" t="str">
        <f t="shared" si="110"/>
        <v xml:space="preserve"> </v>
      </c>
      <c r="G1120" s="94" t="str">
        <f t="shared" si="106"/>
        <v xml:space="preserve"> </v>
      </c>
      <c r="H1120" s="98">
        <f t="shared" si="111"/>
        <v>2</v>
      </c>
      <c r="I1120"/>
    </row>
    <row r="1121" spans="1:9" ht="16">
      <c r="A1121" s="43" t="str">
        <f t="shared" si="107"/>
        <v xml:space="preserve"> </v>
      </c>
      <c r="B1121" s="93" t="str">
        <f>IF(A1121=" "," ",IF(periods_per_year=26,IF(A1121=1,fpdate,B1120+14),IF(periods_per_year=52,IF(A1121=1,fpdate,B1120+7),DATE(YEAR(fpdate),MONTH(fpdate)+(A1121-1)*months_per_period,IF(periods_per_year=24,IF((1-MOD(A1121,2))=1,DAY(fpdate)+14,DAY(fpdate)),DAY(fpdate))))))</f>
        <v xml:space="preserve"> </v>
      </c>
      <c r="C1121" s="94" t="str">
        <f t="shared" si="108"/>
        <v xml:space="preserve"> </v>
      </c>
      <c r="D1121" s="99"/>
      <c r="E1121" s="94" t="str">
        <f t="shared" si="109"/>
        <v xml:space="preserve"> </v>
      </c>
      <c r="F1121" s="94" t="str">
        <f t="shared" si="110"/>
        <v xml:space="preserve"> </v>
      </c>
      <c r="G1121" s="94" t="str">
        <f t="shared" si="106"/>
        <v xml:space="preserve"> </v>
      </c>
      <c r="H1121" s="98">
        <f t="shared" si="111"/>
        <v>2</v>
      </c>
      <c r="I1121"/>
    </row>
    <row r="1122" spans="1:9" ht="16">
      <c r="A1122" s="43" t="str">
        <f t="shared" si="107"/>
        <v xml:space="preserve"> </v>
      </c>
      <c r="B1122" s="93" t="str">
        <f>IF(A1122=" "," ",IF(periods_per_year=26,IF(A1122=1,fpdate,B1121+14),IF(periods_per_year=52,IF(A1122=1,fpdate,B1121+7),DATE(YEAR(fpdate),MONTH(fpdate)+(A1122-1)*months_per_period,IF(periods_per_year=24,IF((1-MOD(A1122,2))=1,DAY(fpdate)+14,DAY(fpdate)),DAY(fpdate))))))</f>
        <v xml:space="preserve"> </v>
      </c>
      <c r="C1122" s="94" t="str">
        <f t="shared" si="108"/>
        <v xml:space="preserve"> </v>
      </c>
      <c r="D1122" s="99"/>
      <c r="E1122" s="94" t="str">
        <f t="shared" si="109"/>
        <v xml:space="preserve"> </v>
      </c>
      <c r="F1122" s="94" t="str">
        <f t="shared" si="110"/>
        <v xml:space="preserve"> </v>
      </c>
      <c r="G1122" s="94" t="str">
        <f t="shared" si="106"/>
        <v xml:space="preserve"> </v>
      </c>
      <c r="H1122" s="98">
        <f t="shared" si="111"/>
        <v>2</v>
      </c>
      <c r="I1122"/>
    </row>
    <row r="1123" spans="1:9" ht="16">
      <c r="A1123" s="43" t="str">
        <f t="shared" si="107"/>
        <v xml:space="preserve"> </v>
      </c>
      <c r="B1123" s="93" t="str">
        <f>IF(A1123=" "," ",IF(periods_per_year=26,IF(A1123=1,fpdate,B1122+14),IF(periods_per_year=52,IF(A1123=1,fpdate,B1122+7),DATE(YEAR(fpdate),MONTH(fpdate)+(A1123-1)*months_per_period,IF(periods_per_year=24,IF((1-MOD(A1123,2))=1,DAY(fpdate)+14,DAY(fpdate)),DAY(fpdate))))))</f>
        <v xml:space="preserve"> </v>
      </c>
      <c r="C1123" s="94" t="str">
        <f t="shared" si="108"/>
        <v xml:space="preserve"> </v>
      </c>
      <c r="D1123" s="99"/>
      <c r="E1123" s="94" t="str">
        <f t="shared" si="109"/>
        <v xml:space="preserve"> </v>
      </c>
      <c r="F1123" s="94" t="str">
        <f t="shared" si="110"/>
        <v xml:space="preserve"> </v>
      </c>
      <c r="G1123" s="94" t="str">
        <f t="shared" si="106"/>
        <v xml:space="preserve"> </v>
      </c>
      <c r="H1123" s="98">
        <f t="shared" si="111"/>
        <v>2</v>
      </c>
      <c r="I1123"/>
    </row>
    <row r="1124" spans="1:9" ht="16">
      <c r="A1124" s="43" t="str">
        <f t="shared" si="107"/>
        <v xml:space="preserve"> </v>
      </c>
      <c r="B1124" s="93" t="str">
        <f>IF(A1124=" "," ",IF(periods_per_year=26,IF(A1124=1,fpdate,B1123+14),IF(periods_per_year=52,IF(A1124=1,fpdate,B1123+7),DATE(YEAR(fpdate),MONTH(fpdate)+(A1124-1)*months_per_period,IF(periods_per_year=24,IF((1-MOD(A1124,2))=1,DAY(fpdate)+14,DAY(fpdate)),DAY(fpdate))))))</f>
        <v xml:space="preserve"> </v>
      </c>
      <c r="C1124" s="94" t="str">
        <f t="shared" si="108"/>
        <v xml:space="preserve"> </v>
      </c>
      <c r="D1124" s="99"/>
      <c r="E1124" s="94" t="str">
        <f t="shared" si="109"/>
        <v xml:space="preserve"> </v>
      </c>
      <c r="F1124" s="94" t="str">
        <f t="shared" si="110"/>
        <v xml:space="preserve"> </v>
      </c>
      <c r="G1124" s="94" t="str">
        <f t="shared" si="106"/>
        <v xml:space="preserve"> </v>
      </c>
      <c r="H1124" s="98">
        <f t="shared" si="111"/>
        <v>2</v>
      </c>
      <c r="I1124"/>
    </row>
    <row r="1125" spans="1:9" ht="16">
      <c r="A1125" s="43" t="str">
        <f t="shared" si="107"/>
        <v xml:space="preserve"> </v>
      </c>
      <c r="B1125" s="93" t="str">
        <f>IF(A1125=" "," ",IF(periods_per_year=26,IF(A1125=1,fpdate,B1124+14),IF(periods_per_year=52,IF(A1125=1,fpdate,B1124+7),DATE(YEAR(fpdate),MONTH(fpdate)+(A1125-1)*months_per_period,IF(periods_per_year=24,IF((1-MOD(A1125,2))=1,DAY(fpdate)+14,DAY(fpdate)),DAY(fpdate))))))</f>
        <v xml:space="preserve"> </v>
      </c>
      <c r="C1125" s="94" t="str">
        <f t="shared" si="108"/>
        <v xml:space="preserve"> </v>
      </c>
      <c r="D1125" s="99"/>
      <c r="E1125" s="94" t="str">
        <f t="shared" si="109"/>
        <v xml:space="preserve"> </v>
      </c>
      <c r="F1125" s="94" t="str">
        <f t="shared" si="110"/>
        <v xml:space="preserve"> </v>
      </c>
      <c r="G1125" s="94" t="str">
        <f t="shared" si="106"/>
        <v xml:space="preserve"> </v>
      </c>
      <c r="H1125" s="98">
        <f t="shared" si="111"/>
        <v>2</v>
      </c>
      <c r="I1125"/>
    </row>
    <row r="1126" spans="1:9" ht="16">
      <c r="A1126" s="43" t="str">
        <f t="shared" si="107"/>
        <v xml:space="preserve"> </v>
      </c>
      <c r="B1126" s="93" t="str">
        <f>IF(A1126=" "," ",IF(periods_per_year=26,IF(A1126=1,fpdate,B1125+14),IF(periods_per_year=52,IF(A1126=1,fpdate,B1125+7),DATE(YEAR(fpdate),MONTH(fpdate)+(A1126-1)*months_per_period,IF(periods_per_year=24,IF((1-MOD(A1126,2))=1,DAY(fpdate)+14,DAY(fpdate)),DAY(fpdate))))))</f>
        <v xml:space="preserve"> </v>
      </c>
      <c r="C1126" s="94" t="str">
        <f t="shared" si="108"/>
        <v xml:space="preserve"> </v>
      </c>
      <c r="D1126" s="99"/>
      <c r="E1126" s="94" t="str">
        <f t="shared" si="109"/>
        <v xml:space="preserve"> </v>
      </c>
      <c r="F1126" s="94" t="str">
        <f t="shared" si="110"/>
        <v xml:space="preserve"> </v>
      </c>
      <c r="G1126" s="94" t="str">
        <f t="shared" si="106"/>
        <v xml:space="preserve"> </v>
      </c>
      <c r="H1126" s="98">
        <f t="shared" si="111"/>
        <v>2</v>
      </c>
      <c r="I1126"/>
    </row>
    <row r="1127" spans="1:9" ht="16">
      <c r="A1127" s="43" t="str">
        <f t="shared" si="107"/>
        <v xml:space="preserve"> </v>
      </c>
      <c r="B1127" s="93" t="str">
        <f>IF(A1127=" "," ",IF(periods_per_year=26,IF(A1127=1,fpdate,B1126+14),IF(periods_per_year=52,IF(A1127=1,fpdate,B1126+7),DATE(YEAR(fpdate),MONTH(fpdate)+(A1127-1)*months_per_period,IF(periods_per_year=24,IF((1-MOD(A1127,2))=1,DAY(fpdate)+14,DAY(fpdate)),DAY(fpdate))))))</f>
        <v xml:space="preserve"> </v>
      </c>
      <c r="C1127" s="94" t="str">
        <f t="shared" si="108"/>
        <v xml:space="preserve"> </v>
      </c>
      <c r="D1127" s="99"/>
      <c r="E1127" s="94" t="str">
        <f t="shared" si="109"/>
        <v xml:space="preserve"> </v>
      </c>
      <c r="F1127" s="94" t="str">
        <f t="shared" si="110"/>
        <v xml:space="preserve"> </v>
      </c>
      <c r="G1127" s="94" t="str">
        <f t="shared" si="106"/>
        <v xml:space="preserve"> </v>
      </c>
      <c r="H1127" s="98">
        <f t="shared" si="111"/>
        <v>2</v>
      </c>
      <c r="I1127"/>
    </row>
    <row r="1128" spans="1:9" ht="16">
      <c r="A1128" s="43" t="str">
        <f t="shared" si="107"/>
        <v xml:space="preserve"> </v>
      </c>
      <c r="B1128" s="93" t="str">
        <f>IF(A1128=" "," ",IF(periods_per_year=26,IF(A1128=1,fpdate,B1127+14),IF(periods_per_year=52,IF(A1128=1,fpdate,B1127+7),DATE(YEAR(fpdate),MONTH(fpdate)+(A1128-1)*months_per_period,IF(periods_per_year=24,IF((1-MOD(A1128,2))=1,DAY(fpdate)+14,DAY(fpdate)),DAY(fpdate))))))</f>
        <v xml:space="preserve"> </v>
      </c>
      <c r="C1128" s="94" t="str">
        <f t="shared" si="108"/>
        <v xml:space="preserve"> </v>
      </c>
      <c r="D1128" s="99"/>
      <c r="E1128" s="94" t="str">
        <f t="shared" si="109"/>
        <v xml:space="preserve"> </v>
      </c>
      <c r="F1128" s="94" t="str">
        <f t="shared" si="110"/>
        <v xml:space="preserve"> </v>
      </c>
      <c r="G1128" s="94" t="str">
        <f t="shared" si="106"/>
        <v xml:space="preserve"> </v>
      </c>
      <c r="H1128" s="98">
        <f t="shared" si="111"/>
        <v>2</v>
      </c>
      <c r="I1128"/>
    </row>
    <row r="1129" spans="1:9" ht="16">
      <c r="A1129" s="43" t="str">
        <f t="shared" si="107"/>
        <v xml:space="preserve"> </v>
      </c>
      <c r="B1129" s="93" t="str">
        <f>IF(A1129=" "," ",IF(periods_per_year=26,IF(A1129=1,fpdate,B1128+14),IF(periods_per_year=52,IF(A1129=1,fpdate,B1128+7),DATE(YEAR(fpdate),MONTH(fpdate)+(A1129-1)*months_per_period,IF(periods_per_year=24,IF((1-MOD(A1129,2))=1,DAY(fpdate)+14,DAY(fpdate)),DAY(fpdate))))))</f>
        <v xml:space="preserve"> </v>
      </c>
      <c r="C1129" s="94" t="str">
        <f t="shared" si="108"/>
        <v xml:space="preserve"> </v>
      </c>
      <c r="D1129" s="99"/>
      <c r="E1129" s="94" t="str">
        <f t="shared" si="109"/>
        <v xml:space="preserve"> </v>
      </c>
      <c r="F1129" s="94" t="str">
        <f t="shared" si="110"/>
        <v xml:space="preserve"> </v>
      </c>
      <c r="G1129" s="94" t="str">
        <f t="shared" si="106"/>
        <v xml:space="preserve"> </v>
      </c>
      <c r="H1129" s="98">
        <f t="shared" si="111"/>
        <v>2</v>
      </c>
      <c r="I1129"/>
    </row>
    <row r="1130" spans="1:9" ht="16">
      <c r="A1130" s="43" t="str">
        <f t="shared" si="107"/>
        <v xml:space="preserve"> </v>
      </c>
      <c r="B1130" s="93" t="str">
        <f>IF(A1130=" "," ",IF(periods_per_year=26,IF(A1130=1,fpdate,B1129+14),IF(periods_per_year=52,IF(A1130=1,fpdate,B1129+7),DATE(YEAR(fpdate),MONTH(fpdate)+(A1130-1)*months_per_period,IF(periods_per_year=24,IF((1-MOD(A1130,2))=1,DAY(fpdate)+14,DAY(fpdate)),DAY(fpdate))))))</f>
        <v xml:space="preserve"> </v>
      </c>
      <c r="C1130" s="94" t="str">
        <f t="shared" si="108"/>
        <v xml:space="preserve"> </v>
      </c>
      <c r="D1130" s="99"/>
      <c r="E1130" s="94" t="str">
        <f t="shared" si="109"/>
        <v xml:space="preserve"> </v>
      </c>
      <c r="F1130" s="94" t="str">
        <f t="shared" si="110"/>
        <v xml:space="preserve"> </v>
      </c>
      <c r="G1130" s="94" t="str">
        <f t="shared" si="106"/>
        <v xml:space="preserve"> </v>
      </c>
      <c r="H1130" s="98">
        <f t="shared" si="111"/>
        <v>2</v>
      </c>
      <c r="I1130"/>
    </row>
    <row r="1131" spans="1:9" ht="16">
      <c r="A1131" s="43" t="str">
        <f t="shared" si="107"/>
        <v xml:space="preserve"> </v>
      </c>
      <c r="B1131" s="93" t="str">
        <f>IF(A1131=" "," ",IF(periods_per_year=26,IF(A1131=1,fpdate,B1130+14),IF(periods_per_year=52,IF(A1131=1,fpdate,B1130+7),DATE(YEAR(fpdate),MONTH(fpdate)+(A1131-1)*months_per_period,IF(periods_per_year=24,IF((1-MOD(A1131,2))=1,DAY(fpdate)+14,DAY(fpdate)),DAY(fpdate))))))</f>
        <v xml:space="preserve"> </v>
      </c>
      <c r="C1131" s="94" t="str">
        <f t="shared" si="108"/>
        <v xml:space="preserve"> </v>
      </c>
      <c r="D1131" s="99"/>
      <c r="E1131" s="94" t="str">
        <f t="shared" si="109"/>
        <v xml:space="preserve"> </v>
      </c>
      <c r="F1131" s="94" t="str">
        <f t="shared" si="110"/>
        <v xml:space="preserve"> </v>
      </c>
      <c r="G1131" s="94" t="str">
        <f t="shared" si="106"/>
        <v xml:space="preserve"> </v>
      </c>
      <c r="H1131" s="98">
        <f t="shared" si="111"/>
        <v>2</v>
      </c>
      <c r="I1131"/>
    </row>
    <row r="1132" spans="1:9" ht="16">
      <c r="A1132" s="43" t="str">
        <f t="shared" si="107"/>
        <v xml:space="preserve"> </v>
      </c>
      <c r="B1132" s="93" t="str">
        <f>IF(A1132=" "," ",IF(periods_per_year=26,IF(A1132=1,fpdate,B1131+14),IF(periods_per_year=52,IF(A1132=1,fpdate,B1131+7),DATE(YEAR(fpdate),MONTH(fpdate)+(A1132-1)*months_per_period,IF(periods_per_year=24,IF((1-MOD(A1132,2))=1,DAY(fpdate)+14,DAY(fpdate)),DAY(fpdate))))))</f>
        <v xml:space="preserve"> </v>
      </c>
      <c r="C1132" s="94" t="str">
        <f t="shared" si="108"/>
        <v xml:space="preserve"> </v>
      </c>
      <c r="D1132" s="99"/>
      <c r="E1132" s="94" t="str">
        <f t="shared" si="109"/>
        <v xml:space="preserve"> </v>
      </c>
      <c r="F1132" s="94" t="str">
        <f t="shared" si="110"/>
        <v xml:space="preserve"> </v>
      </c>
      <c r="G1132" s="94" t="str">
        <f t="shared" si="106"/>
        <v xml:space="preserve"> </v>
      </c>
      <c r="H1132" s="98">
        <f t="shared" si="111"/>
        <v>2</v>
      </c>
      <c r="I1132"/>
    </row>
    <row r="1133" spans="1:9" ht="16">
      <c r="A1133" s="43" t="str">
        <f t="shared" si="107"/>
        <v xml:space="preserve"> </v>
      </c>
      <c r="B1133" s="93" t="str">
        <f>IF(A1133=" "," ",IF(periods_per_year=26,IF(A1133=1,fpdate,B1132+14),IF(periods_per_year=52,IF(A1133=1,fpdate,B1132+7),DATE(YEAR(fpdate),MONTH(fpdate)+(A1133-1)*months_per_period,IF(periods_per_year=24,IF((1-MOD(A1133,2))=1,DAY(fpdate)+14,DAY(fpdate)),DAY(fpdate))))))</f>
        <v xml:space="preserve"> </v>
      </c>
      <c r="C1133" s="94" t="str">
        <f t="shared" si="108"/>
        <v xml:space="preserve"> </v>
      </c>
      <c r="D1133" s="99"/>
      <c r="E1133" s="94" t="str">
        <f t="shared" si="109"/>
        <v xml:space="preserve"> </v>
      </c>
      <c r="F1133" s="94" t="str">
        <f t="shared" si="110"/>
        <v xml:space="preserve"> </v>
      </c>
      <c r="G1133" s="94" t="str">
        <f t="shared" si="106"/>
        <v xml:space="preserve"> </v>
      </c>
      <c r="H1133" s="98">
        <f t="shared" si="111"/>
        <v>2</v>
      </c>
      <c r="I1133"/>
    </row>
    <row r="1134" spans="1:9" ht="16">
      <c r="A1134" s="43" t="str">
        <f t="shared" si="107"/>
        <v xml:space="preserve"> </v>
      </c>
      <c r="B1134" s="93" t="str">
        <f>IF(A1134=" "," ",IF(periods_per_year=26,IF(A1134=1,fpdate,B1133+14),IF(periods_per_year=52,IF(A1134=1,fpdate,B1133+7),DATE(YEAR(fpdate),MONTH(fpdate)+(A1134-1)*months_per_period,IF(periods_per_year=24,IF((1-MOD(A1134,2))=1,DAY(fpdate)+14,DAY(fpdate)),DAY(fpdate))))))</f>
        <v xml:space="preserve"> </v>
      </c>
      <c r="C1134" s="94" t="str">
        <f t="shared" si="108"/>
        <v xml:space="preserve"> </v>
      </c>
      <c r="D1134" s="99"/>
      <c r="E1134" s="94" t="str">
        <f t="shared" si="109"/>
        <v xml:space="preserve"> </v>
      </c>
      <c r="F1134" s="94" t="str">
        <f t="shared" si="110"/>
        <v xml:space="preserve"> </v>
      </c>
      <c r="G1134" s="94" t="str">
        <f t="shared" si="106"/>
        <v xml:space="preserve"> </v>
      </c>
      <c r="H1134" s="98">
        <f t="shared" si="111"/>
        <v>2</v>
      </c>
      <c r="I1134"/>
    </row>
    <row r="1135" spans="1:9" ht="16">
      <c r="A1135" s="43" t="str">
        <f t="shared" si="107"/>
        <v xml:space="preserve"> </v>
      </c>
      <c r="B1135" s="93" t="str">
        <f>IF(A1135=" "," ",IF(periods_per_year=26,IF(A1135=1,fpdate,B1134+14),IF(periods_per_year=52,IF(A1135=1,fpdate,B1134+7),DATE(YEAR(fpdate),MONTH(fpdate)+(A1135-1)*months_per_period,IF(periods_per_year=24,IF((1-MOD(A1135,2))=1,DAY(fpdate)+14,DAY(fpdate)),DAY(fpdate))))))</f>
        <v xml:space="preserve"> </v>
      </c>
      <c r="C1135" s="94" t="str">
        <f t="shared" si="108"/>
        <v xml:space="preserve"> </v>
      </c>
      <c r="D1135" s="99"/>
      <c r="E1135" s="94" t="str">
        <f t="shared" si="109"/>
        <v xml:space="preserve"> </v>
      </c>
      <c r="F1135" s="94" t="str">
        <f t="shared" si="110"/>
        <v xml:space="preserve"> </v>
      </c>
      <c r="G1135" s="94" t="str">
        <f t="shared" si="106"/>
        <v xml:space="preserve"> </v>
      </c>
      <c r="H1135" s="98">
        <f t="shared" si="111"/>
        <v>2</v>
      </c>
      <c r="I1135"/>
    </row>
    <row r="1136" spans="1:9" ht="16">
      <c r="A1136" s="43" t="str">
        <f t="shared" si="107"/>
        <v xml:space="preserve"> </v>
      </c>
      <c r="B1136" s="93" t="str">
        <f>IF(A1136=" "," ",IF(periods_per_year=26,IF(A1136=1,fpdate,B1135+14),IF(periods_per_year=52,IF(A1136=1,fpdate,B1135+7),DATE(YEAR(fpdate),MONTH(fpdate)+(A1136-1)*months_per_period,IF(periods_per_year=24,IF((1-MOD(A1136,2))=1,DAY(fpdate)+14,DAY(fpdate)),DAY(fpdate))))))</f>
        <v xml:space="preserve"> </v>
      </c>
      <c r="C1136" s="94" t="str">
        <f t="shared" si="108"/>
        <v xml:space="preserve"> </v>
      </c>
      <c r="D1136" s="99"/>
      <c r="E1136" s="94" t="str">
        <f t="shared" si="109"/>
        <v xml:space="preserve"> </v>
      </c>
      <c r="F1136" s="94" t="str">
        <f t="shared" si="110"/>
        <v xml:space="preserve"> </v>
      </c>
      <c r="G1136" s="94" t="str">
        <f t="shared" si="106"/>
        <v xml:space="preserve"> </v>
      </c>
      <c r="H1136" s="98">
        <f t="shared" si="111"/>
        <v>2</v>
      </c>
      <c r="I1136"/>
    </row>
    <row r="1137" spans="1:9" ht="16">
      <c r="A1137" s="43" t="str">
        <f t="shared" si="107"/>
        <v xml:space="preserve"> </v>
      </c>
      <c r="B1137" s="93" t="str">
        <f>IF(A1137=" "," ",IF(periods_per_year=26,IF(A1137=1,fpdate,B1136+14),IF(periods_per_year=52,IF(A1137=1,fpdate,B1136+7),DATE(YEAR(fpdate),MONTH(fpdate)+(A1137-1)*months_per_period,IF(periods_per_year=24,IF((1-MOD(A1137,2))=1,DAY(fpdate)+14,DAY(fpdate)),DAY(fpdate))))))</f>
        <v xml:space="preserve"> </v>
      </c>
      <c r="C1137" s="94" t="str">
        <f t="shared" si="108"/>
        <v xml:space="preserve"> </v>
      </c>
      <c r="D1137" s="99"/>
      <c r="E1137" s="94" t="str">
        <f t="shared" si="109"/>
        <v xml:space="preserve"> </v>
      </c>
      <c r="F1137" s="94" t="str">
        <f t="shared" si="110"/>
        <v xml:space="preserve"> </v>
      </c>
      <c r="G1137" s="94" t="str">
        <f t="shared" si="106"/>
        <v xml:space="preserve"> </v>
      </c>
      <c r="H1137" s="98">
        <f t="shared" si="111"/>
        <v>2</v>
      </c>
      <c r="I1137"/>
    </row>
    <row r="1138" spans="1:9" ht="16">
      <c r="A1138" s="43" t="str">
        <f t="shared" si="107"/>
        <v xml:space="preserve"> </v>
      </c>
      <c r="B1138" s="93" t="str">
        <f>IF(A1138=" "," ",IF(periods_per_year=26,IF(A1138=1,fpdate,B1137+14),IF(periods_per_year=52,IF(A1138=1,fpdate,B1137+7),DATE(YEAR(fpdate),MONTH(fpdate)+(A1138-1)*months_per_period,IF(periods_per_year=24,IF((1-MOD(A1138,2))=1,DAY(fpdate)+14,DAY(fpdate)),DAY(fpdate))))))</f>
        <v xml:space="preserve"> </v>
      </c>
      <c r="C1138" s="94" t="str">
        <f t="shared" si="108"/>
        <v xml:space="preserve"> </v>
      </c>
      <c r="D1138" s="99"/>
      <c r="E1138" s="94" t="str">
        <f t="shared" si="109"/>
        <v xml:space="preserve"> </v>
      </c>
      <c r="F1138" s="94" t="str">
        <f t="shared" si="110"/>
        <v xml:space="preserve"> </v>
      </c>
      <c r="G1138" s="94" t="str">
        <f t="shared" si="106"/>
        <v xml:space="preserve"> </v>
      </c>
      <c r="H1138" s="98">
        <f t="shared" si="111"/>
        <v>2</v>
      </c>
      <c r="I1138"/>
    </row>
    <row r="1139" spans="1:9" ht="16">
      <c r="A1139" s="43" t="str">
        <f t="shared" si="107"/>
        <v xml:space="preserve"> </v>
      </c>
      <c r="B1139" s="93" t="str">
        <f>IF(A1139=" "," ",IF(periods_per_year=26,IF(A1139=1,fpdate,B1138+14),IF(periods_per_year=52,IF(A1139=1,fpdate,B1138+7),DATE(YEAR(fpdate),MONTH(fpdate)+(A1139-1)*months_per_period,IF(periods_per_year=24,IF((1-MOD(A1139,2))=1,DAY(fpdate)+14,DAY(fpdate)),DAY(fpdate))))))</f>
        <v xml:space="preserve"> </v>
      </c>
      <c r="C1139" s="94" t="str">
        <f t="shared" si="108"/>
        <v xml:space="preserve"> </v>
      </c>
      <c r="D1139" s="99"/>
      <c r="E1139" s="94" t="str">
        <f t="shared" si="109"/>
        <v xml:space="preserve"> </v>
      </c>
      <c r="F1139" s="94" t="str">
        <f t="shared" si="110"/>
        <v xml:space="preserve"> </v>
      </c>
      <c r="G1139" s="94" t="str">
        <f t="shared" si="106"/>
        <v xml:space="preserve"> </v>
      </c>
      <c r="H1139" s="98">
        <f t="shared" si="111"/>
        <v>2</v>
      </c>
      <c r="I1139"/>
    </row>
    <row r="1140" spans="1:9" ht="16">
      <c r="A1140" s="43" t="str">
        <f t="shared" si="107"/>
        <v xml:space="preserve"> </v>
      </c>
      <c r="B1140" s="93" t="str">
        <f>IF(A1140=" "," ",IF(periods_per_year=26,IF(A1140=1,fpdate,B1139+14),IF(periods_per_year=52,IF(A1140=1,fpdate,B1139+7),DATE(YEAR(fpdate),MONTH(fpdate)+(A1140-1)*months_per_period,IF(periods_per_year=24,IF((1-MOD(A1140,2))=1,DAY(fpdate)+14,DAY(fpdate)),DAY(fpdate))))))</f>
        <v xml:space="preserve"> </v>
      </c>
      <c r="C1140" s="94" t="str">
        <f t="shared" si="108"/>
        <v xml:space="preserve"> </v>
      </c>
      <c r="D1140" s="99"/>
      <c r="E1140" s="94" t="str">
        <f t="shared" si="109"/>
        <v xml:space="preserve"> </v>
      </c>
      <c r="F1140" s="94" t="str">
        <f t="shared" si="110"/>
        <v xml:space="preserve"> </v>
      </c>
      <c r="G1140" s="94" t="str">
        <f t="shared" si="106"/>
        <v xml:space="preserve"> </v>
      </c>
      <c r="H1140" s="98">
        <f t="shared" si="111"/>
        <v>2</v>
      </c>
      <c r="I1140"/>
    </row>
    <row r="1141" spans="1:9" ht="16">
      <c r="A1141" s="43" t="str">
        <f t="shared" si="107"/>
        <v xml:space="preserve"> </v>
      </c>
      <c r="B1141" s="93" t="str">
        <f>IF(A1141=" "," ",IF(periods_per_year=26,IF(A1141=1,fpdate,B1140+14),IF(periods_per_year=52,IF(A1141=1,fpdate,B1140+7),DATE(YEAR(fpdate),MONTH(fpdate)+(A1141-1)*months_per_period,IF(periods_per_year=24,IF((1-MOD(A1141,2))=1,DAY(fpdate)+14,DAY(fpdate)),DAY(fpdate))))))</f>
        <v xml:space="preserve"> </v>
      </c>
      <c r="C1141" s="94" t="str">
        <f t="shared" si="108"/>
        <v xml:space="preserve"> </v>
      </c>
      <c r="D1141" s="99"/>
      <c r="E1141" s="94" t="str">
        <f t="shared" si="109"/>
        <v xml:space="preserve"> </v>
      </c>
      <c r="F1141" s="94" t="str">
        <f t="shared" si="110"/>
        <v xml:space="preserve"> </v>
      </c>
      <c r="G1141" s="94" t="str">
        <f t="shared" si="106"/>
        <v xml:space="preserve"> </v>
      </c>
      <c r="H1141" s="98">
        <f t="shared" si="111"/>
        <v>2</v>
      </c>
      <c r="I1141"/>
    </row>
    <row r="1142" spans="1:9" ht="16">
      <c r="A1142" s="43" t="str">
        <f t="shared" si="107"/>
        <v xml:space="preserve"> </v>
      </c>
      <c r="B1142" s="93" t="str">
        <f>IF(A1142=" "," ",IF(periods_per_year=26,IF(A1142=1,fpdate,B1141+14),IF(periods_per_year=52,IF(A1142=1,fpdate,B1141+7),DATE(YEAR(fpdate),MONTH(fpdate)+(A1142-1)*months_per_period,IF(periods_per_year=24,IF((1-MOD(A1142,2))=1,DAY(fpdate)+14,DAY(fpdate)),DAY(fpdate))))))</f>
        <v xml:space="preserve"> </v>
      </c>
      <c r="C1142" s="94" t="str">
        <f t="shared" si="108"/>
        <v xml:space="preserve"> </v>
      </c>
      <c r="D1142" s="99"/>
      <c r="E1142" s="94" t="str">
        <f t="shared" si="109"/>
        <v xml:space="preserve"> </v>
      </c>
      <c r="F1142" s="94" t="str">
        <f t="shared" si="110"/>
        <v xml:space="preserve"> </v>
      </c>
      <c r="G1142" s="94" t="str">
        <f t="shared" si="106"/>
        <v xml:space="preserve"> </v>
      </c>
      <c r="H1142" s="98">
        <f t="shared" si="111"/>
        <v>2</v>
      </c>
      <c r="I1142"/>
    </row>
    <row r="1143" spans="1:9" ht="16">
      <c r="A1143" s="43" t="str">
        <f t="shared" si="107"/>
        <v xml:space="preserve"> </v>
      </c>
      <c r="B1143" s="93" t="str">
        <f>IF(A1143=" "," ",IF(periods_per_year=26,IF(A1143=1,fpdate,B1142+14),IF(periods_per_year=52,IF(A1143=1,fpdate,B1142+7),DATE(YEAR(fpdate),MONTH(fpdate)+(A1143-1)*months_per_period,IF(periods_per_year=24,IF((1-MOD(A1143,2))=1,DAY(fpdate)+14,DAY(fpdate)),DAY(fpdate))))))</f>
        <v xml:space="preserve"> </v>
      </c>
      <c r="C1143" s="94" t="str">
        <f t="shared" si="108"/>
        <v xml:space="preserve"> </v>
      </c>
      <c r="D1143" s="99"/>
      <c r="E1143" s="94" t="str">
        <f t="shared" si="109"/>
        <v xml:space="preserve"> </v>
      </c>
      <c r="F1143" s="94" t="str">
        <f t="shared" si="110"/>
        <v xml:space="preserve"> </v>
      </c>
      <c r="G1143" s="94" t="str">
        <f t="shared" si="106"/>
        <v xml:space="preserve"> </v>
      </c>
      <c r="H1143" s="98">
        <f t="shared" si="111"/>
        <v>2</v>
      </c>
      <c r="I1143"/>
    </row>
    <row r="1144" spans="1:9" ht="16">
      <c r="A1144" s="43" t="str">
        <f t="shared" si="107"/>
        <v xml:space="preserve"> </v>
      </c>
      <c r="B1144" s="93" t="str">
        <f>IF(A1144=" "," ",IF(periods_per_year=26,IF(A1144=1,fpdate,B1143+14),IF(periods_per_year=52,IF(A1144=1,fpdate,B1143+7),DATE(YEAR(fpdate),MONTH(fpdate)+(A1144-1)*months_per_period,IF(periods_per_year=24,IF((1-MOD(A1144,2))=1,DAY(fpdate)+14,DAY(fpdate)),DAY(fpdate))))))</f>
        <v xml:space="preserve"> </v>
      </c>
      <c r="C1144" s="94" t="str">
        <f t="shared" si="108"/>
        <v xml:space="preserve"> </v>
      </c>
      <c r="D1144" s="99"/>
      <c r="E1144" s="94" t="str">
        <f t="shared" si="109"/>
        <v xml:space="preserve"> </v>
      </c>
      <c r="F1144" s="94" t="str">
        <f t="shared" si="110"/>
        <v xml:space="preserve"> </v>
      </c>
      <c r="G1144" s="94" t="str">
        <f t="shared" si="106"/>
        <v xml:space="preserve"> </v>
      </c>
      <c r="H1144" s="98">
        <f t="shared" si="111"/>
        <v>2</v>
      </c>
      <c r="I1144"/>
    </row>
    <row r="1145" spans="1:9" ht="16">
      <c r="A1145" s="43" t="str">
        <f t="shared" si="107"/>
        <v xml:space="preserve"> </v>
      </c>
      <c r="B1145" s="93" t="str">
        <f>IF(A1145=" "," ",IF(periods_per_year=26,IF(A1145=1,fpdate,B1144+14),IF(periods_per_year=52,IF(A1145=1,fpdate,B1144+7),DATE(YEAR(fpdate),MONTH(fpdate)+(A1145-1)*months_per_period,IF(periods_per_year=24,IF((1-MOD(A1145,2))=1,DAY(fpdate)+14,DAY(fpdate)),DAY(fpdate))))))</f>
        <v xml:space="preserve"> </v>
      </c>
      <c r="C1145" s="94" t="str">
        <f t="shared" si="108"/>
        <v xml:space="preserve"> </v>
      </c>
      <c r="D1145" s="99"/>
      <c r="E1145" s="94" t="str">
        <f t="shared" si="109"/>
        <v xml:space="preserve"> </v>
      </c>
      <c r="F1145" s="94" t="str">
        <f t="shared" si="110"/>
        <v xml:space="preserve"> </v>
      </c>
      <c r="G1145" s="94" t="str">
        <f t="shared" si="106"/>
        <v xml:space="preserve"> </v>
      </c>
      <c r="H1145" s="98">
        <f t="shared" si="111"/>
        <v>2</v>
      </c>
      <c r="I1145"/>
    </row>
    <row r="1146" spans="1:9" ht="16">
      <c r="A1146" s="43" t="str">
        <f t="shared" si="107"/>
        <v xml:space="preserve"> </v>
      </c>
      <c r="B1146" s="93" t="str">
        <f>IF(A1146=" "," ",IF(periods_per_year=26,IF(A1146=1,fpdate,B1145+14),IF(periods_per_year=52,IF(A1146=1,fpdate,B1145+7),DATE(YEAR(fpdate),MONTH(fpdate)+(A1146-1)*months_per_period,IF(periods_per_year=24,IF((1-MOD(A1146,2))=1,DAY(fpdate)+14,DAY(fpdate)),DAY(fpdate))))))</f>
        <v xml:space="preserve"> </v>
      </c>
      <c r="C1146" s="94" t="str">
        <f t="shared" si="108"/>
        <v xml:space="preserve"> </v>
      </c>
      <c r="D1146" s="99"/>
      <c r="E1146" s="94" t="str">
        <f t="shared" si="109"/>
        <v xml:space="preserve"> </v>
      </c>
      <c r="F1146" s="94" t="str">
        <f t="shared" si="110"/>
        <v xml:space="preserve"> </v>
      </c>
      <c r="G1146" s="94" t="str">
        <f t="shared" si="106"/>
        <v xml:space="preserve"> </v>
      </c>
      <c r="H1146" s="98">
        <f t="shared" si="111"/>
        <v>2</v>
      </c>
      <c r="I1146"/>
    </row>
    <row r="1147" spans="1:9" ht="16">
      <c r="A1147" s="43" t="str">
        <f t="shared" si="107"/>
        <v xml:space="preserve"> </v>
      </c>
      <c r="B1147" s="93" t="str">
        <f>IF(A1147=" "," ",IF(periods_per_year=26,IF(A1147=1,fpdate,B1146+14),IF(periods_per_year=52,IF(A1147=1,fpdate,B1146+7),DATE(YEAR(fpdate),MONTH(fpdate)+(A1147-1)*months_per_period,IF(periods_per_year=24,IF((1-MOD(A1147,2))=1,DAY(fpdate)+14,DAY(fpdate)),DAY(fpdate))))))</f>
        <v xml:space="preserve"> </v>
      </c>
      <c r="C1147" s="94" t="str">
        <f t="shared" si="108"/>
        <v xml:space="preserve"> </v>
      </c>
      <c r="D1147" s="99"/>
      <c r="E1147" s="94" t="str">
        <f t="shared" si="109"/>
        <v xml:space="preserve"> </v>
      </c>
      <c r="F1147" s="94" t="str">
        <f t="shared" si="110"/>
        <v xml:space="preserve"> </v>
      </c>
      <c r="G1147" s="94" t="str">
        <f t="shared" si="106"/>
        <v xml:space="preserve"> </v>
      </c>
      <c r="H1147" s="98">
        <f t="shared" si="111"/>
        <v>2</v>
      </c>
      <c r="I1147"/>
    </row>
    <row r="1148" spans="1:9" ht="16">
      <c r="A1148" s="43" t="str">
        <f t="shared" si="107"/>
        <v xml:space="preserve"> </v>
      </c>
      <c r="B1148" s="93" t="str">
        <f>IF(A1148=" "," ",IF(periods_per_year=26,IF(A1148=1,fpdate,B1147+14),IF(periods_per_year=52,IF(A1148=1,fpdate,B1147+7),DATE(YEAR(fpdate),MONTH(fpdate)+(A1148-1)*months_per_period,IF(periods_per_year=24,IF((1-MOD(A1148,2))=1,DAY(fpdate)+14,DAY(fpdate)),DAY(fpdate))))))</f>
        <v xml:space="preserve"> </v>
      </c>
      <c r="C1148" s="94" t="str">
        <f t="shared" si="108"/>
        <v xml:space="preserve"> </v>
      </c>
      <c r="D1148" s="99"/>
      <c r="E1148" s="94" t="str">
        <f t="shared" si="109"/>
        <v xml:space="preserve"> </v>
      </c>
      <c r="F1148" s="94" t="str">
        <f t="shared" si="110"/>
        <v xml:space="preserve"> </v>
      </c>
      <c r="G1148" s="94" t="str">
        <f t="shared" si="106"/>
        <v xml:space="preserve"> </v>
      </c>
      <c r="H1148" s="98">
        <f t="shared" si="111"/>
        <v>2</v>
      </c>
      <c r="I1148"/>
    </row>
    <row r="1149" spans="1:9" ht="16">
      <c r="A1149" s="43" t="str">
        <f t="shared" si="107"/>
        <v xml:space="preserve"> </v>
      </c>
      <c r="B1149" s="93" t="str">
        <f>IF(A1149=" "," ",IF(periods_per_year=26,IF(A1149=1,fpdate,B1148+14),IF(periods_per_year=52,IF(A1149=1,fpdate,B1148+7),DATE(YEAR(fpdate),MONTH(fpdate)+(A1149-1)*months_per_period,IF(periods_per_year=24,IF((1-MOD(A1149,2))=1,DAY(fpdate)+14,DAY(fpdate)),DAY(fpdate))))))</f>
        <v xml:space="preserve"> </v>
      </c>
      <c r="C1149" s="94" t="str">
        <f t="shared" si="108"/>
        <v xml:space="preserve"> </v>
      </c>
      <c r="D1149" s="99"/>
      <c r="E1149" s="94" t="str">
        <f t="shared" si="109"/>
        <v xml:space="preserve"> </v>
      </c>
      <c r="F1149" s="94" t="str">
        <f t="shared" si="110"/>
        <v xml:space="preserve"> </v>
      </c>
      <c r="G1149" s="94" t="str">
        <f t="shared" si="106"/>
        <v xml:space="preserve"> </v>
      </c>
      <c r="H1149" s="98">
        <f t="shared" si="111"/>
        <v>2</v>
      </c>
      <c r="I1149"/>
    </row>
    <row r="1150" spans="1:9" ht="16">
      <c r="A1150" s="43" t="str">
        <f t="shared" si="107"/>
        <v xml:space="preserve"> </v>
      </c>
      <c r="B1150" s="93" t="str">
        <f>IF(A1150=" "," ",IF(periods_per_year=26,IF(A1150=1,fpdate,B1149+14),IF(periods_per_year=52,IF(A1150=1,fpdate,B1149+7),DATE(YEAR(fpdate),MONTH(fpdate)+(A1150-1)*months_per_period,IF(periods_per_year=24,IF((1-MOD(A1150,2))=1,DAY(fpdate)+14,DAY(fpdate)),DAY(fpdate))))))</f>
        <v xml:space="preserve"> </v>
      </c>
      <c r="C1150" s="94" t="str">
        <f t="shared" si="108"/>
        <v xml:space="preserve"> </v>
      </c>
      <c r="D1150" s="99"/>
      <c r="E1150" s="94" t="str">
        <f t="shared" si="109"/>
        <v xml:space="preserve"> </v>
      </c>
      <c r="F1150" s="94" t="str">
        <f t="shared" si="110"/>
        <v xml:space="preserve"> </v>
      </c>
      <c r="G1150" s="94" t="str">
        <f t="shared" ref="G1150:G1213" si="112">IF(A1150=" "," ",G1149-F1150)</f>
        <v xml:space="preserve"> </v>
      </c>
      <c r="H1150" s="98">
        <f t="shared" si="111"/>
        <v>2</v>
      </c>
      <c r="I1150"/>
    </row>
    <row r="1151" spans="1:9" ht="16">
      <c r="A1151" s="43" t="str">
        <f t="shared" si="107"/>
        <v xml:space="preserve"> </v>
      </c>
      <c r="B1151" s="93" t="str">
        <f>IF(A1151=" "," ",IF(periods_per_year=26,IF(A1151=1,fpdate,B1150+14),IF(periods_per_year=52,IF(A1151=1,fpdate,B1150+7),DATE(YEAR(fpdate),MONTH(fpdate)+(A1151-1)*months_per_period,IF(periods_per_year=24,IF((1-MOD(A1151,2))=1,DAY(fpdate)+14,DAY(fpdate)),DAY(fpdate))))))</f>
        <v xml:space="preserve"> </v>
      </c>
      <c r="C1151" s="94" t="str">
        <f t="shared" si="108"/>
        <v xml:space="preserve"> </v>
      </c>
      <c r="D1151" s="99"/>
      <c r="E1151" s="94" t="str">
        <f t="shared" si="109"/>
        <v xml:space="preserve"> </v>
      </c>
      <c r="F1151" s="94" t="str">
        <f t="shared" si="110"/>
        <v xml:space="preserve"> </v>
      </c>
      <c r="G1151" s="94" t="str">
        <f t="shared" si="112"/>
        <v xml:space="preserve"> </v>
      </c>
      <c r="H1151" s="98">
        <f t="shared" si="111"/>
        <v>2</v>
      </c>
      <c r="I1151"/>
    </row>
    <row r="1152" spans="1:9" ht="16">
      <c r="A1152" s="43" t="str">
        <f t="shared" si="107"/>
        <v xml:space="preserve"> </v>
      </c>
      <c r="B1152" s="93" t="str">
        <f>IF(A1152=" "," ",IF(periods_per_year=26,IF(A1152=1,fpdate,B1151+14),IF(periods_per_year=52,IF(A1152=1,fpdate,B1151+7),DATE(YEAR(fpdate),MONTH(fpdate)+(A1152-1)*months_per_period,IF(periods_per_year=24,IF((1-MOD(A1152,2))=1,DAY(fpdate)+14,DAY(fpdate)),DAY(fpdate))))))</f>
        <v xml:space="preserve"> </v>
      </c>
      <c r="C1152" s="94" t="str">
        <f t="shared" si="108"/>
        <v xml:space="preserve"> </v>
      </c>
      <c r="D1152" s="99"/>
      <c r="E1152" s="94" t="str">
        <f t="shared" si="109"/>
        <v xml:space="preserve"> </v>
      </c>
      <c r="F1152" s="94" t="str">
        <f t="shared" si="110"/>
        <v xml:space="preserve"> </v>
      </c>
      <c r="G1152" s="94" t="str">
        <f t="shared" si="112"/>
        <v xml:space="preserve"> </v>
      </c>
      <c r="H1152" s="98">
        <f t="shared" si="111"/>
        <v>2</v>
      </c>
      <c r="I1152"/>
    </row>
    <row r="1153" spans="1:9" ht="16">
      <c r="A1153" s="43" t="str">
        <f t="shared" si="107"/>
        <v xml:space="preserve"> </v>
      </c>
      <c r="B1153" s="93" t="str">
        <f>IF(A1153=" "," ",IF(periods_per_year=26,IF(A1153=1,fpdate,B1152+14),IF(periods_per_year=52,IF(A1153=1,fpdate,B1152+7),DATE(YEAR(fpdate),MONTH(fpdate)+(A1153-1)*months_per_period,IF(periods_per_year=24,IF((1-MOD(A1153,2))=1,DAY(fpdate)+14,DAY(fpdate)),DAY(fpdate))))))</f>
        <v xml:space="preserve"> </v>
      </c>
      <c r="C1153" s="94" t="str">
        <f t="shared" si="108"/>
        <v xml:space="preserve"> </v>
      </c>
      <c r="D1153" s="99"/>
      <c r="E1153" s="94" t="str">
        <f t="shared" si="109"/>
        <v xml:space="preserve"> </v>
      </c>
      <c r="F1153" s="94" t="str">
        <f t="shared" si="110"/>
        <v xml:space="preserve"> </v>
      </c>
      <c r="G1153" s="94" t="str">
        <f t="shared" si="112"/>
        <v xml:space="preserve"> </v>
      </c>
      <c r="H1153" s="98">
        <f t="shared" si="111"/>
        <v>2</v>
      </c>
      <c r="I1153"/>
    </row>
    <row r="1154" spans="1:9" ht="16">
      <c r="A1154" s="43" t="str">
        <f t="shared" si="107"/>
        <v xml:space="preserve"> </v>
      </c>
      <c r="B1154" s="93" t="str">
        <f>IF(A1154=" "," ",IF(periods_per_year=26,IF(A1154=1,fpdate,B1153+14),IF(periods_per_year=52,IF(A1154=1,fpdate,B1153+7),DATE(YEAR(fpdate),MONTH(fpdate)+(A1154-1)*months_per_period,IF(periods_per_year=24,IF((1-MOD(A1154,2))=1,DAY(fpdate)+14,DAY(fpdate)),DAY(fpdate))))))</f>
        <v xml:space="preserve"> </v>
      </c>
      <c r="C1154" s="94" t="str">
        <f t="shared" si="108"/>
        <v xml:space="preserve"> </v>
      </c>
      <c r="D1154" s="99"/>
      <c r="E1154" s="94" t="str">
        <f t="shared" si="109"/>
        <v xml:space="preserve"> </v>
      </c>
      <c r="F1154" s="94" t="str">
        <f t="shared" si="110"/>
        <v xml:space="preserve"> </v>
      </c>
      <c r="G1154" s="94" t="str">
        <f t="shared" si="112"/>
        <v xml:space="preserve"> </v>
      </c>
      <c r="H1154" s="98">
        <f t="shared" si="111"/>
        <v>2</v>
      </c>
      <c r="I1154"/>
    </row>
    <row r="1155" spans="1:9" ht="16">
      <c r="A1155" s="43" t="str">
        <f t="shared" si="107"/>
        <v xml:space="preserve"> </v>
      </c>
      <c r="B1155" s="93" t="str">
        <f>IF(A1155=" "," ",IF(periods_per_year=26,IF(A1155=1,fpdate,B1154+14),IF(periods_per_year=52,IF(A1155=1,fpdate,B1154+7),DATE(YEAR(fpdate),MONTH(fpdate)+(A1155-1)*months_per_period,IF(periods_per_year=24,IF((1-MOD(A1155,2))=1,DAY(fpdate)+14,DAY(fpdate)),DAY(fpdate))))))</f>
        <v xml:space="preserve"> </v>
      </c>
      <c r="C1155" s="94" t="str">
        <f t="shared" si="108"/>
        <v xml:space="preserve"> </v>
      </c>
      <c r="D1155" s="99"/>
      <c r="E1155" s="94" t="str">
        <f t="shared" si="109"/>
        <v xml:space="preserve"> </v>
      </c>
      <c r="F1155" s="94" t="str">
        <f t="shared" si="110"/>
        <v xml:space="preserve"> </v>
      </c>
      <c r="G1155" s="94" t="str">
        <f t="shared" si="112"/>
        <v xml:space="preserve"> </v>
      </c>
      <c r="H1155" s="98">
        <f t="shared" si="111"/>
        <v>2</v>
      </c>
      <c r="I1155"/>
    </row>
    <row r="1156" spans="1:9" ht="16">
      <c r="A1156" s="43" t="str">
        <f t="shared" si="107"/>
        <v xml:space="preserve"> </v>
      </c>
      <c r="B1156" s="93" t="str">
        <f>IF(A1156=" "," ",IF(periods_per_year=26,IF(A1156=1,fpdate,B1155+14),IF(periods_per_year=52,IF(A1156=1,fpdate,B1155+7),DATE(YEAR(fpdate),MONTH(fpdate)+(A1156-1)*months_per_period,IF(periods_per_year=24,IF((1-MOD(A1156,2))=1,DAY(fpdate)+14,DAY(fpdate)),DAY(fpdate))))))</f>
        <v xml:space="preserve"> </v>
      </c>
      <c r="C1156" s="94" t="str">
        <f t="shared" si="108"/>
        <v xml:space="preserve"> </v>
      </c>
      <c r="D1156" s="99"/>
      <c r="E1156" s="94" t="str">
        <f t="shared" si="109"/>
        <v xml:space="preserve"> </v>
      </c>
      <c r="F1156" s="94" t="str">
        <f t="shared" si="110"/>
        <v xml:space="preserve"> </v>
      </c>
      <c r="G1156" s="94" t="str">
        <f t="shared" si="112"/>
        <v xml:space="preserve"> </v>
      </c>
      <c r="H1156" s="98">
        <f t="shared" si="111"/>
        <v>2</v>
      </c>
      <c r="I1156"/>
    </row>
    <row r="1157" spans="1:9" ht="16">
      <c r="A1157" s="43" t="str">
        <f t="shared" si="107"/>
        <v xml:space="preserve"> </v>
      </c>
      <c r="B1157" s="93" t="str">
        <f>IF(A1157=" "," ",IF(periods_per_year=26,IF(A1157=1,fpdate,B1156+14),IF(periods_per_year=52,IF(A1157=1,fpdate,B1156+7),DATE(YEAR(fpdate),MONTH(fpdate)+(A1157-1)*months_per_period,IF(periods_per_year=24,IF((1-MOD(A1157,2))=1,DAY(fpdate)+14,DAY(fpdate)),DAY(fpdate))))))</f>
        <v xml:space="preserve"> </v>
      </c>
      <c r="C1157" s="94" t="str">
        <f t="shared" si="108"/>
        <v xml:space="preserve"> </v>
      </c>
      <c r="D1157" s="99"/>
      <c r="E1157" s="94" t="str">
        <f t="shared" si="109"/>
        <v xml:space="preserve"> </v>
      </c>
      <c r="F1157" s="94" t="str">
        <f t="shared" si="110"/>
        <v xml:space="preserve"> </v>
      </c>
      <c r="G1157" s="94" t="str">
        <f t="shared" si="112"/>
        <v xml:space="preserve"> </v>
      </c>
      <c r="H1157" s="98">
        <f t="shared" si="111"/>
        <v>2</v>
      </c>
      <c r="I1157"/>
    </row>
    <row r="1158" spans="1:9" ht="16">
      <c r="A1158" s="43" t="str">
        <f t="shared" si="107"/>
        <v xml:space="preserve"> </v>
      </c>
      <c r="B1158" s="93" t="str">
        <f>IF(A1158=" "," ",IF(periods_per_year=26,IF(A1158=1,fpdate,B1157+14),IF(periods_per_year=52,IF(A1158=1,fpdate,B1157+7),DATE(YEAR(fpdate),MONTH(fpdate)+(A1158-1)*months_per_period,IF(periods_per_year=24,IF((1-MOD(A1158,2))=1,DAY(fpdate)+14,DAY(fpdate)),DAY(fpdate))))))</f>
        <v xml:space="preserve"> </v>
      </c>
      <c r="C1158" s="94" t="str">
        <f t="shared" si="108"/>
        <v xml:space="preserve"> </v>
      </c>
      <c r="D1158" s="99"/>
      <c r="E1158" s="94" t="str">
        <f t="shared" si="109"/>
        <v xml:space="preserve"> </v>
      </c>
      <c r="F1158" s="94" t="str">
        <f t="shared" si="110"/>
        <v xml:space="preserve"> </v>
      </c>
      <c r="G1158" s="94" t="str">
        <f t="shared" si="112"/>
        <v xml:space="preserve"> </v>
      </c>
      <c r="H1158" s="98">
        <f t="shared" si="111"/>
        <v>2</v>
      </c>
      <c r="I1158"/>
    </row>
    <row r="1159" spans="1:9" ht="16">
      <c r="A1159" s="43" t="str">
        <f t="shared" si="107"/>
        <v xml:space="preserve"> </v>
      </c>
      <c r="B1159" s="93" t="str">
        <f>IF(A1159=" "," ",IF(periods_per_year=26,IF(A1159=1,fpdate,B1158+14),IF(periods_per_year=52,IF(A1159=1,fpdate,B1158+7),DATE(YEAR(fpdate),MONTH(fpdate)+(A1159-1)*months_per_period,IF(periods_per_year=24,IF((1-MOD(A1159,2))=1,DAY(fpdate)+14,DAY(fpdate)),DAY(fpdate))))))</f>
        <v xml:space="preserve"> </v>
      </c>
      <c r="C1159" s="94" t="str">
        <f t="shared" si="108"/>
        <v xml:space="preserve"> </v>
      </c>
      <c r="D1159" s="99"/>
      <c r="E1159" s="94" t="str">
        <f t="shared" si="109"/>
        <v xml:space="preserve"> </v>
      </c>
      <c r="F1159" s="94" t="str">
        <f t="shared" si="110"/>
        <v xml:space="preserve"> </v>
      </c>
      <c r="G1159" s="94" t="str">
        <f t="shared" si="112"/>
        <v xml:space="preserve"> </v>
      </c>
      <c r="H1159" s="98">
        <f t="shared" si="111"/>
        <v>2</v>
      </c>
      <c r="I1159"/>
    </row>
    <row r="1160" spans="1:9" ht="16">
      <c r="A1160" s="43" t="str">
        <f t="shared" si="107"/>
        <v xml:space="preserve"> </v>
      </c>
      <c r="B1160" s="93" t="str">
        <f>IF(A1160=" "," ",IF(periods_per_year=26,IF(A1160=1,fpdate,B1159+14),IF(periods_per_year=52,IF(A1160=1,fpdate,B1159+7),DATE(YEAR(fpdate),MONTH(fpdate)+(A1160-1)*months_per_period,IF(periods_per_year=24,IF((1-MOD(A1160,2))=1,DAY(fpdate)+14,DAY(fpdate)),DAY(fpdate))))))</f>
        <v xml:space="preserve"> </v>
      </c>
      <c r="C1160" s="94" t="str">
        <f t="shared" si="108"/>
        <v xml:space="preserve"> </v>
      </c>
      <c r="D1160" s="99"/>
      <c r="E1160" s="94" t="str">
        <f t="shared" si="109"/>
        <v xml:space="preserve"> </v>
      </c>
      <c r="F1160" s="94" t="str">
        <f t="shared" si="110"/>
        <v xml:space="preserve"> </v>
      </c>
      <c r="G1160" s="94" t="str">
        <f t="shared" si="112"/>
        <v xml:space="preserve"> </v>
      </c>
      <c r="H1160" s="98">
        <f t="shared" si="111"/>
        <v>2</v>
      </c>
      <c r="I1160"/>
    </row>
    <row r="1161" spans="1:9" ht="16">
      <c r="A1161" s="43" t="str">
        <f t="shared" si="107"/>
        <v xml:space="preserve"> </v>
      </c>
      <c r="B1161" s="93" t="str">
        <f>IF(A1161=" "," ",IF(periods_per_year=26,IF(A1161=1,fpdate,B1160+14),IF(periods_per_year=52,IF(A1161=1,fpdate,B1160+7),DATE(YEAR(fpdate),MONTH(fpdate)+(A1161-1)*months_per_period,IF(periods_per_year=24,IF((1-MOD(A1161,2))=1,DAY(fpdate)+14,DAY(fpdate)),DAY(fpdate))))))</f>
        <v xml:space="preserve"> </v>
      </c>
      <c r="C1161" s="94" t="str">
        <f t="shared" si="108"/>
        <v xml:space="preserve"> </v>
      </c>
      <c r="D1161" s="99"/>
      <c r="E1161" s="94" t="str">
        <f t="shared" si="109"/>
        <v xml:space="preserve"> </v>
      </c>
      <c r="F1161" s="94" t="str">
        <f t="shared" si="110"/>
        <v xml:space="preserve"> </v>
      </c>
      <c r="G1161" s="94" t="str">
        <f t="shared" si="112"/>
        <v xml:space="preserve"> </v>
      </c>
      <c r="H1161" s="98">
        <f t="shared" si="111"/>
        <v>2</v>
      </c>
      <c r="I1161"/>
    </row>
    <row r="1162" spans="1:9" ht="16">
      <c r="A1162" s="43" t="str">
        <f t="shared" ref="A1162:A1225" si="113">IF(A1161&gt;=nper," ",A1161+1)</f>
        <v xml:space="preserve"> </v>
      </c>
      <c r="B1162" s="93" t="str">
        <f>IF(A1162=" "," ",IF(periods_per_year=26,IF(A1162=1,fpdate,B1161+14),IF(periods_per_year=52,IF(A1162=1,fpdate,B1161+7),DATE(YEAR(fpdate),MONTH(fpdate)+(A1162-1)*months_per_period,IF(periods_per_year=24,IF((1-MOD(A1162,2))=1,DAY(fpdate)+14,DAY(fpdate)),DAY(fpdate))))))</f>
        <v xml:space="preserve"> </v>
      </c>
      <c r="C1162" s="94" t="str">
        <f t="shared" ref="C1162:C1225" si="114">IF(A1162=" "," ",IF(OR(A1162=nper,payment&gt;ROUND((1+rate)*G1161,2)),ROUND((1+rate)*G1161,2),payment))</f>
        <v xml:space="preserve"> </v>
      </c>
      <c r="D1162" s="99"/>
      <c r="E1162" s="94" t="str">
        <f t="shared" ref="E1162:E1225" si="115">IF(A1162=" "," ",ROUND(rate*G1161,2))</f>
        <v xml:space="preserve"> </v>
      </c>
      <c r="F1162" s="94" t="str">
        <f t="shared" ref="F1162:F1225" si="116">IF(A1162=" "," ",C1162-E1162+D1162)</f>
        <v xml:space="preserve"> </v>
      </c>
      <c r="G1162" s="94" t="str">
        <f t="shared" si="112"/>
        <v xml:space="preserve"> </v>
      </c>
      <c r="H1162" s="98">
        <f t="shared" si="111"/>
        <v>2</v>
      </c>
      <c r="I1162"/>
    </row>
    <row r="1163" spans="1:9" ht="16">
      <c r="A1163" s="43" t="str">
        <f t="shared" si="113"/>
        <v xml:space="preserve"> </v>
      </c>
      <c r="B1163" s="93" t="str">
        <f>IF(A1163=" "," ",IF(periods_per_year=26,IF(A1163=1,fpdate,B1162+14),IF(periods_per_year=52,IF(A1163=1,fpdate,B1162+7),DATE(YEAR(fpdate),MONTH(fpdate)+(A1163-1)*months_per_period,IF(periods_per_year=24,IF((1-MOD(A1163,2))=1,DAY(fpdate)+14,DAY(fpdate)),DAY(fpdate))))))</f>
        <v xml:space="preserve"> </v>
      </c>
      <c r="C1163" s="94" t="str">
        <f t="shared" si="114"/>
        <v xml:space="preserve"> </v>
      </c>
      <c r="D1163" s="99"/>
      <c r="E1163" s="94" t="str">
        <f t="shared" si="115"/>
        <v xml:space="preserve"> </v>
      </c>
      <c r="F1163" s="94" t="str">
        <f t="shared" si="116"/>
        <v xml:space="preserve"> </v>
      </c>
      <c r="G1163" s="94" t="str">
        <f t="shared" si="112"/>
        <v xml:space="preserve"> </v>
      </c>
      <c r="H1163" s="98">
        <f t="shared" ref="H1163:H1226" si="117">IF(AND(G1163&lt;&gt;" ",G1164=" "),1,2)</f>
        <v>2</v>
      </c>
      <c r="I1163"/>
    </row>
    <row r="1164" spans="1:9" ht="16">
      <c r="A1164" s="43" t="str">
        <f t="shared" si="113"/>
        <v xml:space="preserve"> </v>
      </c>
      <c r="B1164" s="93" t="str">
        <f>IF(A1164=" "," ",IF(periods_per_year=26,IF(A1164=1,fpdate,B1163+14),IF(periods_per_year=52,IF(A1164=1,fpdate,B1163+7),DATE(YEAR(fpdate),MONTH(fpdate)+(A1164-1)*months_per_period,IF(periods_per_year=24,IF((1-MOD(A1164,2))=1,DAY(fpdate)+14,DAY(fpdate)),DAY(fpdate))))))</f>
        <v xml:space="preserve"> </v>
      </c>
      <c r="C1164" s="94" t="str">
        <f t="shared" si="114"/>
        <v xml:space="preserve"> </v>
      </c>
      <c r="D1164" s="99"/>
      <c r="E1164" s="94" t="str">
        <f t="shared" si="115"/>
        <v xml:space="preserve"> </v>
      </c>
      <c r="F1164" s="94" t="str">
        <f t="shared" si="116"/>
        <v xml:space="preserve"> </v>
      </c>
      <c r="G1164" s="94" t="str">
        <f t="shared" si="112"/>
        <v xml:space="preserve"> </v>
      </c>
      <c r="H1164" s="98">
        <f t="shared" si="117"/>
        <v>2</v>
      </c>
      <c r="I1164"/>
    </row>
    <row r="1165" spans="1:9" ht="16">
      <c r="A1165" s="43" t="str">
        <f t="shared" si="113"/>
        <v xml:space="preserve"> </v>
      </c>
      <c r="B1165" s="93" t="str">
        <f>IF(A1165=" "," ",IF(periods_per_year=26,IF(A1165=1,fpdate,B1164+14),IF(periods_per_year=52,IF(A1165=1,fpdate,B1164+7),DATE(YEAR(fpdate),MONTH(fpdate)+(A1165-1)*months_per_period,IF(periods_per_year=24,IF((1-MOD(A1165,2))=1,DAY(fpdate)+14,DAY(fpdate)),DAY(fpdate))))))</f>
        <v xml:space="preserve"> </v>
      </c>
      <c r="C1165" s="94" t="str">
        <f t="shared" si="114"/>
        <v xml:space="preserve"> </v>
      </c>
      <c r="D1165" s="99"/>
      <c r="E1165" s="94" t="str">
        <f t="shared" si="115"/>
        <v xml:space="preserve"> </v>
      </c>
      <c r="F1165" s="94" t="str">
        <f t="shared" si="116"/>
        <v xml:space="preserve"> </v>
      </c>
      <c r="G1165" s="94" t="str">
        <f t="shared" si="112"/>
        <v xml:space="preserve"> </v>
      </c>
      <c r="H1165" s="98">
        <f t="shared" si="117"/>
        <v>2</v>
      </c>
      <c r="I1165"/>
    </row>
    <row r="1166" spans="1:9" ht="16">
      <c r="A1166" s="43" t="str">
        <f t="shared" si="113"/>
        <v xml:space="preserve"> </v>
      </c>
      <c r="B1166" s="93" t="str">
        <f>IF(A1166=" "," ",IF(periods_per_year=26,IF(A1166=1,fpdate,B1165+14),IF(periods_per_year=52,IF(A1166=1,fpdate,B1165+7),DATE(YEAR(fpdate),MONTH(fpdate)+(A1166-1)*months_per_period,IF(periods_per_year=24,IF((1-MOD(A1166,2))=1,DAY(fpdate)+14,DAY(fpdate)),DAY(fpdate))))))</f>
        <v xml:space="preserve"> </v>
      </c>
      <c r="C1166" s="94" t="str">
        <f t="shared" si="114"/>
        <v xml:space="preserve"> </v>
      </c>
      <c r="D1166" s="99"/>
      <c r="E1166" s="94" t="str">
        <f t="shared" si="115"/>
        <v xml:space="preserve"> </v>
      </c>
      <c r="F1166" s="94" t="str">
        <f t="shared" si="116"/>
        <v xml:space="preserve"> </v>
      </c>
      <c r="G1166" s="94" t="str">
        <f t="shared" si="112"/>
        <v xml:space="preserve"> </v>
      </c>
      <c r="H1166" s="98">
        <f t="shared" si="117"/>
        <v>2</v>
      </c>
      <c r="I1166"/>
    </row>
    <row r="1167" spans="1:9" ht="16">
      <c r="A1167" s="43" t="str">
        <f t="shared" si="113"/>
        <v xml:space="preserve"> </v>
      </c>
      <c r="B1167" s="93" t="str">
        <f>IF(A1167=" "," ",IF(periods_per_year=26,IF(A1167=1,fpdate,B1166+14),IF(periods_per_year=52,IF(A1167=1,fpdate,B1166+7),DATE(YEAR(fpdate),MONTH(fpdate)+(A1167-1)*months_per_period,IF(periods_per_year=24,IF((1-MOD(A1167,2))=1,DAY(fpdate)+14,DAY(fpdate)),DAY(fpdate))))))</f>
        <v xml:space="preserve"> </v>
      </c>
      <c r="C1167" s="94" t="str">
        <f t="shared" si="114"/>
        <v xml:space="preserve"> </v>
      </c>
      <c r="D1167" s="99"/>
      <c r="E1167" s="94" t="str">
        <f t="shared" si="115"/>
        <v xml:space="preserve"> </v>
      </c>
      <c r="F1167" s="94" t="str">
        <f t="shared" si="116"/>
        <v xml:space="preserve"> </v>
      </c>
      <c r="G1167" s="94" t="str">
        <f t="shared" si="112"/>
        <v xml:space="preserve"> </v>
      </c>
      <c r="H1167" s="98">
        <f t="shared" si="117"/>
        <v>2</v>
      </c>
      <c r="I1167"/>
    </row>
    <row r="1168" spans="1:9" ht="16">
      <c r="A1168" s="43" t="str">
        <f t="shared" si="113"/>
        <v xml:space="preserve"> </v>
      </c>
      <c r="B1168" s="93" t="str">
        <f>IF(A1168=" "," ",IF(periods_per_year=26,IF(A1168=1,fpdate,B1167+14),IF(periods_per_year=52,IF(A1168=1,fpdate,B1167+7),DATE(YEAR(fpdate),MONTH(fpdate)+(A1168-1)*months_per_period,IF(periods_per_year=24,IF((1-MOD(A1168,2))=1,DAY(fpdate)+14,DAY(fpdate)),DAY(fpdate))))))</f>
        <v xml:space="preserve"> </v>
      </c>
      <c r="C1168" s="94" t="str">
        <f t="shared" si="114"/>
        <v xml:space="preserve"> </v>
      </c>
      <c r="D1168" s="99"/>
      <c r="E1168" s="94" t="str">
        <f t="shared" si="115"/>
        <v xml:space="preserve"> </v>
      </c>
      <c r="F1168" s="94" t="str">
        <f t="shared" si="116"/>
        <v xml:space="preserve"> </v>
      </c>
      <c r="G1168" s="94" t="str">
        <f t="shared" si="112"/>
        <v xml:space="preserve"> </v>
      </c>
      <c r="H1168" s="98">
        <f t="shared" si="117"/>
        <v>2</v>
      </c>
      <c r="I1168"/>
    </row>
    <row r="1169" spans="1:9" ht="16">
      <c r="A1169" s="43" t="str">
        <f t="shared" si="113"/>
        <v xml:space="preserve"> </v>
      </c>
      <c r="B1169" s="93" t="str">
        <f>IF(A1169=" "," ",IF(periods_per_year=26,IF(A1169=1,fpdate,B1168+14),IF(periods_per_year=52,IF(A1169=1,fpdate,B1168+7),DATE(YEAR(fpdate),MONTH(fpdate)+(A1169-1)*months_per_period,IF(periods_per_year=24,IF((1-MOD(A1169,2))=1,DAY(fpdate)+14,DAY(fpdate)),DAY(fpdate))))))</f>
        <v xml:space="preserve"> </v>
      </c>
      <c r="C1169" s="94" t="str">
        <f t="shared" si="114"/>
        <v xml:space="preserve"> </v>
      </c>
      <c r="D1169" s="99"/>
      <c r="E1169" s="94" t="str">
        <f t="shared" si="115"/>
        <v xml:space="preserve"> </v>
      </c>
      <c r="F1169" s="94" t="str">
        <f t="shared" si="116"/>
        <v xml:space="preserve"> </v>
      </c>
      <c r="G1169" s="94" t="str">
        <f t="shared" si="112"/>
        <v xml:space="preserve"> </v>
      </c>
      <c r="H1169" s="98">
        <f t="shared" si="117"/>
        <v>2</v>
      </c>
      <c r="I1169"/>
    </row>
    <row r="1170" spans="1:9" ht="16">
      <c r="A1170" s="43" t="str">
        <f t="shared" si="113"/>
        <v xml:space="preserve"> </v>
      </c>
      <c r="B1170" s="93" t="str">
        <f>IF(A1170=" "," ",IF(periods_per_year=26,IF(A1170=1,fpdate,B1169+14),IF(periods_per_year=52,IF(A1170=1,fpdate,B1169+7),DATE(YEAR(fpdate),MONTH(fpdate)+(A1170-1)*months_per_period,IF(periods_per_year=24,IF((1-MOD(A1170,2))=1,DAY(fpdate)+14,DAY(fpdate)),DAY(fpdate))))))</f>
        <v xml:space="preserve"> </v>
      </c>
      <c r="C1170" s="94" t="str">
        <f t="shared" si="114"/>
        <v xml:space="preserve"> </v>
      </c>
      <c r="D1170" s="99"/>
      <c r="E1170" s="94" t="str">
        <f t="shared" si="115"/>
        <v xml:space="preserve"> </v>
      </c>
      <c r="F1170" s="94" t="str">
        <f t="shared" si="116"/>
        <v xml:space="preserve"> </v>
      </c>
      <c r="G1170" s="94" t="str">
        <f t="shared" si="112"/>
        <v xml:space="preserve"> </v>
      </c>
      <c r="H1170" s="98">
        <f t="shared" si="117"/>
        <v>2</v>
      </c>
      <c r="I1170"/>
    </row>
    <row r="1171" spans="1:9" ht="16">
      <c r="A1171" s="43" t="str">
        <f t="shared" si="113"/>
        <v xml:space="preserve"> </v>
      </c>
      <c r="B1171" s="93" t="str">
        <f>IF(A1171=" "," ",IF(periods_per_year=26,IF(A1171=1,fpdate,B1170+14),IF(periods_per_year=52,IF(A1171=1,fpdate,B1170+7),DATE(YEAR(fpdate),MONTH(fpdate)+(A1171-1)*months_per_period,IF(periods_per_year=24,IF((1-MOD(A1171,2))=1,DAY(fpdate)+14,DAY(fpdate)),DAY(fpdate))))))</f>
        <v xml:space="preserve"> </v>
      </c>
      <c r="C1171" s="94" t="str">
        <f t="shared" si="114"/>
        <v xml:space="preserve"> </v>
      </c>
      <c r="D1171" s="99"/>
      <c r="E1171" s="94" t="str">
        <f t="shared" si="115"/>
        <v xml:space="preserve"> </v>
      </c>
      <c r="F1171" s="94" t="str">
        <f t="shared" si="116"/>
        <v xml:space="preserve"> </v>
      </c>
      <c r="G1171" s="94" t="str">
        <f t="shared" si="112"/>
        <v xml:space="preserve"> </v>
      </c>
      <c r="H1171" s="98">
        <f t="shared" si="117"/>
        <v>2</v>
      </c>
      <c r="I1171"/>
    </row>
    <row r="1172" spans="1:9" ht="16">
      <c r="A1172" s="43" t="str">
        <f t="shared" si="113"/>
        <v xml:space="preserve"> </v>
      </c>
      <c r="B1172" s="93" t="str">
        <f>IF(A1172=" "," ",IF(periods_per_year=26,IF(A1172=1,fpdate,B1171+14),IF(periods_per_year=52,IF(A1172=1,fpdate,B1171+7),DATE(YEAR(fpdate),MONTH(fpdate)+(A1172-1)*months_per_period,IF(periods_per_year=24,IF((1-MOD(A1172,2))=1,DAY(fpdate)+14,DAY(fpdate)),DAY(fpdate))))))</f>
        <v xml:space="preserve"> </v>
      </c>
      <c r="C1172" s="94" t="str">
        <f t="shared" si="114"/>
        <v xml:space="preserve"> </v>
      </c>
      <c r="D1172" s="99"/>
      <c r="E1172" s="94" t="str">
        <f t="shared" si="115"/>
        <v xml:space="preserve"> </v>
      </c>
      <c r="F1172" s="94" t="str">
        <f t="shared" si="116"/>
        <v xml:space="preserve"> </v>
      </c>
      <c r="G1172" s="94" t="str">
        <f t="shared" si="112"/>
        <v xml:space="preserve"> </v>
      </c>
      <c r="H1172" s="98">
        <f t="shared" si="117"/>
        <v>2</v>
      </c>
      <c r="I1172"/>
    </row>
    <row r="1173" spans="1:9" ht="16">
      <c r="A1173" s="43" t="str">
        <f t="shared" si="113"/>
        <v xml:space="preserve"> </v>
      </c>
      <c r="B1173" s="93" t="str">
        <f>IF(A1173=" "," ",IF(periods_per_year=26,IF(A1173=1,fpdate,B1172+14),IF(periods_per_year=52,IF(A1173=1,fpdate,B1172+7),DATE(YEAR(fpdate),MONTH(fpdate)+(A1173-1)*months_per_period,IF(periods_per_year=24,IF((1-MOD(A1173,2))=1,DAY(fpdate)+14,DAY(fpdate)),DAY(fpdate))))))</f>
        <v xml:space="preserve"> </v>
      </c>
      <c r="C1173" s="94" t="str">
        <f t="shared" si="114"/>
        <v xml:space="preserve"> </v>
      </c>
      <c r="D1173" s="99"/>
      <c r="E1173" s="94" t="str">
        <f t="shared" si="115"/>
        <v xml:space="preserve"> </v>
      </c>
      <c r="F1173" s="94" t="str">
        <f t="shared" si="116"/>
        <v xml:space="preserve"> </v>
      </c>
      <c r="G1173" s="94" t="str">
        <f t="shared" si="112"/>
        <v xml:space="preserve"> </v>
      </c>
      <c r="H1173" s="98">
        <f t="shared" si="117"/>
        <v>2</v>
      </c>
      <c r="I1173"/>
    </row>
    <row r="1174" spans="1:9" ht="16">
      <c r="A1174" s="43" t="str">
        <f t="shared" si="113"/>
        <v xml:space="preserve"> </v>
      </c>
      <c r="B1174" s="93" t="str">
        <f>IF(A1174=" "," ",IF(periods_per_year=26,IF(A1174=1,fpdate,B1173+14),IF(periods_per_year=52,IF(A1174=1,fpdate,B1173+7),DATE(YEAR(fpdate),MONTH(fpdate)+(A1174-1)*months_per_period,IF(periods_per_year=24,IF((1-MOD(A1174,2))=1,DAY(fpdate)+14,DAY(fpdate)),DAY(fpdate))))))</f>
        <v xml:space="preserve"> </v>
      </c>
      <c r="C1174" s="94" t="str">
        <f t="shared" si="114"/>
        <v xml:space="preserve"> </v>
      </c>
      <c r="D1174" s="99"/>
      <c r="E1174" s="94" t="str">
        <f t="shared" si="115"/>
        <v xml:space="preserve"> </v>
      </c>
      <c r="F1174" s="94" t="str">
        <f t="shared" si="116"/>
        <v xml:space="preserve"> </v>
      </c>
      <c r="G1174" s="94" t="str">
        <f t="shared" si="112"/>
        <v xml:space="preserve"> </v>
      </c>
      <c r="H1174" s="98">
        <f t="shared" si="117"/>
        <v>2</v>
      </c>
      <c r="I1174"/>
    </row>
    <row r="1175" spans="1:9" ht="16">
      <c r="A1175" s="43" t="str">
        <f t="shared" si="113"/>
        <v xml:space="preserve"> </v>
      </c>
      <c r="B1175" s="93" t="str">
        <f>IF(A1175=" "," ",IF(periods_per_year=26,IF(A1175=1,fpdate,B1174+14),IF(periods_per_year=52,IF(A1175=1,fpdate,B1174+7),DATE(YEAR(fpdate),MONTH(fpdate)+(A1175-1)*months_per_period,IF(periods_per_year=24,IF((1-MOD(A1175,2))=1,DAY(fpdate)+14,DAY(fpdate)),DAY(fpdate))))))</f>
        <v xml:space="preserve"> </v>
      </c>
      <c r="C1175" s="94" t="str">
        <f t="shared" si="114"/>
        <v xml:space="preserve"> </v>
      </c>
      <c r="D1175" s="99"/>
      <c r="E1175" s="94" t="str">
        <f t="shared" si="115"/>
        <v xml:space="preserve"> </v>
      </c>
      <c r="F1175" s="94" t="str">
        <f t="shared" si="116"/>
        <v xml:space="preserve"> </v>
      </c>
      <c r="G1175" s="94" t="str">
        <f t="shared" si="112"/>
        <v xml:space="preserve"> </v>
      </c>
      <c r="H1175" s="98">
        <f t="shared" si="117"/>
        <v>2</v>
      </c>
      <c r="I1175"/>
    </row>
    <row r="1176" spans="1:9" ht="16">
      <c r="A1176" s="43" t="str">
        <f t="shared" si="113"/>
        <v xml:space="preserve"> </v>
      </c>
      <c r="B1176" s="93" t="str">
        <f>IF(A1176=" "," ",IF(periods_per_year=26,IF(A1176=1,fpdate,B1175+14),IF(periods_per_year=52,IF(A1176=1,fpdate,B1175+7),DATE(YEAR(fpdate),MONTH(fpdate)+(A1176-1)*months_per_period,IF(periods_per_year=24,IF((1-MOD(A1176,2))=1,DAY(fpdate)+14,DAY(fpdate)),DAY(fpdate))))))</f>
        <v xml:space="preserve"> </v>
      </c>
      <c r="C1176" s="94" t="str">
        <f t="shared" si="114"/>
        <v xml:space="preserve"> </v>
      </c>
      <c r="D1176" s="99"/>
      <c r="E1176" s="94" t="str">
        <f t="shared" si="115"/>
        <v xml:space="preserve"> </v>
      </c>
      <c r="F1176" s="94" t="str">
        <f t="shared" si="116"/>
        <v xml:space="preserve"> </v>
      </c>
      <c r="G1176" s="94" t="str">
        <f t="shared" si="112"/>
        <v xml:space="preserve"> </v>
      </c>
      <c r="H1176" s="98">
        <f t="shared" si="117"/>
        <v>2</v>
      </c>
      <c r="I1176"/>
    </row>
    <row r="1177" spans="1:9" ht="16">
      <c r="A1177" s="43" t="str">
        <f t="shared" si="113"/>
        <v xml:space="preserve"> </v>
      </c>
      <c r="B1177" s="93" t="str">
        <f>IF(A1177=" "," ",IF(periods_per_year=26,IF(A1177=1,fpdate,B1176+14),IF(periods_per_year=52,IF(A1177=1,fpdate,B1176+7),DATE(YEAR(fpdate),MONTH(fpdate)+(A1177-1)*months_per_period,IF(periods_per_year=24,IF((1-MOD(A1177,2))=1,DAY(fpdate)+14,DAY(fpdate)),DAY(fpdate))))))</f>
        <v xml:space="preserve"> </v>
      </c>
      <c r="C1177" s="94" t="str">
        <f t="shared" si="114"/>
        <v xml:space="preserve"> </v>
      </c>
      <c r="D1177" s="99"/>
      <c r="E1177" s="94" t="str">
        <f t="shared" si="115"/>
        <v xml:space="preserve"> </v>
      </c>
      <c r="F1177" s="94" t="str">
        <f t="shared" si="116"/>
        <v xml:space="preserve"> </v>
      </c>
      <c r="G1177" s="94" t="str">
        <f t="shared" si="112"/>
        <v xml:space="preserve"> </v>
      </c>
      <c r="H1177" s="98">
        <f t="shared" si="117"/>
        <v>2</v>
      </c>
      <c r="I1177"/>
    </row>
    <row r="1178" spans="1:9" ht="16">
      <c r="A1178" s="43" t="str">
        <f t="shared" si="113"/>
        <v xml:space="preserve"> </v>
      </c>
      <c r="B1178" s="93" t="str">
        <f>IF(A1178=" "," ",IF(periods_per_year=26,IF(A1178=1,fpdate,B1177+14),IF(periods_per_year=52,IF(A1178=1,fpdate,B1177+7),DATE(YEAR(fpdate),MONTH(fpdate)+(A1178-1)*months_per_period,IF(periods_per_year=24,IF((1-MOD(A1178,2))=1,DAY(fpdate)+14,DAY(fpdate)),DAY(fpdate))))))</f>
        <v xml:space="preserve"> </v>
      </c>
      <c r="C1178" s="94" t="str">
        <f t="shared" si="114"/>
        <v xml:space="preserve"> </v>
      </c>
      <c r="D1178" s="99"/>
      <c r="E1178" s="94" t="str">
        <f t="shared" si="115"/>
        <v xml:space="preserve"> </v>
      </c>
      <c r="F1178" s="94" t="str">
        <f t="shared" si="116"/>
        <v xml:space="preserve"> </v>
      </c>
      <c r="G1178" s="94" t="str">
        <f t="shared" si="112"/>
        <v xml:space="preserve"> </v>
      </c>
      <c r="H1178" s="98">
        <f t="shared" si="117"/>
        <v>2</v>
      </c>
      <c r="I1178"/>
    </row>
    <row r="1179" spans="1:9" ht="16">
      <c r="A1179" s="43" t="str">
        <f t="shared" si="113"/>
        <v xml:space="preserve"> </v>
      </c>
      <c r="B1179" s="93" t="str">
        <f>IF(A1179=" "," ",IF(periods_per_year=26,IF(A1179=1,fpdate,B1178+14),IF(periods_per_year=52,IF(A1179=1,fpdate,B1178+7),DATE(YEAR(fpdate),MONTH(fpdate)+(A1179-1)*months_per_period,IF(periods_per_year=24,IF((1-MOD(A1179,2))=1,DAY(fpdate)+14,DAY(fpdate)),DAY(fpdate))))))</f>
        <v xml:space="preserve"> </v>
      </c>
      <c r="C1179" s="94" t="str">
        <f t="shared" si="114"/>
        <v xml:space="preserve"> </v>
      </c>
      <c r="D1179" s="99"/>
      <c r="E1179" s="94" t="str">
        <f t="shared" si="115"/>
        <v xml:space="preserve"> </v>
      </c>
      <c r="F1179" s="94" t="str">
        <f t="shared" si="116"/>
        <v xml:space="preserve"> </v>
      </c>
      <c r="G1179" s="94" t="str">
        <f t="shared" si="112"/>
        <v xml:space="preserve"> </v>
      </c>
      <c r="H1179" s="98">
        <f t="shared" si="117"/>
        <v>2</v>
      </c>
      <c r="I1179"/>
    </row>
    <row r="1180" spans="1:9" ht="16">
      <c r="A1180" s="43" t="str">
        <f t="shared" si="113"/>
        <v xml:space="preserve"> </v>
      </c>
      <c r="B1180" s="93" t="str">
        <f>IF(A1180=" "," ",IF(periods_per_year=26,IF(A1180=1,fpdate,B1179+14),IF(periods_per_year=52,IF(A1180=1,fpdate,B1179+7),DATE(YEAR(fpdate),MONTH(fpdate)+(A1180-1)*months_per_period,IF(periods_per_year=24,IF((1-MOD(A1180,2))=1,DAY(fpdate)+14,DAY(fpdate)),DAY(fpdate))))))</f>
        <v xml:space="preserve"> </v>
      </c>
      <c r="C1180" s="94" t="str">
        <f t="shared" si="114"/>
        <v xml:space="preserve"> </v>
      </c>
      <c r="D1180" s="99"/>
      <c r="E1180" s="94" t="str">
        <f t="shared" si="115"/>
        <v xml:space="preserve"> </v>
      </c>
      <c r="F1180" s="94" t="str">
        <f t="shared" si="116"/>
        <v xml:space="preserve"> </v>
      </c>
      <c r="G1180" s="94" t="str">
        <f t="shared" si="112"/>
        <v xml:space="preserve"> </v>
      </c>
      <c r="H1180" s="98">
        <f t="shared" si="117"/>
        <v>2</v>
      </c>
      <c r="I1180"/>
    </row>
    <row r="1181" spans="1:9" ht="16">
      <c r="A1181" s="43" t="str">
        <f t="shared" si="113"/>
        <v xml:space="preserve"> </v>
      </c>
      <c r="B1181" s="93" t="str">
        <f>IF(A1181=" "," ",IF(periods_per_year=26,IF(A1181=1,fpdate,B1180+14),IF(periods_per_year=52,IF(A1181=1,fpdate,B1180+7),DATE(YEAR(fpdate),MONTH(fpdate)+(A1181-1)*months_per_period,IF(periods_per_year=24,IF((1-MOD(A1181,2))=1,DAY(fpdate)+14,DAY(fpdate)),DAY(fpdate))))))</f>
        <v xml:space="preserve"> </v>
      </c>
      <c r="C1181" s="94" t="str">
        <f t="shared" si="114"/>
        <v xml:space="preserve"> </v>
      </c>
      <c r="D1181" s="99"/>
      <c r="E1181" s="94" t="str">
        <f t="shared" si="115"/>
        <v xml:space="preserve"> </v>
      </c>
      <c r="F1181" s="94" t="str">
        <f t="shared" si="116"/>
        <v xml:space="preserve"> </v>
      </c>
      <c r="G1181" s="94" t="str">
        <f t="shared" si="112"/>
        <v xml:space="preserve"> </v>
      </c>
      <c r="H1181" s="98">
        <f t="shared" si="117"/>
        <v>2</v>
      </c>
      <c r="I1181"/>
    </row>
    <row r="1182" spans="1:9" ht="16">
      <c r="A1182" s="43" t="str">
        <f t="shared" si="113"/>
        <v xml:space="preserve"> </v>
      </c>
      <c r="B1182" s="93" t="str">
        <f>IF(A1182=" "," ",IF(periods_per_year=26,IF(A1182=1,fpdate,B1181+14),IF(periods_per_year=52,IF(A1182=1,fpdate,B1181+7),DATE(YEAR(fpdate),MONTH(fpdate)+(A1182-1)*months_per_period,IF(periods_per_year=24,IF((1-MOD(A1182,2))=1,DAY(fpdate)+14,DAY(fpdate)),DAY(fpdate))))))</f>
        <v xml:space="preserve"> </v>
      </c>
      <c r="C1182" s="94" t="str">
        <f t="shared" si="114"/>
        <v xml:space="preserve"> </v>
      </c>
      <c r="D1182" s="99"/>
      <c r="E1182" s="94" t="str">
        <f t="shared" si="115"/>
        <v xml:space="preserve"> </v>
      </c>
      <c r="F1182" s="94" t="str">
        <f t="shared" si="116"/>
        <v xml:space="preserve"> </v>
      </c>
      <c r="G1182" s="94" t="str">
        <f t="shared" si="112"/>
        <v xml:space="preserve"> </v>
      </c>
      <c r="H1182" s="98">
        <f t="shared" si="117"/>
        <v>2</v>
      </c>
      <c r="I1182"/>
    </row>
    <row r="1183" spans="1:9" ht="16">
      <c r="A1183" s="43" t="str">
        <f t="shared" si="113"/>
        <v xml:space="preserve"> </v>
      </c>
      <c r="B1183" s="93" t="str">
        <f>IF(A1183=" "," ",IF(periods_per_year=26,IF(A1183=1,fpdate,B1182+14),IF(periods_per_year=52,IF(A1183=1,fpdate,B1182+7),DATE(YEAR(fpdate),MONTH(fpdate)+(A1183-1)*months_per_period,IF(periods_per_year=24,IF((1-MOD(A1183,2))=1,DAY(fpdate)+14,DAY(fpdate)),DAY(fpdate))))))</f>
        <v xml:space="preserve"> </v>
      </c>
      <c r="C1183" s="94" t="str">
        <f t="shared" si="114"/>
        <v xml:space="preserve"> </v>
      </c>
      <c r="D1183" s="99"/>
      <c r="E1183" s="94" t="str">
        <f t="shared" si="115"/>
        <v xml:space="preserve"> </v>
      </c>
      <c r="F1183" s="94" t="str">
        <f t="shared" si="116"/>
        <v xml:space="preserve"> </v>
      </c>
      <c r="G1183" s="94" t="str">
        <f t="shared" si="112"/>
        <v xml:space="preserve"> </v>
      </c>
      <c r="H1183" s="98">
        <f t="shared" si="117"/>
        <v>2</v>
      </c>
      <c r="I1183"/>
    </row>
    <row r="1184" spans="1:9" ht="16">
      <c r="A1184" s="43" t="str">
        <f t="shared" si="113"/>
        <v xml:space="preserve"> </v>
      </c>
      <c r="B1184" s="93" t="str">
        <f>IF(A1184=" "," ",IF(periods_per_year=26,IF(A1184=1,fpdate,B1183+14),IF(periods_per_year=52,IF(A1184=1,fpdate,B1183+7),DATE(YEAR(fpdate),MONTH(fpdate)+(A1184-1)*months_per_period,IF(periods_per_year=24,IF((1-MOD(A1184,2))=1,DAY(fpdate)+14,DAY(fpdate)),DAY(fpdate))))))</f>
        <v xml:space="preserve"> </v>
      </c>
      <c r="C1184" s="94" t="str">
        <f t="shared" si="114"/>
        <v xml:space="preserve"> </v>
      </c>
      <c r="D1184" s="99"/>
      <c r="E1184" s="94" t="str">
        <f t="shared" si="115"/>
        <v xml:space="preserve"> </v>
      </c>
      <c r="F1184" s="94" t="str">
        <f t="shared" si="116"/>
        <v xml:space="preserve"> </v>
      </c>
      <c r="G1184" s="94" t="str">
        <f t="shared" si="112"/>
        <v xml:space="preserve"> </v>
      </c>
      <c r="H1184" s="98">
        <f t="shared" si="117"/>
        <v>2</v>
      </c>
      <c r="I1184"/>
    </row>
    <row r="1185" spans="1:9" ht="16">
      <c r="A1185" s="43" t="str">
        <f t="shared" si="113"/>
        <v xml:space="preserve"> </v>
      </c>
      <c r="B1185" s="93" t="str">
        <f>IF(A1185=" "," ",IF(periods_per_year=26,IF(A1185=1,fpdate,B1184+14),IF(periods_per_year=52,IF(A1185=1,fpdate,B1184+7),DATE(YEAR(fpdate),MONTH(fpdate)+(A1185-1)*months_per_period,IF(periods_per_year=24,IF((1-MOD(A1185,2))=1,DAY(fpdate)+14,DAY(fpdate)),DAY(fpdate))))))</f>
        <v xml:space="preserve"> </v>
      </c>
      <c r="C1185" s="94" t="str">
        <f t="shared" si="114"/>
        <v xml:space="preserve"> </v>
      </c>
      <c r="D1185" s="99"/>
      <c r="E1185" s="94" t="str">
        <f t="shared" si="115"/>
        <v xml:space="preserve"> </v>
      </c>
      <c r="F1185" s="94" t="str">
        <f t="shared" si="116"/>
        <v xml:space="preserve"> </v>
      </c>
      <c r="G1185" s="94" t="str">
        <f t="shared" si="112"/>
        <v xml:space="preserve"> </v>
      </c>
      <c r="H1185" s="98">
        <f t="shared" si="117"/>
        <v>2</v>
      </c>
      <c r="I1185"/>
    </row>
    <row r="1186" spans="1:9" ht="16">
      <c r="A1186" s="43" t="str">
        <f t="shared" si="113"/>
        <v xml:space="preserve"> </v>
      </c>
      <c r="B1186" s="93" t="str">
        <f>IF(A1186=" "," ",IF(periods_per_year=26,IF(A1186=1,fpdate,B1185+14),IF(periods_per_year=52,IF(A1186=1,fpdate,B1185+7),DATE(YEAR(fpdate),MONTH(fpdate)+(A1186-1)*months_per_period,IF(periods_per_year=24,IF((1-MOD(A1186,2))=1,DAY(fpdate)+14,DAY(fpdate)),DAY(fpdate))))))</f>
        <v xml:space="preserve"> </v>
      </c>
      <c r="C1186" s="94" t="str">
        <f t="shared" si="114"/>
        <v xml:space="preserve"> </v>
      </c>
      <c r="D1186" s="99"/>
      <c r="E1186" s="94" t="str">
        <f t="shared" si="115"/>
        <v xml:space="preserve"> </v>
      </c>
      <c r="F1186" s="94" t="str">
        <f t="shared" si="116"/>
        <v xml:space="preserve"> </v>
      </c>
      <c r="G1186" s="94" t="str">
        <f t="shared" si="112"/>
        <v xml:space="preserve"> </v>
      </c>
      <c r="H1186" s="98">
        <f t="shared" si="117"/>
        <v>2</v>
      </c>
      <c r="I1186"/>
    </row>
    <row r="1187" spans="1:9" ht="16">
      <c r="A1187" s="43" t="str">
        <f t="shared" si="113"/>
        <v xml:space="preserve"> </v>
      </c>
      <c r="B1187" s="93" t="str">
        <f>IF(A1187=" "," ",IF(periods_per_year=26,IF(A1187=1,fpdate,B1186+14),IF(periods_per_year=52,IF(A1187=1,fpdate,B1186+7),DATE(YEAR(fpdate),MONTH(fpdate)+(A1187-1)*months_per_period,IF(periods_per_year=24,IF((1-MOD(A1187,2))=1,DAY(fpdate)+14,DAY(fpdate)),DAY(fpdate))))))</f>
        <v xml:space="preserve"> </v>
      </c>
      <c r="C1187" s="94" t="str">
        <f t="shared" si="114"/>
        <v xml:space="preserve"> </v>
      </c>
      <c r="D1187" s="99"/>
      <c r="E1187" s="94" t="str">
        <f t="shared" si="115"/>
        <v xml:space="preserve"> </v>
      </c>
      <c r="F1187" s="94" t="str">
        <f t="shared" si="116"/>
        <v xml:space="preserve"> </v>
      </c>
      <c r="G1187" s="94" t="str">
        <f t="shared" si="112"/>
        <v xml:space="preserve"> </v>
      </c>
      <c r="H1187" s="98">
        <f t="shared" si="117"/>
        <v>2</v>
      </c>
      <c r="I1187"/>
    </row>
    <row r="1188" spans="1:9" ht="16">
      <c r="A1188" s="43" t="str">
        <f t="shared" si="113"/>
        <v xml:space="preserve"> </v>
      </c>
      <c r="B1188" s="93" t="str">
        <f>IF(A1188=" "," ",IF(periods_per_year=26,IF(A1188=1,fpdate,B1187+14),IF(periods_per_year=52,IF(A1188=1,fpdate,B1187+7),DATE(YEAR(fpdate),MONTH(fpdate)+(A1188-1)*months_per_period,IF(periods_per_year=24,IF((1-MOD(A1188,2))=1,DAY(fpdate)+14,DAY(fpdate)),DAY(fpdate))))))</f>
        <v xml:space="preserve"> </v>
      </c>
      <c r="C1188" s="94" t="str">
        <f t="shared" si="114"/>
        <v xml:space="preserve"> </v>
      </c>
      <c r="D1188" s="99"/>
      <c r="E1188" s="94" t="str">
        <f t="shared" si="115"/>
        <v xml:space="preserve"> </v>
      </c>
      <c r="F1188" s="94" t="str">
        <f t="shared" si="116"/>
        <v xml:space="preserve"> </v>
      </c>
      <c r="G1188" s="94" t="str">
        <f t="shared" si="112"/>
        <v xml:space="preserve"> </v>
      </c>
      <c r="H1188" s="98">
        <f t="shared" si="117"/>
        <v>2</v>
      </c>
      <c r="I1188"/>
    </row>
    <row r="1189" spans="1:9" ht="16">
      <c r="A1189" s="43" t="str">
        <f t="shared" si="113"/>
        <v xml:space="preserve"> </v>
      </c>
      <c r="B1189" s="93" t="str">
        <f>IF(A1189=" "," ",IF(periods_per_year=26,IF(A1189=1,fpdate,B1188+14),IF(periods_per_year=52,IF(A1189=1,fpdate,B1188+7),DATE(YEAR(fpdate),MONTH(fpdate)+(A1189-1)*months_per_period,IF(periods_per_year=24,IF((1-MOD(A1189,2))=1,DAY(fpdate)+14,DAY(fpdate)),DAY(fpdate))))))</f>
        <v xml:space="preserve"> </v>
      </c>
      <c r="C1189" s="94" t="str">
        <f t="shared" si="114"/>
        <v xml:space="preserve"> </v>
      </c>
      <c r="D1189" s="99"/>
      <c r="E1189" s="94" t="str">
        <f t="shared" si="115"/>
        <v xml:space="preserve"> </v>
      </c>
      <c r="F1189" s="94" t="str">
        <f t="shared" si="116"/>
        <v xml:space="preserve"> </v>
      </c>
      <c r="G1189" s="94" t="str">
        <f t="shared" si="112"/>
        <v xml:space="preserve"> </v>
      </c>
      <c r="H1189" s="98">
        <f t="shared" si="117"/>
        <v>2</v>
      </c>
      <c r="I1189"/>
    </row>
    <row r="1190" spans="1:9" ht="16">
      <c r="A1190" s="43" t="str">
        <f t="shared" si="113"/>
        <v xml:space="preserve"> </v>
      </c>
      <c r="B1190" s="93" t="str">
        <f>IF(A1190=" "," ",IF(periods_per_year=26,IF(A1190=1,fpdate,B1189+14),IF(periods_per_year=52,IF(A1190=1,fpdate,B1189+7),DATE(YEAR(fpdate),MONTH(fpdate)+(A1190-1)*months_per_period,IF(periods_per_year=24,IF((1-MOD(A1190,2))=1,DAY(fpdate)+14,DAY(fpdate)),DAY(fpdate))))))</f>
        <v xml:space="preserve"> </v>
      </c>
      <c r="C1190" s="94" t="str">
        <f t="shared" si="114"/>
        <v xml:space="preserve"> </v>
      </c>
      <c r="D1190" s="99"/>
      <c r="E1190" s="94" t="str">
        <f t="shared" si="115"/>
        <v xml:space="preserve"> </v>
      </c>
      <c r="F1190" s="94" t="str">
        <f t="shared" si="116"/>
        <v xml:space="preserve"> </v>
      </c>
      <c r="G1190" s="94" t="str">
        <f t="shared" si="112"/>
        <v xml:space="preserve"> </v>
      </c>
      <c r="H1190" s="98">
        <f t="shared" si="117"/>
        <v>2</v>
      </c>
      <c r="I1190"/>
    </row>
    <row r="1191" spans="1:9" ht="16">
      <c r="A1191" s="43" t="str">
        <f t="shared" si="113"/>
        <v xml:space="preserve"> </v>
      </c>
      <c r="B1191" s="93" t="str">
        <f>IF(A1191=" "," ",IF(periods_per_year=26,IF(A1191=1,fpdate,B1190+14),IF(periods_per_year=52,IF(A1191=1,fpdate,B1190+7),DATE(YEAR(fpdate),MONTH(fpdate)+(A1191-1)*months_per_period,IF(periods_per_year=24,IF((1-MOD(A1191,2))=1,DAY(fpdate)+14,DAY(fpdate)),DAY(fpdate))))))</f>
        <v xml:space="preserve"> </v>
      </c>
      <c r="C1191" s="94" t="str">
        <f t="shared" si="114"/>
        <v xml:space="preserve"> </v>
      </c>
      <c r="D1191" s="99"/>
      <c r="E1191" s="94" t="str">
        <f t="shared" si="115"/>
        <v xml:space="preserve"> </v>
      </c>
      <c r="F1191" s="94" t="str">
        <f t="shared" si="116"/>
        <v xml:space="preserve"> </v>
      </c>
      <c r="G1191" s="94" t="str">
        <f t="shared" si="112"/>
        <v xml:space="preserve"> </v>
      </c>
      <c r="H1191" s="98">
        <f t="shared" si="117"/>
        <v>2</v>
      </c>
      <c r="I1191"/>
    </row>
    <row r="1192" spans="1:9" ht="16">
      <c r="A1192" s="43" t="str">
        <f t="shared" si="113"/>
        <v xml:space="preserve"> </v>
      </c>
      <c r="B1192" s="93" t="str">
        <f>IF(A1192=" "," ",IF(periods_per_year=26,IF(A1192=1,fpdate,B1191+14),IF(periods_per_year=52,IF(A1192=1,fpdate,B1191+7),DATE(YEAR(fpdate),MONTH(fpdate)+(A1192-1)*months_per_period,IF(periods_per_year=24,IF((1-MOD(A1192,2))=1,DAY(fpdate)+14,DAY(fpdate)),DAY(fpdate))))))</f>
        <v xml:space="preserve"> </v>
      </c>
      <c r="C1192" s="94" t="str">
        <f t="shared" si="114"/>
        <v xml:space="preserve"> </v>
      </c>
      <c r="D1192" s="99"/>
      <c r="E1192" s="94" t="str">
        <f t="shared" si="115"/>
        <v xml:space="preserve"> </v>
      </c>
      <c r="F1192" s="94" t="str">
        <f t="shared" si="116"/>
        <v xml:space="preserve"> </v>
      </c>
      <c r="G1192" s="94" t="str">
        <f t="shared" si="112"/>
        <v xml:space="preserve"> </v>
      </c>
      <c r="H1192" s="98">
        <f t="shared" si="117"/>
        <v>2</v>
      </c>
      <c r="I1192"/>
    </row>
    <row r="1193" spans="1:9" ht="16">
      <c r="A1193" s="43" t="str">
        <f t="shared" si="113"/>
        <v xml:space="preserve"> </v>
      </c>
      <c r="B1193" s="93" t="str">
        <f>IF(A1193=" "," ",IF(periods_per_year=26,IF(A1193=1,fpdate,B1192+14),IF(periods_per_year=52,IF(A1193=1,fpdate,B1192+7),DATE(YEAR(fpdate),MONTH(fpdate)+(A1193-1)*months_per_period,IF(periods_per_year=24,IF((1-MOD(A1193,2))=1,DAY(fpdate)+14,DAY(fpdate)),DAY(fpdate))))))</f>
        <v xml:space="preserve"> </v>
      </c>
      <c r="C1193" s="94" t="str">
        <f t="shared" si="114"/>
        <v xml:space="preserve"> </v>
      </c>
      <c r="D1193" s="99"/>
      <c r="E1193" s="94" t="str">
        <f t="shared" si="115"/>
        <v xml:space="preserve"> </v>
      </c>
      <c r="F1193" s="94" t="str">
        <f t="shared" si="116"/>
        <v xml:space="preserve"> </v>
      </c>
      <c r="G1193" s="94" t="str">
        <f t="shared" si="112"/>
        <v xml:space="preserve"> </v>
      </c>
      <c r="H1193" s="98">
        <f t="shared" si="117"/>
        <v>2</v>
      </c>
      <c r="I1193"/>
    </row>
    <row r="1194" spans="1:9" ht="16">
      <c r="A1194" s="43" t="str">
        <f t="shared" si="113"/>
        <v xml:space="preserve"> </v>
      </c>
      <c r="B1194" s="93" t="str">
        <f>IF(A1194=" "," ",IF(periods_per_year=26,IF(A1194=1,fpdate,B1193+14),IF(periods_per_year=52,IF(A1194=1,fpdate,B1193+7),DATE(YEAR(fpdate),MONTH(fpdate)+(A1194-1)*months_per_period,IF(periods_per_year=24,IF((1-MOD(A1194,2))=1,DAY(fpdate)+14,DAY(fpdate)),DAY(fpdate))))))</f>
        <v xml:space="preserve"> </v>
      </c>
      <c r="C1194" s="94" t="str">
        <f t="shared" si="114"/>
        <v xml:space="preserve"> </v>
      </c>
      <c r="D1194" s="99"/>
      <c r="E1194" s="94" t="str">
        <f t="shared" si="115"/>
        <v xml:space="preserve"> </v>
      </c>
      <c r="F1194" s="94" t="str">
        <f t="shared" si="116"/>
        <v xml:space="preserve"> </v>
      </c>
      <c r="G1194" s="94" t="str">
        <f t="shared" si="112"/>
        <v xml:space="preserve"> </v>
      </c>
      <c r="H1194" s="98">
        <f t="shared" si="117"/>
        <v>2</v>
      </c>
      <c r="I1194"/>
    </row>
    <row r="1195" spans="1:9" ht="16">
      <c r="A1195" s="43" t="str">
        <f t="shared" si="113"/>
        <v xml:space="preserve"> </v>
      </c>
      <c r="B1195" s="93" t="str">
        <f>IF(A1195=" "," ",IF(periods_per_year=26,IF(A1195=1,fpdate,B1194+14),IF(periods_per_year=52,IF(A1195=1,fpdate,B1194+7),DATE(YEAR(fpdate),MONTH(fpdate)+(A1195-1)*months_per_period,IF(periods_per_year=24,IF((1-MOD(A1195,2))=1,DAY(fpdate)+14,DAY(fpdate)),DAY(fpdate))))))</f>
        <v xml:space="preserve"> </v>
      </c>
      <c r="C1195" s="94" t="str">
        <f t="shared" si="114"/>
        <v xml:space="preserve"> </v>
      </c>
      <c r="D1195" s="99"/>
      <c r="E1195" s="94" t="str">
        <f t="shared" si="115"/>
        <v xml:space="preserve"> </v>
      </c>
      <c r="F1195" s="94" t="str">
        <f t="shared" si="116"/>
        <v xml:space="preserve"> </v>
      </c>
      <c r="G1195" s="94" t="str">
        <f t="shared" si="112"/>
        <v xml:space="preserve"> </v>
      </c>
      <c r="H1195" s="98">
        <f t="shared" si="117"/>
        <v>2</v>
      </c>
      <c r="I1195"/>
    </row>
    <row r="1196" spans="1:9" ht="16">
      <c r="A1196" s="43" t="str">
        <f t="shared" si="113"/>
        <v xml:space="preserve"> </v>
      </c>
      <c r="B1196" s="93" t="str">
        <f>IF(A1196=" "," ",IF(periods_per_year=26,IF(A1196=1,fpdate,B1195+14),IF(periods_per_year=52,IF(A1196=1,fpdate,B1195+7),DATE(YEAR(fpdate),MONTH(fpdate)+(A1196-1)*months_per_period,IF(periods_per_year=24,IF((1-MOD(A1196,2))=1,DAY(fpdate)+14,DAY(fpdate)),DAY(fpdate))))))</f>
        <v xml:space="preserve"> </v>
      </c>
      <c r="C1196" s="94" t="str">
        <f t="shared" si="114"/>
        <v xml:space="preserve"> </v>
      </c>
      <c r="D1196" s="99"/>
      <c r="E1196" s="94" t="str">
        <f t="shared" si="115"/>
        <v xml:space="preserve"> </v>
      </c>
      <c r="F1196" s="94" t="str">
        <f t="shared" si="116"/>
        <v xml:space="preserve"> </v>
      </c>
      <c r="G1196" s="94" t="str">
        <f t="shared" si="112"/>
        <v xml:space="preserve"> </v>
      </c>
      <c r="H1196" s="98">
        <f t="shared" si="117"/>
        <v>2</v>
      </c>
      <c r="I1196"/>
    </row>
    <row r="1197" spans="1:9" ht="16">
      <c r="A1197" s="43" t="str">
        <f t="shared" si="113"/>
        <v xml:space="preserve"> </v>
      </c>
      <c r="B1197" s="93" t="str">
        <f>IF(A1197=" "," ",IF(periods_per_year=26,IF(A1197=1,fpdate,B1196+14),IF(periods_per_year=52,IF(A1197=1,fpdate,B1196+7),DATE(YEAR(fpdate),MONTH(fpdate)+(A1197-1)*months_per_period,IF(periods_per_year=24,IF((1-MOD(A1197,2))=1,DAY(fpdate)+14,DAY(fpdate)),DAY(fpdate))))))</f>
        <v xml:space="preserve"> </v>
      </c>
      <c r="C1197" s="94" t="str">
        <f t="shared" si="114"/>
        <v xml:space="preserve"> </v>
      </c>
      <c r="D1197" s="99"/>
      <c r="E1197" s="94" t="str">
        <f t="shared" si="115"/>
        <v xml:space="preserve"> </v>
      </c>
      <c r="F1197" s="94" t="str">
        <f t="shared" si="116"/>
        <v xml:space="preserve"> </v>
      </c>
      <c r="G1197" s="94" t="str">
        <f t="shared" si="112"/>
        <v xml:space="preserve"> </v>
      </c>
      <c r="H1197" s="98">
        <f t="shared" si="117"/>
        <v>2</v>
      </c>
      <c r="I1197"/>
    </row>
    <row r="1198" spans="1:9" ht="16">
      <c r="A1198" s="43" t="str">
        <f t="shared" si="113"/>
        <v xml:space="preserve"> </v>
      </c>
      <c r="B1198" s="93" t="str">
        <f>IF(A1198=" "," ",IF(periods_per_year=26,IF(A1198=1,fpdate,B1197+14),IF(periods_per_year=52,IF(A1198=1,fpdate,B1197+7),DATE(YEAR(fpdate),MONTH(fpdate)+(A1198-1)*months_per_period,IF(periods_per_year=24,IF((1-MOD(A1198,2))=1,DAY(fpdate)+14,DAY(fpdate)),DAY(fpdate))))))</f>
        <v xml:space="preserve"> </v>
      </c>
      <c r="C1198" s="94" t="str">
        <f t="shared" si="114"/>
        <v xml:space="preserve"> </v>
      </c>
      <c r="D1198" s="99"/>
      <c r="E1198" s="94" t="str">
        <f t="shared" si="115"/>
        <v xml:space="preserve"> </v>
      </c>
      <c r="F1198" s="94" t="str">
        <f t="shared" si="116"/>
        <v xml:space="preserve"> </v>
      </c>
      <c r="G1198" s="94" t="str">
        <f t="shared" si="112"/>
        <v xml:space="preserve"> </v>
      </c>
      <c r="H1198" s="98">
        <f t="shared" si="117"/>
        <v>2</v>
      </c>
      <c r="I1198"/>
    </row>
    <row r="1199" spans="1:9" ht="16">
      <c r="A1199" s="43" t="str">
        <f t="shared" si="113"/>
        <v xml:space="preserve"> </v>
      </c>
      <c r="B1199" s="93" t="str">
        <f>IF(A1199=" "," ",IF(periods_per_year=26,IF(A1199=1,fpdate,B1198+14),IF(periods_per_year=52,IF(A1199=1,fpdate,B1198+7),DATE(YEAR(fpdate),MONTH(fpdate)+(A1199-1)*months_per_period,IF(periods_per_year=24,IF((1-MOD(A1199,2))=1,DAY(fpdate)+14,DAY(fpdate)),DAY(fpdate))))))</f>
        <v xml:space="preserve"> </v>
      </c>
      <c r="C1199" s="94" t="str">
        <f t="shared" si="114"/>
        <v xml:space="preserve"> </v>
      </c>
      <c r="D1199" s="99"/>
      <c r="E1199" s="94" t="str">
        <f t="shared" si="115"/>
        <v xml:space="preserve"> </v>
      </c>
      <c r="F1199" s="94" t="str">
        <f t="shared" si="116"/>
        <v xml:space="preserve"> </v>
      </c>
      <c r="G1199" s="94" t="str">
        <f t="shared" si="112"/>
        <v xml:space="preserve"> </v>
      </c>
      <c r="H1199" s="98">
        <f t="shared" si="117"/>
        <v>2</v>
      </c>
      <c r="I1199"/>
    </row>
    <row r="1200" spans="1:9" ht="16">
      <c r="A1200" s="43" t="str">
        <f t="shared" si="113"/>
        <v xml:space="preserve"> </v>
      </c>
      <c r="B1200" s="93" t="str">
        <f>IF(A1200=" "," ",IF(periods_per_year=26,IF(A1200=1,fpdate,B1199+14),IF(periods_per_year=52,IF(A1200=1,fpdate,B1199+7),DATE(YEAR(fpdate),MONTH(fpdate)+(A1200-1)*months_per_period,IF(periods_per_year=24,IF((1-MOD(A1200,2))=1,DAY(fpdate)+14,DAY(fpdate)),DAY(fpdate))))))</f>
        <v xml:space="preserve"> </v>
      </c>
      <c r="C1200" s="94" t="str">
        <f t="shared" si="114"/>
        <v xml:space="preserve"> </v>
      </c>
      <c r="D1200" s="99"/>
      <c r="E1200" s="94" t="str">
        <f t="shared" si="115"/>
        <v xml:space="preserve"> </v>
      </c>
      <c r="F1200" s="94" t="str">
        <f t="shared" si="116"/>
        <v xml:space="preserve"> </v>
      </c>
      <c r="G1200" s="94" t="str">
        <f t="shared" si="112"/>
        <v xml:space="preserve"> </v>
      </c>
      <c r="H1200" s="98">
        <f t="shared" si="117"/>
        <v>2</v>
      </c>
      <c r="I1200"/>
    </row>
    <row r="1201" spans="1:9" ht="16">
      <c r="A1201" s="43" t="str">
        <f t="shared" si="113"/>
        <v xml:space="preserve"> </v>
      </c>
      <c r="B1201" s="93" t="str">
        <f>IF(A1201=" "," ",IF(periods_per_year=26,IF(A1201=1,fpdate,B1200+14),IF(periods_per_year=52,IF(A1201=1,fpdate,B1200+7),DATE(YEAR(fpdate),MONTH(fpdate)+(A1201-1)*months_per_period,IF(periods_per_year=24,IF((1-MOD(A1201,2))=1,DAY(fpdate)+14,DAY(fpdate)),DAY(fpdate))))))</f>
        <v xml:space="preserve"> </v>
      </c>
      <c r="C1201" s="94" t="str">
        <f t="shared" si="114"/>
        <v xml:space="preserve"> </v>
      </c>
      <c r="D1201" s="99"/>
      <c r="E1201" s="94" t="str">
        <f t="shared" si="115"/>
        <v xml:space="preserve"> </v>
      </c>
      <c r="F1201" s="94" t="str">
        <f t="shared" si="116"/>
        <v xml:space="preserve"> </v>
      </c>
      <c r="G1201" s="94" t="str">
        <f t="shared" si="112"/>
        <v xml:space="preserve"> </v>
      </c>
      <c r="H1201" s="98">
        <f t="shared" si="117"/>
        <v>2</v>
      </c>
      <c r="I1201"/>
    </row>
    <row r="1202" spans="1:9" ht="16">
      <c r="A1202" s="43" t="str">
        <f t="shared" si="113"/>
        <v xml:space="preserve"> </v>
      </c>
      <c r="B1202" s="93" t="str">
        <f>IF(A1202=" "," ",IF(periods_per_year=26,IF(A1202=1,fpdate,B1201+14),IF(periods_per_year=52,IF(A1202=1,fpdate,B1201+7),DATE(YEAR(fpdate),MONTH(fpdate)+(A1202-1)*months_per_period,IF(periods_per_year=24,IF((1-MOD(A1202,2))=1,DAY(fpdate)+14,DAY(fpdate)),DAY(fpdate))))))</f>
        <v xml:space="preserve"> </v>
      </c>
      <c r="C1202" s="94" t="str">
        <f t="shared" si="114"/>
        <v xml:space="preserve"> </v>
      </c>
      <c r="D1202" s="99"/>
      <c r="E1202" s="94" t="str">
        <f t="shared" si="115"/>
        <v xml:space="preserve"> </v>
      </c>
      <c r="F1202" s="94" t="str">
        <f t="shared" si="116"/>
        <v xml:space="preserve"> </v>
      </c>
      <c r="G1202" s="94" t="str">
        <f t="shared" si="112"/>
        <v xml:space="preserve"> </v>
      </c>
      <c r="H1202" s="98">
        <f t="shared" si="117"/>
        <v>2</v>
      </c>
      <c r="I1202"/>
    </row>
    <row r="1203" spans="1:9" ht="16">
      <c r="A1203" s="43" t="str">
        <f t="shared" si="113"/>
        <v xml:space="preserve"> </v>
      </c>
      <c r="B1203" s="93" t="str">
        <f>IF(A1203=" "," ",IF(periods_per_year=26,IF(A1203=1,fpdate,B1202+14),IF(periods_per_year=52,IF(A1203=1,fpdate,B1202+7),DATE(YEAR(fpdate),MONTH(fpdate)+(A1203-1)*months_per_period,IF(periods_per_year=24,IF((1-MOD(A1203,2))=1,DAY(fpdate)+14,DAY(fpdate)),DAY(fpdate))))))</f>
        <v xml:space="preserve"> </v>
      </c>
      <c r="C1203" s="94" t="str">
        <f t="shared" si="114"/>
        <v xml:space="preserve"> </v>
      </c>
      <c r="D1203" s="99"/>
      <c r="E1203" s="94" t="str">
        <f t="shared" si="115"/>
        <v xml:space="preserve"> </v>
      </c>
      <c r="F1203" s="94" t="str">
        <f t="shared" si="116"/>
        <v xml:space="preserve"> </v>
      </c>
      <c r="G1203" s="94" t="str">
        <f t="shared" si="112"/>
        <v xml:space="preserve"> </v>
      </c>
      <c r="H1203" s="98">
        <f t="shared" si="117"/>
        <v>2</v>
      </c>
      <c r="I1203"/>
    </row>
    <row r="1204" spans="1:9" ht="16">
      <c r="A1204" s="43" t="str">
        <f t="shared" si="113"/>
        <v xml:space="preserve"> </v>
      </c>
      <c r="B1204" s="93" t="str">
        <f>IF(A1204=" "," ",IF(periods_per_year=26,IF(A1204=1,fpdate,B1203+14),IF(periods_per_year=52,IF(A1204=1,fpdate,B1203+7),DATE(YEAR(fpdate),MONTH(fpdate)+(A1204-1)*months_per_period,IF(periods_per_year=24,IF((1-MOD(A1204,2))=1,DAY(fpdate)+14,DAY(fpdate)),DAY(fpdate))))))</f>
        <v xml:space="preserve"> </v>
      </c>
      <c r="C1204" s="94" t="str">
        <f t="shared" si="114"/>
        <v xml:space="preserve"> </v>
      </c>
      <c r="D1204" s="99"/>
      <c r="E1204" s="94" t="str">
        <f t="shared" si="115"/>
        <v xml:space="preserve"> </v>
      </c>
      <c r="F1204" s="94" t="str">
        <f t="shared" si="116"/>
        <v xml:space="preserve"> </v>
      </c>
      <c r="G1204" s="94" t="str">
        <f t="shared" si="112"/>
        <v xml:space="preserve"> </v>
      </c>
      <c r="H1204" s="98">
        <f t="shared" si="117"/>
        <v>2</v>
      </c>
      <c r="I1204"/>
    </row>
    <row r="1205" spans="1:9" ht="16">
      <c r="A1205" s="43" t="str">
        <f t="shared" si="113"/>
        <v xml:space="preserve"> </v>
      </c>
      <c r="B1205" s="93" t="str">
        <f>IF(A1205=" "," ",IF(periods_per_year=26,IF(A1205=1,fpdate,B1204+14),IF(periods_per_year=52,IF(A1205=1,fpdate,B1204+7),DATE(YEAR(fpdate),MONTH(fpdate)+(A1205-1)*months_per_period,IF(periods_per_year=24,IF((1-MOD(A1205,2))=1,DAY(fpdate)+14,DAY(fpdate)),DAY(fpdate))))))</f>
        <v xml:space="preserve"> </v>
      </c>
      <c r="C1205" s="94" t="str">
        <f t="shared" si="114"/>
        <v xml:space="preserve"> </v>
      </c>
      <c r="D1205" s="99"/>
      <c r="E1205" s="94" t="str">
        <f t="shared" si="115"/>
        <v xml:space="preserve"> </v>
      </c>
      <c r="F1205" s="94" t="str">
        <f t="shared" si="116"/>
        <v xml:space="preserve"> </v>
      </c>
      <c r="G1205" s="94" t="str">
        <f t="shared" si="112"/>
        <v xml:space="preserve"> </v>
      </c>
      <c r="H1205" s="98">
        <f t="shared" si="117"/>
        <v>2</v>
      </c>
      <c r="I1205"/>
    </row>
    <row r="1206" spans="1:9" ht="16">
      <c r="A1206" s="43" t="str">
        <f t="shared" si="113"/>
        <v xml:space="preserve"> </v>
      </c>
      <c r="B1206" s="93" t="str">
        <f>IF(A1206=" "," ",IF(periods_per_year=26,IF(A1206=1,fpdate,B1205+14),IF(periods_per_year=52,IF(A1206=1,fpdate,B1205+7),DATE(YEAR(fpdate),MONTH(fpdate)+(A1206-1)*months_per_period,IF(periods_per_year=24,IF((1-MOD(A1206,2))=1,DAY(fpdate)+14,DAY(fpdate)),DAY(fpdate))))))</f>
        <v xml:space="preserve"> </v>
      </c>
      <c r="C1206" s="94" t="str">
        <f t="shared" si="114"/>
        <v xml:space="preserve"> </v>
      </c>
      <c r="D1206" s="99"/>
      <c r="E1206" s="94" t="str">
        <f t="shared" si="115"/>
        <v xml:space="preserve"> </v>
      </c>
      <c r="F1206" s="94" t="str">
        <f t="shared" si="116"/>
        <v xml:space="preserve"> </v>
      </c>
      <c r="G1206" s="94" t="str">
        <f t="shared" si="112"/>
        <v xml:space="preserve"> </v>
      </c>
      <c r="H1206" s="98">
        <f t="shared" si="117"/>
        <v>2</v>
      </c>
      <c r="I1206"/>
    </row>
    <row r="1207" spans="1:9" ht="16">
      <c r="A1207" s="43" t="str">
        <f t="shared" si="113"/>
        <v xml:space="preserve"> </v>
      </c>
      <c r="B1207" s="93" t="str">
        <f>IF(A1207=" "," ",IF(periods_per_year=26,IF(A1207=1,fpdate,B1206+14),IF(periods_per_year=52,IF(A1207=1,fpdate,B1206+7),DATE(YEAR(fpdate),MONTH(fpdate)+(A1207-1)*months_per_period,IF(periods_per_year=24,IF((1-MOD(A1207,2))=1,DAY(fpdate)+14,DAY(fpdate)),DAY(fpdate))))))</f>
        <v xml:space="preserve"> </v>
      </c>
      <c r="C1207" s="94" t="str">
        <f t="shared" si="114"/>
        <v xml:space="preserve"> </v>
      </c>
      <c r="D1207" s="99"/>
      <c r="E1207" s="94" t="str">
        <f t="shared" si="115"/>
        <v xml:space="preserve"> </v>
      </c>
      <c r="F1207" s="94" t="str">
        <f t="shared" si="116"/>
        <v xml:space="preserve"> </v>
      </c>
      <c r="G1207" s="94" t="str">
        <f t="shared" si="112"/>
        <v xml:space="preserve"> </v>
      </c>
      <c r="H1207" s="98">
        <f t="shared" si="117"/>
        <v>2</v>
      </c>
      <c r="I1207"/>
    </row>
    <row r="1208" spans="1:9" ht="16">
      <c r="A1208" s="43" t="str">
        <f t="shared" si="113"/>
        <v xml:space="preserve"> </v>
      </c>
      <c r="B1208" s="93" t="str">
        <f>IF(A1208=" "," ",IF(periods_per_year=26,IF(A1208=1,fpdate,B1207+14),IF(periods_per_year=52,IF(A1208=1,fpdate,B1207+7),DATE(YEAR(fpdate),MONTH(fpdate)+(A1208-1)*months_per_period,IF(periods_per_year=24,IF((1-MOD(A1208,2))=1,DAY(fpdate)+14,DAY(fpdate)),DAY(fpdate))))))</f>
        <v xml:space="preserve"> </v>
      </c>
      <c r="C1208" s="94" t="str">
        <f t="shared" si="114"/>
        <v xml:space="preserve"> </v>
      </c>
      <c r="D1208" s="99"/>
      <c r="E1208" s="94" t="str">
        <f t="shared" si="115"/>
        <v xml:space="preserve"> </v>
      </c>
      <c r="F1208" s="94" t="str">
        <f t="shared" si="116"/>
        <v xml:space="preserve"> </v>
      </c>
      <c r="G1208" s="94" t="str">
        <f t="shared" si="112"/>
        <v xml:space="preserve"> </v>
      </c>
      <c r="H1208" s="98">
        <f t="shared" si="117"/>
        <v>2</v>
      </c>
      <c r="I1208"/>
    </row>
    <row r="1209" spans="1:9" ht="16">
      <c r="A1209" s="43" t="str">
        <f t="shared" si="113"/>
        <v xml:space="preserve"> </v>
      </c>
      <c r="B1209" s="93" t="str">
        <f>IF(A1209=" "," ",IF(periods_per_year=26,IF(A1209=1,fpdate,B1208+14),IF(periods_per_year=52,IF(A1209=1,fpdate,B1208+7),DATE(YEAR(fpdate),MONTH(fpdate)+(A1209-1)*months_per_period,IF(periods_per_year=24,IF((1-MOD(A1209,2))=1,DAY(fpdate)+14,DAY(fpdate)),DAY(fpdate))))))</f>
        <v xml:space="preserve"> </v>
      </c>
      <c r="C1209" s="94" t="str">
        <f t="shared" si="114"/>
        <v xml:space="preserve"> </v>
      </c>
      <c r="D1209" s="99"/>
      <c r="E1209" s="94" t="str">
        <f t="shared" si="115"/>
        <v xml:space="preserve"> </v>
      </c>
      <c r="F1209" s="94" t="str">
        <f t="shared" si="116"/>
        <v xml:space="preserve"> </v>
      </c>
      <c r="G1209" s="94" t="str">
        <f t="shared" si="112"/>
        <v xml:space="preserve"> </v>
      </c>
      <c r="H1209" s="98">
        <f t="shared" si="117"/>
        <v>2</v>
      </c>
      <c r="I1209"/>
    </row>
    <row r="1210" spans="1:9" ht="16">
      <c r="A1210" s="43" t="str">
        <f t="shared" si="113"/>
        <v xml:space="preserve"> </v>
      </c>
      <c r="B1210" s="93" t="str">
        <f>IF(A1210=" "," ",IF(periods_per_year=26,IF(A1210=1,fpdate,B1209+14),IF(periods_per_year=52,IF(A1210=1,fpdate,B1209+7),DATE(YEAR(fpdate),MONTH(fpdate)+(A1210-1)*months_per_period,IF(periods_per_year=24,IF((1-MOD(A1210,2))=1,DAY(fpdate)+14,DAY(fpdate)),DAY(fpdate))))))</f>
        <v xml:space="preserve"> </v>
      </c>
      <c r="C1210" s="94" t="str">
        <f t="shared" si="114"/>
        <v xml:space="preserve"> </v>
      </c>
      <c r="D1210" s="99"/>
      <c r="E1210" s="94" t="str">
        <f t="shared" si="115"/>
        <v xml:space="preserve"> </v>
      </c>
      <c r="F1210" s="94" t="str">
        <f t="shared" si="116"/>
        <v xml:space="preserve"> </v>
      </c>
      <c r="G1210" s="94" t="str">
        <f t="shared" si="112"/>
        <v xml:space="preserve"> </v>
      </c>
      <c r="H1210" s="98">
        <f t="shared" si="117"/>
        <v>2</v>
      </c>
      <c r="I1210"/>
    </row>
    <row r="1211" spans="1:9" ht="16">
      <c r="A1211" s="43" t="str">
        <f t="shared" si="113"/>
        <v xml:space="preserve"> </v>
      </c>
      <c r="B1211" s="93" t="str">
        <f>IF(A1211=" "," ",IF(periods_per_year=26,IF(A1211=1,fpdate,B1210+14),IF(periods_per_year=52,IF(A1211=1,fpdate,B1210+7),DATE(YEAR(fpdate),MONTH(fpdate)+(A1211-1)*months_per_period,IF(periods_per_year=24,IF((1-MOD(A1211,2))=1,DAY(fpdate)+14,DAY(fpdate)),DAY(fpdate))))))</f>
        <v xml:space="preserve"> </v>
      </c>
      <c r="C1211" s="94" t="str">
        <f t="shared" si="114"/>
        <v xml:space="preserve"> </v>
      </c>
      <c r="D1211" s="99"/>
      <c r="E1211" s="94" t="str">
        <f t="shared" si="115"/>
        <v xml:space="preserve"> </v>
      </c>
      <c r="F1211" s="94" t="str">
        <f t="shared" si="116"/>
        <v xml:space="preserve"> </v>
      </c>
      <c r="G1211" s="94" t="str">
        <f t="shared" si="112"/>
        <v xml:space="preserve"> </v>
      </c>
      <c r="H1211" s="98">
        <f t="shared" si="117"/>
        <v>2</v>
      </c>
      <c r="I1211"/>
    </row>
    <row r="1212" spans="1:9" ht="16">
      <c r="A1212" s="43" t="str">
        <f t="shared" si="113"/>
        <v xml:space="preserve"> </v>
      </c>
      <c r="B1212" s="93" t="str">
        <f>IF(A1212=" "," ",IF(periods_per_year=26,IF(A1212=1,fpdate,B1211+14),IF(periods_per_year=52,IF(A1212=1,fpdate,B1211+7),DATE(YEAR(fpdate),MONTH(fpdate)+(A1212-1)*months_per_period,IF(periods_per_year=24,IF((1-MOD(A1212,2))=1,DAY(fpdate)+14,DAY(fpdate)),DAY(fpdate))))))</f>
        <v xml:space="preserve"> </v>
      </c>
      <c r="C1212" s="94" t="str">
        <f t="shared" si="114"/>
        <v xml:space="preserve"> </v>
      </c>
      <c r="D1212" s="99"/>
      <c r="E1212" s="94" t="str">
        <f t="shared" si="115"/>
        <v xml:space="preserve"> </v>
      </c>
      <c r="F1212" s="94" t="str">
        <f t="shared" si="116"/>
        <v xml:space="preserve"> </v>
      </c>
      <c r="G1212" s="94" t="str">
        <f t="shared" si="112"/>
        <v xml:space="preserve"> </v>
      </c>
      <c r="H1212" s="98">
        <f t="shared" si="117"/>
        <v>2</v>
      </c>
      <c r="I1212"/>
    </row>
    <row r="1213" spans="1:9" ht="16">
      <c r="A1213" s="43" t="str">
        <f t="shared" si="113"/>
        <v xml:space="preserve"> </v>
      </c>
      <c r="B1213" s="93" t="str">
        <f>IF(A1213=" "," ",IF(periods_per_year=26,IF(A1213=1,fpdate,B1212+14),IF(periods_per_year=52,IF(A1213=1,fpdate,B1212+7),DATE(YEAR(fpdate),MONTH(fpdate)+(A1213-1)*months_per_period,IF(periods_per_year=24,IF((1-MOD(A1213,2))=1,DAY(fpdate)+14,DAY(fpdate)),DAY(fpdate))))))</f>
        <v xml:space="preserve"> </v>
      </c>
      <c r="C1213" s="94" t="str">
        <f t="shared" si="114"/>
        <v xml:space="preserve"> </v>
      </c>
      <c r="D1213" s="99"/>
      <c r="E1213" s="94" t="str">
        <f t="shared" si="115"/>
        <v xml:space="preserve"> </v>
      </c>
      <c r="F1213" s="94" t="str">
        <f t="shared" si="116"/>
        <v xml:space="preserve"> </v>
      </c>
      <c r="G1213" s="94" t="str">
        <f t="shared" si="112"/>
        <v xml:space="preserve"> </v>
      </c>
      <c r="H1213" s="98">
        <f t="shared" si="117"/>
        <v>2</v>
      </c>
      <c r="I1213"/>
    </row>
    <row r="1214" spans="1:9" ht="16">
      <c r="A1214" s="43" t="str">
        <f t="shared" si="113"/>
        <v xml:space="preserve"> </v>
      </c>
      <c r="B1214" s="93" t="str">
        <f>IF(A1214=" "," ",IF(periods_per_year=26,IF(A1214=1,fpdate,B1213+14),IF(periods_per_year=52,IF(A1214=1,fpdate,B1213+7),DATE(YEAR(fpdate),MONTH(fpdate)+(A1214-1)*months_per_period,IF(periods_per_year=24,IF((1-MOD(A1214,2))=1,DAY(fpdate)+14,DAY(fpdate)),DAY(fpdate))))))</f>
        <v xml:space="preserve"> </v>
      </c>
      <c r="C1214" s="94" t="str">
        <f t="shared" si="114"/>
        <v xml:space="preserve"> </v>
      </c>
      <c r="D1214" s="99"/>
      <c r="E1214" s="94" t="str">
        <f t="shared" si="115"/>
        <v xml:space="preserve"> </v>
      </c>
      <c r="F1214" s="94" t="str">
        <f t="shared" si="116"/>
        <v xml:space="preserve"> </v>
      </c>
      <c r="G1214" s="94" t="str">
        <f t="shared" ref="G1214:G1277" si="118">IF(A1214=" "," ",G1213-F1214)</f>
        <v xml:space="preserve"> </v>
      </c>
      <c r="H1214" s="98">
        <f t="shared" si="117"/>
        <v>2</v>
      </c>
      <c r="I1214"/>
    </row>
    <row r="1215" spans="1:9" ht="16">
      <c r="A1215" s="43" t="str">
        <f t="shared" si="113"/>
        <v xml:space="preserve"> </v>
      </c>
      <c r="B1215" s="93" t="str">
        <f>IF(A1215=" "," ",IF(periods_per_year=26,IF(A1215=1,fpdate,B1214+14),IF(periods_per_year=52,IF(A1215=1,fpdate,B1214+7),DATE(YEAR(fpdate),MONTH(fpdate)+(A1215-1)*months_per_period,IF(periods_per_year=24,IF((1-MOD(A1215,2))=1,DAY(fpdate)+14,DAY(fpdate)),DAY(fpdate))))))</f>
        <v xml:space="preserve"> </v>
      </c>
      <c r="C1215" s="94" t="str">
        <f t="shared" si="114"/>
        <v xml:space="preserve"> </v>
      </c>
      <c r="D1215" s="99"/>
      <c r="E1215" s="94" t="str">
        <f t="shared" si="115"/>
        <v xml:space="preserve"> </v>
      </c>
      <c r="F1215" s="94" t="str">
        <f t="shared" si="116"/>
        <v xml:space="preserve"> </v>
      </c>
      <c r="G1215" s="94" t="str">
        <f t="shared" si="118"/>
        <v xml:space="preserve"> </v>
      </c>
      <c r="H1215" s="98">
        <f t="shared" si="117"/>
        <v>2</v>
      </c>
      <c r="I1215"/>
    </row>
    <row r="1216" spans="1:9" ht="16">
      <c r="A1216" s="43" t="str">
        <f t="shared" si="113"/>
        <v xml:space="preserve"> </v>
      </c>
      <c r="B1216" s="93" t="str">
        <f>IF(A1216=" "," ",IF(periods_per_year=26,IF(A1216=1,fpdate,B1215+14),IF(periods_per_year=52,IF(A1216=1,fpdate,B1215+7),DATE(YEAR(fpdate),MONTH(fpdate)+(A1216-1)*months_per_period,IF(periods_per_year=24,IF((1-MOD(A1216,2))=1,DAY(fpdate)+14,DAY(fpdate)),DAY(fpdate))))))</f>
        <v xml:space="preserve"> </v>
      </c>
      <c r="C1216" s="94" t="str">
        <f t="shared" si="114"/>
        <v xml:space="preserve"> </v>
      </c>
      <c r="D1216" s="99"/>
      <c r="E1216" s="94" t="str">
        <f t="shared" si="115"/>
        <v xml:space="preserve"> </v>
      </c>
      <c r="F1216" s="94" t="str">
        <f t="shared" si="116"/>
        <v xml:space="preserve"> </v>
      </c>
      <c r="G1216" s="94" t="str">
        <f t="shared" si="118"/>
        <v xml:space="preserve"> </v>
      </c>
      <c r="H1216" s="98">
        <f t="shared" si="117"/>
        <v>2</v>
      </c>
      <c r="I1216"/>
    </row>
    <row r="1217" spans="1:9" ht="16">
      <c r="A1217" s="43" t="str">
        <f t="shared" si="113"/>
        <v xml:space="preserve"> </v>
      </c>
      <c r="B1217" s="93" t="str">
        <f>IF(A1217=" "," ",IF(periods_per_year=26,IF(A1217=1,fpdate,B1216+14),IF(periods_per_year=52,IF(A1217=1,fpdate,B1216+7),DATE(YEAR(fpdate),MONTH(fpdate)+(A1217-1)*months_per_period,IF(periods_per_year=24,IF((1-MOD(A1217,2))=1,DAY(fpdate)+14,DAY(fpdate)),DAY(fpdate))))))</f>
        <v xml:space="preserve"> </v>
      </c>
      <c r="C1217" s="94" t="str">
        <f t="shared" si="114"/>
        <v xml:space="preserve"> </v>
      </c>
      <c r="D1217" s="99"/>
      <c r="E1217" s="94" t="str">
        <f t="shared" si="115"/>
        <v xml:space="preserve"> </v>
      </c>
      <c r="F1217" s="94" t="str">
        <f t="shared" si="116"/>
        <v xml:space="preserve"> </v>
      </c>
      <c r="G1217" s="94" t="str">
        <f t="shared" si="118"/>
        <v xml:space="preserve"> </v>
      </c>
      <c r="H1217" s="98">
        <f t="shared" si="117"/>
        <v>2</v>
      </c>
      <c r="I1217"/>
    </row>
    <row r="1218" spans="1:9" ht="16">
      <c r="A1218" s="43" t="str">
        <f t="shared" si="113"/>
        <v xml:space="preserve"> </v>
      </c>
      <c r="B1218" s="93" t="str">
        <f>IF(A1218=" "," ",IF(periods_per_year=26,IF(A1218=1,fpdate,B1217+14),IF(periods_per_year=52,IF(A1218=1,fpdate,B1217+7),DATE(YEAR(fpdate),MONTH(fpdate)+(A1218-1)*months_per_period,IF(periods_per_year=24,IF((1-MOD(A1218,2))=1,DAY(fpdate)+14,DAY(fpdate)),DAY(fpdate))))))</f>
        <v xml:space="preserve"> </v>
      </c>
      <c r="C1218" s="94" t="str">
        <f t="shared" si="114"/>
        <v xml:space="preserve"> </v>
      </c>
      <c r="D1218" s="99"/>
      <c r="E1218" s="94" t="str">
        <f t="shared" si="115"/>
        <v xml:space="preserve"> </v>
      </c>
      <c r="F1218" s="94" t="str">
        <f t="shared" si="116"/>
        <v xml:space="preserve"> </v>
      </c>
      <c r="G1218" s="94" t="str">
        <f t="shared" si="118"/>
        <v xml:space="preserve"> </v>
      </c>
      <c r="H1218" s="98">
        <f t="shared" si="117"/>
        <v>2</v>
      </c>
      <c r="I1218"/>
    </row>
    <row r="1219" spans="1:9" ht="16">
      <c r="A1219" s="43" t="str">
        <f t="shared" si="113"/>
        <v xml:space="preserve"> </v>
      </c>
      <c r="B1219" s="93" t="str">
        <f>IF(A1219=" "," ",IF(periods_per_year=26,IF(A1219=1,fpdate,B1218+14),IF(periods_per_year=52,IF(A1219=1,fpdate,B1218+7),DATE(YEAR(fpdate),MONTH(fpdate)+(A1219-1)*months_per_period,IF(periods_per_year=24,IF((1-MOD(A1219,2))=1,DAY(fpdate)+14,DAY(fpdate)),DAY(fpdate))))))</f>
        <v xml:space="preserve"> </v>
      </c>
      <c r="C1219" s="94" t="str">
        <f t="shared" si="114"/>
        <v xml:space="preserve"> </v>
      </c>
      <c r="D1219" s="99"/>
      <c r="E1219" s="94" t="str">
        <f t="shared" si="115"/>
        <v xml:space="preserve"> </v>
      </c>
      <c r="F1219" s="94" t="str">
        <f t="shared" si="116"/>
        <v xml:space="preserve"> </v>
      </c>
      <c r="G1219" s="94" t="str">
        <f t="shared" si="118"/>
        <v xml:space="preserve"> </v>
      </c>
      <c r="H1219" s="98">
        <f t="shared" si="117"/>
        <v>2</v>
      </c>
      <c r="I1219"/>
    </row>
    <row r="1220" spans="1:9" ht="16">
      <c r="A1220" s="43" t="str">
        <f t="shared" si="113"/>
        <v xml:space="preserve"> </v>
      </c>
      <c r="B1220" s="93" t="str">
        <f>IF(A1220=" "," ",IF(periods_per_year=26,IF(A1220=1,fpdate,B1219+14),IF(periods_per_year=52,IF(A1220=1,fpdate,B1219+7),DATE(YEAR(fpdate),MONTH(fpdate)+(A1220-1)*months_per_period,IF(periods_per_year=24,IF((1-MOD(A1220,2))=1,DAY(fpdate)+14,DAY(fpdate)),DAY(fpdate))))))</f>
        <v xml:space="preserve"> </v>
      </c>
      <c r="C1220" s="94" t="str">
        <f t="shared" si="114"/>
        <v xml:space="preserve"> </v>
      </c>
      <c r="D1220" s="99"/>
      <c r="E1220" s="94" t="str">
        <f t="shared" si="115"/>
        <v xml:space="preserve"> </v>
      </c>
      <c r="F1220" s="94" t="str">
        <f t="shared" si="116"/>
        <v xml:space="preserve"> </v>
      </c>
      <c r="G1220" s="94" t="str">
        <f t="shared" si="118"/>
        <v xml:space="preserve"> </v>
      </c>
      <c r="H1220" s="98">
        <f t="shared" si="117"/>
        <v>2</v>
      </c>
      <c r="I1220"/>
    </row>
    <row r="1221" spans="1:9" ht="16">
      <c r="A1221" s="43" t="str">
        <f t="shared" si="113"/>
        <v xml:space="preserve"> </v>
      </c>
      <c r="B1221" s="93" t="str">
        <f>IF(A1221=" "," ",IF(periods_per_year=26,IF(A1221=1,fpdate,B1220+14),IF(periods_per_year=52,IF(A1221=1,fpdate,B1220+7),DATE(YEAR(fpdate),MONTH(fpdate)+(A1221-1)*months_per_period,IF(periods_per_year=24,IF((1-MOD(A1221,2))=1,DAY(fpdate)+14,DAY(fpdate)),DAY(fpdate))))))</f>
        <v xml:space="preserve"> </v>
      </c>
      <c r="C1221" s="94" t="str">
        <f t="shared" si="114"/>
        <v xml:space="preserve"> </v>
      </c>
      <c r="D1221" s="99"/>
      <c r="E1221" s="94" t="str">
        <f t="shared" si="115"/>
        <v xml:space="preserve"> </v>
      </c>
      <c r="F1221" s="94" t="str">
        <f t="shared" si="116"/>
        <v xml:space="preserve"> </v>
      </c>
      <c r="G1221" s="94" t="str">
        <f t="shared" si="118"/>
        <v xml:space="preserve"> </v>
      </c>
      <c r="H1221" s="98">
        <f t="shared" si="117"/>
        <v>2</v>
      </c>
      <c r="I1221"/>
    </row>
    <row r="1222" spans="1:9" ht="16">
      <c r="A1222" s="43" t="str">
        <f t="shared" si="113"/>
        <v xml:space="preserve"> </v>
      </c>
      <c r="B1222" s="93" t="str">
        <f>IF(A1222=" "," ",IF(periods_per_year=26,IF(A1222=1,fpdate,B1221+14),IF(periods_per_year=52,IF(A1222=1,fpdate,B1221+7),DATE(YEAR(fpdate),MONTH(fpdate)+(A1222-1)*months_per_period,IF(periods_per_year=24,IF((1-MOD(A1222,2))=1,DAY(fpdate)+14,DAY(fpdate)),DAY(fpdate))))))</f>
        <v xml:space="preserve"> </v>
      </c>
      <c r="C1222" s="94" t="str">
        <f t="shared" si="114"/>
        <v xml:space="preserve"> </v>
      </c>
      <c r="D1222" s="99"/>
      <c r="E1222" s="94" t="str">
        <f t="shared" si="115"/>
        <v xml:space="preserve"> </v>
      </c>
      <c r="F1222" s="94" t="str">
        <f t="shared" si="116"/>
        <v xml:space="preserve"> </v>
      </c>
      <c r="G1222" s="94" t="str">
        <f t="shared" si="118"/>
        <v xml:space="preserve"> </v>
      </c>
      <c r="H1222" s="98">
        <f t="shared" si="117"/>
        <v>2</v>
      </c>
      <c r="I1222"/>
    </row>
    <row r="1223" spans="1:9" ht="16">
      <c r="A1223" s="43" t="str">
        <f t="shared" si="113"/>
        <v xml:space="preserve"> </v>
      </c>
      <c r="B1223" s="93" t="str">
        <f>IF(A1223=" "," ",IF(periods_per_year=26,IF(A1223=1,fpdate,B1222+14),IF(periods_per_year=52,IF(A1223=1,fpdate,B1222+7),DATE(YEAR(fpdate),MONTH(fpdate)+(A1223-1)*months_per_period,IF(periods_per_year=24,IF((1-MOD(A1223,2))=1,DAY(fpdate)+14,DAY(fpdate)),DAY(fpdate))))))</f>
        <v xml:space="preserve"> </v>
      </c>
      <c r="C1223" s="94" t="str">
        <f t="shared" si="114"/>
        <v xml:space="preserve"> </v>
      </c>
      <c r="D1223" s="99"/>
      <c r="E1223" s="94" t="str">
        <f t="shared" si="115"/>
        <v xml:space="preserve"> </v>
      </c>
      <c r="F1223" s="94" t="str">
        <f t="shared" si="116"/>
        <v xml:space="preserve"> </v>
      </c>
      <c r="G1223" s="94" t="str">
        <f t="shared" si="118"/>
        <v xml:space="preserve"> </v>
      </c>
      <c r="H1223" s="98">
        <f t="shared" si="117"/>
        <v>2</v>
      </c>
      <c r="I1223"/>
    </row>
    <row r="1224" spans="1:9" ht="16">
      <c r="A1224" s="43" t="str">
        <f t="shared" si="113"/>
        <v xml:space="preserve"> </v>
      </c>
      <c r="B1224" s="93" t="str">
        <f>IF(A1224=" "," ",IF(periods_per_year=26,IF(A1224=1,fpdate,B1223+14),IF(periods_per_year=52,IF(A1224=1,fpdate,B1223+7),DATE(YEAR(fpdate),MONTH(fpdate)+(A1224-1)*months_per_period,IF(periods_per_year=24,IF((1-MOD(A1224,2))=1,DAY(fpdate)+14,DAY(fpdate)),DAY(fpdate))))))</f>
        <v xml:space="preserve"> </v>
      </c>
      <c r="C1224" s="94" t="str">
        <f t="shared" si="114"/>
        <v xml:space="preserve"> </v>
      </c>
      <c r="D1224" s="99"/>
      <c r="E1224" s="94" t="str">
        <f t="shared" si="115"/>
        <v xml:space="preserve"> </v>
      </c>
      <c r="F1224" s="94" t="str">
        <f t="shared" si="116"/>
        <v xml:space="preserve"> </v>
      </c>
      <c r="G1224" s="94" t="str">
        <f t="shared" si="118"/>
        <v xml:space="preserve"> </v>
      </c>
      <c r="H1224" s="98">
        <f t="shared" si="117"/>
        <v>2</v>
      </c>
      <c r="I1224"/>
    </row>
    <row r="1225" spans="1:9" ht="16">
      <c r="A1225" s="43" t="str">
        <f t="shared" si="113"/>
        <v xml:space="preserve"> </v>
      </c>
      <c r="B1225" s="93" t="str">
        <f>IF(A1225=" "," ",IF(periods_per_year=26,IF(A1225=1,fpdate,B1224+14),IF(periods_per_year=52,IF(A1225=1,fpdate,B1224+7),DATE(YEAR(fpdate),MONTH(fpdate)+(A1225-1)*months_per_period,IF(periods_per_year=24,IF((1-MOD(A1225,2))=1,DAY(fpdate)+14,DAY(fpdate)),DAY(fpdate))))))</f>
        <v xml:space="preserve"> </v>
      </c>
      <c r="C1225" s="94" t="str">
        <f t="shared" si="114"/>
        <v xml:space="preserve"> </v>
      </c>
      <c r="D1225" s="99"/>
      <c r="E1225" s="94" t="str">
        <f t="shared" si="115"/>
        <v xml:space="preserve"> </v>
      </c>
      <c r="F1225" s="94" t="str">
        <f t="shared" si="116"/>
        <v xml:space="preserve"> </v>
      </c>
      <c r="G1225" s="94" t="str">
        <f t="shared" si="118"/>
        <v xml:space="preserve"> </v>
      </c>
      <c r="H1225" s="98">
        <f t="shared" si="117"/>
        <v>2</v>
      </c>
      <c r="I1225"/>
    </row>
    <row r="1226" spans="1:9" ht="16">
      <c r="A1226" s="43" t="str">
        <f t="shared" ref="A1226:A1289" si="119">IF(A1225&gt;=nper," ",A1225+1)</f>
        <v xml:space="preserve"> </v>
      </c>
      <c r="B1226" s="93" t="str">
        <f>IF(A1226=" "," ",IF(periods_per_year=26,IF(A1226=1,fpdate,B1225+14),IF(periods_per_year=52,IF(A1226=1,fpdate,B1225+7),DATE(YEAR(fpdate),MONTH(fpdate)+(A1226-1)*months_per_period,IF(periods_per_year=24,IF((1-MOD(A1226,2))=1,DAY(fpdate)+14,DAY(fpdate)),DAY(fpdate))))))</f>
        <v xml:space="preserve"> </v>
      </c>
      <c r="C1226" s="94" t="str">
        <f t="shared" ref="C1226:C1289" si="120">IF(A1226=" "," ",IF(OR(A1226=nper,payment&gt;ROUND((1+rate)*G1225,2)),ROUND((1+rate)*G1225,2),payment))</f>
        <v xml:space="preserve"> </v>
      </c>
      <c r="D1226" s="99"/>
      <c r="E1226" s="94" t="str">
        <f t="shared" ref="E1226:E1289" si="121">IF(A1226=" "," ",ROUND(rate*G1225,2))</f>
        <v xml:space="preserve"> </v>
      </c>
      <c r="F1226" s="94" t="str">
        <f t="shared" ref="F1226:F1289" si="122">IF(A1226=" "," ",C1226-E1226+D1226)</f>
        <v xml:space="preserve"> </v>
      </c>
      <c r="G1226" s="94" t="str">
        <f t="shared" si="118"/>
        <v xml:space="preserve"> </v>
      </c>
      <c r="H1226" s="98">
        <f t="shared" si="117"/>
        <v>2</v>
      </c>
      <c r="I1226"/>
    </row>
    <row r="1227" spans="1:9" ht="16">
      <c r="A1227" s="43" t="str">
        <f t="shared" si="119"/>
        <v xml:space="preserve"> </v>
      </c>
      <c r="B1227" s="93" t="str">
        <f>IF(A1227=" "," ",IF(periods_per_year=26,IF(A1227=1,fpdate,B1226+14),IF(periods_per_year=52,IF(A1227=1,fpdate,B1226+7),DATE(YEAR(fpdate),MONTH(fpdate)+(A1227-1)*months_per_period,IF(periods_per_year=24,IF((1-MOD(A1227,2))=1,DAY(fpdate)+14,DAY(fpdate)),DAY(fpdate))))))</f>
        <v xml:space="preserve"> </v>
      </c>
      <c r="C1227" s="94" t="str">
        <f t="shared" si="120"/>
        <v xml:space="preserve"> </v>
      </c>
      <c r="D1227" s="99"/>
      <c r="E1227" s="94" t="str">
        <f t="shared" si="121"/>
        <v xml:space="preserve"> </v>
      </c>
      <c r="F1227" s="94" t="str">
        <f t="shared" si="122"/>
        <v xml:space="preserve"> </v>
      </c>
      <c r="G1227" s="94" t="str">
        <f t="shared" si="118"/>
        <v xml:space="preserve"> </v>
      </c>
      <c r="H1227" s="98">
        <f t="shared" ref="H1227:H1290" si="123">IF(AND(G1227&lt;&gt;" ",G1228=" "),1,2)</f>
        <v>2</v>
      </c>
      <c r="I1227"/>
    </row>
    <row r="1228" spans="1:9" ht="16">
      <c r="A1228" s="43" t="str">
        <f t="shared" si="119"/>
        <v xml:space="preserve"> </v>
      </c>
      <c r="B1228" s="93" t="str">
        <f>IF(A1228=" "," ",IF(periods_per_year=26,IF(A1228=1,fpdate,B1227+14),IF(periods_per_year=52,IF(A1228=1,fpdate,B1227+7),DATE(YEAR(fpdate),MONTH(fpdate)+(A1228-1)*months_per_period,IF(periods_per_year=24,IF((1-MOD(A1228,2))=1,DAY(fpdate)+14,DAY(fpdate)),DAY(fpdate))))))</f>
        <v xml:space="preserve"> </v>
      </c>
      <c r="C1228" s="94" t="str">
        <f t="shared" si="120"/>
        <v xml:space="preserve"> </v>
      </c>
      <c r="D1228" s="99"/>
      <c r="E1228" s="94" t="str">
        <f t="shared" si="121"/>
        <v xml:space="preserve"> </v>
      </c>
      <c r="F1228" s="94" t="str">
        <f t="shared" si="122"/>
        <v xml:space="preserve"> </v>
      </c>
      <c r="G1228" s="94" t="str">
        <f t="shared" si="118"/>
        <v xml:space="preserve"> </v>
      </c>
      <c r="H1228" s="98">
        <f t="shared" si="123"/>
        <v>2</v>
      </c>
      <c r="I1228"/>
    </row>
    <row r="1229" spans="1:9" ht="16">
      <c r="A1229" s="43" t="str">
        <f t="shared" si="119"/>
        <v xml:space="preserve"> </v>
      </c>
      <c r="B1229" s="93" t="str">
        <f>IF(A1229=" "," ",IF(periods_per_year=26,IF(A1229=1,fpdate,B1228+14),IF(periods_per_year=52,IF(A1229=1,fpdate,B1228+7),DATE(YEAR(fpdate),MONTH(fpdate)+(A1229-1)*months_per_period,IF(periods_per_year=24,IF((1-MOD(A1229,2))=1,DAY(fpdate)+14,DAY(fpdate)),DAY(fpdate))))))</f>
        <v xml:space="preserve"> </v>
      </c>
      <c r="C1229" s="94" t="str">
        <f t="shared" si="120"/>
        <v xml:space="preserve"> </v>
      </c>
      <c r="D1229" s="99"/>
      <c r="E1229" s="94" t="str">
        <f t="shared" si="121"/>
        <v xml:space="preserve"> </v>
      </c>
      <c r="F1229" s="94" t="str">
        <f t="shared" si="122"/>
        <v xml:space="preserve"> </v>
      </c>
      <c r="G1229" s="94" t="str">
        <f t="shared" si="118"/>
        <v xml:space="preserve"> </v>
      </c>
      <c r="H1229" s="98">
        <f t="shared" si="123"/>
        <v>2</v>
      </c>
      <c r="I1229"/>
    </row>
    <row r="1230" spans="1:9" ht="16">
      <c r="A1230" s="43" t="str">
        <f t="shared" si="119"/>
        <v xml:space="preserve"> </v>
      </c>
      <c r="B1230" s="93" t="str">
        <f>IF(A1230=" "," ",IF(periods_per_year=26,IF(A1230=1,fpdate,B1229+14),IF(periods_per_year=52,IF(A1230=1,fpdate,B1229+7),DATE(YEAR(fpdate),MONTH(fpdate)+(A1230-1)*months_per_period,IF(periods_per_year=24,IF((1-MOD(A1230,2))=1,DAY(fpdate)+14,DAY(fpdate)),DAY(fpdate))))))</f>
        <v xml:space="preserve"> </v>
      </c>
      <c r="C1230" s="94" t="str">
        <f t="shared" si="120"/>
        <v xml:space="preserve"> </v>
      </c>
      <c r="D1230" s="99"/>
      <c r="E1230" s="94" t="str">
        <f t="shared" si="121"/>
        <v xml:space="preserve"> </v>
      </c>
      <c r="F1230" s="94" t="str">
        <f t="shared" si="122"/>
        <v xml:space="preserve"> </v>
      </c>
      <c r="G1230" s="94" t="str">
        <f t="shared" si="118"/>
        <v xml:space="preserve"> </v>
      </c>
      <c r="H1230" s="98">
        <f t="shared" si="123"/>
        <v>2</v>
      </c>
      <c r="I1230"/>
    </row>
    <row r="1231" spans="1:9" ht="16">
      <c r="A1231" s="43" t="str">
        <f t="shared" si="119"/>
        <v xml:space="preserve"> </v>
      </c>
      <c r="B1231" s="93" t="str">
        <f>IF(A1231=" "," ",IF(periods_per_year=26,IF(A1231=1,fpdate,B1230+14),IF(periods_per_year=52,IF(A1231=1,fpdate,B1230+7),DATE(YEAR(fpdate),MONTH(fpdate)+(A1231-1)*months_per_period,IF(periods_per_year=24,IF((1-MOD(A1231,2))=1,DAY(fpdate)+14,DAY(fpdate)),DAY(fpdate))))))</f>
        <v xml:space="preserve"> </v>
      </c>
      <c r="C1231" s="94" t="str">
        <f t="shared" si="120"/>
        <v xml:space="preserve"> </v>
      </c>
      <c r="D1231" s="99"/>
      <c r="E1231" s="94" t="str">
        <f t="shared" si="121"/>
        <v xml:space="preserve"> </v>
      </c>
      <c r="F1231" s="94" t="str">
        <f t="shared" si="122"/>
        <v xml:space="preserve"> </v>
      </c>
      <c r="G1231" s="94" t="str">
        <f t="shared" si="118"/>
        <v xml:space="preserve"> </v>
      </c>
      <c r="H1231" s="98">
        <f t="shared" si="123"/>
        <v>2</v>
      </c>
      <c r="I1231"/>
    </row>
    <row r="1232" spans="1:9" ht="16">
      <c r="A1232" s="43" t="str">
        <f t="shared" si="119"/>
        <v xml:space="preserve"> </v>
      </c>
      <c r="B1232" s="93" t="str">
        <f>IF(A1232=" "," ",IF(periods_per_year=26,IF(A1232=1,fpdate,B1231+14),IF(periods_per_year=52,IF(A1232=1,fpdate,B1231+7),DATE(YEAR(fpdate),MONTH(fpdate)+(A1232-1)*months_per_period,IF(periods_per_year=24,IF((1-MOD(A1232,2))=1,DAY(fpdate)+14,DAY(fpdate)),DAY(fpdate))))))</f>
        <v xml:space="preserve"> </v>
      </c>
      <c r="C1232" s="94" t="str">
        <f t="shared" si="120"/>
        <v xml:space="preserve"> </v>
      </c>
      <c r="D1232" s="99"/>
      <c r="E1232" s="94" t="str">
        <f t="shared" si="121"/>
        <v xml:space="preserve"> </v>
      </c>
      <c r="F1232" s="94" t="str">
        <f t="shared" si="122"/>
        <v xml:space="preserve"> </v>
      </c>
      <c r="G1232" s="94" t="str">
        <f t="shared" si="118"/>
        <v xml:space="preserve"> </v>
      </c>
      <c r="H1232" s="98">
        <f t="shared" si="123"/>
        <v>2</v>
      </c>
      <c r="I1232"/>
    </row>
    <row r="1233" spans="1:9" ht="16">
      <c r="A1233" s="43" t="str">
        <f t="shared" si="119"/>
        <v xml:space="preserve"> </v>
      </c>
      <c r="B1233" s="93" t="str">
        <f>IF(A1233=" "," ",IF(periods_per_year=26,IF(A1233=1,fpdate,B1232+14),IF(periods_per_year=52,IF(A1233=1,fpdate,B1232+7),DATE(YEAR(fpdate),MONTH(fpdate)+(A1233-1)*months_per_period,IF(periods_per_year=24,IF((1-MOD(A1233,2))=1,DAY(fpdate)+14,DAY(fpdate)),DAY(fpdate))))))</f>
        <v xml:space="preserve"> </v>
      </c>
      <c r="C1233" s="94" t="str">
        <f t="shared" si="120"/>
        <v xml:space="preserve"> </v>
      </c>
      <c r="D1233" s="99"/>
      <c r="E1233" s="94" t="str">
        <f t="shared" si="121"/>
        <v xml:space="preserve"> </v>
      </c>
      <c r="F1233" s="94" t="str">
        <f t="shared" si="122"/>
        <v xml:space="preserve"> </v>
      </c>
      <c r="G1233" s="94" t="str">
        <f t="shared" si="118"/>
        <v xml:space="preserve"> </v>
      </c>
      <c r="H1233" s="98">
        <f t="shared" si="123"/>
        <v>2</v>
      </c>
      <c r="I1233"/>
    </row>
    <row r="1234" spans="1:9" ht="16">
      <c r="A1234" s="43" t="str">
        <f t="shared" si="119"/>
        <v xml:space="preserve"> </v>
      </c>
      <c r="B1234" s="93" t="str">
        <f>IF(A1234=" "," ",IF(periods_per_year=26,IF(A1234=1,fpdate,B1233+14),IF(periods_per_year=52,IF(A1234=1,fpdate,B1233+7),DATE(YEAR(fpdate),MONTH(fpdate)+(A1234-1)*months_per_period,IF(periods_per_year=24,IF((1-MOD(A1234,2))=1,DAY(fpdate)+14,DAY(fpdate)),DAY(fpdate))))))</f>
        <v xml:space="preserve"> </v>
      </c>
      <c r="C1234" s="94" t="str">
        <f t="shared" si="120"/>
        <v xml:space="preserve"> </v>
      </c>
      <c r="D1234" s="99"/>
      <c r="E1234" s="94" t="str">
        <f t="shared" si="121"/>
        <v xml:space="preserve"> </v>
      </c>
      <c r="F1234" s="94" t="str">
        <f t="shared" si="122"/>
        <v xml:space="preserve"> </v>
      </c>
      <c r="G1234" s="94" t="str">
        <f t="shared" si="118"/>
        <v xml:space="preserve"> </v>
      </c>
      <c r="H1234" s="98">
        <f t="shared" si="123"/>
        <v>2</v>
      </c>
      <c r="I1234"/>
    </row>
    <row r="1235" spans="1:9" ht="16">
      <c r="A1235" s="43" t="str">
        <f t="shared" si="119"/>
        <v xml:space="preserve"> </v>
      </c>
      <c r="B1235" s="93" t="str">
        <f>IF(A1235=" "," ",IF(periods_per_year=26,IF(A1235=1,fpdate,B1234+14),IF(periods_per_year=52,IF(A1235=1,fpdate,B1234+7),DATE(YEAR(fpdate),MONTH(fpdate)+(A1235-1)*months_per_period,IF(periods_per_year=24,IF((1-MOD(A1235,2))=1,DAY(fpdate)+14,DAY(fpdate)),DAY(fpdate))))))</f>
        <v xml:space="preserve"> </v>
      </c>
      <c r="C1235" s="94" t="str">
        <f t="shared" si="120"/>
        <v xml:space="preserve"> </v>
      </c>
      <c r="D1235" s="99"/>
      <c r="E1235" s="94" t="str">
        <f t="shared" si="121"/>
        <v xml:space="preserve"> </v>
      </c>
      <c r="F1235" s="94" t="str">
        <f t="shared" si="122"/>
        <v xml:space="preserve"> </v>
      </c>
      <c r="G1235" s="94" t="str">
        <f t="shared" si="118"/>
        <v xml:space="preserve"> </v>
      </c>
      <c r="H1235" s="98">
        <f t="shared" si="123"/>
        <v>2</v>
      </c>
      <c r="I1235"/>
    </row>
    <row r="1236" spans="1:9" ht="16">
      <c r="A1236" s="43" t="str">
        <f t="shared" si="119"/>
        <v xml:space="preserve"> </v>
      </c>
      <c r="B1236" s="93" t="str">
        <f>IF(A1236=" "," ",IF(periods_per_year=26,IF(A1236=1,fpdate,B1235+14),IF(periods_per_year=52,IF(A1236=1,fpdate,B1235+7),DATE(YEAR(fpdate),MONTH(fpdate)+(A1236-1)*months_per_period,IF(periods_per_year=24,IF((1-MOD(A1236,2))=1,DAY(fpdate)+14,DAY(fpdate)),DAY(fpdate))))))</f>
        <v xml:space="preserve"> </v>
      </c>
      <c r="C1236" s="94" t="str">
        <f t="shared" si="120"/>
        <v xml:space="preserve"> </v>
      </c>
      <c r="D1236" s="99"/>
      <c r="E1236" s="94" t="str">
        <f t="shared" si="121"/>
        <v xml:space="preserve"> </v>
      </c>
      <c r="F1236" s="94" t="str">
        <f t="shared" si="122"/>
        <v xml:space="preserve"> </v>
      </c>
      <c r="G1236" s="94" t="str">
        <f t="shared" si="118"/>
        <v xml:space="preserve"> </v>
      </c>
      <c r="H1236" s="98">
        <f t="shared" si="123"/>
        <v>2</v>
      </c>
      <c r="I1236"/>
    </row>
    <row r="1237" spans="1:9" ht="16">
      <c r="A1237" s="43" t="str">
        <f t="shared" si="119"/>
        <v xml:space="preserve"> </v>
      </c>
      <c r="B1237" s="93" t="str">
        <f>IF(A1237=" "," ",IF(periods_per_year=26,IF(A1237=1,fpdate,B1236+14),IF(periods_per_year=52,IF(A1237=1,fpdate,B1236+7),DATE(YEAR(fpdate),MONTH(fpdate)+(A1237-1)*months_per_period,IF(periods_per_year=24,IF((1-MOD(A1237,2))=1,DAY(fpdate)+14,DAY(fpdate)),DAY(fpdate))))))</f>
        <v xml:space="preserve"> </v>
      </c>
      <c r="C1237" s="94" t="str">
        <f t="shared" si="120"/>
        <v xml:space="preserve"> </v>
      </c>
      <c r="D1237" s="99"/>
      <c r="E1237" s="94" t="str">
        <f t="shared" si="121"/>
        <v xml:space="preserve"> </v>
      </c>
      <c r="F1237" s="94" t="str">
        <f t="shared" si="122"/>
        <v xml:space="preserve"> </v>
      </c>
      <c r="G1237" s="94" t="str">
        <f t="shared" si="118"/>
        <v xml:space="preserve"> </v>
      </c>
      <c r="H1237" s="98">
        <f t="shared" si="123"/>
        <v>2</v>
      </c>
      <c r="I1237"/>
    </row>
    <row r="1238" spans="1:9" ht="16">
      <c r="A1238" s="43" t="str">
        <f t="shared" si="119"/>
        <v xml:space="preserve"> </v>
      </c>
      <c r="B1238" s="93" t="str">
        <f>IF(A1238=" "," ",IF(periods_per_year=26,IF(A1238=1,fpdate,B1237+14),IF(periods_per_year=52,IF(A1238=1,fpdate,B1237+7),DATE(YEAR(fpdate),MONTH(fpdate)+(A1238-1)*months_per_period,IF(periods_per_year=24,IF((1-MOD(A1238,2))=1,DAY(fpdate)+14,DAY(fpdate)),DAY(fpdate))))))</f>
        <v xml:space="preserve"> </v>
      </c>
      <c r="C1238" s="94" t="str">
        <f t="shared" si="120"/>
        <v xml:space="preserve"> </v>
      </c>
      <c r="D1238" s="99"/>
      <c r="E1238" s="94" t="str">
        <f t="shared" si="121"/>
        <v xml:space="preserve"> </v>
      </c>
      <c r="F1238" s="94" t="str">
        <f t="shared" si="122"/>
        <v xml:space="preserve"> </v>
      </c>
      <c r="G1238" s="94" t="str">
        <f t="shared" si="118"/>
        <v xml:space="preserve"> </v>
      </c>
      <c r="H1238" s="98">
        <f t="shared" si="123"/>
        <v>2</v>
      </c>
      <c r="I1238"/>
    </row>
    <row r="1239" spans="1:9" ht="16">
      <c r="A1239" s="43" t="str">
        <f t="shared" si="119"/>
        <v xml:space="preserve"> </v>
      </c>
      <c r="B1239" s="93" t="str">
        <f>IF(A1239=" "," ",IF(periods_per_year=26,IF(A1239=1,fpdate,B1238+14),IF(periods_per_year=52,IF(A1239=1,fpdate,B1238+7),DATE(YEAR(fpdate),MONTH(fpdate)+(A1239-1)*months_per_period,IF(periods_per_year=24,IF((1-MOD(A1239,2))=1,DAY(fpdate)+14,DAY(fpdate)),DAY(fpdate))))))</f>
        <v xml:space="preserve"> </v>
      </c>
      <c r="C1239" s="94" t="str">
        <f t="shared" si="120"/>
        <v xml:space="preserve"> </v>
      </c>
      <c r="D1239" s="99"/>
      <c r="E1239" s="94" t="str">
        <f t="shared" si="121"/>
        <v xml:space="preserve"> </v>
      </c>
      <c r="F1239" s="94" t="str">
        <f t="shared" si="122"/>
        <v xml:space="preserve"> </v>
      </c>
      <c r="G1239" s="94" t="str">
        <f t="shared" si="118"/>
        <v xml:space="preserve"> </v>
      </c>
      <c r="H1239" s="98">
        <f t="shared" si="123"/>
        <v>2</v>
      </c>
      <c r="I1239"/>
    </row>
    <row r="1240" spans="1:9" ht="16">
      <c r="A1240" s="43" t="str">
        <f t="shared" si="119"/>
        <v xml:space="preserve"> </v>
      </c>
      <c r="B1240" s="93" t="str">
        <f>IF(A1240=" "," ",IF(periods_per_year=26,IF(A1240=1,fpdate,B1239+14),IF(periods_per_year=52,IF(A1240=1,fpdate,B1239+7),DATE(YEAR(fpdate),MONTH(fpdate)+(A1240-1)*months_per_period,IF(periods_per_year=24,IF((1-MOD(A1240,2))=1,DAY(fpdate)+14,DAY(fpdate)),DAY(fpdate))))))</f>
        <v xml:space="preserve"> </v>
      </c>
      <c r="C1240" s="94" t="str">
        <f t="shared" si="120"/>
        <v xml:space="preserve"> </v>
      </c>
      <c r="D1240" s="99"/>
      <c r="E1240" s="94" t="str">
        <f t="shared" si="121"/>
        <v xml:space="preserve"> </v>
      </c>
      <c r="F1240" s="94" t="str">
        <f t="shared" si="122"/>
        <v xml:space="preserve"> </v>
      </c>
      <c r="G1240" s="94" t="str">
        <f t="shared" si="118"/>
        <v xml:space="preserve"> </v>
      </c>
      <c r="H1240" s="98">
        <f t="shared" si="123"/>
        <v>2</v>
      </c>
      <c r="I1240"/>
    </row>
    <row r="1241" spans="1:9" ht="16">
      <c r="A1241" s="43" t="str">
        <f t="shared" si="119"/>
        <v xml:space="preserve"> </v>
      </c>
      <c r="B1241" s="93" t="str">
        <f>IF(A1241=" "," ",IF(periods_per_year=26,IF(A1241=1,fpdate,B1240+14),IF(periods_per_year=52,IF(A1241=1,fpdate,B1240+7),DATE(YEAR(fpdate),MONTH(fpdate)+(A1241-1)*months_per_period,IF(periods_per_year=24,IF((1-MOD(A1241,2))=1,DAY(fpdate)+14,DAY(fpdate)),DAY(fpdate))))))</f>
        <v xml:space="preserve"> </v>
      </c>
      <c r="C1241" s="94" t="str">
        <f t="shared" si="120"/>
        <v xml:space="preserve"> </v>
      </c>
      <c r="D1241" s="99"/>
      <c r="E1241" s="94" t="str">
        <f t="shared" si="121"/>
        <v xml:space="preserve"> </v>
      </c>
      <c r="F1241" s="94" t="str">
        <f t="shared" si="122"/>
        <v xml:space="preserve"> </v>
      </c>
      <c r="G1241" s="94" t="str">
        <f t="shared" si="118"/>
        <v xml:space="preserve"> </v>
      </c>
      <c r="H1241" s="98">
        <f t="shared" si="123"/>
        <v>2</v>
      </c>
      <c r="I1241"/>
    </row>
    <row r="1242" spans="1:9" ht="16">
      <c r="A1242" s="43" t="str">
        <f t="shared" si="119"/>
        <v xml:space="preserve"> </v>
      </c>
      <c r="B1242" s="93" t="str">
        <f>IF(A1242=" "," ",IF(periods_per_year=26,IF(A1242=1,fpdate,B1241+14),IF(periods_per_year=52,IF(A1242=1,fpdate,B1241+7),DATE(YEAR(fpdate),MONTH(fpdate)+(A1242-1)*months_per_period,IF(periods_per_year=24,IF((1-MOD(A1242,2))=1,DAY(fpdate)+14,DAY(fpdate)),DAY(fpdate))))))</f>
        <v xml:space="preserve"> </v>
      </c>
      <c r="C1242" s="94" t="str">
        <f t="shared" si="120"/>
        <v xml:space="preserve"> </v>
      </c>
      <c r="D1242" s="99"/>
      <c r="E1242" s="94" t="str">
        <f t="shared" si="121"/>
        <v xml:space="preserve"> </v>
      </c>
      <c r="F1242" s="94" t="str">
        <f t="shared" si="122"/>
        <v xml:space="preserve"> </v>
      </c>
      <c r="G1242" s="94" t="str">
        <f t="shared" si="118"/>
        <v xml:space="preserve"> </v>
      </c>
      <c r="H1242" s="98">
        <f t="shared" si="123"/>
        <v>2</v>
      </c>
      <c r="I1242"/>
    </row>
    <row r="1243" spans="1:9" ht="16">
      <c r="A1243" s="43" t="str">
        <f t="shared" si="119"/>
        <v xml:space="preserve"> </v>
      </c>
      <c r="B1243" s="93" t="str">
        <f>IF(A1243=" "," ",IF(periods_per_year=26,IF(A1243=1,fpdate,B1242+14),IF(periods_per_year=52,IF(A1243=1,fpdate,B1242+7),DATE(YEAR(fpdate),MONTH(fpdate)+(A1243-1)*months_per_period,IF(periods_per_year=24,IF((1-MOD(A1243,2))=1,DAY(fpdate)+14,DAY(fpdate)),DAY(fpdate))))))</f>
        <v xml:space="preserve"> </v>
      </c>
      <c r="C1243" s="94" t="str">
        <f t="shared" si="120"/>
        <v xml:space="preserve"> </v>
      </c>
      <c r="D1243" s="99"/>
      <c r="E1243" s="94" t="str">
        <f t="shared" si="121"/>
        <v xml:space="preserve"> </v>
      </c>
      <c r="F1243" s="94" t="str">
        <f t="shared" si="122"/>
        <v xml:space="preserve"> </v>
      </c>
      <c r="G1243" s="94" t="str">
        <f t="shared" si="118"/>
        <v xml:space="preserve"> </v>
      </c>
      <c r="H1243" s="98">
        <f t="shared" si="123"/>
        <v>2</v>
      </c>
      <c r="I1243"/>
    </row>
    <row r="1244" spans="1:9" ht="16">
      <c r="A1244" s="43" t="str">
        <f t="shared" si="119"/>
        <v xml:space="preserve"> </v>
      </c>
      <c r="B1244" s="93" t="str">
        <f>IF(A1244=" "," ",IF(periods_per_year=26,IF(A1244=1,fpdate,B1243+14),IF(periods_per_year=52,IF(A1244=1,fpdate,B1243+7),DATE(YEAR(fpdate),MONTH(fpdate)+(A1244-1)*months_per_period,IF(periods_per_year=24,IF((1-MOD(A1244,2))=1,DAY(fpdate)+14,DAY(fpdate)),DAY(fpdate))))))</f>
        <v xml:space="preserve"> </v>
      </c>
      <c r="C1244" s="94" t="str">
        <f t="shared" si="120"/>
        <v xml:space="preserve"> </v>
      </c>
      <c r="D1244" s="99"/>
      <c r="E1244" s="94" t="str">
        <f t="shared" si="121"/>
        <v xml:space="preserve"> </v>
      </c>
      <c r="F1244" s="94" t="str">
        <f t="shared" si="122"/>
        <v xml:space="preserve"> </v>
      </c>
      <c r="G1244" s="94" t="str">
        <f t="shared" si="118"/>
        <v xml:space="preserve"> </v>
      </c>
      <c r="H1244" s="98">
        <f t="shared" si="123"/>
        <v>2</v>
      </c>
      <c r="I1244"/>
    </row>
    <row r="1245" spans="1:9" ht="16">
      <c r="A1245" s="43" t="str">
        <f t="shared" si="119"/>
        <v xml:space="preserve"> </v>
      </c>
      <c r="B1245" s="93" t="str">
        <f>IF(A1245=" "," ",IF(periods_per_year=26,IF(A1245=1,fpdate,B1244+14),IF(periods_per_year=52,IF(A1245=1,fpdate,B1244+7),DATE(YEAR(fpdate),MONTH(fpdate)+(A1245-1)*months_per_period,IF(periods_per_year=24,IF((1-MOD(A1245,2))=1,DAY(fpdate)+14,DAY(fpdate)),DAY(fpdate))))))</f>
        <v xml:space="preserve"> </v>
      </c>
      <c r="C1245" s="94" t="str">
        <f t="shared" si="120"/>
        <v xml:space="preserve"> </v>
      </c>
      <c r="D1245" s="99"/>
      <c r="E1245" s="94" t="str">
        <f t="shared" si="121"/>
        <v xml:space="preserve"> </v>
      </c>
      <c r="F1245" s="94" t="str">
        <f t="shared" si="122"/>
        <v xml:space="preserve"> </v>
      </c>
      <c r="G1245" s="94" t="str">
        <f t="shared" si="118"/>
        <v xml:space="preserve"> </v>
      </c>
      <c r="H1245" s="98">
        <f t="shared" si="123"/>
        <v>2</v>
      </c>
      <c r="I1245"/>
    </row>
    <row r="1246" spans="1:9" ht="16">
      <c r="A1246" s="43" t="str">
        <f t="shared" si="119"/>
        <v xml:space="preserve"> </v>
      </c>
      <c r="B1246" s="93" t="str">
        <f>IF(A1246=" "," ",IF(periods_per_year=26,IF(A1246=1,fpdate,B1245+14),IF(periods_per_year=52,IF(A1246=1,fpdate,B1245+7),DATE(YEAR(fpdate),MONTH(fpdate)+(A1246-1)*months_per_period,IF(periods_per_year=24,IF((1-MOD(A1246,2))=1,DAY(fpdate)+14,DAY(fpdate)),DAY(fpdate))))))</f>
        <v xml:space="preserve"> </v>
      </c>
      <c r="C1246" s="94" t="str">
        <f t="shared" si="120"/>
        <v xml:space="preserve"> </v>
      </c>
      <c r="D1246" s="99"/>
      <c r="E1246" s="94" t="str">
        <f t="shared" si="121"/>
        <v xml:space="preserve"> </v>
      </c>
      <c r="F1246" s="94" t="str">
        <f t="shared" si="122"/>
        <v xml:space="preserve"> </v>
      </c>
      <c r="G1246" s="94" t="str">
        <f t="shared" si="118"/>
        <v xml:space="preserve"> </v>
      </c>
      <c r="H1246" s="98">
        <f t="shared" si="123"/>
        <v>2</v>
      </c>
      <c r="I1246"/>
    </row>
    <row r="1247" spans="1:9" ht="16">
      <c r="A1247" s="43" t="str">
        <f t="shared" si="119"/>
        <v xml:space="preserve"> </v>
      </c>
      <c r="B1247" s="93" t="str">
        <f>IF(A1247=" "," ",IF(periods_per_year=26,IF(A1247=1,fpdate,B1246+14),IF(periods_per_year=52,IF(A1247=1,fpdate,B1246+7),DATE(YEAR(fpdate),MONTH(fpdate)+(A1247-1)*months_per_period,IF(periods_per_year=24,IF((1-MOD(A1247,2))=1,DAY(fpdate)+14,DAY(fpdate)),DAY(fpdate))))))</f>
        <v xml:space="preserve"> </v>
      </c>
      <c r="C1247" s="94" t="str">
        <f t="shared" si="120"/>
        <v xml:space="preserve"> </v>
      </c>
      <c r="D1247" s="99"/>
      <c r="E1247" s="94" t="str">
        <f t="shared" si="121"/>
        <v xml:space="preserve"> </v>
      </c>
      <c r="F1247" s="94" t="str">
        <f t="shared" si="122"/>
        <v xml:space="preserve"> </v>
      </c>
      <c r="G1247" s="94" t="str">
        <f t="shared" si="118"/>
        <v xml:space="preserve"> </v>
      </c>
      <c r="H1247" s="98">
        <f t="shared" si="123"/>
        <v>2</v>
      </c>
      <c r="I1247"/>
    </row>
    <row r="1248" spans="1:9" ht="16">
      <c r="A1248" s="43" t="str">
        <f t="shared" si="119"/>
        <v xml:space="preserve"> </v>
      </c>
      <c r="B1248" s="93" t="str">
        <f>IF(A1248=" "," ",IF(periods_per_year=26,IF(A1248=1,fpdate,B1247+14),IF(periods_per_year=52,IF(A1248=1,fpdate,B1247+7),DATE(YEAR(fpdate),MONTH(fpdate)+(A1248-1)*months_per_period,IF(periods_per_year=24,IF((1-MOD(A1248,2))=1,DAY(fpdate)+14,DAY(fpdate)),DAY(fpdate))))))</f>
        <v xml:space="preserve"> </v>
      </c>
      <c r="C1248" s="94" t="str">
        <f t="shared" si="120"/>
        <v xml:space="preserve"> </v>
      </c>
      <c r="D1248" s="99"/>
      <c r="E1248" s="94" t="str">
        <f t="shared" si="121"/>
        <v xml:space="preserve"> </v>
      </c>
      <c r="F1248" s="94" t="str">
        <f t="shared" si="122"/>
        <v xml:space="preserve"> </v>
      </c>
      <c r="G1248" s="94" t="str">
        <f t="shared" si="118"/>
        <v xml:space="preserve"> </v>
      </c>
      <c r="H1248" s="98">
        <f t="shared" si="123"/>
        <v>2</v>
      </c>
      <c r="I1248"/>
    </row>
    <row r="1249" spans="1:9" ht="16">
      <c r="A1249" s="43" t="str">
        <f t="shared" si="119"/>
        <v xml:space="preserve"> </v>
      </c>
      <c r="B1249" s="93" t="str">
        <f>IF(A1249=" "," ",IF(periods_per_year=26,IF(A1249=1,fpdate,B1248+14),IF(periods_per_year=52,IF(A1249=1,fpdate,B1248+7),DATE(YEAR(fpdate),MONTH(fpdate)+(A1249-1)*months_per_period,IF(periods_per_year=24,IF((1-MOD(A1249,2))=1,DAY(fpdate)+14,DAY(fpdate)),DAY(fpdate))))))</f>
        <v xml:space="preserve"> </v>
      </c>
      <c r="C1249" s="94" t="str">
        <f t="shared" si="120"/>
        <v xml:space="preserve"> </v>
      </c>
      <c r="D1249" s="99"/>
      <c r="E1249" s="94" t="str">
        <f t="shared" si="121"/>
        <v xml:space="preserve"> </v>
      </c>
      <c r="F1249" s="94" t="str">
        <f t="shared" si="122"/>
        <v xml:space="preserve"> </v>
      </c>
      <c r="G1249" s="94" t="str">
        <f t="shared" si="118"/>
        <v xml:space="preserve"> </v>
      </c>
      <c r="H1249" s="98">
        <f t="shared" si="123"/>
        <v>2</v>
      </c>
      <c r="I1249"/>
    </row>
    <row r="1250" spans="1:9" ht="16">
      <c r="A1250" s="43" t="str">
        <f t="shared" si="119"/>
        <v xml:space="preserve"> </v>
      </c>
      <c r="B1250" s="93" t="str">
        <f>IF(A1250=" "," ",IF(periods_per_year=26,IF(A1250=1,fpdate,B1249+14),IF(periods_per_year=52,IF(A1250=1,fpdate,B1249+7),DATE(YEAR(fpdate),MONTH(fpdate)+(A1250-1)*months_per_period,IF(periods_per_year=24,IF((1-MOD(A1250,2))=1,DAY(fpdate)+14,DAY(fpdate)),DAY(fpdate))))))</f>
        <v xml:space="preserve"> </v>
      </c>
      <c r="C1250" s="94" t="str">
        <f t="shared" si="120"/>
        <v xml:space="preserve"> </v>
      </c>
      <c r="D1250" s="99"/>
      <c r="E1250" s="94" t="str">
        <f t="shared" si="121"/>
        <v xml:space="preserve"> </v>
      </c>
      <c r="F1250" s="94" t="str">
        <f t="shared" si="122"/>
        <v xml:space="preserve"> </v>
      </c>
      <c r="G1250" s="94" t="str">
        <f t="shared" si="118"/>
        <v xml:space="preserve"> </v>
      </c>
      <c r="H1250" s="98">
        <f t="shared" si="123"/>
        <v>2</v>
      </c>
      <c r="I1250"/>
    </row>
    <row r="1251" spans="1:9" ht="16">
      <c r="A1251" s="43" t="str">
        <f t="shared" si="119"/>
        <v xml:space="preserve"> </v>
      </c>
      <c r="B1251" s="93" t="str">
        <f>IF(A1251=" "," ",IF(periods_per_year=26,IF(A1251=1,fpdate,B1250+14),IF(periods_per_year=52,IF(A1251=1,fpdate,B1250+7),DATE(YEAR(fpdate),MONTH(fpdate)+(A1251-1)*months_per_period,IF(periods_per_year=24,IF((1-MOD(A1251,2))=1,DAY(fpdate)+14,DAY(fpdate)),DAY(fpdate))))))</f>
        <v xml:space="preserve"> </v>
      </c>
      <c r="C1251" s="94" t="str">
        <f t="shared" si="120"/>
        <v xml:space="preserve"> </v>
      </c>
      <c r="D1251" s="99"/>
      <c r="E1251" s="94" t="str">
        <f t="shared" si="121"/>
        <v xml:space="preserve"> </v>
      </c>
      <c r="F1251" s="94" t="str">
        <f t="shared" si="122"/>
        <v xml:space="preserve"> </v>
      </c>
      <c r="G1251" s="94" t="str">
        <f t="shared" si="118"/>
        <v xml:space="preserve"> </v>
      </c>
      <c r="H1251" s="98">
        <f t="shared" si="123"/>
        <v>2</v>
      </c>
      <c r="I1251"/>
    </row>
    <row r="1252" spans="1:9" ht="16">
      <c r="A1252" s="43" t="str">
        <f t="shared" si="119"/>
        <v xml:space="preserve"> </v>
      </c>
      <c r="B1252" s="93" t="str">
        <f>IF(A1252=" "," ",IF(periods_per_year=26,IF(A1252=1,fpdate,B1251+14),IF(periods_per_year=52,IF(A1252=1,fpdate,B1251+7),DATE(YEAR(fpdate),MONTH(fpdate)+(A1252-1)*months_per_period,IF(periods_per_year=24,IF((1-MOD(A1252,2))=1,DAY(fpdate)+14,DAY(fpdate)),DAY(fpdate))))))</f>
        <v xml:space="preserve"> </v>
      </c>
      <c r="C1252" s="94" t="str">
        <f t="shared" si="120"/>
        <v xml:space="preserve"> </v>
      </c>
      <c r="D1252" s="99"/>
      <c r="E1252" s="94" t="str">
        <f t="shared" si="121"/>
        <v xml:space="preserve"> </v>
      </c>
      <c r="F1252" s="94" t="str">
        <f t="shared" si="122"/>
        <v xml:space="preserve"> </v>
      </c>
      <c r="G1252" s="94" t="str">
        <f t="shared" si="118"/>
        <v xml:space="preserve"> </v>
      </c>
      <c r="H1252" s="98">
        <f t="shared" si="123"/>
        <v>2</v>
      </c>
      <c r="I1252"/>
    </row>
    <row r="1253" spans="1:9" ht="16">
      <c r="A1253" s="43" t="str">
        <f t="shared" si="119"/>
        <v xml:space="preserve"> </v>
      </c>
      <c r="B1253" s="93" t="str">
        <f>IF(A1253=" "," ",IF(periods_per_year=26,IF(A1253=1,fpdate,B1252+14),IF(periods_per_year=52,IF(A1253=1,fpdate,B1252+7),DATE(YEAR(fpdate),MONTH(fpdate)+(A1253-1)*months_per_period,IF(periods_per_year=24,IF((1-MOD(A1253,2))=1,DAY(fpdate)+14,DAY(fpdate)),DAY(fpdate))))))</f>
        <v xml:space="preserve"> </v>
      </c>
      <c r="C1253" s="94" t="str">
        <f t="shared" si="120"/>
        <v xml:space="preserve"> </v>
      </c>
      <c r="D1253" s="99"/>
      <c r="E1253" s="94" t="str">
        <f t="shared" si="121"/>
        <v xml:space="preserve"> </v>
      </c>
      <c r="F1253" s="94" t="str">
        <f t="shared" si="122"/>
        <v xml:space="preserve"> </v>
      </c>
      <c r="G1253" s="94" t="str">
        <f t="shared" si="118"/>
        <v xml:space="preserve"> </v>
      </c>
      <c r="H1253" s="98">
        <f t="shared" si="123"/>
        <v>2</v>
      </c>
      <c r="I1253"/>
    </row>
    <row r="1254" spans="1:9" ht="16">
      <c r="A1254" s="43" t="str">
        <f t="shared" si="119"/>
        <v xml:space="preserve"> </v>
      </c>
      <c r="B1254" s="93" t="str">
        <f>IF(A1254=" "," ",IF(periods_per_year=26,IF(A1254=1,fpdate,B1253+14),IF(periods_per_year=52,IF(A1254=1,fpdate,B1253+7),DATE(YEAR(fpdate),MONTH(fpdate)+(A1254-1)*months_per_period,IF(periods_per_year=24,IF((1-MOD(A1254,2))=1,DAY(fpdate)+14,DAY(fpdate)),DAY(fpdate))))))</f>
        <v xml:space="preserve"> </v>
      </c>
      <c r="C1254" s="94" t="str">
        <f t="shared" si="120"/>
        <v xml:space="preserve"> </v>
      </c>
      <c r="D1254" s="99"/>
      <c r="E1254" s="94" t="str">
        <f t="shared" si="121"/>
        <v xml:space="preserve"> </v>
      </c>
      <c r="F1254" s="94" t="str">
        <f t="shared" si="122"/>
        <v xml:space="preserve"> </v>
      </c>
      <c r="G1254" s="94" t="str">
        <f t="shared" si="118"/>
        <v xml:space="preserve"> </v>
      </c>
      <c r="H1254" s="98">
        <f t="shared" si="123"/>
        <v>2</v>
      </c>
      <c r="I1254"/>
    </row>
    <row r="1255" spans="1:9" ht="16">
      <c r="A1255" s="43" t="str">
        <f t="shared" si="119"/>
        <v xml:space="preserve"> </v>
      </c>
      <c r="B1255" s="93" t="str">
        <f>IF(A1255=" "," ",IF(periods_per_year=26,IF(A1255=1,fpdate,B1254+14),IF(periods_per_year=52,IF(A1255=1,fpdate,B1254+7),DATE(YEAR(fpdate),MONTH(fpdate)+(A1255-1)*months_per_period,IF(periods_per_year=24,IF((1-MOD(A1255,2))=1,DAY(fpdate)+14,DAY(fpdate)),DAY(fpdate))))))</f>
        <v xml:space="preserve"> </v>
      </c>
      <c r="C1255" s="94" t="str">
        <f t="shared" si="120"/>
        <v xml:space="preserve"> </v>
      </c>
      <c r="D1255" s="99"/>
      <c r="E1255" s="94" t="str">
        <f t="shared" si="121"/>
        <v xml:space="preserve"> </v>
      </c>
      <c r="F1255" s="94" t="str">
        <f t="shared" si="122"/>
        <v xml:space="preserve"> </v>
      </c>
      <c r="G1255" s="94" t="str">
        <f t="shared" si="118"/>
        <v xml:space="preserve"> </v>
      </c>
      <c r="H1255" s="98">
        <f t="shared" si="123"/>
        <v>2</v>
      </c>
      <c r="I1255"/>
    </row>
    <row r="1256" spans="1:9" ht="16">
      <c r="A1256" s="43" t="str">
        <f t="shared" si="119"/>
        <v xml:space="preserve"> </v>
      </c>
      <c r="B1256" s="93" t="str">
        <f>IF(A1256=" "," ",IF(periods_per_year=26,IF(A1256=1,fpdate,B1255+14),IF(periods_per_year=52,IF(A1256=1,fpdate,B1255+7),DATE(YEAR(fpdate),MONTH(fpdate)+(A1256-1)*months_per_period,IF(periods_per_year=24,IF((1-MOD(A1256,2))=1,DAY(fpdate)+14,DAY(fpdate)),DAY(fpdate))))))</f>
        <v xml:space="preserve"> </v>
      </c>
      <c r="C1256" s="94" t="str">
        <f t="shared" si="120"/>
        <v xml:space="preserve"> </v>
      </c>
      <c r="D1256" s="99"/>
      <c r="E1256" s="94" t="str">
        <f t="shared" si="121"/>
        <v xml:space="preserve"> </v>
      </c>
      <c r="F1256" s="94" t="str">
        <f t="shared" si="122"/>
        <v xml:space="preserve"> </v>
      </c>
      <c r="G1256" s="94" t="str">
        <f t="shared" si="118"/>
        <v xml:space="preserve"> </v>
      </c>
      <c r="H1256" s="98">
        <f t="shared" si="123"/>
        <v>2</v>
      </c>
      <c r="I1256"/>
    </row>
    <row r="1257" spans="1:9" ht="16">
      <c r="A1257" s="43" t="str">
        <f t="shared" si="119"/>
        <v xml:space="preserve"> </v>
      </c>
      <c r="B1257" s="93" t="str">
        <f>IF(A1257=" "," ",IF(periods_per_year=26,IF(A1257=1,fpdate,B1256+14),IF(periods_per_year=52,IF(A1257=1,fpdate,B1256+7),DATE(YEAR(fpdate),MONTH(fpdate)+(A1257-1)*months_per_period,IF(periods_per_year=24,IF((1-MOD(A1257,2))=1,DAY(fpdate)+14,DAY(fpdate)),DAY(fpdate))))))</f>
        <v xml:space="preserve"> </v>
      </c>
      <c r="C1257" s="94" t="str">
        <f t="shared" si="120"/>
        <v xml:space="preserve"> </v>
      </c>
      <c r="D1257" s="99"/>
      <c r="E1257" s="94" t="str">
        <f t="shared" si="121"/>
        <v xml:space="preserve"> </v>
      </c>
      <c r="F1257" s="94" t="str">
        <f t="shared" si="122"/>
        <v xml:space="preserve"> </v>
      </c>
      <c r="G1257" s="94" t="str">
        <f t="shared" si="118"/>
        <v xml:space="preserve"> </v>
      </c>
      <c r="H1257" s="98">
        <f t="shared" si="123"/>
        <v>2</v>
      </c>
      <c r="I1257"/>
    </row>
    <row r="1258" spans="1:9" ht="16">
      <c r="A1258" s="43" t="str">
        <f t="shared" si="119"/>
        <v xml:space="preserve"> </v>
      </c>
      <c r="B1258" s="93" t="str">
        <f>IF(A1258=" "," ",IF(periods_per_year=26,IF(A1258=1,fpdate,B1257+14),IF(periods_per_year=52,IF(A1258=1,fpdate,B1257+7),DATE(YEAR(fpdate),MONTH(fpdate)+(A1258-1)*months_per_period,IF(periods_per_year=24,IF((1-MOD(A1258,2))=1,DAY(fpdate)+14,DAY(fpdate)),DAY(fpdate))))))</f>
        <v xml:space="preserve"> </v>
      </c>
      <c r="C1258" s="94" t="str">
        <f t="shared" si="120"/>
        <v xml:space="preserve"> </v>
      </c>
      <c r="D1258" s="99"/>
      <c r="E1258" s="94" t="str">
        <f t="shared" si="121"/>
        <v xml:space="preserve"> </v>
      </c>
      <c r="F1258" s="94" t="str">
        <f t="shared" si="122"/>
        <v xml:space="preserve"> </v>
      </c>
      <c r="G1258" s="94" t="str">
        <f t="shared" si="118"/>
        <v xml:space="preserve"> </v>
      </c>
      <c r="H1258" s="98">
        <f t="shared" si="123"/>
        <v>2</v>
      </c>
      <c r="I1258"/>
    </row>
    <row r="1259" spans="1:9" ht="16">
      <c r="A1259" s="43" t="str">
        <f t="shared" si="119"/>
        <v xml:space="preserve"> </v>
      </c>
      <c r="B1259" s="93" t="str">
        <f>IF(A1259=" "," ",IF(periods_per_year=26,IF(A1259=1,fpdate,B1258+14),IF(periods_per_year=52,IF(A1259=1,fpdate,B1258+7),DATE(YEAR(fpdate),MONTH(fpdate)+(A1259-1)*months_per_period,IF(periods_per_year=24,IF((1-MOD(A1259,2))=1,DAY(fpdate)+14,DAY(fpdate)),DAY(fpdate))))))</f>
        <v xml:space="preserve"> </v>
      </c>
      <c r="C1259" s="94" t="str">
        <f t="shared" si="120"/>
        <v xml:space="preserve"> </v>
      </c>
      <c r="D1259" s="99"/>
      <c r="E1259" s="94" t="str">
        <f t="shared" si="121"/>
        <v xml:space="preserve"> </v>
      </c>
      <c r="F1259" s="94" t="str">
        <f t="shared" si="122"/>
        <v xml:space="preserve"> </v>
      </c>
      <c r="G1259" s="94" t="str">
        <f t="shared" si="118"/>
        <v xml:space="preserve"> </v>
      </c>
      <c r="H1259" s="98">
        <f t="shared" si="123"/>
        <v>2</v>
      </c>
      <c r="I1259"/>
    </row>
    <row r="1260" spans="1:9" ht="16">
      <c r="A1260" s="43" t="str">
        <f t="shared" si="119"/>
        <v xml:space="preserve"> </v>
      </c>
      <c r="B1260" s="93" t="str">
        <f>IF(A1260=" "," ",IF(periods_per_year=26,IF(A1260=1,fpdate,B1259+14),IF(periods_per_year=52,IF(A1260=1,fpdate,B1259+7),DATE(YEAR(fpdate),MONTH(fpdate)+(A1260-1)*months_per_period,IF(periods_per_year=24,IF((1-MOD(A1260,2))=1,DAY(fpdate)+14,DAY(fpdate)),DAY(fpdate))))))</f>
        <v xml:space="preserve"> </v>
      </c>
      <c r="C1260" s="94" t="str">
        <f t="shared" si="120"/>
        <v xml:space="preserve"> </v>
      </c>
      <c r="D1260" s="99"/>
      <c r="E1260" s="94" t="str">
        <f t="shared" si="121"/>
        <v xml:space="preserve"> </v>
      </c>
      <c r="F1260" s="94" t="str">
        <f t="shared" si="122"/>
        <v xml:space="preserve"> </v>
      </c>
      <c r="G1260" s="94" t="str">
        <f t="shared" si="118"/>
        <v xml:space="preserve"> </v>
      </c>
      <c r="H1260" s="98">
        <f t="shared" si="123"/>
        <v>2</v>
      </c>
      <c r="I1260"/>
    </row>
    <row r="1261" spans="1:9" ht="16">
      <c r="A1261" s="43" t="str">
        <f t="shared" si="119"/>
        <v xml:space="preserve"> </v>
      </c>
      <c r="B1261" s="93" t="str">
        <f>IF(A1261=" "," ",IF(periods_per_year=26,IF(A1261=1,fpdate,B1260+14),IF(periods_per_year=52,IF(A1261=1,fpdate,B1260+7),DATE(YEAR(fpdate),MONTH(fpdate)+(A1261-1)*months_per_period,IF(periods_per_year=24,IF((1-MOD(A1261,2))=1,DAY(fpdate)+14,DAY(fpdate)),DAY(fpdate))))))</f>
        <v xml:space="preserve"> </v>
      </c>
      <c r="C1261" s="94" t="str">
        <f t="shared" si="120"/>
        <v xml:space="preserve"> </v>
      </c>
      <c r="D1261" s="99"/>
      <c r="E1261" s="94" t="str">
        <f t="shared" si="121"/>
        <v xml:space="preserve"> </v>
      </c>
      <c r="F1261" s="94" t="str">
        <f t="shared" si="122"/>
        <v xml:space="preserve"> </v>
      </c>
      <c r="G1261" s="94" t="str">
        <f t="shared" si="118"/>
        <v xml:space="preserve"> </v>
      </c>
      <c r="H1261" s="98">
        <f t="shared" si="123"/>
        <v>2</v>
      </c>
      <c r="I1261"/>
    </row>
    <row r="1262" spans="1:9" ht="16">
      <c r="A1262" s="43" t="str">
        <f t="shared" si="119"/>
        <v xml:space="preserve"> </v>
      </c>
      <c r="B1262" s="93" t="str">
        <f>IF(A1262=" "," ",IF(periods_per_year=26,IF(A1262=1,fpdate,B1261+14),IF(periods_per_year=52,IF(A1262=1,fpdate,B1261+7),DATE(YEAR(fpdate),MONTH(fpdate)+(A1262-1)*months_per_period,IF(periods_per_year=24,IF((1-MOD(A1262,2))=1,DAY(fpdate)+14,DAY(fpdate)),DAY(fpdate))))))</f>
        <v xml:space="preserve"> </v>
      </c>
      <c r="C1262" s="94" t="str">
        <f t="shared" si="120"/>
        <v xml:space="preserve"> </v>
      </c>
      <c r="D1262" s="99"/>
      <c r="E1262" s="94" t="str">
        <f t="shared" si="121"/>
        <v xml:space="preserve"> </v>
      </c>
      <c r="F1262" s="94" t="str">
        <f t="shared" si="122"/>
        <v xml:space="preserve"> </v>
      </c>
      <c r="G1262" s="94" t="str">
        <f t="shared" si="118"/>
        <v xml:space="preserve"> </v>
      </c>
      <c r="H1262" s="98">
        <f t="shared" si="123"/>
        <v>2</v>
      </c>
      <c r="I1262"/>
    </row>
    <row r="1263" spans="1:9" ht="16">
      <c r="A1263" s="43" t="str">
        <f t="shared" si="119"/>
        <v xml:space="preserve"> </v>
      </c>
      <c r="B1263" s="93" t="str">
        <f>IF(A1263=" "," ",IF(periods_per_year=26,IF(A1263=1,fpdate,B1262+14),IF(periods_per_year=52,IF(A1263=1,fpdate,B1262+7),DATE(YEAR(fpdate),MONTH(fpdate)+(A1263-1)*months_per_period,IF(periods_per_year=24,IF((1-MOD(A1263,2))=1,DAY(fpdate)+14,DAY(fpdate)),DAY(fpdate))))))</f>
        <v xml:space="preserve"> </v>
      </c>
      <c r="C1263" s="94" t="str">
        <f t="shared" si="120"/>
        <v xml:space="preserve"> </v>
      </c>
      <c r="D1263" s="99"/>
      <c r="E1263" s="94" t="str">
        <f t="shared" si="121"/>
        <v xml:space="preserve"> </v>
      </c>
      <c r="F1263" s="94" t="str">
        <f t="shared" si="122"/>
        <v xml:space="preserve"> </v>
      </c>
      <c r="G1263" s="94" t="str">
        <f t="shared" si="118"/>
        <v xml:space="preserve"> </v>
      </c>
      <c r="H1263" s="98">
        <f t="shared" si="123"/>
        <v>2</v>
      </c>
      <c r="I1263"/>
    </row>
    <row r="1264" spans="1:9" ht="16">
      <c r="A1264" s="43" t="str">
        <f t="shared" si="119"/>
        <v xml:space="preserve"> </v>
      </c>
      <c r="B1264" s="93" t="str">
        <f>IF(A1264=" "," ",IF(periods_per_year=26,IF(A1264=1,fpdate,B1263+14),IF(periods_per_year=52,IF(A1264=1,fpdate,B1263+7),DATE(YEAR(fpdate),MONTH(fpdate)+(A1264-1)*months_per_period,IF(periods_per_year=24,IF((1-MOD(A1264,2))=1,DAY(fpdate)+14,DAY(fpdate)),DAY(fpdate))))))</f>
        <v xml:space="preserve"> </v>
      </c>
      <c r="C1264" s="94" t="str">
        <f t="shared" si="120"/>
        <v xml:space="preserve"> </v>
      </c>
      <c r="D1264" s="99"/>
      <c r="E1264" s="94" t="str">
        <f t="shared" si="121"/>
        <v xml:space="preserve"> </v>
      </c>
      <c r="F1264" s="94" t="str">
        <f t="shared" si="122"/>
        <v xml:space="preserve"> </v>
      </c>
      <c r="G1264" s="94" t="str">
        <f t="shared" si="118"/>
        <v xml:space="preserve"> </v>
      </c>
      <c r="H1264" s="98">
        <f t="shared" si="123"/>
        <v>2</v>
      </c>
      <c r="I1264"/>
    </row>
    <row r="1265" spans="1:9" ht="16">
      <c r="A1265" s="43" t="str">
        <f t="shared" si="119"/>
        <v xml:space="preserve"> </v>
      </c>
      <c r="B1265" s="93" t="str">
        <f>IF(A1265=" "," ",IF(periods_per_year=26,IF(A1265=1,fpdate,B1264+14),IF(periods_per_year=52,IF(A1265=1,fpdate,B1264+7),DATE(YEAR(fpdate),MONTH(fpdate)+(A1265-1)*months_per_period,IF(periods_per_year=24,IF((1-MOD(A1265,2))=1,DAY(fpdate)+14,DAY(fpdate)),DAY(fpdate))))))</f>
        <v xml:space="preserve"> </v>
      </c>
      <c r="C1265" s="94" t="str">
        <f t="shared" si="120"/>
        <v xml:space="preserve"> </v>
      </c>
      <c r="D1265" s="99"/>
      <c r="E1265" s="94" t="str">
        <f t="shared" si="121"/>
        <v xml:space="preserve"> </v>
      </c>
      <c r="F1265" s="94" t="str">
        <f t="shared" si="122"/>
        <v xml:space="preserve"> </v>
      </c>
      <c r="G1265" s="94" t="str">
        <f t="shared" si="118"/>
        <v xml:space="preserve"> </v>
      </c>
      <c r="H1265" s="98">
        <f t="shared" si="123"/>
        <v>2</v>
      </c>
      <c r="I1265"/>
    </row>
    <row r="1266" spans="1:9" ht="16">
      <c r="A1266" s="43" t="str">
        <f t="shared" si="119"/>
        <v xml:space="preserve"> </v>
      </c>
      <c r="B1266" s="93" t="str">
        <f>IF(A1266=" "," ",IF(periods_per_year=26,IF(A1266=1,fpdate,B1265+14),IF(periods_per_year=52,IF(A1266=1,fpdate,B1265+7),DATE(YEAR(fpdate),MONTH(fpdate)+(A1266-1)*months_per_period,IF(periods_per_year=24,IF((1-MOD(A1266,2))=1,DAY(fpdate)+14,DAY(fpdate)),DAY(fpdate))))))</f>
        <v xml:space="preserve"> </v>
      </c>
      <c r="C1266" s="94" t="str">
        <f t="shared" si="120"/>
        <v xml:space="preserve"> </v>
      </c>
      <c r="D1266" s="99"/>
      <c r="E1266" s="94" t="str">
        <f t="shared" si="121"/>
        <v xml:space="preserve"> </v>
      </c>
      <c r="F1266" s="94" t="str">
        <f t="shared" si="122"/>
        <v xml:space="preserve"> </v>
      </c>
      <c r="G1266" s="94" t="str">
        <f t="shared" si="118"/>
        <v xml:space="preserve"> </v>
      </c>
      <c r="H1266" s="98">
        <f t="shared" si="123"/>
        <v>2</v>
      </c>
      <c r="I1266"/>
    </row>
    <row r="1267" spans="1:9" ht="16">
      <c r="A1267" s="43" t="str">
        <f t="shared" si="119"/>
        <v xml:space="preserve"> </v>
      </c>
      <c r="B1267" s="93" t="str">
        <f>IF(A1267=" "," ",IF(periods_per_year=26,IF(A1267=1,fpdate,B1266+14),IF(periods_per_year=52,IF(A1267=1,fpdate,B1266+7),DATE(YEAR(fpdate),MONTH(fpdate)+(A1267-1)*months_per_period,IF(periods_per_year=24,IF((1-MOD(A1267,2))=1,DAY(fpdate)+14,DAY(fpdate)),DAY(fpdate))))))</f>
        <v xml:space="preserve"> </v>
      </c>
      <c r="C1267" s="94" t="str">
        <f t="shared" si="120"/>
        <v xml:space="preserve"> </v>
      </c>
      <c r="D1267" s="99"/>
      <c r="E1267" s="94" t="str">
        <f t="shared" si="121"/>
        <v xml:space="preserve"> </v>
      </c>
      <c r="F1267" s="94" t="str">
        <f t="shared" si="122"/>
        <v xml:space="preserve"> </v>
      </c>
      <c r="G1267" s="94" t="str">
        <f t="shared" si="118"/>
        <v xml:space="preserve"> </v>
      </c>
      <c r="H1267" s="98">
        <f t="shared" si="123"/>
        <v>2</v>
      </c>
      <c r="I1267"/>
    </row>
    <row r="1268" spans="1:9" ht="16">
      <c r="A1268" s="43" t="str">
        <f t="shared" si="119"/>
        <v xml:space="preserve"> </v>
      </c>
      <c r="B1268" s="93" t="str">
        <f>IF(A1268=" "," ",IF(periods_per_year=26,IF(A1268=1,fpdate,B1267+14),IF(periods_per_year=52,IF(A1268=1,fpdate,B1267+7),DATE(YEAR(fpdate),MONTH(fpdate)+(A1268-1)*months_per_period,IF(periods_per_year=24,IF((1-MOD(A1268,2))=1,DAY(fpdate)+14,DAY(fpdate)),DAY(fpdate))))))</f>
        <v xml:space="preserve"> </v>
      </c>
      <c r="C1268" s="94" t="str">
        <f t="shared" si="120"/>
        <v xml:space="preserve"> </v>
      </c>
      <c r="D1268" s="99"/>
      <c r="E1268" s="94" t="str">
        <f t="shared" si="121"/>
        <v xml:space="preserve"> </v>
      </c>
      <c r="F1268" s="94" t="str">
        <f t="shared" si="122"/>
        <v xml:space="preserve"> </v>
      </c>
      <c r="G1268" s="94" t="str">
        <f t="shared" si="118"/>
        <v xml:space="preserve"> </v>
      </c>
      <c r="H1268" s="98">
        <f t="shared" si="123"/>
        <v>2</v>
      </c>
      <c r="I1268"/>
    </row>
    <row r="1269" spans="1:9" ht="16">
      <c r="A1269" s="43" t="str">
        <f t="shared" si="119"/>
        <v xml:space="preserve"> </v>
      </c>
      <c r="B1269" s="93" t="str">
        <f>IF(A1269=" "," ",IF(periods_per_year=26,IF(A1269=1,fpdate,B1268+14),IF(periods_per_year=52,IF(A1269=1,fpdate,B1268+7),DATE(YEAR(fpdate),MONTH(fpdate)+(A1269-1)*months_per_period,IF(periods_per_year=24,IF((1-MOD(A1269,2))=1,DAY(fpdate)+14,DAY(fpdate)),DAY(fpdate))))))</f>
        <v xml:space="preserve"> </v>
      </c>
      <c r="C1269" s="94" t="str">
        <f t="shared" si="120"/>
        <v xml:space="preserve"> </v>
      </c>
      <c r="D1269" s="99"/>
      <c r="E1269" s="94" t="str">
        <f t="shared" si="121"/>
        <v xml:space="preserve"> </v>
      </c>
      <c r="F1269" s="94" t="str">
        <f t="shared" si="122"/>
        <v xml:space="preserve"> </v>
      </c>
      <c r="G1269" s="94" t="str">
        <f t="shared" si="118"/>
        <v xml:space="preserve"> </v>
      </c>
      <c r="H1269" s="98">
        <f t="shared" si="123"/>
        <v>2</v>
      </c>
      <c r="I1269"/>
    </row>
    <row r="1270" spans="1:9" ht="16">
      <c r="A1270" s="43" t="str">
        <f t="shared" si="119"/>
        <v xml:space="preserve"> </v>
      </c>
      <c r="B1270" s="93" t="str">
        <f>IF(A1270=" "," ",IF(periods_per_year=26,IF(A1270=1,fpdate,B1269+14),IF(periods_per_year=52,IF(A1270=1,fpdate,B1269+7),DATE(YEAR(fpdate),MONTH(fpdate)+(A1270-1)*months_per_period,IF(periods_per_year=24,IF((1-MOD(A1270,2))=1,DAY(fpdate)+14,DAY(fpdate)),DAY(fpdate))))))</f>
        <v xml:space="preserve"> </v>
      </c>
      <c r="C1270" s="94" t="str">
        <f t="shared" si="120"/>
        <v xml:space="preserve"> </v>
      </c>
      <c r="D1270" s="99"/>
      <c r="E1270" s="94" t="str">
        <f t="shared" si="121"/>
        <v xml:space="preserve"> </v>
      </c>
      <c r="F1270" s="94" t="str">
        <f t="shared" si="122"/>
        <v xml:space="preserve"> </v>
      </c>
      <c r="G1270" s="94" t="str">
        <f t="shared" si="118"/>
        <v xml:space="preserve"> </v>
      </c>
      <c r="H1270" s="98">
        <f t="shared" si="123"/>
        <v>2</v>
      </c>
      <c r="I1270"/>
    </row>
    <row r="1271" spans="1:9" ht="16">
      <c r="A1271" s="43" t="str">
        <f t="shared" si="119"/>
        <v xml:space="preserve"> </v>
      </c>
      <c r="B1271" s="93" t="str">
        <f>IF(A1271=" "," ",IF(periods_per_year=26,IF(A1271=1,fpdate,B1270+14),IF(periods_per_year=52,IF(A1271=1,fpdate,B1270+7),DATE(YEAR(fpdate),MONTH(fpdate)+(A1271-1)*months_per_period,IF(periods_per_year=24,IF((1-MOD(A1271,2))=1,DAY(fpdate)+14,DAY(fpdate)),DAY(fpdate))))))</f>
        <v xml:space="preserve"> </v>
      </c>
      <c r="C1271" s="94" t="str">
        <f t="shared" si="120"/>
        <v xml:space="preserve"> </v>
      </c>
      <c r="D1271" s="99"/>
      <c r="E1271" s="94" t="str">
        <f t="shared" si="121"/>
        <v xml:space="preserve"> </v>
      </c>
      <c r="F1271" s="94" t="str">
        <f t="shared" si="122"/>
        <v xml:space="preserve"> </v>
      </c>
      <c r="G1271" s="94" t="str">
        <f t="shared" si="118"/>
        <v xml:space="preserve"> </v>
      </c>
      <c r="H1271" s="98">
        <f t="shared" si="123"/>
        <v>2</v>
      </c>
      <c r="I1271"/>
    </row>
    <row r="1272" spans="1:9" ht="16">
      <c r="A1272" s="43" t="str">
        <f t="shared" si="119"/>
        <v xml:space="preserve"> </v>
      </c>
      <c r="B1272" s="93" t="str">
        <f>IF(A1272=" "," ",IF(periods_per_year=26,IF(A1272=1,fpdate,B1271+14),IF(periods_per_year=52,IF(A1272=1,fpdate,B1271+7),DATE(YEAR(fpdate),MONTH(fpdate)+(A1272-1)*months_per_period,IF(periods_per_year=24,IF((1-MOD(A1272,2))=1,DAY(fpdate)+14,DAY(fpdate)),DAY(fpdate))))))</f>
        <v xml:space="preserve"> </v>
      </c>
      <c r="C1272" s="94" t="str">
        <f t="shared" si="120"/>
        <v xml:space="preserve"> </v>
      </c>
      <c r="D1272" s="99"/>
      <c r="E1272" s="94" t="str">
        <f t="shared" si="121"/>
        <v xml:space="preserve"> </v>
      </c>
      <c r="F1272" s="94" t="str">
        <f t="shared" si="122"/>
        <v xml:space="preserve"> </v>
      </c>
      <c r="G1272" s="94" t="str">
        <f t="shared" si="118"/>
        <v xml:space="preserve"> </v>
      </c>
      <c r="H1272" s="98">
        <f t="shared" si="123"/>
        <v>2</v>
      </c>
      <c r="I1272"/>
    </row>
    <row r="1273" spans="1:9" ht="16">
      <c r="A1273" s="43" t="str">
        <f t="shared" si="119"/>
        <v xml:space="preserve"> </v>
      </c>
      <c r="B1273" s="93" t="str">
        <f>IF(A1273=" "," ",IF(periods_per_year=26,IF(A1273=1,fpdate,B1272+14),IF(periods_per_year=52,IF(A1273=1,fpdate,B1272+7),DATE(YEAR(fpdate),MONTH(fpdate)+(A1273-1)*months_per_period,IF(periods_per_year=24,IF((1-MOD(A1273,2))=1,DAY(fpdate)+14,DAY(fpdate)),DAY(fpdate))))))</f>
        <v xml:space="preserve"> </v>
      </c>
      <c r="C1273" s="94" t="str">
        <f t="shared" si="120"/>
        <v xml:space="preserve"> </v>
      </c>
      <c r="D1273" s="99"/>
      <c r="E1273" s="94" t="str">
        <f t="shared" si="121"/>
        <v xml:space="preserve"> </v>
      </c>
      <c r="F1273" s="94" t="str">
        <f t="shared" si="122"/>
        <v xml:space="preserve"> </v>
      </c>
      <c r="G1273" s="94" t="str">
        <f t="shared" si="118"/>
        <v xml:space="preserve"> </v>
      </c>
      <c r="H1273" s="98">
        <f t="shared" si="123"/>
        <v>2</v>
      </c>
      <c r="I1273"/>
    </row>
    <row r="1274" spans="1:9" ht="16">
      <c r="A1274" s="43" t="str">
        <f t="shared" si="119"/>
        <v xml:space="preserve"> </v>
      </c>
      <c r="B1274" s="93" t="str">
        <f>IF(A1274=" "," ",IF(periods_per_year=26,IF(A1274=1,fpdate,B1273+14),IF(periods_per_year=52,IF(A1274=1,fpdate,B1273+7),DATE(YEAR(fpdate),MONTH(fpdate)+(A1274-1)*months_per_period,IF(periods_per_year=24,IF((1-MOD(A1274,2))=1,DAY(fpdate)+14,DAY(fpdate)),DAY(fpdate))))))</f>
        <v xml:space="preserve"> </v>
      </c>
      <c r="C1274" s="94" t="str">
        <f t="shared" si="120"/>
        <v xml:space="preserve"> </v>
      </c>
      <c r="D1274" s="99"/>
      <c r="E1274" s="94" t="str">
        <f t="shared" si="121"/>
        <v xml:space="preserve"> </v>
      </c>
      <c r="F1274" s="94" t="str">
        <f t="shared" si="122"/>
        <v xml:space="preserve"> </v>
      </c>
      <c r="G1274" s="94" t="str">
        <f t="shared" si="118"/>
        <v xml:space="preserve"> </v>
      </c>
      <c r="H1274" s="98">
        <f t="shared" si="123"/>
        <v>2</v>
      </c>
      <c r="I1274"/>
    </row>
    <row r="1275" spans="1:9" ht="16">
      <c r="A1275" s="43" t="str">
        <f t="shared" si="119"/>
        <v xml:space="preserve"> </v>
      </c>
      <c r="B1275" s="93" t="str">
        <f>IF(A1275=" "," ",IF(periods_per_year=26,IF(A1275=1,fpdate,B1274+14),IF(periods_per_year=52,IF(A1275=1,fpdate,B1274+7),DATE(YEAR(fpdate),MONTH(fpdate)+(A1275-1)*months_per_period,IF(periods_per_year=24,IF((1-MOD(A1275,2))=1,DAY(fpdate)+14,DAY(fpdate)),DAY(fpdate))))))</f>
        <v xml:space="preserve"> </v>
      </c>
      <c r="C1275" s="94" t="str">
        <f t="shared" si="120"/>
        <v xml:space="preserve"> </v>
      </c>
      <c r="D1275" s="99"/>
      <c r="E1275" s="94" t="str">
        <f t="shared" si="121"/>
        <v xml:space="preserve"> </v>
      </c>
      <c r="F1275" s="94" t="str">
        <f t="shared" si="122"/>
        <v xml:space="preserve"> </v>
      </c>
      <c r="G1275" s="94" t="str">
        <f t="shared" si="118"/>
        <v xml:space="preserve"> </v>
      </c>
      <c r="H1275" s="98">
        <f t="shared" si="123"/>
        <v>2</v>
      </c>
      <c r="I1275"/>
    </row>
    <row r="1276" spans="1:9" ht="16">
      <c r="A1276" s="43" t="str">
        <f t="shared" si="119"/>
        <v xml:space="preserve"> </v>
      </c>
      <c r="B1276" s="93" t="str">
        <f>IF(A1276=" "," ",IF(periods_per_year=26,IF(A1276=1,fpdate,B1275+14),IF(periods_per_year=52,IF(A1276=1,fpdate,B1275+7),DATE(YEAR(fpdate),MONTH(fpdate)+(A1276-1)*months_per_period,IF(periods_per_year=24,IF((1-MOD(A1276,2))=1,DAY(fpdate)+14,DAY(fpdate)),DAY(fpdate))))))</f>
        <v xml:space="preserve"> </v>
      </c>
      <c r="C1276" s="94" t="str">
        <f t="shared" si="120"/>
        <v xml:space="preserve"> </v>
      </c>
      <c r="D1276" s="99"/>
      <c r="E1276" s="94" t="str">
        <f t="shared" si="121"/>
        <v xml:space="preserve"> </v>
      </c>
      <c r="F1276" s="94" t="str">
        <f t="shared" si="122"/>
        <v xml:space="preserve"> </v>
      </c>
      <c r="G1276" s="94" t="str">
        <f t="shared" si="118"/>
        <v xml:space="preserve"> </v>
      </c>
      <c r="H1276" s="98">
        <f t="shared" si="123"/>
        <v>2</v>
      </c>
      <c r="I1276"/>
    </row>
    <row r="1277" spans="1:9" ht="16">
      <c r="A1277" s="43" t="str">
        <f t="shared" si="119"/>
        <v xml:space="preserve"> </v>
      </c>
      <c r="B1277" s="93" t="str">
        <f>IF(A1277=" "," ",IF(periods_per_year=26,IF(A1277=1,fpdate,B1276+14),IF(periods_per_year=52,IF(A1277=1,fpdate,B1276+7),DATE(YEAR(fpdate),MONTH(fpdate)+(A1277-1)*months_per_period,IF(periods_per_year=24,IF((1-MOD(A1277,2))=1,DAY(fpdate)+14,DAY(fpdate)),DAY(fpdate))))))</f>
        <v xml:space="preserve"> </v>
      </c>
      <c r="C1277" s="94" t="str">
        <f t="shared" si="120"/>
        <v xml:space="preserve"> </v>
      </c>
      <c r="D1277" s="99"/>
      <c r="E1277" s="94" t="str">
        <f t="shared" si="121"/>
        <v xml:space="preserve"> </v>
      </c>
      <c r="F1277" s="94" t="str">
        <f t="shared" si="122"/>
        <v xml:space="preserve"> </v>
      </c>
      <c r="G1277" s="94" t="str">
        <f t="shared" si="118"/>
        <v xml:space="preserve"> </v>
      </c>
      <c r="H1277" s="98">
        <f t="shared" si="123"/>
        <v>2</v>
      </c>
      <c r="I1277"/>
    </row>
    <row r="1278" spans="1:9" ht="16">
      <c r="A1278" s="43" t="str">
        <f t="shared" si="119"/>
        <v xml:space="preserve"> </v>
      </c>
      <c r="B1278" s="93" t="str">
        <f>IF(A1278=" "," ",IF(periods_per_year=26,IF(A1278=1,fpdate,B1277+14),IF(periods_per_year=52,IF(A1278=1,fpdate,B1277+7),DATE(YEAR(fpdate),MONTH(fpdate)+(A1278-1)*months_per_period,IF(periods_per_year=24,IF((1-MOD(A1278,2))=1,DAY(fpdate)+14,DAY(fpdate)),DAY(fpdate))))))</f>
        <v xml:space="preserve"> </v>
      </c>
      <c r="C1278" s="94" t="str">
        <f t="shared" si="120"/>
        <v xml:space="preserve"> </v>
      </c>
      <c r="D1278" s="99"/>
      <c r="E1278" s="94" t="str">
        <f t="shared" si="121"/>
        <v xml:space="preserve"> </v>
      </c>
      <c r="F1278" s="94" t="str">
        <f t="shared" si="122"/>
        <v xml:space="preserve"> </v>
      </c>
      <c r="G1278" s="94" t="str">
        <f t="shared" ref="G1278:G1341" si="124">IF(A1278=" "," ",G1277-F1278)</f>
        <v xml:space="preserve"> </v>
      </c>
      <c r="H1278" s="98">
        <f t="shared" si="123"/>
        <v>2</v>
      </c>
      <c r="I1278"/>
    </row>
    <row r="1279" spans="1:9" ht="16">
      <c r="A1279" s="43" t="str">
        <f t="shared" si="119"/>
        <v xml:space="preserve"> </v>
      </c>
      <c r="B1279" s="93" t="str">
        <f>IF(A1279=" "," ",IF(periods_per_year=26,IF(A1279=1,fpdate,B1278+14),IF(periods_per_year=52,IF(A1279=1,fpdate,B1278+7),DATE(YEAR(fpdate),MONTH(fpdate)+(A1279-1)*months_per_period,IF(periods_per_year=24,IF((1-MOD(A1279,2))=1,DAY(fpdate)+14,DAY(fpdate)),DAY(fpdate))))))</f>
        <v xml:space="preserve"> </v>
      </c>
      <c r="C1279" s="94" t="str">
        <f t="shared" si="120"/>
        <v xml:space="preserve"> </v>
      </c>
      <c r="D1279" s="99"/>
      <c r="E1279" s="94" t="str">
        <f t="shared" si="121"/>
        <v xml:space="preserve"> </v>
      </c>
      <c r="F1279" s="94" t="str">
        <f t="shared" si="122"/>
        <v xml:space="preserve"> </v>
      </c>
      <c r="G1279" s="94" t="str">
        <f t="shared" si="124"/>
        <v xml:space="preserve"> </v>
      </c>
      <c r="H1279" s="98">
        <f t="shared" si="123"/>
        <v>2</v>
      </c>
      <c r="I1279"/>
    </row>
    <row r="1280" spans="1:9" ht="16">
      <c r="A1280" s="43" t="str">
        <f t="shared" si="119"/>
        <v xml:space="preserve"> </v>
      </c>
      <c r="B1280" s="93" t="str">
        <f>IF(A1280=" "," ",IF(periods_per_year=26,IF(A1280=1,fpdate,B1279+14),IF(periods_per_year=52,IF(A1280=1,fpdate,B1279+7),DATE(YEAR(fpdate),MONTH(fpdate)+(A1280-1)*months_per_period,IF(periods_per_year=24,IF((1-MOD(A1280,2))=1,DAY(fpdate)+14,DAY(fpdate)),DAY(fpdate))))))</f>
        <v xml:space="preserve"> </v>
      </c>
      <c r="C1280" s="94" t="str">
        <f t="shared" si="120"/>
        <v xml:space="preserve"> </v>
      </c>
      <c r="D1280" s="99"/>
      <c r="E1280" s="94" t="str">
        <f t="shared" si="121"/>
        <v xml:space="preserve"> </v>
      </c>
      <c r="F1280" s="94" t="str">
        <f t="shared" si="122"/>
        <v xml:space="preserve"> </v>
      </c>
      <c r="G1280" s="94" t="str">
        <f t="shared" si="124"/>
        <v xml:space="preserve"> </v>
      </c>
      <c r="H1280" s="98">
        <f t="shared" si="123"/>
        <v>2</v>
      </c>
      <c r="I1280"/>
    </row>
    <row r="1281" spans="1:9" ht="16">
      <c r="A1281" s="43" t="str">
        <f t="shared" si="119"/>
        <v xml:space="preserve"> </v>
      </c>
      <c r="B1281" s="93" t="str">
        <f>IF(A1281=" "," ",IF(periods_per_year=26,IF(A1281=1,fpdate,B1280+14),IF(periods_per_year=52,IF(A1281=1,fpdate,B1280+7),DATE(YEAR(fpdate),MONTH(fpdate)+(A1281-1)*months_per_period,IF(periods_per_year=24,IF((1-MOD(A1281,2))=1,DAY(fpdate)+14,DAY(fpdate)),DAY(fpdate))))))</f>
        <v xml:space="preserve"> </v>
      </c>
      <c r="C1281" s="94" t="str">
        <f t="shared" si="120"/>
        <v xml:space="preserve"> </v>
      </c>
      <c r="D1281" s="99"/>
      <c r="E1281" s="94" t="str">
        <f t="shared" si="121"/>
        <v xml:space="preserve"> </v>
      </c>
      <c r="F1281" s="94" t="str">
        <f t="shared" si="122"/>
        <v xml:space="preserve"> </v>
      </c>
      <c r="G1281" s="94" t="str">
        <f t="shared" si="124"/>
        <v xml:space="preserve"> </v>
      </c>
      <c r="H1281" s="98">
        <f t="shared" si="123"/>
        <v>2</v>
      </c>
      <c r="I1281"/>
    </row>
    <row r="1282" spans="1:9" ht="16">
      <c r="A1282" s="43" t="str">
        <f t="shared" si="119"/>
        <v xml:space="preserve"> </v>
      </c>
      <c r="B1282" s="93" t="str">
        <f>IF(A1282=" "," ",IF(periods_per_year=26,IF(A1282=1,fpdate,B1281+14),IF(periods_per_year=52,IF(A1282=1,fpdate,B1281+7),DATE(YEAR(fpdate),MONTH(fpdate)+(A1282-1)*months_per_period,IF(periods_per_year=24,IF((1-MOD(A1282,2))=1,DAY(fpdate)+14,DAY(fpdate)),DAY(fpdate))))))</f>
        <v xml:space="preserve"> </v>
      </c>
      <c r="C1282" s="94" t="str">
        <f t="shared" si="120"/>
        <v xml:space="preserve"> </v>
      </c>
      <c r="D1282" s="99"/>
      <c r="E1282" s="94" t="str">
        <f t="shared" si="121"/>
        <v xml:space="preserve"> </v>
      </c>
      <c r="F1282" s="94" t="str">
        <f t="shared" si="122"/>
        <v xml:space="preserve"> </v>
      </c>
      <c r="G1282" s="94" t="str">
        <f t="shared" si="124"/>
        <v xml:space="preserve"> </v>
      </c>
      <c r="H1282" s="98">
        <f t="shared" si="123"/>
        <v>2</v>
      </c>
      <c r="I1282"/>
    </row>
    <row r="1283" spans="1:9" ht="16">
      <c r="A1283" s="43" t="str">
        <f t="shared" si="119"/>
        <v xml:space="preserve"> </v>
      </c>
      <c r="B1283" s="93" t="str">
        <f>IF(A1283=" "," ",IF(periods_per_year=26,IF(A1283=1,fpdate,B1282+14),IF(periods_per_year=52,IF(A1283=1,fpdate,B1282+7),DATE(YEAR(fpdate),MONTH(fpdate)+(A1283-1)*months_per_period,IF(periods_per_year=24,IF((1-MOD(A1283,2))=1,DAY(fpdate)+14,DAY(fpdate)),DAY(fpdate))))))</f>
        <v xml:space="preserve"> </v>
      </c>
      <c r="C1283" s="94" t="str">
        <f t="shared" si="120"/>
        <v xml:space="preserve"> </v>
      </c>
      <c r="D1283" s="99"/>
      <c r="E1283" s="94" t="str">
        <f t="shared" si="121"/>
        <v xml:space="preserve"> </v>
      </c>
      <c r="F1283" s="94" t="str">
        <f t="shared" si="122"/>
        <v xml:space="preserve"> </v>
      </c>
      <c r="G1283" s="94" t="str">
        <f t="shared" si="124"/>
        <v xml:space="preserve"> </v>
      </c>
      <c r="H1283" s="98">
        <f t="shared" si="123"/>
        <v>2</v>
      </c>
      <c r="I1283"/>
    </row>
    <row r="1284" spans="1:9" ht="16">
      <c r="A1284" s="43" t="str">
        <f t="shared" si="119"/>
        <v xml:space="preserve"> </v>
      </c>
      <c r="B1284" s="93" t="str">
        <f>IF(A1284=" "," ",IF(periods_per_year=26,IF(A1284=1,fpdate,B1283+14),IF(periods_per_year=52,IF(A1284=1,fpdate,B1283+7),DATE(YEAR(fpdate),MONTH(fpdate)+(A1284-1)*months_per_period,IF(periods_per_year=24,IF((1-MOD(A1284,2))=1,DAY(fpdate)+14,DAY(fpdate)),DAY(fpdate))))))</f>
        <v xml:space="preserve"> </v>
      </c>
      <c r="C1284" s="94" t="str">
        <f t="shared" si="120"/>
        <v xml:space="preserve"> </v>
      </c>
      <c r="D1284" s="99"/>
      <c r="E1284" s="94" t="str">
        <f t="shared" si="121"/>
        <v xml:space="preserve"> </v>
      </c>
      <c r="F1284" s="94" t="str">
        <f t="shared" si="122"/>
        <v xml:space="preserve"> </v>
      </c>
      <c r="G1284" s="94" t="str">
        <f t="shared" si="124"/>
        <v xml:space="preserve"> </v>
      </c>
      <c r="H1284" s="98">
        <f t="shared" si="123"/>
        <v>2</v>
      </c>
      <c r="I1284"/>
    </row>
    <row r="1285" spans="1:9" ht="16">
      <c r="A1285" s="43" t="str">
        <f t="shared" si="119"/>
        <v xml:space="preserve"> </v>
      </c>
      <c r="B1285" s="93" t="str">
        <f>IF(A1285=" "," ",IF(periods_per_year=26,IF(A1285=1,fpdate,B1284+14),IF(periods_per_year=52,IF(A1285=1,fpdate,B1284+7),DATE(YEAR(fpdate),MONTH(fpdate)+(A1285-1)*months_per_period,IF(periods_per_year=24,IF((1-MOD(A1285,2))=1,DAY(fpdate)+14,DAY(fpdate)),DAY(fpdate))))))</f>
        <v xml:space="preserve"> </v>
      </c>
      <c r="C1285" s="94" t="str">
        <f t="shared" si="120"/>
        <v xml:space="preserve"> </v>
      </c>
      <c r="D1285" s="99"/>
      <c r="E1285" s="94" t="str">
        <f t="shared" si="121"/>
        <v xml:space="preserve"> </v>
      </c>
      <c r="F1285" s="94" t="str">
        <f t="shared" si="122"/>
        <v xml:space="preserve"> </v>
      </c>
      <c r="G1285" s="94" t="str">
        <f t="shared" si="124"/>
        <v xml:space="preserve"> </v>
      </c>
      <c r="H1285" s="98">
        <f t="shared" si="123"/>
        <v>2</v>
      </c>
      <c r="I1285"/>
    </row>
    <row r="1286" spans="1:9" ht="16">
      <c r="A1286" s="43" t="str">
        <f t="shared" si="119"/>
        <v xml:space="preserve"> </v>
      </c>
      <c r="B1286" s="93" t="str">
        <f>IF(A1286=" "," ",IF(periods_per_year=26,IF(A1286=1,fpdate,B1285+14),IF(periods_per_year=52,IF(A1286=1,fpdate,B1285+7),DATE(YEAR(fpdate),MONTH(fpdate)+(A1286-1)*months_per_period,IF(periods_per_year=24,IF((1-MOD(A1286,2))=1,DAY(fpdate)+14,DAY(fpdate)),DAY(fpdate))))))</f>
        <v xml:space="preserve"> </v>
      </c>
      <c r="C1286" s="94" t="str">
        <f t="shared" si="120"/>
        <v xml:space="preserve"> </v>
      </c>
      <c r="D1286" s="99"/>
      <c r="E1286" s="94" t="str">
        <f t="shared" si="121"/>
        <v xml:space="preserve"> </v>
      </c>
      <c r="F1286" s="94" t="str">
        <f t="shared" si="122"/>
        <v xml:space="preserve"> </v>
      </c>
      <c r="G1286" s="94" t="str">
        <f t="shared" si="124"/>
        <v xml:space="preserve"> </v>
      </c>
      <c r="H1286" s="98">
        <f t="shared" si="123"/>
        <v>2</v>
      </c>
      <c r="I1286"/>
    </row>
    <row r="1287" spans="1:9" ht="16">
      <c r="A1287" s="43" t="str">
        <f t="shared" si="119"/>
        <v xml:space="preserve"> </v>
      </c>
      <c r="B1287" s="93" t="str">
        <f>IF(A1287=" "," ",IF(periods_per_year=26,IF(A1287=1,fpdate,B1286+14),IF(periods_per_year=52,IF(A1287=1,fpdate,B1286+7),DATE(YEAR(fpdate),MONTH(fpdate)+(A1287-1)*months_per_period,IF(periods_per_year=24,IF((1-MOD(A1287,2))=1,DAY(fpdate)+14,DAY(fpdate)),DAY(fpdate))))))</f>
        <v xml:space="preserve"> </v>
      </c>
      <c r="C1287" s="94" t="str">
        <f t="shared" si="120"/>
        <v xml:space="preserve"> </v>
      </c>
      <c r="D1287" s="99"/>
      <c r="E1287" s="94" t="str">
        <f t="shared" si="121"/>
        <v xml:space="preserve"> </v>
      </c>
      <c r="F1287" s="94" t="str">
        <f t="shared" si="122"/>
        <v xml:space="preserve"> </v>
      </c>
      <c r="G1287" s="94" t="str">
        <f t="shared" si="124"/>
        <v xml:space="preserve"> </v>
      </c>
      <c r="H1287" s="98">
        <f t="shared" si="123"/>
        <v>2</v>
      </c>
      <c r="I1287"/>
    </row>
    <row r="1288" spans="1:9" ht="16">
      <c r="A1288" s="43" t="str">
        <f t="shared" si="119"/>
        <v xml:space="preserve"> </v>
      </c>
      <c r="B1288" s="93" t="str">
        <f>IF(A1288=" "," ",IF(periods_per_year=26,IF(A1288=1,fpdate,B1287+14),IF(periods_per_year=52,IF(A1288=1,fpdate,B1287+7),DATE(YEAR(fpdate),MONTH(fpdate)+(A1288-1)*months_per_period,IF(periods_per_year=24,IF((1-MOD(A1288,2))=1,DAY(fpdate)+14,DAY(fpdate)),DAY(fpdate))))))</f>
        <v xml:space="preserve"> </v>
      </c>
      <c r="C1288" s="94" t="str">
        <f t="shared" si="120"/>
        <v xml:space="preserve"> </v>
      </c>
      <c r="D1288" s="99"/>
      <c r="E1288" s="94" t="str">
        <f t="shared" si="121"/>
        <v xml:space="preserve"> </v>
      </c>
      <c r="F1288" s="94" t="str">
        <f t="shared" si="122"/>
        <v xml:space="preserve"> </v>
      </c>
      <c r="G1288" s="94" t="str">
        <f t="shared" si="124"/>
        <v xml:space="preserve"> </v>
      </c>
      <c r="H1288" s="98">
        <f t="shared" si="123"/>
        <v>2</v>
      </c>
      <c r="I1288"/>
    </row>
    <row r="1289" spans="1:9" ht="16">
      <c r="A1289" s="43" t="str">
        <f t="shared" si="119"/>
        <v xml:space="preserve"> </v>
      </c>
      <c r="B1289" s="93" t="str">
        <f>IF(A1289=" "," ",IF(periods_per_year=26,IF(A1289=1,fpdate,B1288+14),IF(periods_per_year=52,IF(A1289=1,fpdate,B1288+7),DATE(YEAR(fpdate),MONTH(fpdate)+(A1289-1)*months_per_period,IF(periods_per_year=24,IF((1-MOD(A1289,2))=1,DAY(fpdate)+14,DAY(fpdate)),DAY(fpdate))))))</f>
        <v xml:space="preserve"> </v>
      </c>
      <c r="C1289" s="94" t="str">
        <f t="shared" si="120"/>
        <v xml:space="preserve"> </v>
      </c>
      <c r="D1289" s="99"/>
      <c r="E1289" s="94" t="str">
        <f t="shared" si="121"/>
        <v xml:space="preserve"> </v>
      </c>
      <c r="F1289" s="94" t="str">
        <f t="shared" si="122"/>
        <v xml:space="preserve"> </v>
      </c>
      <c r="G1289" s="94" t="str">
        <f t="shared" si="124"/>
        <v xml:space="preserve"> </v>
      </c>
      <c r="H1289" s="98">
        <f t="shared" si="123"/>
        <v>2</v>
      </c>
      <c r="I1289"/>
    </row>
    <row r="1290" spans="1:9" ht="16">
      <c r="A1290" s="43" t="str">
        <f t="shared" ref="A1290:A1353" si="125">IF(A1289&gt;=nper," ",A1289+1)</f>
        <v xml:space="preserve"> </v>
      </c>
      <c r="B1290" s="93" t="str">
        <f>IF(A1290=" "," ",IF(periods_per_year=26,IF(A1290=1,fpdate,B1289+14),IF(periods_per_year=52,IF(A1290=1,fpdate,B1289+7),DATE(YEAR(fpdate),MONTH(fpdate)+(A1290-1)*months_per_period,IF(periods_per_year=24,IF((1-MOD(A1290,2))=1,DAY(fpdate)+14,DAY(fpdate)),DAY(fpdate))))))</f>
        <v xml:space="preserve"> </v>
      </c>
      <c r="C1290" s="94" t="str">
        <f t="shared" ref="C1290:C1353" si="126">IF(A1290=" "," ",IF(OR(A1290=nper,payment&gt;ROUND((1+rate)*G1289,2)),ROUND((1+rate)*G1289,2),payment))</f>
        <v xml:space="preserve"> </v>
      </c>
      <c r="D1290" s="99"/>
      <c r="E1290" s="94" t="str">
        <f t="shared" ref="E1290:E1353" si="127">IF(A1290=" "," ",ROUND(rate*G1289,2))</f>
        <v xml:space="preserve"> </v>
      </c>
      <c r="F1290" s="94" t="str">
        <f t="shared" ref="F1290:F1353" si="128">IF(A1290=" "," ",C1290-E1290+D1290)</f>
        <v xml:space="preserve"> </v>
      </c>
      <c r="G1290" s="94" t="str">
        <f t="shared" si="124"/>
        <v xml:space="preserve"> </v>
      </c>
      <c r="H1290" s="98">
        <f t="shared" si="123"/>
        <v>2</v>
      </c>
      <c r="I1290"/>
    </row>
    <row r="1291" spans="1:9" ht="16">
      <c r="A1291" s="43" t="str">
        <f t="shared" si="125"/>
        <v xml:space="preserve"> </v>
      </c>
      <c r="B1291" s="93" t="str">
        <f>IF(A1291=" "," ",IF(periods_per_year=26,IF(A1291=1,fpdate,B1290+14),IF(periods_per_year=52,IF(A1291=1,fpdate,B1290+7),DATE(YEAR(fpdate),MONTH(fpdate)+(A1291-1)*months_per_period,IF(periods_per_year=24,IF((1-MOD(A1291,2))=1,DAY(fpdate)+14,DAY(fpdate)),DAY(fpdate))))))</f>
        <v xml:space="preserve"> </v>
      </c>
      <c r="C1291" s="94" t="str">
        <f t="shared" si="126"/>
        <v xml:space="preserve"> </v>
      </c>
      <c r="D1291" s="99"/>
      <c r="E1291" s="94" t="str">
        <f t="shared" si="127"/>
        <v xml:space="preserve"> </v>
      </c>
      <c r="F1291" s="94" t="str">
        <f t="shared" si="128"/>
        <v xml:space="preserve"> </v>
      </c>
      <c r="G1291" s="94" t="str">
        <f t="shared" si="124"/>
        <v xml:space="preserve"> </v>
      </c>
      <c r="H1291" s="98">
        <f t="shared" ref="H1291:H1354" si="129">IF(AND(G1291&lt;&gt;" ",G1292=" "),1,2)</f>
        <v>2</v>
      </c>
      <c r="I1291"/>
    </row>
    <row r="1292" spans="1:9" ht="16">
      <c r="A1292" s="43" t="str">
        <f t="shared" si="125"/>
        <v xml:space="preserve"> </v>
      </c>
      <c r="B1292" s="93" t="str">
        <f>IF(A1292=" "," ",IF(periods_per_year=26,IF(A1292=1,fpdate,B1291+14),IF(periods_per_year=52,IF(A1292=1,fpdate,B1291+7),DATE(YEAR(fpdate),MONTH(fpdate)+(A1292-1)*months_per_period,IF(periods_per_year=24,IF((1-MOD(A1292,2))=1,DAY(fpdate)+14,DAY(fpdate)),DAY(fpdate))))))</f>
        <v xml:space="preserve"> </v>
      </c>
      <c r="C1292" s="94" t="str">
        <f t="shared" si="126"/>
        <v xml:space="preserve"> </v>
      </c>
      <c r="D1292" s="99"/>
      <c r="E1292" s="94" t="str">
        <f t="shared" si="127"/>
        <v xml:space="preserve"> </v>
      </c>
      <c r="F1292" s="94" t="str">
        <f t="shared" si="128"/>
        <v xml:space="preserve"> </v>
      </c>
      <c r="G1292" s="94" t="str">
        <f t="shared" si="124"/>
        <v xml:space="preserve"> </v>
      </c>
      <c r="H1292" s="98">
        <f t="shared" si="129"/>
        <v>2</v>
      </c>
      <c r="I1292"/>
    </row>
    <row r="1293" spans="1:9" ht="16">
      <c r="A1293" s="43" t="str">
        <f t="shared" si="125"/>
        <v xml:space="preserve"> </v>
      </c>
      <c r="B1293" s="93" t="str">
        <f>IF(A1293=" "," ",IF(periods_per_year=26,IF(A1293=1,fpdate,B1292+14),IF(periods_per_year=52,IF(A1293=1,fpdate,B1292+7),DATE(YEAR(fpdate),MONTH(fpdate)+(A1293-1)*months_per_period,IF(periods_per_year=24,IF((1-MOD(A1293,2))=1,DAY(fpdate)+14,DAY(fpdate)),DAY(fpdate))))))</f>
        <v xml:space="preserve"> </v>
      </c>
      <c r="C1293" s="94" t="str">
        <f t="shared" si="126"/>
        <v xml:space="preserve"> </v>
      </c>
      <c r="D1293" s="99"/>
      <c r="E1293" s="94" t="str">
        <f t="shared" si="127"/>
        <v xml:space="preserve"> </v>
      </c>
      <c r="F1293" s="94" t="str">
        <f t="shared" si="128"/>
        <v xml:space="preserve"> </v>
      </c>
      <c r="G1293" s="94" t="str">
        <f t="shared" si="124"/>
        <v xml:space="preserve"> </v>
      </c>
      <c r="H1293" s="98">
        <f t="shared" si="129"/>
        <v>2</v>
      </c>
      <c r="I1293"/>
    </row>
    <row r="1294" spans="1:9" ht="16">
      <c r="A1294" s="43" t="str">
        <f t="shared" si="125"/>
        <v xml:space="preserve"> </v>
      </c>
      <c r="B1294" s="93" t="str">
        <f>IF(A1294=" "," ",IF(periods_per_year=26,IF(A1294=1,fpdate,B1293+14),IF(periods_per_year=52,IF(A1294=1,fpdate,B1293+7),DATE(YEAR(fpdate),MONTH(fpdate)+(A1294-1)*months_per_period,IF(periods_per_year=24,IF((1-MOD(A1294,2))=1,DAY(fpdate)+14,DAY(fpdate)),DAY(fpdate))))))</f>
        <v xml:space="preserve"> </v>
      </c>
      <c r="C1294" s="94" t="str">
        <f t="shared" si="126"/>
        <v xml:space="preserve"> </v>
      </c>
      <c r="D1294" s="99"/>
      <c r="E1294" s="94" t="str">
        <f t="shared" si="127"/>
        <v xml:space="preserve"> </v>
      </c>
      <c r="F1294" s="94" t="str">
        <f t="shared" si="128"/>
        <v xml:space="preserve"> </v>
      </c>
      <c r="G1294" s="94" t="str">
        <f t="shared" si="124"/>
        <v xml:space="preserve"> </v>
      </c>
      <c r="H1294" s="98">
        <f t="shared" si="129"/>
        <v>2</v>
      </c>
      <c r="I1294"/>
    </row>
    <row r="1295" spans="1:9" ht="16">
      <c r="A1295" s="43" t="str">
        <f t="shared" si="125"/>
        <v xml:space="preserve"> </v>
      </c>
      <c r="B1295" s="93" t="str">
        <f>IF(A1295=" "," ",IF(periods_per_year=26,IF(A1295=1,fpdate,B1294+14),IF(periods_per_year=52,IF(A1295=1,fpdate,B1294+7),DATE(YEAR(fpdate),MONTH(fpdate)+(A1295-1)*months_per_period,IF(periods_per_year=24,IF((1-MOD(A1295,2))=1,DAY(fpdate)+14,DAY(fpdate)),DAY(fpdate))))))</f>
        <v xml:space="preserve"> </v>
      </c>
      <c r="C1295" s="94" t="str">
        <f t="shared" si="126"/>
        <v xml:space="preserve"> </v>
      </c>
      <c r="D1295" s="99"/>
      <c r="E1295" s="94" t="str">
        <f t="shared" si="127"/>
        <v xml:space="preserve"> </v>
      </c>
      <c r="F1295" s="94" t="str">
        <f t="shared" si="128"/>
        <v xml:space="preserve"> </v>
      </c>
      <c r="G1295" s="94" t="str">
        <f t="shared" si="124"/>
        <v xml:space="preserve"> </v>
      </c>
      <c r="H1295" s="98">
        <f t="shared" si="129"/>
        <v>2</v>
      </c>
      <c r="I1295"/>
    </row>
    <row r="1296" spans="1:9" ht="16">
      <c r="A1296" s="43" t="str">
        <f t="shared" si="125"/>
        <v xml:space="preserve"> </v>
      </c>
      <c r="B1296" s="93" t="str">
        <f>IF(A1296=" "," ",IF(periods_per_year=26,IF(A1296=1,fpdate,B1295+14),IF(periods_per_year=52,IF(A1296=1,fpdate,B1295+7),DATE(YEAR(fpdate),MONTH(fpdate)+(A1296-1)*months_per_period,IF(periods_per_year=24,IF((1-MOD(A1296,2))=1,DAY(fpdate)+14,DAY(fpdate)),DAY(fpdate))))))</f>
        <v xml:space="preserve"> </v>
      </c>
      <c r="C1296" s="94" t="str">
        <f t="shared" si="126"/>
        <v xml:space="preserve"> </v>
      </c>
      <c r="D1296" s="99"/>
      <c r="E1296" s="94" t="str">
        <f t="shared" si="127"/>
        <v xml:space="preserve"> </v>
      </c>
      <c r="F1296" s="94" t="str">
        <f t="shared" si="128"/>
        <v xml:space="preserve"> </v>
      </c>
      <c r="G1296" s="94" t="str">
        <f t="shared" si="124"/>
        <v xml:space="preserve"> </v>
      </c>
      <c r="H1296" s="98">
        <f t="shared" si="129"/>
        <v>2</v>
      </c>
      <c r="I1296"/>
    </row>
    <row r="1297" spans="1:9" ht="16">
      <c r="A1297" s="43" t="str">
        <f t="shared" si="125"/>
        <v xml:space="preserve"> </v>
      </c>
      <c r="B1297" s="93" t="str">
        <f>IF(A1297=" "," ",IF(periods_per_year=26,IF(A1297=1,fpdate,B1296+14),IF(periods_per_year=52,IF(A1297=1,fpdate,B1296+7),DATE(YEAR(fpdate),MONTH(fpdate)+(A1297-1)*months_per_period,IF(periods_per_year=24,IF((1-MOD(A1297,2))=1,DAY(fpdate)+14,DAY(fpdate)),DAY(fpdate))))))</f>
        <v xml:space="preserve"> </v>
      </c>
      <c r="C1297" s="94" t="str">
        <f t="shared" si="126"/>
        <v xml:space="preserve"> </v>
      </c>
      <c r="D1297" s="99"/>
      <c r="E1297" s="94" t="str">
        <f t="shared" si="127"/>
        <v xml:space="preserve"> </v>
      </c>
      <c r="F1297" s="94" t="str">
        <f t="shared" si="128"/>
        <v xml:space="preserve"> </v>
      </c>
      <c r="G1297" s="94" t="str">
        <f t="shared" si="124"/>
        <v xml:space="preserve"> </v>
      </c>
      <c r="H1297" s="98">
        <f t="shared" si="129"/>
        <v>2</v>
      </c>
      <c r="I1297"/>
    </row>
    <row r="1298" spans="1:9" ht="16">
      <c r="A1298" s="43" t="str">
        <f t="shared" si="125"/>
        <v xml:space="preserve"> </v>
      </c>
      <c r="B1298" s="93" t="str">
        <f>IF(A1298=" "," ",IF(periods_per_year=26,IF(A1298=1,fpdate,B1297+14),IF(periods_per_year=52,IF(A1298=1,fpdate,B1297+7),DATE(YEAR(fpdate),MONTH(fpdate)+(A1298-1)*months_per_period,IF(periods_per_year=24,IF((1-MOD(A1298,2))=1,DAY(fpdate)+14,DAY(fpdate)),DAY(fpdate))))))</f>
        <v xml:space="preserve"> </v>
      </c>
      <c r="C1298" s="94" t="str">
        <f t="shared" si="126"/>
        <v xml:space="preserve"> </v>
      </c>
      <c r="D1298" s="99"/>
      <c r="E1298" s="94" t="str">
        <f t="shared" si="127"/>
        <v xml:space="preserve"> </v>
      </c>
      <c r="F1298" s="94" t="str">
        <f t="shared" si="128"/>
        <v xml:space="preserve"> </v>
      </c>
      <c r="G1298" s="94" t="str">
        <f t="shared" si="124"/>
        <v xml:space="preserve"> </v>
      </c>
      <c r="H1298" s="98">
        <f t="shared" si="129"/>
        <v>2</v>
      </c>
      <c r="I1298"/>
    </row>
    <row r="1299" spans="1:9" ht="16">
      <c r="A1299" s="43" t="str">
        <f t="shared" si="125"/>
        <v xml:space="preserve"> </v>
      </c>
      <c r="B1299" s="93" t="str">
        <f>IF(A1299=" "," ",IF(periods_per_year=26,IF(A1299=1,fpdate,B1298+14),IF(periods_per_year=52,IF(A1299=1,fpdate,B1298+7),DATE(YEAR(fpdate),MONTH(fpdate)+(A1299-1)*months_per_period,IF(periods_per_year=24,IF((1-MOD(A1299,2))=1,DAY(fpdate)+14,DAY(fpdate)),DAY(fpdate))))))</f>
        <v xml:space="preserve"> </v>
      </c>
      <c r="C1299" s="94" t="str">
        <f t="shared" si="126"/>
        <v xml:space="preserve"> </v>
      </c>
      <c r="D1299" s="99"/>
      <c r="E1299" s="94" t="str">
        <f t="shared" si="127"/>
        <v xml:space="preserve"> </v>
      </c>
      <c r="F1299" s="94" t="str">
        <f t="shared" si="128"/>
        <v xml:space="preserve"> </v>
      </c>
      <c r="G1299" s="94" t="str">
        <f t="shared" si="124"/>
        <v xml:space="preserve"> </v>
      </c>
      <c r="H1299" s="98">
        <f t="shared" si="129"/>
        <v>2</v>
      </c>
      <c r="I1299"/>
    </row>
    <row r="1300" spans="1:9" ht="16">
      <c r="A1300" s="43" t="str">
        <f t="shared" si="125"/>
        <v xml:space="preserve"> </v>
      </c>
      <c r="B1300" s="93" t="str">
        <f>IF(A1300=" "," ",IF(periods_per_year=26,IF(A1300=1,fpdate,B1299+14),IF(periods_per_year=52,IF(A1300=1,fpdate,B1299+7),DATE(YEAR(fpdate),MONTH(fpdate)+(A1300-1)*months_per_period,IF(periods_per_year=24,IF((1-MOD(A1300,2))=1,DAY(fpdate)+14,DAY(fpdate)),DAY(fpdate))))))</f>
        <v xml:space="preserve"> </v>
      </c>
      <c r="C1300" s="94" t="str">
        <f t="shared" si="126"/>
        <v xml:space="preserve"> </v>
      </c>
      <c r="D1300" s="99"/>
      <c r="E1300" s="94" t="str">
        <f t="shared" si="127"/>
        <v xml:space="preserve"> </v>
      </c>
      <c r="F1300" s="94" t="str">
        <f t="shared" si="128"/>
        <v xml:space="preserve"> </v>
      </c>
      <c r="G1300" s="94" t="str">
        <f t="shared" si="124"/>
        <v xml:space="preserve"> </v>
      </c>
      <c r="H1300" s="98">
        <f t="shared" si="129"/>
        <v>2</v>
      </c>
      <c r="I1300"/>
    </row>
    <row r="1301" spans="1:9" ht="16">
      <c r="A1301" s="43" t="str">
        <f t="shared" si="125"/>
        <v xml:space="preserve"> </v>
      </c>
      <c r="B1301" s="93" t="str">
        <f>IF(A1301=" "," ",IF(periods_per_year=26,IF(A1301=1,fpdate,B1300+14),IF(periods_per_year=52,IF(A1301=1,fpdate,B1300+7),DATE(YEAR(fpdate),MONTH(fpdate)+(A1301-1)*months_per_period,IF(periods_per_year=24,IF((1-MOD(A1301,2))=1,DAY(fpdate)+14,DAY(fpdate)),DAY(fpdate))))))</f>
        <v xml:space="preserve"> </v>
      </c>
      <c r="C1301" s="94" t="str">
        <f t="shared" si="126"/>
        <v xml:space="preserve"> </v>
      </c>
      <c r="D1301" s="99"/>
      <c r="E1301" s="94" t="str">
        <f t="shared" si="127"/>
        <v xml:space="preserve"> </v>
      </c>
      <c r="F1301" s="94" t="str">
        <f t="shared" si="128"/>
        <v xml:space="preserve"> </v>
      </c>
      <c r="G1301" s="94" t="str">
        <f t="shared" si="124"/>
        <v xml:space="preserve"> </v>
      </c>
      <c r="H1301" s="98">
        <f t="shared" si="129"/>
        <v>2</v>
      </c>
      <c r="I1301"/>
    </row>
    <row r="1302" spans="1:9" ht="16">
      <c r="A1302" s="43" t="str">
        <f t="shared" si="125"/>
        <v xml:space="preserve"> </v>
      </c>
      <c r="B1302" s="93" t="str">
        <f>IF(A1302=" "," ",IF(periods_per_year=26,IF(A1302=1,fpdate,B1301+14),IF(periods_per_year=52,IF(A1302=1,fpdate,B1301+7),DATE(YEAR(fpdate),MONTH(fpdate)+(A1302-1)*months_per_period,IF(periods_per_year=24,IF((1-MOD(A1302,2))=1,DAY(fpdate)+14,DAY(fpdate)),DAY(fpdate))))))</f>
        <v xml:space="preserve"> </v>
      </c>
      <c r="C1302" s="94" t="str">
        <f t="shared" si="126"/>
        <v xml:space="preserve"> </v>
      </c>
      <c r="D1302" s="99"/>
      <c r="E1302" s="94" t="str">
        <f t="shared" si="127"/>
        <v xml:space="preserve"> </v>
      </c>
      <c r="F1302" s="94" t="str">
        <f t="shared" si="128"/>
        <v xml:space="preserve"> </v>
      </c>
      <c r="G1302" s="94" t="str">
        <f t="shared" si="124"/>
        <v xml:space="preserve"> </v>
      </c>
      <c r="H1302" s="98">
        <f t="shared" si="129"/>
        <v>2</v>
      </c>
      <c r="I1302"/>
    </row>
    <row r="1303" spans="1:9" ht="16">
      <c r="A1303" s="43" t="str">
        <f t="shared" si="125"/>
        <v xml:space="preserve"> </v>
      </c>
      <c r="B1303" s="93" t="str">
        <f>IF(A1303=" "," ",IF(periods_per_year=26,IF(A1303=1,fpdate,B1302+14),IF(periods_per_year=52,IF(A1303=1,fpdate,B1302+7),DATE(YEAR(fpdate),MONTH(fpdate)+(A1303-1)*months_per_period,IF(periods_per_year=24,IF((1-MOD(A1303,2))=1,DAY(fpdate)+14,DAY(fpdate)),DAY(fpdate))))))</f>
        <v xml:space="preserve"> </v>
      </c>
      <c r="C1303" s="94" t="str">
        <f t="shared" si="126"/>
        <v xml:space="preserve"> </v>
      </c>
      <c r="D1303" s="99"/>
      <c r="E1303" s="94" t="str">
        <f t="shared" si="127"/>
        <v xml:space="preserve"> </v>
      </c>
      <c r="F1303" s="94" t="str">
        <f t="shared" si="128"/>
        <v xml:space="preserve"> </v>
      </c>
      <c r="G1303" s="94" t="str">
        <f t="shared" si="124"/>
        <v xml:space="preserve"> </v>
      </c>
      <c r="H1303" s="98">
        <f t="shared" si="129"/>
        <v>2</v>
      </c>
      <c r="I1303"/>
    </row>
    <row r="1304" spans="1:9" ht="16">
      <c r="A1304" s="43" t="str">
        <f t="shared" si="125"/>
        <v xml:space="preserve"> </v>
      </c>
      <c r="B1304" s="93" t="str">
        <f>IF(A1304=" "," ",IF(periods_per_year=26,IF(A1304=1,fpdate,B1303+14),IF(periods_per_year=52,IF(A1304=1,fpdate,B1303+7),DATE(YEAR(fpdate),MONTH(fpdate)+(A1304-1)*months_per_period,IF(periods_per_year=24,IF((1-MOD(A1304,2))=1,DAY(fpdate)+14,DAY(fpdate)),DAY(fpdate))))))</f>
        <v xml:space="preserve"> </v>
      </c>
      <c r="C1304" s="94" t="str">
        <f t="shared" si="126"/>
        <v xml:space="preserve"> </v>
      </c>
      <c r="D1304" s="99"/>
      <c r="E1304" s="94" t="str">
        <f t="shared" si="127"/>
        <v xml:space="preserve"> </v>
      </c>
      <c r="F1304" s="94" t="str">
        <f t="shared" si="128"/>
        <v xml:space="preserve"> </v>
      </c>
      <c r="G1304" s="94" t="str">
        <f t="shared" si="124"/>
        <v xml:space="preserve"> </v>
      </c>
      <c r="H1304" s="98">
        <f t="shared" si="129"/>
        <v>2</v>
      </c>
      <c r="I1304"/>
    </row>
    <row r="1305" spans="1:9" ht="16">
      <c r="A1305" s="43" t="str">
        <f t="shared" si="125"/>
        <v xml:space="preserve"> </v>
      </c>
      <c r="B1305" s="93" t="str">
        <f>IF(A1305=" "," ",IF(periods_per_year=26,IF(A1305=1,fpdate,B1304+14),IF(periods_per_year=52,IF(A1305=1,fpdate,B1304+7),DATE(YEAR(fpdate),MONTH(fpdate)+(A1305-1)*months_per_period,IF(periods_per_year=24,IF((1-MOD(A1305,2))=1,DAY(fpdate)+14,DAY(fpdate)),DAY(fpdate))))))</f>
        <v xml:space="preserve"> </v>
      </c>
      <c r="C1305" s="94" t="str">
        <f t="shared" si="126"/>
        <v xml:space="preserve"> </v>
      </c>
      <c r="D1305" s="99"/>
      <c r="E1305" s="94" t="str">
        <f t="shared" si="127"/>
        <v xml:space="preserve"> </v>
      </c>
      <c r="F1305" s="94" t="str">
        <f t="shared" si="128"/>
        <v xml:space="preserve"> </v>
      </c>
      <c r="G1305" s="94" t="str">
        <f t="shared" si="124"/>
        <v xml:space="preserve"> </v>
      </c>
      <c r="H1305" s="98">
        <f t="shared" si="129"/>
        <v>2</v>
      </c>
      <c r="I1305"/>
    </row>
    <row r="1306" spans="1:9" ht="16">
      <c r="A1306" s="43" t="str">
        <f t="shared" si="125"/>
        <v xml:space="preserve"> </v>
      </c>
      <c r="B1306" s="93" t="str">
        <f>IF(A1306=" "," ",IF(periods_per_year=26,IF(A1306=1,fpdate,B1305+14),IF(periods_per_year=52,IF(A1306=1,fpdate,B1305+7),DATE(YEAR(fpdate),MONTH(fpdate)+(A1306-1)*months_per_period,IF(periods_per_year=24,IF((1-MOD(A1306,2))=1,DAY(fpdate)+14,DAY(fpdate)),DAY(fpdate))))))</f>
        <v xml:space="preserve"> </v>
      </c>
      <c r="C1306" s="94" t="str">
        <f t="shared" si="126"/>
        <v xml:space="preserve"> </v>
      </c>
      <c r="D1306" s="99"/>
      <c r="E1306" s="94" t="str">
        <f t="shared" si="127"/>
        <v xml:space="preserve"> </v>
      </c>
      <c r="F1306" s="94" t="str">
        <f t="shared" si="128"/>
        <v xml:space="preserve"> </v>
      </c>
      <c r="G1306" s="94" t="str">
        <f t="shared" si="124"/>
        <v xml:space="preserve"> </v>
      </c>
      <c r="H1306" s="98">
        <f t="shared" si="129"/>
        <v>2</v>
      </c>
      <c r="I1306"/>
    </row>
    <row r="1307" spans="1:9" ht="16">
      <c r="A1307" s="43" t="str">
        <f t="shared" si="125"/>
        <v xml:space="preserve"> </v>
      </c>
      <c r="B1307" s="93" t="str">
        <f>IF(A1307=" "," ",IF(periods_per_year=26,IF(A1307=1,fpdate,B1306+14),IF(periods_per_year=52,IF(A1307=1,fpdate,B1306+7),DATE(YEAR(fpdate),MONTH(fpdate)+(A1307-1)*months_per_period,IF(periods_per_year=24,IF((1-MOD(A1307,2))=1,DAY(fpdate)+14,DAY(fpdate)),DAY(fpdate))))))</f>
        <v xml:space="preserve"> </v>
      </c>
      <c r="C1307" s="94" t="str">
        <f t="shared" si="126"/>
        <v xml:space="preserve"> </v>
      </c>
      <c r="D1307" s="99"/>
      <c r="E1307" s="94" t="str">
        <f t="shared" si="127"/>
        <v xml:space="preserve"> </v>
      </c>
      <c r="F1307" s="94" t="str">
        <f t="shared" si="128"/>
        <v xml:space="preserve"> </v>
      </c>
      <c r="G1307" s="94" t="str">
        <f t="shared" si="124"/>
        <v xml:space="preserve"> </v>
      </c>
      <c r="H1307" s="98">
        <f t="shared" si="129"/>
        <v>2</v>
      </c>
      <c r="I1307"/>
    </row>
    <row r="1308" spans="1:9" ht="16">
      <c r="A1308" s="43" t="str">
        <f t="shared" si="125"/>
        <v xml:space="preserve"> </v>
      </c>
      <c r="B1308" s="93" t="str">
        <f>IF(A1308=" "," ",IF(periods_per_year=26,IF(A1308=1,fpdate,B1307+14),IF(periods_per_year=52,IF(A1308=1,fpdate,B1307+7),DATE(YEAR(fpdate),MONTH(fpdate)+(A1308-1)*months_per_period,IF(periods_per_year=24,IF((1-MOD(A1308,2))=1,DAY(fpdate)+14,DAY(fpdate)),DAY(fpdate))))))</f>
        <v xml:space="preserve"> </v>
      </c>
      <c r="C1308" s="94" t="str">
        <f t="shared" si="126"/>
        <v xml:space="preserve"> </v>
      </c>
      <c r="D1308" s="99"/>
      <c r="E1308" s="94" t="str">
        <f t="shared" si="127"/>
        <v xml:space="preserve"> </v>
      </c>
      <c r="F1308" s="94" t="str">
        <f t="shared" si="128"/>
        <v xml:space="preserve"> </v>
      </c>
      <c r="G1308" s="94" t="str">
        <f t="shared" si="124"/>
        <v xml:space="preserve"> </v>
      </c>
      <c r="H1308" s="98">
        <f t="shared" si="129"/>
        <v>2</v>
      </c>
      <c r="I1308"/>
    </row>
    <row r="1309" spans="1:9" ht="16">
      <c r="A1309" s="43" t="str">
        <f t="shared" si="125"/>
        <v xml:space="preserve"> </v>
      </c>
      <c r="B1309" s="93" t="str">
        <f>IF(A1309=" "," ",IF(periods_per_year=26,IF(A1309=1,fpdate,B1308+14),IF(periods_per_year=52,IF(A1309=1,fpdate,B1308+7),DATE(YEAR(fpdate),MONTH(fpdate)+(A1309-1)*months_per_period,IF(periods_per_year=24,IF((1-MOD(A1309,2))=1,DAY(fpdate)+14,DAY(fpdate)),DAY(fpdate))))))</f>
        <v xml:space="preserve"> </v>
      </c>
      <c r="C1309" s="94" t="str">
        <f t="shared" si="126"/>
        <v xml:space="preserve"> </v>
      </c>
      <c r="D1309" s="99"/>
      <c r="E1309" s="94" t="str">
        <f t="shared" si="127"/>
        <v xml:space="preserve"> </v>
      </c>
      <c r="F1309" s="94" t="str">
        <f t="shared" si="128"/>
        <v xml:space="preserve"> </v>
      </c>
      <c r="G1309" s="94" t="str">
        <f t="shared" si="124"/>
        <v xml:space="preserve"> </v>
      </c>
      <c r="H1309" s="98">
        <f t="shared" si="129"/>
        <v>2</v>
      </c>
      <c r="I1309"/>
    </row>
    <row r="1310" spans="1:9" ht="16">
      <c r="A1310" s="43" t="str">
        <f t="shared" si="125"/>
        <v xml:space="preserve"> </v>
      </c>
      <c r="B1310" s="93" t="str">
        <f>IF(A1310=" "," ",IF(periods_per_year=26,IF(A1310=1,fpdate,B1309+14),IF(periods_per_year=52,IF(A1310=1,fpdate,B1309+7),DATE(YEAR(fpdate),MONTH(fpdate)+(A1310-1)*months_per_period,IF(periods_per_year=24,IF((1-MOD(A1310,2))=1,DAY(fpdate)+14,DAY(fpdate)),DAY(fpdate))))))</f>
        <v xml:space="preserve"> </v>
      </c>
      <c r="C1310" s="94" t="str">
        <f t="shared" si="126"/>
        <v xml:space="preserve"> </v>
      </c>
      <c r="D1310" s="99"/>
      <c r="E1310" s="94" t="str">
        <f t="shared" si="127"/>
        <v xml:space="preserve"> </v>
      </c>
      <c r="F1310" s="94" t="str">
        <f t="shared" si="128"/>
        <v xml:space="preserve"> </v>
      </c>
      <c r="G1310" s="94" t="str">
        <f t="shared" si="124"/>
        <v xml:space="preserve"> </v>
      </c>
      <c r="H1310" s="98">
        <f t="shared" si="129"/>
        <v>2</v>
      </c>
      <c r="I1310"/>
    </row>
    <row r="1311" spans="1:9" ht="16">
      <c r="A1311" s="43" t="str">
        <f t="shared" si="125"/>
        <v xml:space="preserve"> </v>
      </c>
      <c r="B1311" s="93" t="str">
        <f>IF(A1311=" "," ",IF(periods_per_year=26,IF(A1311=1,fpdate,B1310+14),IF(periods_per_year=52,IF(A1311=1,fpdate,B1310+7),DATE(YEAR(fpdate),MONTH(fpdate)+(A1311-1)*months_per_period,IF(periods_per_year=24,IF((1-MOD(A1311,2))=1,DAY(fpdate)+14,DAY(fpdate)),DAY(fpdate))))))</f>
        <v xml:space="preserve"> </v>
      </c>
      <c r="C1311" s="94" t="str">
        <f t="shared" si="126"/>
        <v xml:space="preserve"> </v>
      </c>
      <c r="D1311" s="99"/>
      <c r="E1311" s="94" t="str">
        <f t="shared" si="127"/>
        <v xml:space="preserve"> </v>
      </c>
      <c r="F1311" s="94" t="str">
        <f t="shared" si="128"/>
        <v xml:space="preserve"> </v>
      </c>
      <c r="G1311" s="94" t="str">
        <f t="shared" si="124"/>
        <v xml:space="preserve"> </v>
      </c>
      <c r="H1311" s="98">
        <f t="shared" si="129"/>
        <v>2</v>
      </c>
      <c r="I1311"/>
    </row>
    <row r="1312" spans="1:9" ht="16">
      <c r="A1312" s="43" t="str">
        <f t="shared" si="125"/>
        <v xml:space="preserve"> </v>
      </c>
      <c r="B1312" s="93" t="str">
        <f>IF(A1312=" "," ",IF(periods_per_year=26,IF(A1312=1,fpdate,B1311+14),IF(periods_per_year=52,IF(A1312=1,fpdate,B1311+7),DATE(YEAR(fpdate),MONTH(fpdate)+(A1312-1)*months_per_period,IF(periods_per_year=24,IF((1-MOD(A1312,2))=1,DAY(fpdate)+14,DAY(fpdate)),DAY(fpdate))))))</f>
        <v xml:space="preserve"> </v>
      </c>
      <c r="C1312" s="94" t="str">
        <f t="shared" si="126"/>
        <v xml:space="preserve"> </v>
      </c>
      <c r="D1312" s="99"/>
      <c r="E1312" s="94" t="str">
        <f t="shared" si="127"/>
        <v xml:space="preserve"> </v>
      </c>
      <c r="F1312" s="94" t="str">
        <f t="shared" si="128"/>
        <v xml:space="preserve"> </v>
      </c>
      <c r="G1312" s="94" t="str">
        <f t="shared" si="124"/>
        <v xml:space="preserve"> </v>
      </c>
      <c r="H1312" s="98">
        <f t="shared" si="129"/>
        <v>2</v>
      </c>
      <c r="I1312"/>
    </row>
    <row r="1313" spans="1:9" ht="16">
      <c r="A1313" s="43" t="str">
        <f t="shared" si="125"/>
        <v xml:space="preserve"> </v>
      </c>
      <c r="B1313" s="93" t="str">
        <f>IF(A1313=" "," ",IF(periods_per_year=26,IF(A1313=1,fpdate,B1312+14),IF(periods_per_year=52,IF(A1313=1,fpdate,B1312+7),DATE(YEAR(fpdate),MONTH(fpdate)+(A1313-1)*months_per_period,IF(periods_per_year=24,IF((1-MOD(A1313,2))=1,DAY(fpdate)+14,DAY(fpdate)),DAY(fpdate))))))</f>
        <v xml:space="preserve"> </v>
      </c>
      <c r="C1313" s="94" t="str">
        <f t="shared" si="126"/>
        <v xml:space="preserve"> </v>
      </c>
      <c r="D1313" s="99"/>
      <c r="E1313" s="94" t="str">
        <f t="shared" si="127"/>
        <v xml:space="preserve"> </v>
      </c>
      <c r="F1313" s="94" t="str">
        <f t="shared" si="128"/>
        <v xml:space="preserve"> </v>
      </c>
      <c r="G1313" s="94" t="str">
        <f t="shared" si="124"/>
        <v xml:space="preserve"> </v>
      </c>
      <c r="H1313" s="98">
        <f t="shared" si="129"/>
        <v>2</v>
      </c>
      <c r="I1313"/>
    </row>
    <row r="1314" spans="1:9" ht="16">
      <c r="A1314" s="43" t="str">
        <f t="shared" si="125"/>
        <v xml:space="preserve"> </v>
      </c>
      <c r="B1314" s="93" t="str">
        <f>IF(A1314=" "," ",IF(periods_per_year=26,IF(A1314=1,fpdate,B1313+14),IF(periods_per_year=52,IF(A1314=1,fpdate,B1313+7),DATE(YEAR(fpdate),MONTH(fpdate)+(A1314-1)*months_per_period,IF(periods_per_year=24,IF((1-MOD(A1314,2))=1,DAY(fpdate)+14,DAY(fpdate)),DAY(fpdate))))))</f>
        <v xml:space="preserve"> </v>
      </c>
      <c r="C1314" s="94" t="str">
        <f t="shared" si="126"/>
        <v xml:space="preserve"> </v>
      </c>
      <c r="D1314" s="99"/>
      <c r="E1314" s="94" t="str">
        <f t="shared" si="127"/>
        <v xml:space="preserve"> </v>
      </c>
      <c r="F1314" s="94" t="str">
        <f t="shared" si="128"/>
        <v xml:space="preserve"> </v>
      </c>
      <c r="G1314" s="94" t="str">
        <f t="shared" si="124"/>
        <v xml:space="preserve"> </v>
      </c>
      <c r="H1314" s="98">
        <f t="shared" si="129"/>
        <v>2</v>
      </c>
      <c r="I1314"/>
    </row>
    <row r="1315" spans="1:9" ht="16">
      <c r="A1315" s="43" t="str">
        <f t="shared" si="125"/>
        <v xml:space="preserve"> </v>
      </c>
      <c r="B1315" s="93" t="str">
        <f>IF(A1315=" "," ",IF(periods_per_year=26,IF(A1315=1,fpdate,B1314+14),IF(periods_per_year=52,IF(A1315=1,fpdate,B1314+7),DATE(YEAR(fpdate),MONTH(fpdate)+(A1315-1)*months_per_period,IF(periods_per_year=24,IF((1-MOD(A1315,2))=1,DAY(fpdate)+14,DAY(fpdate)),DAY(fpdate))))))</f>
        <v xml:space="preserve"> </v>
      </c>
      <c r="C1315" s="94" t="str">
        <f t="shared" si="126"/>
        <v xml:space="preserve"> </v>
      </c>
      <c r="D1315" s="99"/>
      <c r="E1315" s="94" t="str">
        <f t="shared" si="127"/>
        <v xml:space="preserve"> </v>
      </c>
      <c r="F1315" s="94" t="str">
        <f t="shared" si="128"/>
        <v xml:space="preserve"> </v>
      </c>
      <c r="G1315" s="94" t="str">
        <f t="shared" si="124"/>
        <v xml:space="preserve"> </v>
      </c>
      <c r="H1315" s="98">
        <f t="shared" si="129"/>
        <v>2</v>
      </c>
      <c r="I1315"/>
    </row>
    <row r="1316" spans="1:9" ht="16">
      <c r="A1316" s="43" t="str">
        <f t="shared" si="125"/>
        <v xml:space="preserve"> </v>
      </c>
      <c r="B1316" s="93" t="str">
        <f>IF(A1316=" "," ",IF(periods_per_year=26,IF(A1316=1,fpdate,B1315+14),IF(periods_per_year=52,IF(A1316=1,fpdate,B1315+7),DATE(YEAR(fpdate),MONTH(fpdate)+(A1316-1)*months_per_period,IF(periods_per_year=24,IF((1-MOD(A1316,2))=1,DAY(fpdate)+14,DAY(fpdate)),DAY(fpdate))))))</f>
        <v xml:space="preserve"> </v>
      </c>
      <c r="C1316" s="94" t="str">
        <f t="shared" si="126"/>
        <v xml:space="preserve"> </v>
      </c>
      <c r="D1316" s="99"/>
      <c r="E1316" s="94" t="str">
        <f t="shared" si="127"/>
        <v xml:space="preserve"> </v>
      </c>
      <c r="F1316" s="94" t="str">
        <f t="shared" si="128"/>
        <v xml:space="preserve"> </v>
      </c>
      <c r="G1316" s="94" t="str">
        <f t="shared" si="124"/>
        <v xml:space="preserve"> </v>
      </c>
      <c r="H1316" s="98">
        <f t="shared" si="129"/>
        <v>2</v>
      </c>
      <c r="I1316"/>
    </row>
    <row r="1317" spans="1:9" ht="16">
      <c r="A1317" s="43" t="str">
        <f t="shared" si="125"/>
        <v xml:space="preserve"> </v>
      </c>
      <c r="B1317" s="93" t="str">
        <f>IF(A1317=" "," ",IF(periods_per_year=26,IF(A1317=1,fpdate,B1316+14),IF(periods_per_year=52,IF(A1317=1,fpdate,B1316+7),DATE(YEAR(fpdate),MONTH(fpdate)+(A1317-1)*months_per_period,IF(periods_per_year=24,IF((1-MOD(A1317,2))=1,DAY(fpdate)+14,DAY(fpdate)),DAY(fpdate))))))</f>
        <v xml:space="preserve"> </v>
      </c>
      <c r="C1317" s="94" t="str">
        <f t="shared" si="126"/>
        <v xml:space="preserve"> </v>
      </c>
      <c r="D1317" s="99"/>
      <c r="E1317" s="94" t="str">
        <f t="shared" si="127"/>
        <v xml:space="preserve"> </v>
      </c>
      <c r="F1317" s="94" t="str">
        <f t="shared" si="128"/>
        <v xml:space="preserve"> </v>
      </c>
      <c r="G1317" s="94" t="str">
        <f t="shared" si="124"/>
        <v xml:space="preserve"> </v>
      </c>
      <c r="H1317" s="98">
        <f t="shared" si="129"/>
        <v>2</v>
      </c>
      <c r="I1317"/>
    </row>
    <row r="1318" spans="1:9" ht="16">
      <c r="A1318" s="43" t="str">
        <f t="shared" si="125"/>
        <v xml:space="preserve"> </v>
      </c>
      <c r="B1318" s="93" t="str">
        <f>IF(A1318=" "," ",IF(periods_per_year=26,IF(A1318=1,fpdate,B1317+14),IF(periods_per_year=52,IF(A1318=1,fpdate,B1317+7),DATE(YEAR(fpdate),MONTH(fpdate)+(A1318-1)*months_per_period,IF(periods_per_year=24,IF((1-MOD(A1318,2))=1,DAY(fpdate)+14,DAY(fpdate)),DAY(fpdate))))))</f>
        <v xml:space="preserve"> </v>
      </c>
      <c r="C1318" s="94" t="str">
        <f t="shared" si="126"/>
        <v xml:space="preserve"> </v>
      </c>
      <c r="D1318" s="99"/>
      <c r="E1318" s="94" t="str">
        <f t="shared" si="127"/>
        <v xml:space="preserve"> </v>
      </c>
      <c r="F1318" s="94" t="str">
        <f t="shared" si="128"/>
        <v xml:space="preserve"> </v>
      </c>
      <c r="G1318" s="94" t="str">
        <f t="shared" si="124"/>
        <v xml:space="preserve"> </v>
      </c>
      <c r="H1318" s="98">
        <f t="shared" si="129"/>
        <v>2</v>
      </c>
      <c r="I1318"/>
    </row>
    <row r="1319" spans="1:9" ht="16">
      <c r="A1319" s="43" t="str">
        <f t="shared" si="125"/>
        <v xml:space="preserve"> </v>
      </c>
      <c r="B1319" s="93" t="str">
        <f>IF(A1319=" "," ",IF(periods_per_year=26,IF(A1319=1,fpdate,B1318+14),IF(periods_per_year=52,IF(A1319=1,fpdate,B1318+7),DATE(YEAR(fpdate),MONTH(fpdate)+(A1319-1)*months_per_period,IF(periods_per_year=24,IF((1-MOD(A1319,2))=1,DAY(fpdate)+14,DAY(fpdate)),DAY(fpdate))))))</f>
        <v xml:space="preserve"> </v>
      </c>
      <c r="C1319" s="94" t="str">
        <f t="shared" si="126"/>
        <v xml:space="preserve"> </v>
      </c>
      <c r="D1319" s="99"/>
      <c r="E1319" s="94" t="str">
        <f t="shared" si="127"/>
        <v xml:space="preserve"> </v>
      </c>
      <c r="F1319" s="94" t="str">
        <f t="shared" si="128"/>
        <v xml:space="preserve"> </v>
      </c>
      <c r="G1319" s="94" t="str">
        <f t="shared" si="124"/>
        <v xml:space="preserve"> </v>
      </c>
      <c r="H1319" s="98">
        <f t="shared" si="129"/>
        <v>2</v>
      </c>
      <c r="I1319"/>
    </row>
    <row r="1320" spans="1:9" ht="16">
      <c r="A1320" s="43" t="str">
        <f t="shared" si="125"/>
        <v xml:space="preserve"> </v>
      </c>
      <c r="B1320" s="93" t="str">
        <f>IF(A1320=" "," ",IF(periods_per_year=26,IF(A1320=1,fpdate,B1319+14),IF(periods_per_year=52,IF(A1320=1,fpdate,B1319+7),DATE(YEAR(fpdate),MONTH(fpdate)+(A1320-1)*months_per_period,IF(periods_per_year=24,IF((1-MOD(A1320,2))=1,DAY(fpdate)+14,DAY(fpdate)),DAY(fpdate))))))</f>
        <v xml:space="preserve"> </v>
      </c>
      <c r="C1320" s="94" t="str">
        <f t="shared" si="126"/>
        <v xml:space="preserve"> </v>
      </c>
      <c r="D1320" s="99"/>
      <c r="E1320" s="94" t="str">
        <f t="shared" si="127"/>
        <v xml:space="preserve"> </v>
      </c>
      <c r="F1320" s="94" t="str">
        <f t="shared" si="128"/>
        <v xml:space="preserve"> </v>
      </c>
      <c r="G1320" s="94" t="str">
        <f t="shared" si="124"/>
        <v xml:space="preserve"> </v>
      </c>
      <c r="H1320" s="98">
        <f t="shared" si="129"/>
        <v>2</v>
      </c>
      <c r="I1320"/>
    </row>
    <row r="1321" spans="1:9" ht="16">
      <c r="A1321" s="43" t="str">
        <f t="shared" si="125"/>
        <v xml:space="preserve"> </v>
      </c>
      <c r="B1321" s="93" t="str">
        <f>IF(A1321=" "," ",IF(periods_per_year=26,IF(A1321=1,fpdate,B1320+14),IF(periods_per_year=52,IF(A1321=1,fpdate,B1320+7),DATE(YEAR(fpdate),MONTH(fpdate)+(A1321-1)*months_per_period,IF(periods_per_year=24,IF((1-MOD(A1321,2))=1,DAY(fpdate)+14,DAY(fpdate)),DAY(fpdate))))))</f>
        <v xml:space="preserve"> </v>
      </c>
      <c r="C1321" s="94" t="str">
        <f t="shared" si="126"/>
        <v xml:space="preserve"> </v>
      </c>
      <c r="D1321" s="99"/>
      <c r="E1321" s="94" t="str">
        <f t="shared" si="127"/>
        <v xml:space="preserve"> </v>
      </c>
      <c r="F1321" s="94" t="str">
        <f t="shared" si="128"/>
        <v xml:space="preserve"> </v>
      </c>
      <c r="G1321" s="94" t="str">
        <f t="shared" si="124"/>
        <v xml:space="preserve"> </v>
      </c>
      <c r="H1321" s="98">
        <f t="shared" si="129"/>
        <v>2</v>
      </c>
      <c r="I1321"/>
    </row>
    <row r="1322" spans="1:9" ht="16">
      <c r="A1322" s="43" t="str">
        <f t="shared" si="125"/>
        <v xml:space="preserve"> </v>
      </c>
      <c r="B1322" s="93" t="str">
        <f>IF(A1322=" "," ",IF(periods_per_year=26,IF(A1322=1,fpdate,B1321+14),IF(periods_per_year=52,IF(A1322=1,fpdate,B1321+7),DATE(YEAR(fpdate),MONTH(fpdate)+(A1322-1)*months_per_period,IF(periods_per_year=24,IF((1-MOD(A1322,2))=1,DAY(fpdate)+14,DAY(fpdate)),DAY(fpdate))))))</f>
        <v xml:space="preserve"> </v>
      </c>
      <c r="C1322" s="94" t="str">
        <f t="shared" si="126"/>
        <v xml:space="preserve"> </v>
      </c>
      <c r="D1322" s="99"/>
      <c r="E1322" s="94" t="str">
        <f t="shared" si="127"/>
        <v xml:space="preserve"> </v>
      </c>
      <c r="F1322" s="94" t="str">
        <f t="shared" si="128"/>
        <v xml:space="preserve"> </v>
      </c>
      <c r="G1322" s="94" t="str">
        <f t="shared" si="124"/>
        <v xml:space="preserve"> </v>
      </c>
      <c r="H1322" s="98">
        <f t="shared" si="129"/>
        <v>2</v>
      </c>
      <c r="I1322"/>
    </row>
    <row r="1323" spans="1:9" ht="16">
      <c r="A1323" s="43" t="str">
        <f t="shared" si="125"/>
        <v xml:space="preserve"> </v>
      </c>
      <c r="B1323" s="93" t="str">
        <f>IF(A1323=" "," ",IF(periods_per_year=26,IF(A1323=1,fpdate,B1322+14),IF(periods_per_year=52,IF(A1323=1,fpdate,B1322+7),DATE(YEAR(fpdate),MONTH(fpdate)+(A1323-1)*months_per_period,IF(periods_per_year=24,IF((1-MOD(A1323,2))=1,DAY(fpdate)+14,DAY(fpdate)),DAY(fpdate))))))</f>
        <v xml:space="preserve"> </v>
      </c>
      <c r="C1323" s="94" t="str">
        <f t="shared" si="126"/>
        <v xml:space="preserve"> </v>
      </c>
      <c r="D1323" s="99"/>
      <c r="E1323" s="94" t="str">
        <f t="shared" si="127"/>
        <v xml:space="preserve"> </v>
      </c>
      <c r="F1323" s="94" t="str">
        <f t="shared" si="128"/>
        <v xml:space="preserve"> </v>
      </c>
      <c r="G1323" s="94" t="str">
        <f t="shared" si="124"/>
        <v xml:space="preserve"> </v>
      </c>
      <c r="H1323" s="98">
        <f t="shared" si="129"/>
        <v>2</v>
      </c>
      <c r="I1323"/>
    </row>
    <row r="1324" spans="1:9" ht="16">
      <c r="A1324" s="43" t="str">
        <f t="shared" si="125"/>
        <v xml:space="preserve"> </v>
      </c>
      <c r="B1324" s="93" t="str">
        <f>IF(A1324=" "," ",IF(periods_per_year=26,IF(A1324=1,fpdate,B1323+14),IF(periods_per_year=52,IF(A1324=1,fpdate,B1323+7),DATE(YEAR(fpdate),MONTH(fpdate)+(A1324-1)*months_per_period,IF(periods_per_year=24,IF((1-MOD(A1324,2))=1,DAY(fpdate)+14,DAY(fpdate)),DAY(fpdate))))))</f>
        <v xml:space="preserve"> </v>
      </c>
      <c r="C1324" s="94" t="str">
        <f t="shared" si="126"/>
        <v xml:space="preserve"> </v>
      </c>
      <c r="D1324" s="99"/>
      <c r="E1324" s="94" t="str">
        <f t="shared" si="127"/>
        <v xml:space="preserve"> </v>
      </c>
      <c r="F1324" s="94" t="str">
        <f t="shared" si="128"/>
        <v xml:space="preserve"> </v>
      </c>
      <c r="G1324" s="94" t="str">
        <f t="shared" si="124"/>
        <v xml:space="preserve"> </v>
      </c>
      <c r="H1324" s="98">
        <f t="shared" si="129"/>
        <v>2</v>
      </c>
      <c r="I1324"/>
    </row>
    <row r="1325" spans="1:9" ht="16">
      <c r="A1325" s="43" t="str">
        <f t="shared" si="125"/>
        <v xml:space="preserve"> </v>
      </c>
      <c r="B1325" s="93" t="str">
        <f>IF(A1325=" "," ",IF(periods_per_year=26,IF(A1325=1,fpdate,B1324+14),IF(periods_per_year=52,IF(A1325=1,fpdate,B1324+7),DATE(YEAR(fpdate),MONTH(fpdate)+(A1325-1)*months_per_period,IF(periods_per_year=24,IF((1-MOD(A1325,2))=1,DAY(fpdate)+14,DAY(fpdate)),DAY(fpdate))))))</f>
        <v xml:space="preserve"> </v>
      </c>
      <c r="C1325" s="94" t="str">
        <f t="shared" si="126"/>
        <v xml:space="preserve"> </v>
      </c>
      <c r="D1325" s="99"/>
      <c r="E1325" s="94" t="str">
        <f t="shared" si="127"/>
        <v xml:space="preserve"> </v>
      </c>
      <c r="F1325" s="94" t="str">
        <f t="shared" si="128"/>
        <v xml:space="preserve"> </v>
      </c>
      <c r="G1325" s="94" t="str">
        <f t="shared" si="124"/>
        <v xml:space="preserve"> </v>
      </c>
      <c r="H1325" s="98">
        <f t="shared" si="129"/>
        <v>2</v>
      </c>
      <c r="I1325"/>
    </row>
    <row r="1326" spans="1:9" ht="16">
      <c r="A1326" s="43" t="str">
        <f t="shared" si="125"/>
        <v xml:space="preserve"> </v>
      </c>
      <c r="B1326" s="93" t="str">
        <f>IF(A1326=" "," ",IF(periods_per_year=26,IF(A1326=1,fpdate,B1325+14),IF(periods_per_year=52,IF(A1326=1,fpdate,B1325+7),DATE(YEAR(fpdate),MONTH(fpdate)+(A1326-1)*months_per_period,IF(periods_per_year=24,IF((1-MOD(A1326,2))=1,DAY(fpdate)+14,DAY(fpdate)),DAY(fpdate))))))</f>
        <v xml:space="preserve"> </v>
      </c>
      <c r="C1326" s="94" t="str">
        <f t="shared" si="126"/>
        <v xml:space="preserve"> </v>
      </c>
      <c r="D1326" s="99"/>
      <c r="E1326" s="94" t="str">
        <f t="shared" si="127"/>
        <v xml:space="preserve"> </v>
      </c>
      <c r="F1326" s="94" t="str">
        <f t="shared" si="128"/>
        <v xml:space="preserve"> </v>
      </c>
      <c r="G1326" s="94" t="str">
        <f t="shared" si="124"/>
        <v xml:space="preserve"> </v>
      </c>
      <c r="H1326" s="98">
        <f t="shared" si="129"/>
        <v>2</v>
      </c>
      <c r="I1326"/>
    </row>
    <row r="1327" spans="1:9" ht="16">
      <c r="A1327" s="43" t="str">
        <f t="shared" si="125"/>
        <v xml:space="preserve"> </v>
      </c>
      <c r="B1327" s="93" t="str">
        <f>IF(A1327=" "," ",IF(periods_per_year=26,IF(A1327=1,fpdate,B1326+14),IF(periods_per_year=52,IF(A1327=1,fpdate,B1326+7),DATE(YEAR(fpdate),MONTH(fpdate)+(A1327-1)*months_per_period,IF(periods_per_year=24,IF((1-MOD(A1327,2))=1,DAY(fpdate)+14,DAY(fpdate)),DAY(fpdate))))))</f>
        <v xml:space="preserve"> </v>
      </c>
      <c r="C1327" s="94" t="str">
        <f t="shared" si="126"/>
        <v xml:space="preserve"> </v>
      </c>
      <c r="D1327" s="99"/>
      <c r="E1327" s="94" t="str">
        <f t="shared" si="127"/>
        <v xml:space="preserve"> </v>
      </c>
      <c r="F1327" s="94" t="str">
        <f t="shared" si="128"/>
        <v xml:space="preserve"> </v>
      </c>
      <c r="G1327" s="94" t="str">
        <f t="shared" si="124"/>
        <v xml:space="preserve"> </v>
      </c>
      <c r="H1327" s="98">
        <f t="shared" si="129"/>
        <v>2</v>
      </c>
      <c r="I1327"/>
    </row>
    <row r="1328" spans="1:9" ht="16">
      <c r="A1328" s="43" t="str">
        <f t="shared" si="125"/>
        <v xml:space="preserve"> </v>
      </c>
      <c r="B1328" s="93" t="str">
        <f>IF(A1328=" "," ",IF(periods_per_year=26,IF(A1328=1,fpdate,B1327+14),IF(periods_per_year=52,IF(A1328=1,fpdate,B1327+7),DATE(YEAR(fpdate),MONTH(fpdate)+(A1328-1)*months_per_period,IF(periods_per_year=24,IF((1-MOD(A1328,2))=1,DAY(fpdate)+14,DAY(fpdate)),DAY(fpdate))))))</f>
        <v xml:space="preserve"> </v>
      </c>
      <c r="C1328" s="94" t="str">
        <f t="shared" si="126"/>
        <v xml:space="preserve"> </v>
      </c>
      <c r="D1328" s="99"/>
      <c r="E1328" s="94" t="str">
        <f t="shared" si="127"/>
        <v xml:space="preserve"> </v>
      </c>
      <c r="F1328" s="94" t="str">
        <f t="shared" si="128"/>
        <v xml:space="preserve"> </v>
      </c>
      <c r="G1328" s="94" t="str">
        <f t="shared" si="124"/>
        <v xml:space="preserve"> </v>
      </c>
      <c r="H1328" s="98">
        <f t="shared" si="129"/>
        <v>2</v>
      </c>
      <c r="I1328"/>
    </row>
    <row r="1329" spans="1:9" ht="16">
      <c r="A1329" s="43" t="str">
        <f t="shared" si="125"/>
        <v xml:space="preserve"> </v>
      </c>
      <c r="B1329" s="93" t="str">
        <f>IF(A1329=" "," ",IF(periods_per_year=26,IF(A1329=1,fpdate,B1328+14),IF(periods_per_year=52,IF(A1329=1,fpdate,B1328+7),DATE(YEAR(fpdate),MONTH(fpdate)+(A1329-1)*months_per_period,IF(periods_per_year=24,IF((1-MOD(A1329,2))=1,DAY(fpdate)+14,DAY(fpdate)),DAY(fpdate))))))</f>
        <v xml:space="preserve"> </v>
      </c>
      <c r="C1329" s="94" t="str">
        <f t="shared" si="126"/>
        <v xml:space="preserve"> </v>
      </c>
      <c r="D1329" s="99"/>
      <c r="E1329" s="94" t="str">
        <f t="shared" si="127"/>
        <v xml:space="preserve"> </v>
      </c>
      <c r="F1329" s="94" t="str">
        <f t="shared" si="128"/>
        <v xml:space="preserve"> </v>
      </c>
      <c r="G1329" s="94" t="str">
        <f t="shared" si="124"/>
        <v xml:space="preserve"> </v>
      </c>
      <c r="H1329" s="98">
        <f t="shared" si="129"/>
        <v>2</v>
      </c>
      <c r="I1329"/>
    </row>
    <row r="1330" spans="1:9" ht="16">
      <c r="A1330" s="43" t="str">
        <f t="shared" si="125"/>
        <v xml:space="preserve"> </v>
      </c>
      <c r="B1330" s="93" t="str">
        <f>IF(A1330=" "," ",IF(periods_per_year=26,IF(A1330=1,fpdate,B1329+14),IF(periods_per_year=52,IF(A1330=1,fpdate,B1329+7),DATE(YEAR(fpdate),MONTH(fpdate)+(A1330-1)*months_per_period,IF(periods_per_year=24,IF((1-MOD(A1330,2))=1,DAY(fpdate)+14,DAY(fpdate)),DAY(fpdate))))))</f>
        <v xml:space="preserve"> </v>
      </c>
      <c r="C1330" s="94" t="str">
        <f t="shared" si="126"/>
        <v xml:space="preserve"> </v>
      </c>
      <c r="D1330" s="99"/>
      <c r="E1330" s="94" t="str">
        <f t="shared" si="127"/>
        <v xml:space="preserve"> </v>
      </c>
      <c r="F1330" s="94" t="str">
        <f t="shared" si="128"/>
        <v xml:space="preserve"> </v>
      </c>
      <c r="G1330" s="94" t="str">
        <f t="shared" si="124"/>
        <v xml:space="preserve"> </v>
      </c>
      <c r="H1330" s="98">
        <f t="shared" si="129"/>
        <v>2</v>
      </c>
      <c r="I1330"/>
    </row>
    <row r="1331" spans="1:9" ht="16">
      <c r="A1331" s="43" t="str">
        <f t="shared" si="125"/>
        <v xml:space="preserve"> </v>
      </c>
      <c r="B1331" s="93" t="str">
        <f>IF(A1331=" "," ",IF(periods_per_year=26,IF(A1331=1,fpdate,B1330+14),IF(periods_per_year=52,IF(A1331=1,fpdate,B1330+7),DATE(YEAR(fpdate),MONTH(fpdate)+(A1331-1)*months_per_period,IF(periods_per_year=24,IF((1-MOD(A1331,2))=1,DAY(fpdate)+14,DAY(fpdate)),DAY(fpdate))))))</f>
        <v xml:space="preserve"> </v>
      </c>
      <c r="C1331" s="94" t="str">
        <f t="shared" si="126"/>
        <v xml:space="preserve"> </v>
      </c>
      <c r="D1331" s="99"/>
      <c r="E1331" s="94" t="str">
        <f t="shared" si="127"/>
        <v xml:space="preserve"> </v>
      </c>
      <c r="F1331" s="94" t="str">
        <f t="shared" si="128"/>
        <v xml:space="preserve"> </v>
      </c>
      <c r="G1331" s="94" t="str">
        <f t="shared" si="124"/>
        <v xml:space="preserve"> </v>
      </c>
      <c r="H1331" s="98">
        <f t="shared" si="129"/>
        <v>2</v>
      </c>
      <c r="I1331"/>
    </row>
    <row r="1332" spans="1:9" ht="16">
      <c r="A1332" s="43" t="str">
        <f t="shared" si="125"/>
        <v xml:space="preserve"> </v>
      </c>
      <c r="B1332" s="93" t="str">
        <f>IF(A1332=" "," ",IF(periods_per_year=26,IF(A1332=1,fpdate,B1331+14),IF(periods_per_year=52,IF(A1332=1,fpdate,B1331+7),DATE(YEAR(fpdate),MONTH(fpdate)+(A1332-1)*months_per_period,IF(periods_per_year=24,IF((1-MOD(A1332,2))=1,DAY(fpdate)+14,DAY(fpdate)),DAY(fpdate))))))</f>
        <v xml:space="preserve"> </v>
      </c>
      <c r="C1332" s="94" t="str">
        <f t="shared" si="126"/>
        <v xml:space="preserve"> </v>
      </c>
      <c r="D1332" s="99"/>
      <c r="E1332" s="94" t="str">
        <f t="shared" si="127"/>
        <v xml:space="preserve"> </v>
      </c>
      <c r="F1332" s="94" t="str">
        <f t="shared" si="128"/>
        <v xml:space="preserve"> </v>
      </c>
      <c r="G1332" s="94" t="str">
        <f t="shared" si="124"/>
        <v xml:space="preserve"> </v>
      </c>
      <c r="H1332" s="98">
        <f t="shared" si="129"/>
        <v>2</v>
      </c>
      <c r="I1332"/>
    </row>
    <row r="1333" spans="1:9" ht="16">
      <c r="A1333" s="43" t="str">
        <f t="shared" si="125"/>
        <v xml:space="preserve"> </v>
      </c>
      <c r="B1333" s="93" t="str">
        <f>IF(A1333=" "," ",IF(periods_per_year=26,IF(A1333=1,fpdate,B1332+14),IF(periods_per_year=52,IF(A1333=1,fpdate,B1332+7),DATE(YEAR(fpdate),MONTH(fpdate)+(A1333-1)*months_per_period,IF(periods_per_year=24,IF((1-MOD(A1333,2))=1,DAY(fpdate)+14,DAY(fpdate)),DAY(fpdate))))))</f>
        <v xml:space="preserve"> </v>
      </c>
      <c r="C1333" s="94" t="str">
        <f t="shared" si="126"/>
        <v xml:space="preserve"> </v>
      </c>
      <c r="D1333" s="99"/>
      <c r="E1333" s="94" t="str">
        <f t="shared" si="127"/>
        <v xml:space="preserve"> </v>
      </c>
      <c r="F1333" s="94" t="str">
        <f t="shared" si="128"/>
        <v xml:space="preserve"> </v>
      </c>
      <c r="G1333" s="94" t="str">
        <f t="shared" si="124"/>
        <v xml:space="preserve"> </v>
      </c>
      <c r="H1333" s="98">
        <f t="shared" si="129"/>
        <v>2</v>
      </c>
      <c r="I1333"/>
    </row>
    <row r="1334" spans="1:9" ht="16">
      <c r="A1334" s="43" t="str">
        <f t="shared" si="125"/>
        <v xml:space="preserve"> </v>
      </c>
      <c r="B1334" s="93" t="str">
        <f>IF(A1334=" "," ",IF(periods_per_year=26,IF(A1334=1,fpdate,B1333+14),IF(periods_per_year=52,IF(A1334=1,fpdate,B1333+7),DATE(YEAR(fpdate),MONTH(fpdate)+(A1334-1)*months_per_period,IF(periods_per_year=24,IF((1-MOD(A1334,2))=1,DAY(fpdate)+14,DAY(fpdate)),DAY(fpdate))))))</f>
        <v xml:space="preserve"> </v>
      </c>
      <c r="C1334" s="94" t="str">
        <f t="shared" si="126"/>
        <v xml:space="preserve"> </v>
      </c>
      <c r="D1334" s="99"/>
      <c r="E1334" s="94" t="str">
        <f t="shared" si="127"/>
        <v xml:space="preserve"> </v>
      </c>
      <c r="F1334" s="94" t="str">
        <f t="shared" si="128"/>
        <v xml:space="preserve"> </v>
      </c>
      <c r="G1334" s="94" t="str">
        <f t="shared" si="124"/>
        <v xml:space="preserve"> </v>
      </c>
      <c r="H1334" s="98">
        <f t="shared" si="129"/>
        <v>2</v>
      </c>
      <c r="I1334"/>
    </row>
    <row r="1335" spans="1:9" ht="16">
      <c r="A1335" s="43" t="str">
        <f t="shared" si="125"/>
        <v xml:space="preserve"> </v>
      </c>
      <c r="B1335" s="93" t="str">
        <f>IF(A1335=" "," ",IF(periods_per_year=26,IF(A1335=1,fpdate,B1334+14),IF(periods_per_year=52,IF(A1335=1,fpdate,B1334+7),DATE(YEAR(fpdate),MONTH(fpdate)+(A1335-1)*months_per_period,IF(periods_per_year=24,IF((1-MOD(A1335,2))=1,DAY(fpdate)+14,DAY(fpdate)),DAY(fpdate))))))</f>
        <v xml:space="preserve"> </v>
      </c>
      <c r="C1335" s="94" t="str">
        <f t="shared" si="126"/>
        <v xml:space="preserve"> </v>
      </c>
      <c r="D1335" s="99"/>
      <c r="E1335" s="94" t="str">
        <f t="shared" si="127"/>
        <v xml:space="preserve"> </v>
      </c>
      <c r="F1335" s="94" t="str">
        <f t="shared" si="128"/>
        <v xml:space="preserve"> </v>
      </c>
      <c r="G1335" s="94" t="str">
        <f t="shared" si="124"/>
        <v xml:space="preserve"> </v>
      </c>
      <c r="H1335" s="98">
        <f t="shared" si="129"/>
        <v>2</v>
      </c>
      <c r="I1335"/>
    </row>
    <row r="1336" spans="1:9" ht="16">
      <c r="A1336" s="43" t="str">
        <f t="shared" si="125"/>
        <v xml:space="preserve"> </v>
      </c>
      <c r="B1336" s="93" t="str">
        <f>IF(A1336=" "," ",IF(periods_per_year=26,IF(A1336=1,fpdate,B1335+14),IF(periods_per_year=52,IF(A1336=1,fpdate,B1335+7),DATE(YEAR(fpdate),MONTH(fpdate)+(A1336-1)*months_per_period,IF(periods_per_year=24,IF((1-MOD(A1336,2))=1,DAY(fpdate)+14,DAY(fpdate)),DAY(fpdate))))))</f>
        <v xml:space="preserve"> </v>
      </c>
      <c r="C1336" s="94" t="str">
        <f t="shared" si="126"/>
        <v xml:space="preserve"> </v>
      </c>
      <c r="D1336" s="99"/>
      <c r="E1336" s="94" t="str">
        <f t="shared" si="127"/>
        <v xml:space="preserve"> </v>
      </c>
      <c r="F1336" s="94" t="str">
        <f t="shared" si="128"/>
        <v xml:space="preserve"> </v>
      </c>
      <c r="G1336" s="94" t="str">
        <f t="shared" si="124"/>
        <v xml:space="preserve"> </v>
      </c>
      <c r="H1336" s="98">
        <f t="shared" si="129"/>
        <v>2</v>
      </c>
      <c r="I1336"/>
    </row>
    <row r="1337" spans="1:9" ht="16">
      <c r="A1337" s="43" t="str">
        <f t="shared" si="125"/>
        <v xml:space="preserve"> </v>
      </c>
      <c r="B1337" s="93" t="str">
        <f>IF(A1337=" "," ",IF(periods_per_year=26,IF(A1337=1,fpdate,B1336+14),IF(periods_per_year=52,IF(A1337=1,fpdate,B1336+7),DATE(YEAR(fpdate),MONTH(fpdate)+(A1337-1)*months_per_period,IF(periods_per_year=24,IF((1-MOD(A1337,2))=1,DAY(fpdate)+14,DAY(fpdate)),DAY(fpdate))))))</f>
        <v xml:space="preserve"> </v>
      </c>
      <c r="C1337" s="94" t="str">
        <f t="shared" si="126"/>
        <v xml:space="preserve"> </v>
      </c>
      <c r="D1337" s="99"/>
      <c r="E1337" s="94" t="str">
        <f t="shared" si="127"/>
        <v xml:space="preserve"> </v>
      </c>
      <c r="F1337" s="94" t="str">
        <f t="shared" si="128"/>
        <v xml:space="preserve"> </v>
      </c>
      <c r="G1337" s="94" t="str">
        <f t="shared" si="124"/>
        <v xml:space="preserve"> </v>
      </c>
      <c r="H1337" s="98">
        <f t="shared" si="129"/>
        <v>2</v>
      </c>
      <c r="I1337"/>
    </row>
    <row r="1338" spans="1:9" ht="16">
      <c r="A1338" s="43" t="str">
        <f t="shared" si="125"/>
        <v xml:space="preserve"> </v>
      </c>
      <c r="B1338" s="93" t="str">
        <f>IF(A1338=" "," ",IF(periods_per_year=26,IF(A1338=1,fpdate,B1337+14),IF(periods_per_year=52,IF(A1338=1,fpdate,B1337+7),DATE(YEAR(fpdate),MONTH(fpdate)+(A1338-1)*months_per_period,IF(periods_per_year=24,IF((1-MOD(A1338,2))=1,DAY(fpdate)+14,DAY(fpdate)),DAY(fpdate))))))</f>
        <v xml:space="preserve"> </v>
      </c>
      <c r="C1338" s="94" t="str">
        <f t="shared" si="126"/>
        <v xml:space="preserve"> </v>
      </c>
      <c r="D1338" s="99"/>
      <c r="E1338" s="94" t="str">
        <f t="shared" si="127"/>
        <v xml:space="preserve"> </v>
      </c>
      <c r="F1338" s="94" t="str">
        <f t="shared" si="128"/>
        <v xml:space="preserve"> </v>
      </c>
      <c r="G1338" s="94" t="str">
        <f t="shared" si="124"/>
        <v xml:space="preserve"> </v>
      </c>
      <c r="H1338" s="98">
        <f t="shared" si="129"/>
        <v>2</v>
      </c>
      <c r="I1338"/>
    </row>
    <row r="1339" spans="1:9" ht="16">
      <c r="A1339" s="43" t="str">
        <f t="shared" si="125"/>
        <v xml:space="preserve"> </v>
      </c>
      <c r="B1339" s="93" t="str">
        <f>IF(A1339=" "," ",IF(periods_per_year=26,IF(A1339=1,fpdate,B1338+14),IF(periods_per_year=52,IF(A1339=1,fpdate,B1338+7),DATE(YEAR(fpdate),MONTH(fpdate)+(A1339-1)*months_per_period,IF(periods_per_year=24,IF((1-MOD(A1339,2))=1,DAY(fpdate)+14,DAY(fpdate)),DAY(fpdate))))))</f>
        <v xml:space="preserve"> </v>
      </c>
      <c r="C1339" s="94" t="str">
        <f t="shared" si="126"/>
        <v xml:space="preserve"> </v>
      </c>
      <c r="D1339" s="99"/>
      <c r="E1339" s="94" t="str">
        <f t="shared" si="127"/>
        <v xml:space="preserve"> </v>
      </c>
      <c r="F1339" s="94" t="str">
        <f t="shared" si="128"/>
        <v xml:space="preserve"> </v>
      </c>
      <c r="G1339" s="94" t="str">
        <f t="shared" si="124"/>
        <v xml:space="preserve"> </v>
      </c>
      <c r="H1339" s="98">
        <f t="shared" si="129"/>
        <v>2</v>
      </c>
      <c r="I1339"/>
    </row>
    <row r="1340" spans="1:9" ht="16">
      <c r="A1340" s="43" t="str">
        <f t="shared" si="125"/>
        <v xml:space="preserve"> </v>
      </c>
      <c r="B1340" s="93" t="str">
        <f>IF(A1340=" "," ",IF(periods_per_year=26,IF(A1340=1,fpdate,B1339+14),IF(periods_per_year=52,IF(A1340=1,fpdate,B1339+7),DATE(YEAR(fpdate),MONTH(fpdate)+(A1340-1)*months_per_period,IF(periods_per_year=24,IF((1-MOD(A1340,2))=1,DAY(fpdate)+14,DAY(fpdate)),DAY(fpdate))))))</f>
        <v xml:space="preserve"> </v>
      </c>
      <c r="C1340" s="94" t="str">
        <f t="shared" si="126"/>
        <v xml:space="preserve"> </v>
      </c>
      <c r="D1340" s="99"/>
      <c r="E1340" s="94" t="str">
        <f t="shared" si="127"/>
        <v xml:space="preserve"> </v>
      </c>
      <c r="F1340" s="94" t="str">
        <f t="shared" si="128"/>
        <v xml:space="preserve"> </v>
      </c>
      <c r="G1340" s="94" t="str">
        <f t="shared" si="124"/>
        <v xml:space="preserve"> </v>
      </c>
      <c r="H1340" s="98">
        <f t="shared" si="129"/>
        <v>2</v>
      </c>
      <c r="I1340"/>
    </row>
    <row r="1341" spans="1:9" ht="16">
      <c r="A1341" s="43" t="str">
        <f t="shared" si="125"/>
        <v xml:space="preserve"> </v>
      </c>
      <c r="B1341" s="93" t="str">
        <f>IF(A1341=" "," ",IF(periods_per_year=26,IF(A1341=1,fpdate,B1340+14),IF(periods_per_year=52,IF(A1341=1,fpdate,B1340+7),DATE(YEAR(fpdate),MONTH(fpdate)+(A1341-1)*months_per_period,IF(periods_per_year=24,IF((1-MOD(A1341,2))=1,DAY(fpdate)+14,DAY(fpdate)),DAY(fpdate))))))</f>
        <v xml:space="preserve"> </v>
      </c>
      <c r="C1341" s="94" t="str">
        <f t="shared" si="126"/>
        <v xml:space="preserve"> </v>
      </c>
      <c r="D1341" s="99"/>
      <c r="E1341" s="94" t="str">
        <f t="shared" si="127"/>
        <v xml:space="preserve"> </v>
      </c>
      <c r="F1341" s="94" t="str">
        <f t="shared" si="128"/>
        <v xml:space="preserve"> </v>
      </c>
      <c r="G1341" s="94" t="str">
        <f t="shared" si="124"/>
        <v xml:space="preserve"> </v>
      </c>
      <c r="H1341" s="98">
        <f t="shared" si="129"/>
        <v>2</v>
      </c>
      <c r="I1341"/>
    </row>
    <row r="1342" spans="1:9" ht="16">
      <c r="A1342" s="43" t="str">
        <f t="shared" si="125"/>
        <v xml:space="preserve"> </v>
      </c>
      <c r="B1342" s="93" t="str">
        <f>IF(A1342=" "," ",IF(periods_per_year=26,IF(A1342=1,fpdate,B1341+14),IF(periods_per_year=52,IF(A1342=1,fpdate,B1341+7),DATE(YEAR(fpdate),MONTH(fpdate)+(A1342-1)*months_per_period,IF(periods_per_year=24,IF((1-MOD(A1342,2))=1,DAY(fpdate)+14,DAY(fpdate)),DAY(fpdate))))))</f>
        <v xml:space="preserve"> </v>
      </c>
      <c r="C1342" s="94" t="str">
        <f t="shared" si="126"/>
        <v xml:space="preserve"> </v>
      </c>
      <c r="D1342" s="99"/>
      <c r="E1342" s="94" t="str">
        <f t="shared" si="127"/>
        <v xml:space="preserve"> </v>
      </c>
      <c r="F1342" s="94" t="str">
        <f t="shared" si="128"/>
        <v xml:space="preserve"> </v>
      </c>
      <c r="G1342" s="94" t="str">
        <f t="shared" ref="G1342:G1405" si="130">IF(A1342=" "," ",G1341-F1342)</f>
        <v xml:space="preserve"> </v>
      </c>
      <c r="H1342" s="98">
        <f t="shared" si="129"/>
        <v>2</v>
      </c>
      <c r="I1342"/>
    </row>
    <row r="1343" spans="1:9" ht="16">
      <c r="A1343" s="43" t="str">
        <f t="shared" si="125"/>
        <v xml:space="preserve"> </v>
      </c>
      <c r="B1343" s="93" t="str">
        <f>IF(A1343=" "," ",IF(periods_per_year=26,IF(A1343=1,fpdate,B1342+14),IF(periods_per_year=52,IF(A1343=1,fpdate,B1342+7),DATE(YEAR(fpdate),MONTH(fpdate)+(A1343-1)*months_per_period,IF(periods_per_year=24,IF((1-MOD(A1343,2))=1,DAY(fpdate)+14,DAY(fpdate)),DAY(fpdate))))))</f>
        <v xml:space="preserve"> </v>
      </c>
      <c r="C1343" s="94" t="str">
        <f t="shared" si="126"/>
        <v xml:space="preserve"> </v>
      </c>
      <c r="D1343" s="99"/>
      <c r="E1343" s="94" t="str">
        <f t="shared" si="127"/>
        <v xml:space="preserve"> </v>
      </c>
      <c r="F1343" s="94" t="str">
        <f t="shared" si="128"/>
        <v xml:space="preserve"> </v>
      </c>
      <c r="G1343" s="94" t="str">
        <f t="shared" si="130"/>
        <v xml:space="preserve"> </v>
      </c>
      <c r="H1343" s="98">
        <f t="shared" si="129"/>
        <v>2</v>
      </c>
      <c r="I1343"/>
    </row>
    <row r="1344" spans="1:9" ht="16">
      <c r="A1344" s="43" t="str">
        <f t="shared" si="125"/>
        <v xml:space="preserve"> </v>
      </c>
      <c r="B1344" s="93" t="str">
        <f>IF(A1344=" "," ",IF(periods_per_year=26,IF(A1344=1,fpdate,B1343+14),IF(periods_per_year=52,IF(A1344=1,fpdate,B1343+7),DATE(YEAR(fpdate),MONTH(fpdate)+(A1344-1)*months_per_period,IF(periods_per_year=24,IF((1-MOD(A1344,2))=1,DAY(fpdate)+14,DAY(fpdate)),DAY(fpdate))))))</f>
        <v xml:space="preserve"> </v>
      </c>
      <c r="C1344" s="94" t="str">
        <f t="shared" si="126"/>
        <v xml:space="preserve"> </v>
      </c>
      <c r="D1344" s="99"/>
      <c r="E1344" s="94" t="str">
        <f t="shared" si="127"/>
        <v xml:space="preserve"> </v>
      </c>
      <c r="F1344" s="94" t="str">
        <f t="shared" si="128"/>
        <v xml:space="preserve"> </v>
      </c>
      <c r="G1344" s="94" t="str">
        <f t="shared" si="130"/>
        <v xml:space="preserve"> </v>
      </c>
      <c r="H1344" s="98">
        <f t="shared" si="129"/>
        <v>2</v>
      </c>
      <c r="I1344"/>
    </row>
    <row r="1345" spans="1:9" ht="16">
      <c r="A1345" s="43" t="str">
        <f t="shared" si="125"/>
        <v xml:space="preserve"> </v>
      </c>
      <c r="B1345" s="93" t="str">
        <f>IF(A1345=" "," ",IF(periods_per_year=26,IF(A1345=1,fpdate,B1344+14),IF(periods_per_year=52,IF(A1345=1,fpdate,B1344+7),DATE(YEAR(fpdate),MONTH(fpdate)+(A1345-1)*months_per_period,IF(periods_per_year=24,IF((1-MOD(A1345,2))=1,DAY(fpdate)+14,DAY(fpdate)),DAY(fpdate))))))</f>
        <v xml:space="preserve"> </v>
      </c>
      <c r="C1345" s="94" t="str">
        <f t="shared" si="126"/>
        <v xml:space="preserve"> </v>
      </c>
      <c r="D1345" s="99"/>
      <c r="E1345" s="94" t="str">
        <f t="shared" si="127"/>
        <v xml:space="preserve"> </v>
      </c>
      <c r="F1345" s="94" t="str">
        <f t="shared" si="128"/>
        <v xml:space="preserve"> </v>
      </c>
      <c r="G1345" s="94" t="str">
        <f t="shared" si="130"/>
        <v xml:space="preserve"> </v>
      </c>
      <c r="H1345" s="98">
        <f t="shared" si="129"/>
        <v>2</v>
      </c>
      <c r="I1345"/>
    </row>
    <row r="1346" spans="1:9" ht="16">
      <c r="A1346" s="43" t="str">
        <f t="shared" si="125"/>
        <v xml:space="preserve"> </v>
      </c>
      <c r="B1346" s="93" t="str">
        <f>IF(A1346=" "," ",IF(periods_per_year=26,IF(A1346=1,fpdate,B1345+14),IF(periods_per_year=52,IF(A1346=1,fpdate,B1345+7),DATE(YEAR(fpdate),MONTH(fpdate)+(A1346-1)*months_per_period,IF(periods_per_year=24,IF((1-MOD(A1346,2))=1,DAY(fpdate)+14,DAY(fpdate)),DAY(fpdate))))))</f>
        <v xml:space="preserve"> </v>
      </c>
      <c r="C1346" s="94" t="str">
        <f t="shared" si="126"/>
        <v xml:space="preserve"> </v>
      </c>
      <c r="D1346" s="99"/>
      <c r="E1346" s="94" t="str">
        <f t="shared" si="127"/>
        <v xml:space="preserve"> </v>
      </c>
      <c r="F1346" s="94" t="str">
        <f t="shared" si="128"/>
        <v xml:space="preserve"> </v>
      </c>
      <c r="G1346" s="94" t="str">
        <f t="shared" si="130"/>
        <v xml:space="preserve"> </v>
      </c>
      <c r="H1346" s="98">
        <f t="shared" si="129"/>
        <v>2</v>
      </c>
      <c r="I1346"/>
    </row>
    <row r="1347" spans="1:9" ht="16">
      <c r="A1347" s="43" t="str">
        <f t="shared" si="125"/>
        <v xml:space="preserve"> </v>
      </c>
      <c r="B1347" s="93" t="str">
        <f>IF(A1347=" "," ",IF(periods_per_year=26,IF(A1347=1,fpdate,B1346+14),IF(periods_per_year=52,IF(A1347=1,fpdate,B1346+7),DATE(YEAR(fpdate),MONTH(fpdate)+(A1347-1)*months_per_period,IF(periods_per_year=24,IF((1-MOD(A1347,2))=1,DAY(fpdate)+14,DAY(fpdate)),DAY(fpdate))))))</f>
        <v xml:space="preserve"> </v>
      </c>
      <c r="C1347" s="94" t="str">
        <f t="shared" si="126"/>
        <v xml:space="preserve"> </v>
      </c>
      <c r="D1347" s="99"/>
      <c r="E1347" s="94" t="str">
        <f t="shared" si="127"/>
        <v xml:space="preserve"> </v>
      </c>
      <c r="F1347" s="94" t="str">
        <f t="shared" si="128"/>
        <v xml:space="preserve"> </v>
      </c>
      <c r="G1347" s="94" t="str">
        <f t="shared" si="130"/>
        <v xml:space="preserve"> </v>
      </c>
      <c r="H1347" s="98">
        <f t="shared" si="129"/>
        <v>2</v>
      </c>
      <c r="I1347"/>
    </row>
    <row r="1348" spans="1:9" ht="16">
      <c r="A1348" s="43" t="str">
        <f t="shared" si="125"/>
        <v xml:space="preserve"> </v>
      </c>
      <c r="B1348" s="93" t="str">
        <f>IF(A1348=" "," ",IF(periods_per_year=26,IF(A1348=1,fpdate,B1347+14),IF(periods_per_year=52,IF(A1348=1,fpdate,B1347+7),DATE(YEAR(fpdate),MONTH(fpdate)+(A1348-1)*months_per_period,IF(periods_per_year=24,IF((1-MOD(A1348,2))=1,DAY(fpdate)+14,DAY(fpdate)),DAY(fpdate))))))</f>
        <v xml:space="preserve"> </v>
      </c>
      <c r="C1348" s="94" t="str">
        <f t="shared" si="126"/>
        <v xml:space="preserve"> </v>
      </c>
      <c r="D1348" s="99"/>
      <c r="E1348" s="94" t="str">
        <f t="shared" si="127"/>
        <v xml:space="preserve"> </v>
      </c>
      <c r="F1348" s="94" t="str">
        <f t="shared" si="128"/>
        <v xml:space="preserve"> </v>
      </c>
      <c r="G1348" s="94" t="str">
        <f t="shared" si="130"/>
        <v xml:space="preserve"> </v>
      </c>
      <c r="H1348" s="98">
        <f t="shared" si="129"/>
        <v>2</v>
      </c>
      <c r="I1348"/>
    </row>
    <row r="1349" spans="1:9" ht="16">
      <c r="A1349" s="43" t="str">
        <f t="shared" si="125"/>
        <v xml:space="preserve"> </v>
      </c>
      <c r="B1349" s="93" t="str">
        <f>IF(A1349=" "," ",IF(periods_per_year=26,IF(A1349=1,fpdate,B1348+14),IF(periods_per_year=52,IF(A1349=1,fpdate,B1348+7),DATE(YEAR(fpdate),MONTH(fpdate)+(A1349-1)*months_per_period,IF(periods_per_year=24,IF((1-MOD(A1349,2))=1,DAY(fpdate)+14,DAY(fpdate)),DAY(fpdate))))))</f>
        <v xml:space="preserve"> </v>
      </c>
      <c r="C1349" s="94" t="str">
        <f t="shared" si="126"/>
        <v xml:space="preserve"> </v>
      </c>
      <c r="D1349" s="99"/>
      <c r="E1349" s="94" t="str">
        <f t="shared" si="127"/>
        <v xml:space="preserve"> </v>
      </c>
      <c r="F1349" s="94" t="str">
        <f t="shared" si="128"/>
        <v xml:space="preserve"> </v>
      </c>
      <c r="G1349" s="94" t="str">
        <f t="shared" si="130"/>
        <v xml:space="preserve"> </v>
      </c>
      <c r="H1349" s="98">
        <f t="shared" si="129"/>
        <v>2</v>
      </c>
      <c r="I1349"/>
    </row>
    <row r="1350" spans="1:9" ht="16">
      <c r="A1350" s="43" t="str">
        <f t="shared" si="125"/>
        <v xml:space="preserve"> </v>
      </c>
      <c r="B1350" s="93" t="str">
        <f>IF(A1350=" "," ",IF(periods_per_year=26,IF(A1350=1,fpdate,B1349+14),IF(periods_per_year=52,IF(A1350=1,fpdate,B1349+7),DATE(YEAR(fpdate),MONTH(fpdate)+(A1350-1)*months_per_period,IF(periods_per_year=24,IF((1-MOD(A1350,2))=1,DAY(fpdate)+14,DAY(fpdate)),DAY(fpdate))))))</f>
        <v xml:space="preserve"> </v>
      </c>
      <c r="C1350" s="94" t="str">
        <f t="shared" si="126"/>
        <v xml:space="preserve"> </v>
      </c>
      <c r="D1350" s="99"/>
      <c r="E1350" s="94" t="str">
        <f t="shared" si="127"/>
        <v xml:space="preserve"> </v>
      </c>
      <c r="F1350" s="94" t="str">
        <f t="shared" si="128"/>
        <v xml:space="preserve"> </v>
      </c>
      <c r="G1350" s="94" t="str">
        <f t="shared" si="130"/>
        <v xml:space="preserve"> </v>
      </c>
      <c r="H1350" s="98">
        <f t="shared" si="129"/>
        <v>2</v>
      </c>
      <c r="I1350"/>
    </row>
    <row r="1351" spans="1:9" ht="16">
      <c r="A1351" s="43" t="str">
        <f t="shared" si="125"/>
        <v xml:space="preserve"> </v>
      </c>
      <c r="B1351" s="93" t="str">
        <f>IF(A1351=" "," ",IF(periods_per_year=26,IF(A1351=1,fpdate,B1350+14),IF(periods_per_year=52,IF(A1351=1,fpdate,B1350+7),DATE(YEAR(fpdate),MONTH(fpdate)+(A1351-1)*months_per_period,IF(periods_per_year=24,IF((1-MOD(A1351,2))=1,DAY(fpdate)+14,DAY(fpdate)),DAY(fpdate))))))</f>
        <v xml:space="preserve"> </v>
      </c>
      <c r="C1351" s="94" t="str">
        <f t="shared" si="126"/>
        <v xml:space="preserve"> </v>
      </c>
      <c r="D1351" s="99"/>
      <c r="E1351" s="94" t="str">
        <f t="shared" si="127"/>
        <v xml:space="preserve"> </v>
      </c>
      <c r="F1351" s="94" t="str">
        <f t="shared" si="128"/>
        <v xml:space="preserve"> </v>
      </c>
      <c r="G1351" s="94" t="str">
        <f t="shared" si="130"/>
        <v xml:space="preserve"> </v>
      </c>
      <c r="H1351" s="98">
        <f t="shared" si="129"/>
        <v>2</v>
      </c>
      <c r="I1351"/>
    </row>
    <row r="1352" spans="1:9" ht="16">
      <c r="A1352" s="43" t="str">
        <f t="shared" si="125"/>
        <v xml:space="preserve"> </v>
      </c>
      <c r="B1352" s="93" t="str">
        <f>IF(A1352=" "," ",IF(periods_per_year=26,IF(A1352=1,fpdate,B1351+14),IF(periods_per_year=52,IF(A1352=1,fpdate,B1351+7),DATE(YEAR(fpdate),MONTH(fpdate)+(A1352-1)*months_per_period,IF(periods_per_year=24,IF((1-MOD(A1352,2))=1,DAY(fpdate)+14,DAY(fpdate)),DAY(fpdate))))))</f>
        <v xml:space="preserve"> </v>
      </c>
      <c r="C1352" s="94" t="str">
        <f t="shared" si="126"/>
        <v xml:space="preserve"> </v>
      </c>
      <c r="D1352" s="99"/>
      <c r="E1352" s="94" t="str">
        <f t="shared" si="127"/>
        <v xml:space="preserve"> </v>
      </c>
      <c r="F1352" s="94" t="str">
        <f t="shared" si="128"/>
        <v xml:space="preserve"> </v>
      </c>
      <c r="G1352" s="94" t="str">
        <f t="shared" si="130"/>
        <v xml:space="preserve"> </v>
      </c>
      <c r="H1352" s="98">
        <f t="shared" si="129"/>
        <v>2</v>
      </c>
      <c r="I1352"/>
    </row>
    <row r="1353" spans="1:9" ht="16">
      <c r="A1353" s="43" t="str">
        <f t="shared" si="125"/>
        <v xml:space="preserve"> </v>
      </c>
      <c r="B1353" s="93" t="str">
        <f>IF(A1353=" "," ",IF(periods_per_year=26,IF(A1353=1,fpdate,B1352+14),IF(periods_per_year=52,IF(A1353=1,fpdate,B1352+7),DATE(YEAR(fpdate),MONTH(fpdate)+(A1353-1)*months_per_period,IF(periods_per_year=24,IF((1-MOD(A1353,2))=1,DAY(fpdate)+14,DAY(fpdate)),DAY(fpdate))))))</f>
        <v xml:space="preserve"> </v>
      </c>
      <c r="C1353" s="94" t="str">
        <f t="shared" si="126"/>
        <v xml:space="preserve"> </v>
      </c>
      <c r="D1353" s="99"/>
      <c r="E1353" s="94" t="str">
        <f t="shared" si="127"/>
        <v xml:space="preserve"> </v>
      </c>
      <c r="F1353" s="94" t="str">
        <f t="shared" si="128"/>
        <v xml:space="preserve"> </v>
      </c>
      <c r="G1353" s="94" t="str">
        <f t="shared" si="130"/>
        <v xml:space="preserve"> </v>
      </c>
      <c r="H1353" s="98">
        <f t="shared" si="129"/>
        <v>2</v>
      </c>
      <c r="I1353"/>
    </row>
    <row r="1354" spans="1:9" ht="16">
      <c r="A1354" s="43" t="str">
        <f t="shared" ref="A1354:A1417" si="131">IF(A1353&gt;=nper," ",A1353+1)</f>
        <v xml:space="preserve"> </v>
      </c>
      <c r="B1354" s="93" t="str">
        <f>IF(A1354=" "," ",IF(periods_per_year=26,IF(A1354=1,fpdate,B1353+14),IF(periods_per_year=52,IF(A1354=1,fpdate,B1353+7),DATE(YEAR(fpdate),MONTH(fpdate)+(A1354-1)*months_per_period,IF(periods_per_year=24,IF((1-MOD(A1354,2))=1,DAY(fpdate)+14,DAY(fpdate)),DAY(fpdate))))))</f>
        <v xml:space="preserve"> </v>
      </c>
      <c r="C1354" s="94" t="str">
        <f t="shared" ref="C1354:C1417" si="132">IF(A1354=" "," ",IF(OR(A1354=nper,payment&gt;ROUND((1+rate)*G1353,2)),ROUND((1+rate)*G1353,2),payment))</f>
        <v xml:space="preserve"> </v>
      </c>
      <c r="D1354" s="99"/>
      <c r="E1354" s="94" t="str">
        <f t="shared" ref="E1354:E1417" si="133">IF(A1354=" "," ",ROUND(rate*G1353,2))</f>
        <v xml:space="preserve"> </v>
      </c>
      <c r="F1354" s="94" t="str">
        <f t="shared" ref="F1354:F1417" si="134">IF(A1354=" "," ",C1354-E1354+D1354)</f>
        <v xml:space="preserve"> </v>
      </c>
      <c r="G1354" s="94" t="str">
        <f t="shared" si="130"/>
        <v xml:space="preserve"> </v>
      </c>
      <c r="H1354" s="98">
        <f t="shared" si="129"/>
        <v>2</v>
      </c>
      <c r="I1354"/>
    </row>
    <row r="1355" spans="1:9" ht="16">
      <c r="A1355" s="43" t="str">
        <f t="shared" si="131"/>
        <v xml:space="preserve"> </v>
      </c>
      <c r="B1355" s="93" t="str">
        <f>IF(A1355=" "," ",IF(periods_per_year=26,IF(A1355=1,fpdate,B1354+14),IF(periods_per_year=52,IF(A1355=1,fpdate,B1354+7),DATE(YEAR(fpdate),MONTH(fpdate)+(A1355-1)*months_per_period,IF(periods_per_year=24,IF((1-MOD(A1355,2))=1,DAY(fpdate)+14,DAY(fpdate)),DAY(fpdate))))))</f>
        <v xml:space="preserve"> </v>
      </c>
      <c r="C1355" s="94" t="str">
        <f t="shared" si="132"/>
        <v xml:space="preserve"> </v>
      </c>
      <c r="D1355" s="99"/>
      <c r="E1355" s="94" t="str">
        <f t="shared" si="133"/>
        <v xml:space="preserve"> </v>
      </c>
      <c r="F1355" s="94" t="str">
        <f t="shared" si="134"/>
        <v xml:space="preserve"> </v>
      </c>
      <c r="G1355" s="94" t="str">
        <f t="shared" si="130"/>
        <v xml:space="preserve"> </v>
      </c>
      <c r="H1355" s="98">
        <f t="shared" ref="H1355:H1418" si="135">IF(AND(G1355&lt;&gt;" ",G1356=" "),1,2)</f>
        <v>2</v>
      </c>
      <c r="I1355"/>
    </row>
    <row r="1356" spans="1:9" ht="16">
      <c r="A1356" s="43" t="str">
        <f t="shared" si="131"/>
        <v xml:space="preserve"> </v>
      </c>
      <c r="B1356" s="93" t="str">
        <f>IF(A1356=" "," ",IF(periods_per_year=26,IF(A1356=1,fpdate,B1355+14),IF(periods_per_year=52,IF(A1356=1,fpdate,B1355+7),DATE(YEAR(fpdate),MONTH(fpdate)+(A1356-1)*months_per_period,IF(periods_per_year=24,IF((1-MOD(A1356,2))=1,DAY(fpdate)+14,DAY(fpdate)),DAY(fpdate))))))</f>
        <v xml:space="preserve"> </v>
      </c>
      <c r="C1356" s="94" t="str">
        <f t="shared" si="132"/>
        <v xml:space="preserve"> </v>
      </c>
      <c r="D1356" s="99"/>
      <c r="E1356" s="94" t="str">
        <f t="shared" si="133"/>
        <v xml:space="preserve"> </v>
      </c>
      <c r="F1356" s="94" t="str">
        <f t="shared" si="134"/>
        <v xml:space="preserve"> </v>
      </c>
      <c r="G1356" s="94" t="str">
        <f t="shared" si="130"/>
        <v xml:space="preserve"> </v>
      </c>
      <c r="H1356" s="98">
        <f t="shared" si="135"/>
        <v>2</v>
      </c>
      <c r="I1356"/>
    </row>
    <row r="1357" spans="1:9" ht="16">
      <c r="A1357" s="43" t="str">
        <f t="shared" si="131"/>
        <v xml:space="preserve"> </v>
      </c>
      <c r="B1357" s="93" t="str">
        <f>IF(A1357=" "," ",IF(periods_per_year=26,IF(A1357=1,fpdate,B1356+14),IF(periods_per_year=52,IF(A1357=1,fpdate,B1356+7),DATE(YEAR(fpdate),MONTH(fpdate)+(A1357-1)*months_per_period,IF(periods_per_year=24,IF((1-MOD(A1357,2))=1,DAY(fpdate)+14,DAY(fpdate)),DAY(fpdate))))))</f>
        <v xml:space="preserve"> </v>
      </c>
      <c r="C1357" s="94" t="str">
        <f t="shared" si="132"/>
        <v xml:space="preserve"> </v>
      </c>
      <c r="D1357" s="99"/>
      <c r="E1357" s="94" t="str">
        <f t="shared" si="133"/>
        <v xml:space="preserve"> </v>
      </c>
      <c r="F1357" s="94" t="str">
        <f t="shared" si="134"/>
        <v xml:space="preserve"> </v>
      </c>
      <c r="G1357" s="94" t="str">
        <f t="shared" si="130"/>
        <v xml:space="preserve"> </v>
      </c>
      <c r="H1357" s="98">
        <f t="shared" si="135"/>
        <v>2</v>
      </c>
      <c r="I1357"/>
    </row>
    <row r="1358" spans="1:9" ht="16">
      <c r="A1358" s="43" t="str">
        <f t="shared" si="131"/>
        <v xml:space="preserve"> </v>
      </c>
      <c r="B1358" s="93" t="str">
        <f>IF(A1358=" "," ",IF(periods_per_year=26,IF(A1358=1,fpdate,B1357+14),IF(periods_per_year=52,IF(A1358=1,fpdate,B1357+7),DATE(YEAR(fpdate),MONTH(fpdate)+(A1358-1)*months_per_period,IF(periods_per_year=24,IF((1-MOD(A1358,2))=1,DAY(fpdate)+14,DAY(fpdate)),DAY(fpdate))))))</f>
        <v xml:space="preserve"> </v>
      </c>
      <c r="C1358" s="94" t="str">
        <f t="shared" si="132"/>
        <v xml:space="preserve"> </v>
      </c>
      <c r="D1358" s="99"/>
      <c r="E1358" s="94" t="str">
        <f t="shared" si="133"/>
        <v xml:space="preserve"> </v>
      </c>
      <c r="F1358" s="94" t="str">
        <f t="shared" si="134"/>
        <v xml:space="preserve"> </v>
      </c>
      <c r="G1358" s="94" t="str">
        <f t="shared" si="130"/>
        <v xml:space="preserve"> </v>
      </c>
      <c r="H1358" s="98">
        <f t="shared" si="135"/>
        <v>2</v>
      </c>
      <c r="I1358"/>
    </row>
    <row r="1359" spans="1:9" ht="16">
      <c r="A1359" s="43" t="str">
        <f t="shared" si="131"/>
        <v xml:space="preserve"> </v>
      </c>
      <c r="B1359" s="93" t="str">
        <f>IF(A1359=" "," ",IF(periods_per_year=26,IF(A1359=1,fpdate,B1358+14),IF(periods_per_year=52,IF(A1359=1,fpdate,B1358+7),DATE(YEAR(fpdate),MONTH(fpdate)+(A1359-1)*months_per_period,IF(periods_per_year=24,IF((1-MOD(A1359,2))=1,DAY(fpdate)+14,DAY(fpdate)),DAY(fpdate))))))</f>
        <v xml:space="preserve"> </v>
      </c>
      <c r="C1359" s="94" t="str">
        <f t="shared" si="132"/>
        <v xml:space="preserve"> </v>
      </c>
      <c r="D1359" s="99"/>
      <c r="E1359" s="94" t="str">
        <f t="shared" si="133"/>
        <v xml:space="preserve"> </v>
      </c>
      <c r="F1359" s="94" t="str">
        <f t="shared" si="134"/>
        <v xml:space="preserve"> </v>
      </c>
      <c r="G1359" s="94" t="str">
        <f t="shared" si="130"/>
        <v xml:space="preserve"> </v>
      </c>
      <c r="H1359" s="98">
        <f t="shared" si="135"/>
        <v>2</v>
      </c>
      <c r="I1359"/>
    </row>
    <row r="1360" spans="1:9" ht="16">
      <c r="A1360" s="43" t="str">
        <f t="shared" si="131"/>
        <v xml:space="preserve"> </v>
      </c>
      <c r="B1360" s="93" t="str">
        <f>IF(A1360=" "," ",IF(periods_per_year=26,IF(A1360=1,fpdate,B1359+14),IF(periods_per_year=52,IF(A1360=1,fpdate,B1359+7),DATE(YEAR(fpdate),MONTH(fpdate)+(A1360-1)*months_per_period,IF(periods_per_year=24,IF((1-MOD(A1360,2))=1,DAY(fpdate)+14,DAY(fpdate)),DAY(fpdate))))))</f>
        <v xml:space="preserve"> </v>
      </c>
      <c r="C1360" s="94" t="str">
        <f t="shared" si="132"/>
        <v xml:space="preserve"> </v>
      </c>
      <c r="D1360" s="99"/>
      <c r="E1360" s="94" t="str">
        <f t="shared" si="133"/>
        <v xml:space="preserve"> </v>
      </c>
      <c r="F1360" s="94" t="str">
        <f t="shared" si="134"/>
        <v xml:space="preserve"> </v>
      </c>
      <c r="G1360" s="94" t="str">
        <f t="shared" si="130"/>
        <v xml:space="preserve"> </v>
      </c>
      <c r="H1360" s="98">
        <f t="shared" si="135"/>
        <v>2</v>
      </c>
      <c r="I1360"/>
    </row>
    <row r="1361" spans="1:9" ht="16">
      <c r="A1361" s="43" t="str">
        <f t="shared" si="131"/>
        <v xml:space="preserve"> </v>
      </c>
      <c r="B1361" s="93" t="str">
        <f>IF(A1361=" "," ",IF(periods_per_year=26,IF(A1361=1,fpdate,B1360+14),IF(periods_per_year=52,IF(A1361=1,fpdate,B1360+7),DATE(YEAR(fpdate),MONTH(fpdate)+(A1361-1)*months_per_period,IF(periods_per_year=24,IF((1-MOD(A1361,2))=1,DAY(fpdate)+14,DAY(fpdate)),DAY(fpdate))))))</f>
        <v xml:space="preserve"> </v>
      </c>
      <c r="C1361" s="94" t="str">
        <f t="shared" si="132"/>
        <v xml:space="preserve"> </v>
      </c>
      <c r="D1361" s="99"/>
      <c r="E1361" s="94" t="str">
        <f t="shared" si="133"/>
        <v xml:space="preserve"> </v>
      </c>
      <c r="F1361" s="94" t="str">
        <f t="shared" si="134"/>
        <v xml:space="preserve"> </v>
      </c>
      <c r="G1361" s="94" t="str">
        <f t="shared" si="130"/>
        <v xml:space="preserve"> </v>
      </c>
      <c r="H1361" s="98">
        <f t="shared" si="135"/>
        <v>2</v>
      </c>
      <c r="I1361"/>
    </row>
    <row r="1362" spans="1:9" ht="16">
      <c r="A1362" s="43" t="str">
        <f t="shared" si="131"/>
        <v xml:space="preserve"> </v>
      </c>
      <c r="B1362" s="93" t="str">
        <f>IF(A1362=" "," ",IF(periods_per_year=26,IF(A1362=1,fpdate,B1361+14),IF(periods_per_year=52,IF(A1362=1,fpdate,B1361+7),DATE(YEAR(fpdate),MONTH(fpdate)+(A1362-1)*months_per_period,IF(periods_per_year=24,IF((1-MOD(A1362,2))=1,DAY(fpdate)+14,DAY(fpdate)),DAY(fpdate))))))</f>
        <v xml:space="preserve"> </v>
      </c>
      <c r="C1362" s="94" t="str">
        <f t="shared" si="132"/>
        <v xml:space="preserve"> </v>
      </c>
      <c r="D1362" s="99"/>
      <c r="E1362" s="94" t="str">
        <f t="shared" si="133"/>
        <v xml:space="preserve"> </v>
      </c>
      <c r="F1362" s="94" t="str">
        <f t="shared" si="134"/>
        <v xml:space="preserve"> </v>
      </c>
      <c r="G1362" s="94" t="str">
        <f t="shared" si="130"/>
        <v xml:space="preserve"> </v>
      </c>
      <c r="H1362" s="98">
        <f t="shared" si="135"/>
        <v>2</v>
      </c>
      <c r="I1362"/>
    </row>
    <row r="1363" spans="1:9" ht="16">
      <c r="A1363" s="43" t="str">
        <f t="shared" si="131"/>
        <v xml:space="preserve"> </v>
      </c>
      <c r="B1363" s="93" t="str">
        <f>IF(A1363=" "," ",IF(periods_per_year=26,IF(A1363=1,fpdate,B1362+14),IF(periods_per_year=52,IF(A1363=1,fpdate,B1362+7),DATE(YEAR(fpdate),MONTH(fpdate)+(A1363-1)*months_per_period,IF(periods_per_year=24,IF((1-MOD(A1363,2))=1,DAY(fpdate)+14,DAY(fpdate)),DAY(fpdate))))))</f>
        <v xml:space="preserve"> </v>
      </c>
      <c r="C1363" s="94" t="str">
        <f t="shared" si="132"/>
        <v xml:space="preserve"> </v>
      </c>
      <c r="D1363" s="99"/>
      <c r="E1363" s="94" t="str">
        <f t="shared" si="133"/>
        <v xml:space="preserve"> </v>
      </c>
      <c r="F1363" s="94" t="str">
        <f t="shared" si="134"/>
        <v xml:space="preserve"> </v>
      </c>
      <c r="G1363" s="94" t="str">
        <f t="shared" si="130"/>
        <v xml:space="preserve"> </v>
      </c>
      <c r="H1363" s="98">
        <f t="shared" si="135"/>
        <v>2</v>
      </c>
      <c r="I1363"/>
    </row>
    <row r="1364" spans="1:9" ht="16">
      <c r="A1364" s="43" t="str">
        <f t="shared" si="131"/>
        <v xml:space="preserve"> </v>
      </c>
      <c r="B1364" s="93" t="str">
        <f>IF(A1364=" "," ",IF(periods_per_year=26,IF(A1364=1,fpdate,B1363+14),IF(periods_per_year=52,IF(A1364=1,fpdate,B1363+7),DATE(YEAR(fpdate),MONTH(fpdate)+(A1364-1)*months_per_period,IF(periods_per_year=24,IF((1-MOD(A1364,2))=1,DAY(fpdate)+14,DAY(fpdate)),DAY(fpdate))))))</f>
        <v xml:space="preserve"> </v>
      </c>
      <c r="C1364" s="94" t="str">
        <f t="shared" si="132"/>
        <v xml:space="preserve"> </v>
      </c>
      <c r="D1364" s="99"/>
      <c r="E1364" s="94" t="str">
        <f t="shared" si="133"/>
        <v xml:space="preserve"> </v>
      </c>
      <c r="F1364" s="94" t="str">
        <f t="shared" si="134"/>
        <v xml:space="preserve"> </v>
      </c>
      <c r="G1364" s="94" t="str">
        <f t="shared" si="130"/>
        <v xml:space="preserve"> </v>
      </c>
      <c r="H1364" s="98">
        <f t="shared" si="135"/>
        <v>2</v>
      </c>
      <c r="I1364"/>
    </row>
    <row r="1365" spans="1:9" ht="16">
      <c r="A1365" s="43" t="str">
        <f t="shared" si="131"/>
        <v xml:space="preserve"> </v>
      </c>
      <c r="B1365" s="93" t="str">
        <f>IF(A1365=" "," ",IF(periods_per_year=26,IF(A1365=1,fpdate,B1364+14),IF(periods_per_year=52,IF(A1365=1,fpdate,B1364+7),DATE(YEAR(fpdate),MONTH(fpdate)+(A1365-1)*months_per_period,IF(periods_per_year=24,IF((1-MOD(A1365,2))=1,DAY(fpdate)+14,DAY(fpdate)),DAY(fpdate))))))</f>
        <v xml:space="preserve"> </v>
      </c>
      <c r="C1365" s="94" t="str">
        <f t="shared" si="132"/>
        <v xml:space="preserve"> </v>
      </c>
      <c r="D1365" s="99"/>
      <c r="E1365" s="94" t="str">
        <f t="shared" si="133"/>
        <v xml:space="preserve"> </v>
      </c>
      <c r="F1365" s="94" t="str">
        <f t="shared" si="134"/>
        <v xml:space="preserve"> </v>
      </c>
      <c r="G1365" s="94" t="str">
        <f t="shared" si="130"/>
        <v xml:space="preserve"> </v>
      </c>
      <c r="H1365" s="98">
        <f t="shared" si="135"/>
        <v>2</v>
      </c>
      <c r="I1365"/>
    </row>
    <row r="1366" spans="1:9" ht="16">
      <c r="A1366" s="43" t="str">
        <f t="shared" si="131"/>
        <v xml:space="preserve"> </v>
      </c>
      <c r="B1366" s="93" t="str">
        <f>IF(A1366=" "," ",IF(periods_per_year=26,IF(A1366=1,fpdate,B1365+14),IF(periods_per_year=52,IF(A1366=1,fpdate,B1365+7),DATE(YEAR(fpdate),MONTH(fpdate)+(A1366-1)*months_per_period,IF(periods_per_year=24,IF((1-MOD(A1366,2))=1,DAY(fpdate)+14,DAY(fpdate)),DAY(fpdate))))))</f>
        <v xml:space="preserve"> </v>
      </c>
      <c r="C1366" s="94" t="str">
        <f t="shared" si="132"/>
        <v xml:space="preserve"> </v>
      </c>
      <c r="D1366" s="99"/>
      <c r="E1366" s="94" t="str">
        <f t="shared" si="133"/>
        <v xml:space="preserve"> </v>
      </c>
      <c r="F1366" s="94" t="str">
        <f t="shared" si="134"/>
        <v xml:space="preserve"> </v>
      </c>
      <c r="G1366" s="94" t="str">
        <f t="shared" si="130"/>
        <v xml:space="preserve"> </v>
      </c>
      <c r="H1366" s="98">
        <f t="shared" si="135"/>
        <v>2</v>
      </c>
      <c r="I1366"/>
    </row>
    <row r="1367" spans="1:9" ht="16">
      <c r="A1367" s="43" t="str">
        <f t="shared" si="131"/>
        <v xml:space="preserve"> </v>
      </c>
      <c r="B1367" s="93" t="str">
        <f>IF(A1367=" "," ",IF(periods_per_year=26,IF(A1367=1,fpdate,B1366+14),IF(periods_per_year=52,IF(A1367=1,fpdate,B1366+7),DATE(YEAR(fpdate),MONTH(fpdate)+(A1367-1)*months_per_period,IF(periods_per_year=24,IF((1-MOD(A1367,2))=1,DAY(fpdate)+14,DAY(fpdate)),DAY(fpdate))))))</f>
        <v xml:space="preserve"> </v>
      </c>
      <c r="C1367" s="94" t="str">
        <f t="shared" si="132"/>
        <v xml:space="preserve"> </v>
      </c>
      <c r="D1367" s="99"/>
      <c r="E1367" s="94" t="str">
        <f t="shared" si="133"/>
        <v xml:space="preserve"> </v>
      </c>
      <c r="F1367" s="94" t="str">
        <f t="shared" si="134"/>
        <v xml:space="preserve"> </v>
      </c>
      <c r="G1367" s="94" t="str">
        <f t="shared" si="130"/>
        <v xml:space="preserve"> </v>
      </c>
      <c r="H1367" s="98">
        <f t="shared" si="135"/>
        <v>2</v>
      </c>
      <c r="I1367"/>
    </row>
    <row r="1368" spans="1:9" ht="16">
      <c r="A1368" s="43" t="str">
        <f t="shared" si="131"/>
        <v xml:space="preserve"> </v>
      </c>
      <c r="B1368" s="93" t="str">
        <f>IF(A1368=" "," ",IF(periods_per_year=26,IF(A1368=1,fpdate,B1367+14),IF(periods_per_year=52,IF(A1368=1,fpdate,B1367+7),DATE(YEAR(fpdate),MONTH(fpdate)+(A1368-1)*months_per_period,IF(periods_per_year=24,IF((1-MOD(A1368,2))=1,DAY(fpdate)+14,DAY(fpdate)),DAY(fpdate))))))</f>
        <v xml:space="preserve"> </v>
      </c>
      <c r="C1368" s="94" t="str">
        <f t="shared" si="132"/>
        <v xml:space="preserve"> </v>
      </c>
      <c r="D1368" s="99"/>
      <c r="E1368" s="94" t="str">
        <f t="shared" si="133"/>
        <v xml:space="preserve"> </v>
      </c>
      <c r="F1368" s="94" t="str">
        <f t="shared" si="134"/>
        <v xml:space="preserve"> </v>
      </c>
      <c r="G1368" s="94" t="str">
        <f t="shared" si="130"/>
        <v xml:space="preserve"> </v>
      </c>
      <c r="H1368" s="98">
        <f t="shared" si="135"/>
        <v>2</v>
      </c>
      <c r="I1368"/>
    </row>
    <row r="1369" spans="1:9" ht="16">
      <c r="A1369" s="43" t="str">
        <f t="shared" si="131"/>
        <v xml:space="preserve"> </v>
      </c>
      <c r="B1369" s="93" t="str">
        <f>IF(A1369=" "," ",IF(periods_per_year=26,IF(A1369=1,fpdate,B1368+14),IF(periods_per_year=52,IF(A1369=1,fpdate,B1368+7),DATE(YEAR(fpdate),MONTH(fpdate)+(A1369-1)*months_per_period,IF(periods_per_year=24,IF((1-MOD(A1369,2))=1,DAY(fpdate)+14,DAY(fpdate)),DAY(fpdate))))))</f>
        <v xml:space="preserve"> </v>
      </c>
      <c r="C1369" s="94" t="str">
        <f t="shared" si="132"/>
        <v xml:space="preserve"> </v>
      </c>
      <c r="D1369" s="99"/>
      <c r="E1369" s="94" t="str">
        <f t="shared" si="133"/>
        <v xml:space="preserve"> </v>
      </c>
      <c r="F1369" s="94" t="str">
        <f t="shared" si="134"/>
        <v xml:space="preserve"> </v>
      </c>
      <c r="G1369" s="94" t="str">
        <f t="shared" si="130"/>
        <v xml:space="preserve"> </v>
      </c>
      <c r="H1369" s="98">
        <f t="shared" si="135"/>
        <v>2</v>
      </c>
      <c r="I1369"/>
    </row>
    <row r="1370" spans="1:9" ht="16">
      <c r="A1370" s="43" t="str">
        <f t="shared" si="131"/>
        <v xml:space="preserve"> </v>
      </c>
      <c r="B1370" s="93" t="str">
        <f>IF(A1370=" "," ",IF(periods_per_year=26,IF(A1370=1,fpdate,B1369+14),IF(periods_per_year=52,IF(A1370=1,fpdate,B1369+7),DATE(YEAR(fpdate),MONTH(fpdate)+(A1370-1)*months_per_period,IF(periods_per_year=24,IF((1-MOD(A1370,2))=1,DAY(fpdate)+14,DAY(fpdate)),DAY(fpdate))))))</f>
        <v xml:space="preserve"> </v>
      </c>
      <c r="C1370" s="94" t="str">
        <f t="shared" si="132"/>
        <v xml:space="preserve"> </v>
      </c>
      <c r="D1370" s="99"/>
      <c r="E1370" s="94" t="str">
        <f t="shared" si="133"/>
        <v xml:space="preserve"> </v>
      </c>
      <c r="F1370" s="94" t="str">
        <f t="shared" si="134"/>
        <v xml:space="preserve"> </v>
      </c>
      <c r="G1370" s="94" t="str">
        <f t="shared" si="130"/>
        <v xml:space="preserve"> </v>
      </c>
      <c r="H1370" s="98">
        <f t="shared" si="135"/>
        <v>2</v>
      </c>
      <c r="I1370"/>
    </row>
    <row r="1371" spans="1:9" ht="16">
      <c r="A1371" s="43" t="str">
        <f t="shared" si="131"/>
        <v xml:space="preserve"> </v>
      </c>
      <c r="B1371" s="93" t="str">
        <f>IF(A1371=" "," ",IF(periods_per_year=26,IF(A1371=1,fpdate,B1370+14),IF(periods_per_year=52,IF(A1371=1,fpdate,B1370+7),DATE(YEAR(fpdate),MONTH(fpdate)+(A1371-1)*months_per_period,IF(periods_per_year=24,IF((1-MOD(A1371,2))=1,DAY(fpdate)+14,DAY(fpdate)),DAY(fpdate))))))</f>
        <v xml:space="preserve"> </v>
      </c>
      <c r="C1371" s="94" t="str">
        <f t="shared" si="132"/>
        <v xml:space="preserve"> </v>
      </c>
      <c r="D1371" s="99"/>
      <c r="E1371" s="94" t="str">
        <f t="shared" si="133"/>
        <v xml:space="preserve"> </v>
      </c>
      <c r="F1371" s="94" t="str">
        <f t="shared" si="134"/>
        <v xml:space="preserve"> </v>
      </c>
      <c r="G1371" s="94" t="str">
        <f t="shared" si="130"/>
        <v xml:space="preserve"> </v>
      </c>
      <c r="H1371" s="98">
        <f t="shared" si="135"/>
        <v>2</v>
      </c>
      <c r="I1371"/>
    </row>
    <row r="1372" spans="1:9" ht="16">
      <c r="A1372" s="43" t="str">
        <f t="shared" si="131"/>
        <v xml:space="preserve"> </v>
      </c>
      <c r="B1372" s="93" t="str">
        <f>IF(A1372=" "," ",IF(periods_per_year=26,IF(A1372=1,fpdate,B1371+14),IF(periods_per_year=52,IF(A1372=1,fpdate,B1371+7),DATE(YEAR(fpdate),MONTH(fpdate)+(A1372-1)*months_per_period,IF(periods_per_year=24,IF((1-MOD(A1372,2))=1,DAY(fpdate)+14,DAY(fpdate)),DAY(fpdate))))))</f>
        <v xml:space="preserve"> </v>
      </c>
      <c r="C1372" s="94" t="str">
        <f t="shared" si="132"/>
        <v xml:space="preserve"> </v>
      </c>
      <c r="D1372" s="99"/>
      <c r="E1372" s="94" t="str">
        <f t="shared" si="133"/>
        <v xml:space="preserve"> </v>
      </c>
      <c r="F1372" s="94" t="str">
        <f t="shared" si="134"/>
        <v xml:space="preserve"> </v>
      </c>
      <c r="G1372" s="94" t="str">
        <f t="shared" si="130"/>
        <v xml:space="preserve"> </v>
      </c>
      <c r="H1372" s="98">
        <f t="shared" si="135"/>
        <v>2</v>
      </c>
      <c r="I1372"/>
    </row>
    <row r="1373" spans="1:9" ht="16">
      <c r="A1373" s="43" t="str">
        <f t="shared" si="131"/>
        <v xml:space="preserve"> </v>
      </c>
      <c r="B1373" s="93" t="str">
        <f>IF(A1373=" "," ",IF(periods_per_year=26,IF(A1373=1,fpdate,B1372+14),IF(periods_per_year=52,IF(A1373=1,fpdate,B1372+7),DATE(YEAR(fpdate),MONTH(fpdate)+(A1373-1)*months_per_period,IF(periods_per_year=24,IF((1-MOD(A1373,2))=1,DAY(fpdate)+14,DAY(fpdate)),DAY(fpdate))))))</f>
        <v xml:space="preserve"> </v>
      </c>
      <c r="C1373" s="94" t="str">
        <f t="shared" si="132"/>
        <v xml:space="preserve"> </v>
      </c>
      <c r="D1373" s="99"/>
      <c r="E1373" s="94" t="str">
        <f t="shared" si="133"/>
        <v xml:space="preserve"> </v>
      </c>
      <c r="F1373" s="94" t="str">
        <f t="shared" si="134"/>
        <v xml:space="preserve"> </v>
      </c>
      <c r="G1373" s="94" t="str">
        <f t="shared" si="130"/>
        <v xml:space="preserve"> </v>
      </c>
      <c r="H1373" s="98">
        <f t="shared" si="135"/>
        <v>2</v>
      </c>
      <c r="I1373"/>
    </row>
    <row r="1374" spans="1:9" ht="16">
      <c r="A1374" s="43" t="str">
        <f t="shared" si="131"/>
        <v xml:space="preserve"> </v>
      </c>
      <c r="B1374" s="93" t="str">
        <f>IF(A1374=" "," ",IF(periods_per_year=26,IF(A1374=1,fpdate,B1373+14),IF(periods_per_year=52,IF(A1374=1,fpdate,B1373+7),DATE(YEAR(fpdate),MONTH(fpdate)+(A1374-1)*months_per_period,IF(periods_per_year=24,IF((1-MOD(A1374,2))=1,DAY(fpdate)+14,DAY(fpdate)),DAY(fpdate))))))</f>
        <v xml:space="preserve"> </v>
      </c>
      <c r="C1374" s="94" t="str">
        <f t="shared" si="132"/>
        <v xml:space="preserve"> </v>
      </c>
      <c r="D1374" s="99"/>
      <c r="E1374" s="94" t="str">
        <f t="shared" si="133"/>
        <v xml:space="preserve"> </v>
      </c>
      <c r="F1374" s="94" t="str">
        <f t="shared" si="134"/>
        <v xml:space="preserve"> </v>
      </c>
      <c r="G1374" s="94" t="str">
        <f t="shared" si="130"/>
        <v xml:space="preserve"> </v>
      </c>
      <c r="H1374" s="98">
        <f t="shared" si="135"/>
        <v>2</v>
      </c>
      <c r="I1374"/>
    </row>
    <row r="1375" spans="1:9" ht="16">
      <c r="A1375" s="43" t="str">
        <f t="shared" si="131"/>
        <v xml:space="preserve"> </v>
      </c>
      <c r="B1375" s="93" t="str">
        <f>IF(A1375=" "," ",IF(periods_per_year=26,IF(A1375=1,fpdate,B1374+14),IF(periods_per_year=52,IF(A1375=1,fpdate,B1374+7),DATE(YEAR(fpdate),MONTH(fpdate)+(A1375-1)*months_per_period,IF(periods_per_year=24,IF((1-MOD(A1375,2))=1,DAY(fpdate)+14,DAY(fpdate)),DAY(fpdate))))))</f>
        <v xml:space="preserve"> </v>
      </c>
      <c r="C1375" s="94" t="str">
        <f t="shared" si="132"/>
        <v xml:space="preserve"> </v>
      </c>
      <c r="D1375" s="99"/>
      <c r="E1375" s="94" t="str">
        <f t="shared" si="133"/>
        <v xml:space="preserve"> </v>
      </c>
      <c r="F1375" s="94" t="str">
        <f t="shared" si="134"/>
        <v xml:space="preserve"> </v>
      </c>
      <c r="G1375" s="94" t="str">
        <f t="shared" si="130"/>
        <v xml:space="preserve"> </v>
      </c>
      <c r="H1375" s="98">
        <f t="shared" si="135"/>
        <v>2</v>
      </c>
      <c r="I1375"/>
    </row>
    <row r="1376" spans="1:9" ht="16">
      <c r="A1376" s="43" t="str">
        <f t="shared" si="131"/>
        <v xml:space="preserve"> </v>
      </c>
      <c r="B1376" s="93" t="str">
        <f>IF(A1376=" "," ",IF(periods_per_year=26,IF(A1376=1,fpdate,B1375+14),IF(periods_per_year=52,IF(A1376=1,fpdate,B1375+7),DATE(YEAR(fpdate),MONTH(fpdate)+(A1376-1)*months_per_period,IF(periods_per_year=24,IF((1-MOD(A1376,2))=1,DAY(fpdate)+14,DAY(fpdate)),DAY(fpdate))))))</f>
        <v xml:space="preserve"> </v>
      </c>
      <c r="C1376" s="94" t="str">
        <f t="shared" si="132"/>
        <v xml:space="preserve"> </v>
      </c>
      <c r="D1376" s="99"/>
      <c r="E1376" s="94" t="str">
        <f t="shared" si="133"/>
        <v xml:space="preserve"> </v>
      </c>
      <c r="F1376" s="94" t="str">
        <f t="shared" si="134"/>
        <v xml:space="preserve"> </v>
      </c>
      <c r="G1376" s="94" t="str">
        <f t="shared" si="130"/>
        <v xml:space="preserve"> </v>
      </c>
      <c r="H1376" s="98">
        <f t="shared" si="135"/>
        <v>2</v>
      </c>
      <c r="I1376"/>
    </row>
    <row r="1377" spans="1:9" ht="16">
      <c r="A1377" s="43" t="str">
        <f t="shared" si="131"/>
        <v xml:space="preserve"> </v>
      </c>
      <c r="B1377" s="93" t="str">
        <f>IF(A1377=" "," ",IF(periods_per_year=26,IF(A1377=1,fpdate,B1376+14),IF(periods_per_year=52,IF(A1377=1,fpdate,B1376+7),DATE(YEAR(fpdate),MONTH(fpdate)+(A1377-1)*months_per_period,IF(periods_per_year=24,IF((1-MOD(A1377,2))=1,DAY(fpdate)+14,DAY(fpdate)),DAY(fpdate))))))</f>
        <v xml:space="preserve"> </v>
      </c>
      <c r="C1377" s="94" t="str">
        <f t="shared" si="132"/>
        <v xml:space="preserve"> </v>
      </c>
      <c r="D1377" s="99"/>
      <c r="E1377" s="94" t="str">
        <f t="shared" si="133"/>
        <v xml:space="preserve"> </v>
      </c>
      <c r="F1377" s="94" t="str">
        <f t="shared" si="134"/>
        <v xml:space="preserve"> </v>
      </c>
      <c r="G1377" s="94" t="str">
        <f t="shared" si="130"/>
        <v xml:space="preserve"> </v>
      </c>
      <c r="H1377" s="98">
        <f t="shared" si="135"/>
        <v>2</v>
      </c>
      <c r="I1377"/>
    </row>
    <row r="1378" spans="1:9" ht="16">
      <c r="A1378" s="43" t="str">
        <f t="shared" si="131"/>
        <v xml:space="preserve"> </v>
      </c>
      <c r="B1378" s="93" t="str">
        <f>IF(A1378=" "," ",IF(periods_per_year=26,IF(A1378=1,fpdate,B1377+14),IF(periods_per_year=52,IF(A1378=1,fpdate,B1377+7),DATE(YEAR(fpdate),MONTH(fpdate)+(A1378-1)*months_per_period,IF(periods_per_year=24,IF((1-MOD(A1378,2))=1,DAY(fpdate)+14,DAY(fpdate)),DAY(fpdate))))))</f>
        <v xml:space="preserve"> </v>
      </c>
      <c r="C1378" s="94" t="str">
        <f t="shared" si="132"/>
        <v xml:space="preserve"> </v>
      </c>
      <c r="D1378" s="99"/>
      <c r="E1378" s="94" t="str">
        <f t="shared" si="133"/>
        <v xml:space="preserve"> </v>
      </c>
      <c r="F1378" s="94" t="str">
        <f t="shared" si="134"/>
        <v xml:space="preserve"> </v>
      </c>
      <c r="G1378" s="94" t="str">
        <f t="shared" si="130"/>
        <v xml:space="preserve"> </v>
      </c>
      <c r="H1378" s="98">
        <f t="shared" si="135"/>
        <v>2</v>
      </c>
      <c r="I1378"/>
    </row>
    <row r="1379" spans="1:9" ht="16">
      <c r="A1379" s="43" t="str">
        <f t="shared" si="131"/>
        <v xml:space="preserve"> </v>
      </c>
      <c r="B1379" s="93" t="str">
        <f>IF(A1379=" "," ",IF(periods_per_year=26,IF(A1379=1,fpdate,B1378+14),IF(periods_per_year=52,IF(A1379=1,fpdate,B1378+7),DATE(YEAR(fpdate),MONTH(fpdate)+(A1379-1)*months_per_period,IF(periods_per_year=24,IF((1-MOD(A1379,2))=1,DAY(fpdate)+14,DAY(fpdate)),DAY(fpdate))))))</f>
        <v xml:space="preserve"> </v>
      </c>
      <c r="C1379" s="94" t="str">
        <f t="shared" si="132"/>
        <v xml:space="preserve"> </v>
      </c>
      <c r="D1379" s="99"/>
      <c r="E1379" s="94" t="str">
        <f t="shared" si="133"/>
        <v xml:space="preserve"> </v>
      </c>
      <c r="F1379" s="94" t="str">
        <f t="shared" si="134"/>
        <v xml:space="preserve"> </v>
      </c>
      <c r="G1379" s="94" t="str">
        <f t="shared" si="130"/>
        <v xml:space="preserve"> </v>
      </c>
      <c r="H1379" s="98">
        <f t="shared" si="135"/>
        <v>2</v>
      </c>
      <c r="I1379"/>
    </row>
    <row r="1380" spans="1:9" ht="16">
      <c r="A1380" s="43" t="str">
        <f t="shared" si="131"/>
        <v xml:space="preserve"> </v>
      </c>
      <c r="B1380" s="93" t="str">
        <f>IF(A1380=" "," ",IF(periods_per_year=26,IF(A1380=1,fpdate,B1379+14),IF(periods_per_year=52,IF(A1380=1,fpdate,B1379+7),DATE(YEAR(fpdate),MONTH(fpdate)+(A1380-1)*months_per_period,IF(periods_per_year=24,IF((1-MOD(A1380,2))=1,DAY(fpdate)+14,DAY(fpdate)),DAY(fpdate))))))</f>
        <v xml:space="preserve"> </v>
      </c>
      <c r="C1380" s="94" t="str">
        <f t="shared" si="132"/>
        <v xml:space="preserve"> </v>
      </c>
      <c r="D1380" s="99"/>
      <c r="E1380" s="94" t="str">
        <f t="shared" si="133"/>
        <v xml:space="preserve"> </v>
      </c>
      <c r="F1380" s="94" t="str">
        <f t="shared" si="134"/>
        <v xml:space="preserve"> </v>
      </c>
      <c r="G1380" s="94" t="str">
        <f t="shared" si="130"/>
        <v xml:space="preserve"> </v>
      </c>
      <c r="H1380" s="98">
        <f t="shared" si="135"/>
        <v>2</v>
      </c>
      <c r="I1380"/>
    </row>
    <row r="1381" spans="1:9" ht="16">
      <c r="A1381" s="43" t="str">
        <f t="shared" si="131"/>
        <v xml:space="preserve"> </v>
      </c>
      <c r="B1381" s="93" t="str">
        <f>IF(A1381=" "," ",IF(periods_per_year=26,IF(A1381=1,fpdate,B1380+14),IF(periods_per_year=52,IF(A1381=1,fpdate,B1380+7),DATE(YEAR(fpdate),MONTH(fpdate)+(A1381-1)*months_per_period,IF(periods_per_year=24,IF((1-MOD(A1381,2))=1,DAY(fpdate)+14,DAY(fpdate)),DAY(fpdate))))))</f>
        <v xml:space="preserve"> </v>
      </c>
      <c r="C1381" s="94" t="str">
        <f t="shared" si="132"/>
        <v xml:space="preserve"> </v>
      </c>
      <c r="D1381" s="99"/>
      <c r="E1381" s="94" t="str">
        <f t="shared" si="133"/>
        <v xml:space="preserve"> </v>
      </c>
      <c r="F1381" s="94" t="str">
        <f t="shared" si="134"/>
        <v xml:space="preserve"> </v>
      </c>
      <c r="G1381" s="94" t="str">
        <f t="shared" si="130"/>
        <v xml:space="preserve"> </v>
      </c>
      <c r="H1381" s="98">
        <f t="shared" si="135"/>
        <v>2</v>
      </c>
      <c r="I1381"/>
    </row>
    <row r="1382" spans="1:9" ht="16">
      <c r="A1382" s="43" t="str">
        <f t="shared" si="131"/>
        <v xml:space="preserve"> </v>
      </c>
      <c r="B1382" s="93" t="str">
        <f>IF(A1382=" "," ",IF(periods_per_year=26,IF(A1382=1,fpdate,B1381+14),IF(periods_per_year=52,IF(A1382=1,fpdate,B1381+7),DATE(YEAR(fpdate),MONTH(fpdate)+(A1382-1)*months_per_period,IF(periods_per_year=24,IF((1-MOD(A1382,2))=1,DAY(fpdate)+14,DAY(fpdate)),DAY(fpdate))))))</f>
        <v xml:space="preserve"> </v>
      </c>
      <c r="C1382" s="94" t="str">
        <f t="shared" si="132"/>
        <v xml:space="preserve"> </v>
      </c>
      <c r="D1382" s="99"/>
      <c r="E1382" s="94" t="str">
        <f t="shared" si="133"/>
        <v xml:space="preserve"> </v>
      </c>
      <c r="F1382" s="94" t="str">
        <f t="shared" si="134"/>
        <v xml:space="preserve"> </v>
      </c>
      <c r="G1382" s="94" t="str">
        <f t="shared" si="130"/>
        <v xml:space="preserve"> </v>
      </c>
      <c r="H1382" s="98">
        <f t="shared" si="135"/>
        <v>2</v>
      </c>
      <c r="I1382"/>
    </row>
    <row r="1383" spans="1:9" ht="16">
      <c r="A1383" s="43" t="str">
        <f t="shared" si="131"/>
        <v xml:space="preserve"> </v>
      </c>
      <c r="B1383" s="93" t="str">
        <f>IF(A1383=" "," ",IF(periods_per_year=26,IF(A1383=1,fpdate,B1382+14),IF(periods_per_year=52,IF(A1383=1,fpdate,B1382+7),DATE(YEAR(fpdate),MONTH(fpdate)+(A1383-1)*months_per_period,IF(periods_per_year=24,IF((1-MOD(A1383,2))=1,DAY(fpdate)+14,DAY(fpdate)),DAY(fpdate))))))</f>
        <v xml:space="preserve"> </v>
      </c>
      <c r="C1383" s="94" t="str">
        <f t="shared" si="132"/>
        <v xml:space="preserve"> </v>
      </c>
      <c r="D1383" s="99"/>
      <c r="E1383" s="94" t="str">
        <f t="shared" si="133"/>
        <v xml:space="preserve"> </v>
      </c>
      <c r="F1383" s="94" t="str">
        <f t="shared" si="134"/>
        <v xml:space="preserve"> </v>
      </c>
      <c r="G1383" s="94" t="str">
        <f t="shared" si="130"/>
        <v xml:space="preserve"> </v>
      </c>
      <c r="H1383" s="98">
        <f t="shared" si="135"/>
        <v>2</v>
      </c>
      <c r="I1383"/>
    </row>
    <row r="1384" spans="1:9" ht="16">
      <c r="A1384" s="43" t="str">
        <f t="shared" si="131"/>
        <v xml:space="preserve"> </v>
      </c>
      <c r="B1384" s="93" t="str">
        <f>IF(A1384=" "," ",IF(periods_per_year=26,IF(A1384=1,fpdate,B1383+14),IF(periods_per_year=52,IF(A1384=1,fpdate,B1383+7),DATE(YEAR(fpdate),MONTH(fpdate)+(A1384-1)*months_per_period,IF(periods_per_year=24,IF((1-MOD(A1384,2))=1,DAY(fpdate)+14,DAY(fpdate)),DAY(fpdate))))))</f>
        <v xml:space="preserve"> </v>
      </c>
      <c r="C1384" s="94" t="str">
        <f t="shared" si="132"/>
        <v xml:space="preserve"> </v>
      </c>
      <c r="D1384" s="99"/>
      <c r="E1384" s="94" t="str">
        <f t="shared" si="133"/>
        <v xml:space="preserve"> </v>
      </c>
      <c r="F1384" s="94" t="str">
        <f t="shared" si="134"/>
        <v xml:space="preserve"> </v>
      </c>
      <c r="G1384" s="94" t="str">
        <f t="shared" si="130"/>
        <v xml:space="preserve"> </v>
      </c>
      <c r="H1384" s="98">
        <f t="shared" si="135"/>
        <v>2</v>
      </c>
      <c r="I1384"/>
    </row>
    <row r="1385" spans="1:9" ht="16">
      <c r="A1385" s="43" t="str">
        <f t="shared" si="131"/>
        <v xml:space="preserve"> </v>
      </c>
      <c r="B1385" s="93" t="str">
        <f>IF(A1385=" "," ",IF(periods_per_year=26,IF(A1385=1,fpdate,B1384+14),IF(periods_per_year=52,IF(A1385=1,fpdate,B1384+7),DATE(YEAR(fpdate),MONTH(fpdate)+(A1385-1)*months_per_period,IF(periods_per_year=24,IF((1-MOD(A1385,2))=1,DAY(fpdate)+14,DAY(fpdate)),DAY(fpdate))))))</f>
        <v xml:space="preserve"> </v>
      </c>
      <c r="C1385" s="94" t="str">
        <f t="shared" si="132"/>
        <v xml:space="preserve"> </v>
      </c>
      <c r="D1385" s="99"/>
      <c r="E1385" s="94" t="str">
        <f t="shared" si="133"/>
        <v xml:space="preserve"> </v>
      </c>
      <c r="F1385" s="94" t="str">
        <f t="shared" si="134"/>
        <v xml:space="preserve"> </v>
      </c>
      <c r="G1385" s="94" t="str">
        <f t="shared" si="130"/>
        <v xml:space="preserve"> </v>
      </c>
      <c r="H1385" s="98">
        <f t="shared" si="135"/>
        <v>2</v>
      </c>
      <c r="I1385"/>
    </row>
    <row r="1386" spans="1:9" ht="16">
      <c r="A1386" s="43" t="str">
        <f t="shared" si="131"/>
        <v xml:space="preserve"> </v>
      </c>
      <c r="B1386" s="93" t="str">
        <f>IF(A1386=" "," ",IF(periods_per_year=26,IF(A1386=1,fpdate,B1385+14),IF(periods_per_year=52,IF(A1386=1,fpdate,B1385+7),DATE(YEAR(fpdate),MONTH(fpdate)+(A1386-1)*months_per_period,IF(periods_per_year=24,IF((1-MOD(A1386,2))=1,DAY(fpdate)+14,DAY(fpdate)),DAY(fpdate))))))</f>
        <v xml:space="preserve"> </v>
      </c>
      <c r="C1386" s="94" t="str">
        <f t="shared" si="132"/>
        <v xml:space="preserve"> </v>
      </c>
      <c r="D1386" s="99"/>
      <c r="E1386" s="94" t="str">
        <f t="shared" si="133"/>
        <v xml:space="preserve"> </v>
      </c>
      <c r="F1386" s="94" t="str">
        <f t="shared" si="134"/>
        <v xml:space="preserve"> </v>
      </c>
      <c r="G1386" s="94" t="str">
        <f t="shared" si="130"/>
        <v xml:space="preserve"> </v>
      </c>
      <c r="H1386" s="98">
        <f t="shared" si="135"/>
        <v>2</v>
      </c>
      <c r="I1386"/>
    </row>
    <row r="1387" spans="1:9" ht="16">
      <c r="A1387" s="43" t="str">
        <f t="shared" si="131"/>
        <v xml:space="preserve"> </v>
      </c>
      <c r="B1387" s="93" t="str">
        <f>IF(A1387=" "," ",IF(periods_per_year=26,IF(A1387=1,fpdate,B1386+14),IF(periods_per_year=52,IF(A1387=1,fpdate,B1386+7),DATE(YEAR(fpdate),MONTH(fpdate)+(A1387-1)*months_per_period,IF(periods_per_year=24,IF((1-MOD(A1387,2))=1,DAY(fpdate)+14,DAY(fpdate)),DAY(fpdate))))))</f>
        <v xml:space="preserve"> </v>
      </c>
      <c r="C1387" s="94" t="str">
        <f t="shared" si="132"/>
        <v xml:space="preserve"> </v>
      </c>
      <c r="D1387" s="99"/>
      <c r="E1387" s="94" t="str">
        <f t="shared" si="133"/>
        <v xml:space="preserve"> </v>
      </c>
      <c r="F1387" s="94" t="str">
        <f t="shared" si="134"/>
        <v xml:space="preserve"> </v>
      </c>
      <c r="G1387" s="94" t="str">
        <f t="shared" si="130"/>
        <v xml:space="preserve"> </v>
      </c>
      <c r="H1387" s="98">
        <f t="shared" si="135"/>
        <v>2</v>
      </c>
      <c r="I1387"/>
    </row>
    <row r="1388" spans="1:9" ht="16">
      <c r="A1388" s="43" t="str">
        <f t="shared" si="131"/>
        <v xml:space="preserve"> </v>
      </c>
      <c r="B1388" s="93" t="str">
        <f>IF(A1388=" "," ",IF(periods_per_year=26,IF(A1388=1,fpdate,B1387+14),IF(periods_per_year=52,IF(A1388=1,fpdate,B1387+7),DATE(YEAR(fpdate),MONTH(fpdate)+(A1388-1)*months_per_period,IF(periods_per_year=24,IF((1-MOD(A1388,2))=1,DAY(fpdate)+14,DAY(fpdate)),DAY(fpdate))))))</f>
        <v xml:space="preserve"> </v>
      </c>
      <c r="C1388" s="94" t="str">
        <f t="shared" si="132"/>
        <v xml:space="preserve"> </v>
      </c>
      <c r="D1388" s="99"/>
      <c r="E1388" s="94" t="str">
        <f t="shared" si="133"/>
        <v xml:space="preserve"> </v>
      </c>
      <c r="F1388" s="94" t="str">
        <f t="shared" si="134"/>
        <v xml:space="preserve"> </v>
      </c>
      <c r="G1388" s="94" t="str">
        <f t="shared" si="130"/>
        <v xml:space="preserve"> </v>
      </c>
      <c r="H1388" s="98">
        <f t="shared" si="135"/>
        <v>2</v>
      </c>
      <c r="I1388"/>
    </row>
    <row r="1389" spans="1:9" ht="16">
      <c r="A1389" s="43" t="str">
        <f t="shared" si="131"/>
        <v xml:space="preserve"> </v>
      </c>
      <c r="B1389" s="93" t="str">
        <f>IF(A1389=" "," ",IF(periods_per_year=26,IF(A1389=1,fpdate,B1388+14),IF(periods_per_year=52,IF(A1389=1,fpdate,B1388+7),DATE(YEAR(fpdate),MONTH(fpdate)+(A1389-1)*months_per_period,IF(periods_per_year=24,IF((1-MOD(A1389,2))=1,DAY(fpdate)+14,DAY(fpdate)),DAY(fpdate))))))</f>
        <v xml:space="preserve"> </v>
      </c>
      <c r="C1389" s="94" t="str">
        <f t="shared" si="132"/>
        <v xml:space="preserve"> </v>
      </c>
      <c r="D1389" s="99"/>
      <c r="E1389" s="94" t="str">
        <f t="shared" si="133"/>
        <v xml:space="preserve"> </v>
      </c>
      <c r="F1389" s="94" t="str">
        <f t="shared" si="134"/>
        <v xml:space="preserve"> </v>
      </c>
      <c r="G1389" s="94" t="str">
        <f t="shared" si="130"/>
        <v xml:space="preserve"> </v>
      </c>
      <c r="H1389" s="98">
        <f t="shared" si="135"/>
        <v>2</v>
      </c>
      <c r="I1389"/>
    </row>
    <row r="1390" spans="1:9" ht="16">
      <c r="A1390" s="43" t="str">
        <f t="shared" si="131"/>
        <v xml:space="preserve"> </v>
      </c>
      <c r="B1390" s="93" t="str">
        <f>IF(A1390=" "," ",IF(periods_per_year=26,IF(A1390=1,fpdate,B1389+14),IF(periods_per_year=52,IF(A1390=1,fpdate,B1389+7),DATE(YEAR(fpdate),MONTH(fpdate)+(A1390-1)*months_per_period,IF(periods_per_year=24,IF((1-MOD(A1390,2))=1,DAY(fpdate)+14,DAY(fpdate)),DAY(fpdate))))))</f>
        <v xml:space="preserve"> </v>
      </c>
      <c r="C1390" s="94" t="str">
        <f t="shared" si="132"/>
        <v xml:space="preserve"> </v>
      </c>
      <c r="D1390" s="99"/>
      <c r="E1390" s="94" t="str">
        <f t="shared" si="133"/>
        <v xml:space="preserve"> </v>
      </c>
      <c r="F1390" s="94" t="str">
        <f t="shared" si="134"/>
        <v xml:space="preserve"> </v>
      </c>
      <c r="G1390" s="94" t="str">
        <f t="shared" si="130"/>
        <v xml:space="preserve"> </v>
      </c>
      <c r="H1390" s="98">
        <f t="shared" si="135"/>
        <v>2</v>
      </c>
      <c r="I1390"/>
    </row>
    <row r="1391" spans="1:9" ht="16">
      <c r="A1391" s="43" t="str">
        <f t="shared" si="131"/>
        <v xml:space="preserve"> </v>
      </c>
      <c r="B1391" s="93" t="str">
        <f>IF(A1391=" "," ",IF(periods_per_year=26,IF(A1391=1,fpdate,B1390+14),IF(periods_per_year=52,IF(A1391=1,fpdate,B1390+7),DATE(YEAR(fpdate),MONTH(fpdate)+(A1391-1)*months_per_period,IF(periods_per_year=24,IF((1-MOD(A1391,2))=1,DAY(fpdate)+14,DAY(fpdate)),DAY(fpdate))))))</f>
        <v xml:space="preserve"> </v>
      </c>
      <c r="C1391" s="94" t="str">
        <f t="shared" si="132"/>
        <v xml:space="preserve"> </v>
      </c>
      <c r="D1391" s="99"/>
      <c r="E1391" s="94" t="str">
        <f t="shared" si="133"/>
        <v xml:space="preserve"> </v>
      </c>
      <c r="F1391" s="94" t="str">
        <f t="shared" si="134"/>
        <v xml:space="preserve"> </v>
      </c>
      <c r="G1391" s="94" t="str">
        <f t="shared" si="130"/>
        <v xml:space="preserve"> </v>
      </c>
      <c r="H1391" s="98">
        <f t="shared" si="135"/>
        <v>2</v>
      </c>
      <c r="I1391"/>
    </row>
    <row r="1392" spans="1:9" ht="16">
      <c r="A1392" s="43" t="str">
        <f t="shared" si="131"/>
        <v xml:space="preserve"> </v>
      </c>
      <c r="B1392" s="93" t="str">
        <f>IF(A1392=" "," ",IF(periods_per_year=26,IF(A1392=1,fpdate,B1391+14),IF(periods_per_year=52,IF(A1392=1,fpdate,B1391+7),DATE(YEAR(fpdate),MONTH(fpdate)+(A1392-1)*months_per_period,IF(periods_per_year=24,IF((1-MOD(A1392,2))=1,DAY(fpdate)+14,DAY(fpdate)),DAY(fpdate))))))</f>
        <v xml:space="preserve"> </v>
      </c>
      <c r="C1392" s="94" t="str">
        <f t="shared" si="132"/>
        <v xml:space="preserve"> </v>
      </c>
      <c r="D1392" s="99"/>
      <c r="E1392" s="94" t="str">
        <f t="shared" si="133"/>
        <v xml:space="preserve"> </v>
      </c>
      <c r="F1392" s="94" t="str">
        <f t="shared" si="134"/>
        <v xml:space="preserve"> </v>
      </c>
      <c r="G1392" s="94" t="str">
        <f t="shared" si="130"/>
        <v xml:space="preserve"> </v>
      </c>
      <c r="H1392" s="98">
        <f t="shared" si="135"/>
        <v>2</v>
      </c>
      <c r="I1392"/>
    </row>
    <row r="1393" spans="1:9" ht="16">
      <c r="A1393" s="43" t="str">
        <f t="shared" si="131"/>
        <v xml:space="preserve"> </v>
      </c>
      <c r="B1393" s="93" t="str">
        <f>IF(A1393=" "," ",IF(periods_per_year=26,IF(A1393=1,fpdate,B1392+14),IF(periods_per_year=52,IF(A1393=1,fpdate,B1392+7),DATE(YEAR(fpdate),MONTH(fpdate)+(A1393-1)*months_per_period,IF(periods_per_year=24,IF((1-MOD(A1393,2))=1,DAY(fpdate)+14,DAY(fpdate)),DAY(fpdate))))))</f>
        <v xml:space="preserve"> </v>
      </c>
      <c r="C1393" s="94" t="str">
        <f t="shared" si="132"/>
        <v xml:space="preserve"> </v>
      </c>
      <c r="D1393" s="99"/>
      <c r="E1393" s="94" t="str">
        <f t="shared" si="133"/>
        <v xml:space="preserve"> </v>
      </c>
      <c r="F1393" s="94" t="str">
        <f t="shared" si="134"/>
        <v xml:space="preserve"> </v>
      </c>
      <c r="G1393" s="94" t="str">
        <f t="shared" si="130"/>
        <v xml:space="preserve"> </v>
      </c>
      <c r="H1393" s="98">
        <f t="shared" si="135"/>
        <v>2</v>
      </c>
      <c r="I1393"/>
    </row>
    <row r="1394" spans="1:9" ht="16">
      <c r="A1394" s="43" t="str">
        <f t="shared" si="131"/>
        <v xml:space="preserve"> </v>
      </c>
      <c r="B1394" s="93" t="str">
        <f>IF(A1394=" "," ",IF(periods_per_year=26,IF(A1394=1,fpdate,B1393+14),IF(periods_per_year=52,IF(A1394=1,fpdate,B1393+7),DATE(YEAR(fpdate),MONTH(fpdate)+(A1394-1)*months_per_period,IF(periods_per_year=24,IF((1-MOD(A1394,2))=1,DAY(fpdate)+14,DAY(fpdate)),DAY(fpdate))))))</f>
        <v xml:space="preserve"> </v>
      </c>
      <c r="C1394" s="94" t="str">
        <f t="shared" si="132"/>
        <v xml:space="preserve"> </v>
      </c>
      <c r="D1394" s="99"/>
      <c r="E1394" s="94" t="str">
        <f t="shared" si="133"/>
        <v xml:space="preserve"> </v>
      </c>
      <c r="F1394" s="94" t="str">
        <f t="shared" si="134"/>
        <v xml:space="preserve"> </v>
      </c>
      <c r="G1394" s="94" t="str">
        <f t="shared" si="130"/>
        <v xml:space="preserve"> </v>
      </c>
      <c r="H1394" s="98">
        <f t="shared" si="135"/>
        <v>2</v>
      </c>
      <c r="I1394"/>
    </row>
    <row r="1395" spans="1:9" ht="16">
      <c r="A1395" s="43" t="str">
        <f t="shared" si="131"/>
        <v xml:space="preserve"> </v>
      </c>
      <c r="B1395" s="93" t="str">
        <f>IF(A1395=" "," ",IF(periods_per_year=26,IF(A1395=1,fpdate,B1394+14),IF(periods_per_year=52,IF(A1395=1,fpdate,B1394+7),DATE(YEAR(fpdate),MONTH(fpdate)+(A1395-1)*months_per_period,IF(periods_per_year=24,IF((1-MOD(A1395,2))=1,DAY(fpdate)+14,DAY(fpdate)),DAY(fpdate))))))</f>
        <v xml:space="preserve"> </v>
      </c>
      <c r="C1395" s="94" t="str">
        <f t="shared" si="132"/>
        <v xml:space="preserve"> </v>
      </c>
      <c r="D1395" s="99"/>
      <c r="E1395" s="94" t="str">
        <f t="shared" si="133"/>
        <v xml:space="preserve"> </v>
      </c>
      <c r="F1395" s="94" t="str">
        <f t="shared" si="134"/>
        <v xml:space="preserve"> </v>
      </c>
      <c r="G1395" s="94" t="str">
        <f t="shared" si="130"/>
        <v xml:space="preserve"> </v>
      </c>
      <c r="H1395" s="98">
        <f t="shared" si="135"/>
        <v>2</v>
      </c>
      <c r="I1395"/>
    </row>
    <row r="1396" spans="1:9" ht="16">
      <c r="A1396" s="43" t="str">
        <f t="shared" si="131"/>
        <v xml:space="preserve"> </v>
      </c>
      <c r="B1396" s="93" t="str">
        <f>IF(A1396=" "," ",IF(periods_per_year=26,IF(A1396=1,fpdate,B1395+14),IF(periods_per_year=52,IF(A1396=1,fpdate,B1395+7),DATE(YEAR(fpdate),MONTH(fpdate)+(A1396-1)*months_per_period,IF(periods_per_year=24,IF((1-MOD(A1396,2))=1,DAY(fpdate)+14,DAY(fpdate)),DAY(fpdate))))))</f>
        <v xml:space="preserve"> </v>
      </c>
      <c r="C1396" s="94" t="str">
        <f t="shared" si="132"/>
        <v xml:space="preserve"> </v>
      </c>
      <c r="D1396" s="99"/>
      <c r="E1396" s="94" t="str">
        <f t="shared" si="133"/>
        <v xml:space="preserve"> </v>
      </c>
      <c r="F1396" s="94" t="str">
        <f t="shared" si="134"/>
        <v xml:space="preserve"> </v>
      </c>
      <c r="G1396" s="94" t="str">
        <f t="shared" si="130"/>
        <v xml:space="preserve"> </v>
      </c>
      <c r="H1396" s="98">
        <f t="shared" si="135"/>
        <v>2</v>
      </c>
      <c r="I1396"/>
    </row>
    <row r="1397" spans="1:9" ht="16">
      <c r="A1397" s="43" t="str">
        <f t="shared" si="131"/>
        <v xml:space="preserve"> </v>
      </c>
      <c r="B1397" s="93" t="str">
        <f>IF(A1397=" "," ",IF(periods_per_year=26,IF(A1397=1,fpdate,B1396+14),IF(periods_per_year=52,IF(A1397=1,fpdate,B1396+7),DATE(YEAR(fpdate),MONTH(fpdate)+(A1397-1)*months_per_period,IF(periods_per_year=24,IF((1-MOD(A1397,2))=1,DAY(fpdate)+14,DAY(fpdate)),DAY(fpdate))))))</f>
        <v xml:space="preserve"> </v>
      </c>
      <c r="C1397" s="94" t="str">
        <f t="shared" si="132"/>
        <v xml:space="preserve"> </v>
      </c>
      <c r="D1397" s="99"/>
      <c r="E1397" s="94" t="str">
        <f t="shared" si="133"/>
        <v xml:space="preserve"> </v>
      </c>
      <c r="F1397" s="94" t="str">
        <f t="shared" si="134"/>
        <v xml:space="preserve"> </v>
      </c>
      <c r="G1397" s="94" t="str">
        <f t="shared" si="130"/>
        <v xml:space="preserve"> </v>
      </c>
      <c r="H1397" s="98">
        <f t="shared" si="135"/>
        <v>2</v>
      </c>
      <c r="I1397"/>
    </row>
    <row r="1398" spans="1:9" ht="16">
      <c r="A1398" s="43" t="str">
        <f t="shared" si="131"/>
        <v xml:space="preserve"> </v>
      </c>
      <c r="B1398" s="93" t="str">
        <f>IF(A1398=" "," ",IF(periods_per_year=26,IF(A1398=1,fpdate,B1397+14),IF(periods_per_year=52,IF(A1398=1,fpdate,B1397+7),DATE(YEAR(fpdate),MONTH(fpdate)+(A1398-1)*months_per_period,IF(periods_per_year=24,IF((1-MOD(A1398,2))=1,DAY(fpdate)+14,DAY(fpdate)),DAY(fpdate))))))</f>
        <v xml:space="preserve"> </v>
      </c>
      <c r="C1398" s="94" t="str">
        <f t="shared" si="132"/>
        <v xml:space="preserve"> </v>
      </c>
      <c r="D1398" s="99"/>
      <c r="E1398" s="94" t="str">
        <f t="shared" si="133"/>
        <v xml:space="preserve"> </v>
      </c>
      <c r="F1398" s="94" t="str">
        <f t="shared" si="134"/>
        <v xml:space="preserve"> </v>
      </c>
      <c r="G1398" s="94" t="str">
        <f t="shared" si="130"/>
        <v xml:space="preserve"> </v>
      </c>
      <c r="H1398" s="98">
        <f t="shared" si="135"/>
        <v>2</v>
      </c>
      <c r="I1398"/>
    </row>
    <row r="1399" spans="1:9" ht="16">
      <c r="A1399" s="43" t="str">
        <f t="shared" si="131"/>
        <v xml:space="preserve"> </v>
      </c>
      <c r="B1399" s="93" t="str">
        <f>IF(A1399=" "," ",IF(periods_per_year=26,IF(A1399=1,fpdate,B1398+14),IF(periods_per_year=52,IF(A1399=1,fpdate,B1398+7),DATE(YEAR(fpdate),MONTH(fpdate)+(A1399-1)*months_per_period,IF(periods_per_year=24,IF((1-MOD(A1399,2))=1,DAY(fpdate)+14,DAY(fpdate)),DAY(fpdate))))))</f>
        <v xml:space="preserve"> </v>
      </c>
      <c r="C1399" s="94" t="str">
        <f t="shared" si="132"/>
        <v xml:space="preserve"> </v>
      </c>
      <c r="D1399" s="99"/>
      <c r="E1399" s="94" t="str">
        <f t="shared" si="133"/>
        <v xml:space="preserve"> </v>
      </c>
      <c r="F1399" s="94" t="str">
        <f t="shared" si="134"/>
        <v xml:space="preserve"> </v>
      </c>
      <c r="G1399" s="94" t="str">
        <f t="shared" si="130"/>
        <v xml:space="preserve"> </v>
      </c>
      <c r="H1399" s="98">
        <f t="shared" si="135"/>
        <v>2</v>
      </c>
      <c r="I1399"/>
    </row>
    <row r="1400" spans="1:9" ht="16">
      <c r="A1400" s="43" t="str">
        <f t="shared" si="131"/>
        <v xml:space="preserve"> </v>
      </c>
      <c r="B1400" s="93" t="str">
        <f>IF(A1400=" "," ",IF(periods_per_year=26,IF(A1400=1,fpdate,B1399+14),IF(periods_per_year=52,IF(A1400=1,fpdate,B1399+7),DATE(YEAR(fpdate),MONTH(fpdate)+(A1400-1)*months_per_period,IF(periods_per_year=24,IF((1-MOD(A1400,2))=1,DAY(fpdate)+14,DAY(fpdate)),DAY(fpdate))))))</f>
        <v xml:space="preserve"> </v>
      </c>
      <c r="C1400" s="94" t="str">
        <f t="shared" si="132"/>
        <v xml:space="preserve"> </v>
      </c>
      <c r="D1400" s="99"/>
      <c r="E1400" s="94" t="str">
        <f t="shared" si="133"/>
        <v xml:space="preserve"> </v>
      </c>
      <c r="F1400" s="94" t="str">
        <f t="shared" si="134"/>
        <v xml:space="preserve"> </v>
      </c>
      <c r="G1400" s="94" t="str">
        <f t="shared" si="130"/>
        <v xml:space="preserve"> </v>
      </c>
      <c r="H1400" s="98">
        <f t="shared" si="135"/>
        <v>2</v>
      </c>
      <c r="I1400"/>
    </row>
    <row r="1401" spans="1:9" ht="16">
      <c r="A1401" s="43" t="str">
        <f t="shared" si="131"/>
        <v xml:space="preserve"> </v>
      </c>
      <c r="B1401" s="93" t="str">
        <f>IF(A1401=" "," ",IF(periods_per_year=26,IF(A1401=1,fpdate,B1400+14),IF(periods_per_year=52,IF(A1401=1,fpdate,B1400+7),DATE(YEAR(fpdate),MONTH(fpdate)+(A1401-1)*months_per_period,IF(periods_per_year=24,IF((1-MOD(A1401,2))=1,DAY(fpdate)+14,DAY(fpdate)),DAY(fpdate))))))</f>
        <v xml:space="preserve"> </v>
      </c>
      <c r="C1401" s="94" t="str">
        <f t="shared" si="132"/>
        <v xml:space="preserve"> </v>
      </c>
      <c r="D1401" s="99"/>
      <c r="E1401" s="94" t="str">
        <f t="shared" si="133"/>
        <v xml:space="preserve"> </v>
      </c>
      <c r="F1401" s="94" t="str">
        <f t="shared" si="134"/>
        <v xml:space="preserve"> </v>
      </c>
      <c r="G1401" s="94" t="str">
        <f t="shared" si="130"/>
        <v xml:space="preserve"> </v>
      </c>
      <c r="H1401" s="98">
        <f t="shared" si="135"/>
        <v>2</v>
      </c>
      <c r="I1401"/>
    </row>
    <row r="1402" spans="1:9" ht="16">
      <c r="A1402" s="43" t="str">
        <f t="shared" si="131"/>
        <v xml:space="preserve"> </v>
      </c>
      <c r="B1402" s="93" t="str">
        <f>IF(A1402=" "," ",IF(periods_per_year=26,IF(A1402=1,fpdate,B1401+14),IF(periods_per_year=52,IF(A1402=1,fpdate,B1401+7),DATE(YEAR(fpdate),MONTH(fpdate)+(A1402-1)*months_per_period,IF(periods_per_year=24,IF((1-MOD(A1402,2))=1,DAY(fpdate)+14,DAY(fpdate)),DAY(fpdate))))))</f>
        <v xml:space="preserve"> </v>
      </c>
      <c r="C1402" s="94" t="str">
        <f t="shared" si="132"/>
        <v xml:space="preserve"> </v>
      </c>
      <c r="D1402" s="99"/>
      <c r="E1402" s="94" t="str">
        <f t="shared" si="133"/>
        <v xml:space="preserve"> </v>
      </c>
      <c r="F1402" s="94" t="str">
        <f t="shared" si="134"/>
        <v xml:space="preserve"> </v>
      </c>
      <c r="G1402" s="94" t="str">
        <f t="shared" si="130"/>
        <v xml:space="preserve"> </v>
      </c>
      <c r="H1402" s="98">
        <f t="shared" si="135"/>
        <v>2</v>
      </c>
      <c r="I1402"/>
    </row>
    <row r="1403" spans="1:9" ht="16">
      <c r="A1403" s="43" t="str">
        <f t="shared" si="131"/>
        <v xml:space="preserve"> </v>
      </c>
      <c r="B1403" s="93" t="str">
        <f>IF(A1403=" "," ",IF(periods_per_year=26,IF(A1403=1,fpdate,B1402+14),IF(periods_per_year=52,IF(A1403=1,fpdate,B1402+7),DATE(YEAR(fpdate),MONTH(fpdate)+(A1403-1)*months_per_period,IF(periods_per_year=24,IF((1-MOD(A1403,2))=1,DAY(fpdate)+14,DAY(fpdate)),DAY(fpdate))))))</f>
        <v xml:space="preserve"> </v>
      </c>
      <c r="C1403" s="94" t="str">
        <f t="shared" si="132"/>
        <v xml:space="preserve"> </v>
      </c>
      <c r="D1403" s="99"/>
      <c r="E1403" s="94" t="str">
        <f t="shared" si="133"/>
        <v xml:space="preserve"> </v>
      </c>
      <c r="F1403" s="94" t="str">
        <f t="shared" si="134"/>
        <v xml:space="preserve"> </v>
      </c>
      <c r="G1403" s="94" t="str">
        <f t="shared" si="130"/>
        <v xml:space="preserve"> </v>
      </c>
      <c r="H1403" s="98">
        <f t="shared" si="135"/>
        <v>2</v>
      </c>
      <c r="I1403"/>
    </row>
    <row r="1404" spans="1:9" ht="16">
      <c r="A1404" s="43" t="str">
        <f t="shared" si="131"/>
        <v xml:space="preserve"> </v>
      </c>
      <c r="B1404" s="93" t="str">
        <f>IF(A1404=" "," ",IF(periods_per_year=26,IF(A1404=1,fpdate,B1403+14),IF(periods_per_year=52,IF(A1404=1,fpdate,B1403+7),DATE(YEAR(fpdate),MONTH(fpdate)+(A1404-1)*months_per_period,IF(periods_per_year=24,IF((1-MOD(A1404,2))=1,DAY(fpdate)+14,DAY(fpdate)),DAY(fpdate))))))</f>
        <v xml:space="preserve"> </v>
      </c>
      <c r="C1404" s="94" t="str">
        <f t="shared" si="132"/>
        <v xml:space="preserve"> </v>
      </c>
      <c r="D1404" s="99"/>
      <c r="E1404" s="94" t="str">
        <f t="shared" si="133"/>
        <v xml:space="preserve"> </v>
      </c>
      <c r="F1404" s="94" t="str">
        <f t="shared" si="134"/>
        <v xml:space="preserve"> </v>
      </c>
      <c r="G1404" s="94" t="str">
        <f t="shared" si="130"/>
        <v xml:space="preserve"> </v>
      </c>
      <c r="H1404" s="98">
        <f t="shared" si="135"/>
        <v>2</v>
      </c>
      <c r="I1404"/>
    </row>
    <row r="1405" spans="1:9" ht="16">
      <c r="A1405" s="43" t="str">
        <f t="shared" si="131"/>
        <v xml:space="preserve"> </v>
      </c>
      <c r="B1405" s="93" t="str">
        <f>IF(A1405=" "," ",IF(periods_per_year=26,IF(A1405=1,fpdate,B1404+14),IF(periods_per_year=52,IF(A1405=1,fpdate,B1404+7),DATE(YEAR(fpdate),MONTH(fpdate)+(A1405-1)*months_per_period,IF(periods_per_year=24,IF((1-MOD(A1405,2))=1,DAY(fpdate)+14,DAY(fpdate)),DAY(fpdate))))))</f>
        <v xml:space="preserve"> </v>
      </c>
      <c r="C1405" s="94" t="str">
        <f t="shared" si="132"/>
        <v xml:space="preserve"> </v>
      </c>
      <c r="D1405" s="99"/>
      <c r="E1405" s="94" t="str">
        <f t="shared" si="133"/>
        <v xml:space="preserve"> </v>
      </c>
      <c r="F1405" s="94" t="str">
        <f t="shared" si="134"/>
        <v xml:space="preserve"> </v>
      </c>
      <c r="G1405" s="94" t="str">
        <f t="shared" si="130"/>
        <v xml:space="preserve"> </v>
      </c>
      <c r="H1405" s="98">
        <f t="shared" si="135"/>
        <v>2</v>
      </c>
      <c r="I1405"/>
    </row>
    <row r="1406" spans="1:9" ht="16">
      <c r="A1406" s="43" t="str">
        <f t="shared" si="131"/>
        <v xml:space="preserve"> </v>
      </c>
      <c r="B1406" s="93" t="str">
        <f>IF(A1406=" "," ",IF(periods_per_year=26,IF(A1406=1,fpdate,B1405+14),IF(periods_per_year=52,IF(A1406=1,fpdate,B1405+7),DATE(YEAR(fpdate),MONTH(fpdate)+(A1406-1)*months_per_period,IF(periods_per_year=24,IF((1-MOD(A1406,2))=1,DAY(fpdate)+14,DAY(fpdate)),DAY(fpdate))))))</f>
        <v xml:space="preserve"> </v>
      </c>
      <c r="C1406" s="94" t="str">
        <f t="shared" si="132"/>
        <v xml:space="preserve"> </v>
      </c>
      <c r="D1406" s="99"/>
      <c r="E1406" s="94" t="str">
        <f t="shared" si="133"/>
        <v xml:space="preserve"> </v>
      </c>
      <c r="F1406" s="94" t="str">
        <f t="shared" si="134"/>
        <v xml:space="preserve"> </v>
      </c>
      <c r="G1406" s="94" t="str">
        <f t="shared" ref="G1406:G1469" si="136">IF(A1406=" "," ",G1405-F1406)</f>
        <v xml:space="preserve"> </v>
      </c>
      <c r="H1406" s="98">
        <f t="shared" si="135"/>
        <v>2</v>
      </c>
      <c r="I1406"/>
    </row>
    <row r="1407" spans="1:9" ht="16">
      <c r="A1407" s="43" t="str">
        <f t="shared" si="131"/>
        <v xml:space="preserve"> </v>
      </c>
      <c r="B1407" s="93" t="str">
        <f>IF(A1407=" "," ",IF(periods_per_year=26,IF(A1407=1,fpdate,B1406+14),IF(periods_per_year=52,IF(A1407=1,fpdate,B1406+7),DATE(YEAR(fpdate),MONTH(fpdate)+(A1407-1)*months_per_period,IF(periods_per_year=24,IF((1-MOD(A1407,2))=1,DAY(fpdate)+14,DAY(fpdate)),DAY(fpdate))))))</f>
        <v xml:space="preserve"> </v>
      </c>
      <c r="C1407" s="94" t="str">
        <f t="shared" si="132"/>
        <v xml:space="preserve"> </v>
      </c>
      <c r="D1407" s="99"/>
      <c r="E1407" s="94" t="str">
        <f t="shared" si="133"/>
        <v xml:space="preserve"> </v>
      </c>
      <c r="F1407" s="94" t="str">
        <f t="shared" si="134"/>
        <v xml:space="preserve"> </v>
      </c>
      <c r="G1407" s="94" t="str">
        <f t="shared" si="136"/>
        <v xml:space="preserve"> </v>
      </c>
      <c r="H1407" s="98">
        <f t="shared" si="135"/>
        <v>2</v>
      </c>
      <c r="I1407"/>
    </row>
    <row r="1408" spans="1:9" ht="16">
      <c r="A1408" s="43" t="str">
        <f t="shared" si="131"/>
        <v xml:space="preserve"> </v>
      </c>
      <c r="B1408" s="93" t="str">
        <f>IF(A1408=" "," ",IF(periods_per_year=26,IF(A1408=1,fpdate,B1407+14),IF(periods_per_year=52,IF(A1408=1,fpdate,B1407+7),DATE(YEAR(fpdate),MONTH(fpdate)+(A1408-1)*months_per_period,IF(periods_per_year=24,IF((1-MOD(A1408,2))=1,DAY(fpdate)+14,DAY(fpdate)),DAY(fpdate))))))</f>
        <v xml:space="preserve"> </v>
      </c>
      <c r="C1408" s="94" t="str">
        <f t="shared" si="132"/>
        <v xml:space="preserve"> </v>
      </c>
      <c r="D1408" s="99"/>
      <c r="E1408" s="94" t="str">
        <f t="shared" si="133"/>
        <v xml:space="preserve"> </v>
      </c>
      <c r="F1408" s="94" t="str">
        <f t="shared" si="134"/>
        <v xml:space="preserve"> </v>
      </c>
      <c r="G1408" s="94" t="str">
        <f t="shared" si="136"/>
        <v xml:space="preserve"> </v>
      </c>
      <c r="H1408" s="98">
        <f t="shared" si="135"/>
        <v>2</v>
      </c>
      <c r="I1408"/>
    </row>
    <row r="1409" spans="1:9" ht="16">
      <c r="A1409" s="43" t="str">
        <f t="shared" si="131"/>
        <v xml:space="preserve"> </v>
      </c>
      <c r="B1409" s="93" t="str">
        <f>IF(A1409=" "," ",IF(periods_per_year=26,IF(A1409=1,fpdate,B1408+14),IF(periods_per_year=52,IF(A1409=1,fpdate,B1408+7),DATE(YEAR(fpdate),MONTH(fpdate)+(A1409-1)*months_per_period,IF(periods_per_year=24,IF((1-MOD(A1409,2))=1,DAY(fpdate)+14,DAY(fpdate)),DAY(fpdate))))))</f>
        <v xml:space="preserve"> </v>
      </c>
      <c r="C1409" s="94" t="str">
        <f t="shared" si="132"/>
        <v xml:space="preserve"> </v>
      </c>
      <c r="D1409" s="99"/>
      <c r="E1409" s="94" t="str">
        <f t="shared" si="133"/>
        <v xml:space="preserve"> </v>
      </c>
      <c r="F1409" s="94" t="str">
        <f t="shared" si="134"/>
        <v xml:space="preserve"> </v>
      </c>
      <c r="G1409" s="94" t="str">
        <f t="shared" si="136"/>
        <v xml:space="preserve"> </v>
      </c>
      <c r="H1409" s="98">
        <f t="shared" si="135"/>
        <v>2</v>
      </c>
      <c r="I1409"/>
    </row>
    <row r="1410" spans="1:9" ht="16">
      <c r="A1410" s="43" t="str">
        <f t="shared" si="131"/>
        <v xml:space="preserve"> </v>
      </c>
      <c r="B1410" s="93" t="str">
        <f>IF(A1410=" "," ",IF(periods_per_year=26,IF(A1410=1,fpdate,B1409+14),IF(periods_per_year=52,IF(A1410=1,fpdate,B1409+7),DATE(YEAR(fpdate),MONTH(fpdate)+(A1410-1)*months_per_period,IF(periods_per_year=24,IF((1-MOD(A1410,2))=1,DAY(fpdate)+14,DAY(fpdate)),DAY(fpdate))))))</f>
        <v xml:space="preserve"> </v>
      </c>
      <c r="C1410" s="94" t="str">
        <f t="shared" si="132"/>
        <v xml:space="preserve"> </v>
      </c>
      <c r="D1410" s="99"/>
      <c r="E1410" s="94" t="str">
        <f t="shared" si="133"/>
        <v xml:space="preserve"> </v>
      </c>
      <c r="F1410" s="94" t="str">
        <f t="shared" si="134"/>
        <v xml:space="preserve"> </v>
      </c>
      <c r="G1410" s="94" t="str">
        <f t="shared" si="136"/>
        <v xml:space="preserve"> </v>
      </c>
      <c r="H1410" s="98">
        <f t="shared" si="135"/>
        <v>2</v>
      </c>
      <c r="I1410"/>
    </row>
    <row r="1411" spans="1:9" ht="16">
      <c r="A1411" s="43" t="str">
        <f t="shared" si="131"/>
        <v xml:space="preserve"> </v>
      </c>
      <c r="B1411" s="93" t="str">
        <f>IF(A1411=" "," ",IF(periods_per_year=26,IF(A1411=1,fpdate,B1410+14),IF(periods_per_year=52,IF(A1411=1,fpdate,B1410+7),DATE(YEAR(fpdate),MONTH(fpdate)+(A1411-1)*months_per_period,IF(periods_per_year=24,IF((1-MOD(A1411,2))=1,DAY(fpdate)+14,DAY(fpdate)),DAY(fpdate))))))</f>
        <v xml:space="preserve"> </v>
      </c>
      <c r="C1411" s="94" t="str">
        <f t="shared" si="132"/>
        <v xml:space="preserve"> </v>
      </c>
      <c r="D1411" s="99"/>
      <c r="E1411" s="94" t="str">
        <f t="shared" si="133"/>
        <v xml:space="preserve"> </v>
      </c>
      <c r="F1411" s="94" t="str">
        <f t="shared" si="134"/>
        <v xml:space="preserve"> </v>
      </c>
      <c r="G1411" s="94" t="str">
        <f t="shared" si="136"/>
        <v xml:space="preserve"> </v>
      </c>
      <c r="H1411" s="98">
        <f t="shared" si="135"/>
        <v>2</v>
      </c>
      <c r="I1411"/>
    </row>
    <row r="1412" spans="1:9" ht="16">
      <c r="A1412" s="43" t="str">
        <f t="shared" si="131"/>
        <v xml:space="preserve"> </v>
      </c>
      <c r="B1412" s="93" t="str">
        <f>IF(A1412=" "," ",IF(periods_per_year=26,IF(A1412=1,fpdate,B1411+14),IF(periods_per_year=52,IF(A1412=1,fpdate,B1411+7),DATE(YEAR(fpdate),MONTH(fpdate)+(A1412-1)*months_per_period,IF(periods_per_year=24,IF((1-MOD(A1412,2))=1,DAY(fpdate)+14,DAY(fpdate)),DAY(fpdate))))))</f>
        <v xml:space="preserve"> </v>
      </c>
      <c r="C1412" s="94" t="str">
        <f t="shared" si="132"/>
        <v xml:space="preserve"> </v>
      </c>
      <c r="D1412" s="99"/>
      <c r="E1412" s="94" t="str">
        <f t="shared" si="133"/>
        <v xml:space="preserve"> </v>
      </c>
      <c r="F1412" s="94" t="str">
        <f t="shared" si="134"/>
        <v xml:space="preserve"> </v>
      </c>
      <c r="G1412" s="94" t="str">
        <f t="shared" si="136"/>
        <v xml:space="preserve"> </v>
      </c>
      <c r="H1412" s="98">
        <f t="shared" si="135"/>
        <v>2</v>
      </c>
      <c r="I1412"/>
    </row>
    <row r="1413" spans="1:9" ht="16">
      <c r="A1413" s="43" t="str">
        <f t="shared" si="131"/>
        <v xml:space="preserve"> </v>
      </c>
      <c r="B1413" s="93" t="str">
        <f>IF(A1413=" "," ",IF(periods_per_year=26,IF(A1413=1,fpdate,B1412+14),IF(periods_per_year=52,IF(A1413=1,fpdate,B1412+7),DATE(YEAR(fpdate),MONTH(fpdate)+(A1413-1)*months_per_period,IF(periods_per_year=24,IF((1-MOD(A1413,2))=1,DAY(fpdate)+14,DAY(fpdate)),DAY(fpdate))))))</f>
        <v xml:space="preserve"> </v>
      </c>
      <c r="C1413" s="94" t="str">
        <f t="shared" si="132"/>
        <v xml:space="preserve"> </v>
      </c>
      <c r="D1413" s="99"/>
      <c r="E1413" s="94" t="str">
        <f t="shared" si="133"/>
        <v xml:space="preserve"> </v>
      </c>
      <c r="F1413" s="94" t="str">
        <f t="shared" si="134"/>
        <v xml:space="preserve"> </v>
      </c>
      <c r="G1413" s="94" t="str">
        <f t="shared" si="136"/>
        <v xml:space="preserve"> </v>
      </c>
      <c r="H1413" s="98">
        <f t="shared" si="135"/>
        <v>2</v>
      </c>
      <c r="I1413"/>
    </row>
    <row r="1414" spans="1:9" ht="16">
      <c r="A1414" s="43" t="str">
        <f t="shared" si="131"/>
        <v xml:space="preserve"> </v>
      </c>
      <c r="B1414" s="93" t="str">
        <f>IF(A1414=" "," ",IF(periods_per_year=26,IF(A1414=1,fpdate,B1413+14),IF(periods_per_year=52,IF(A1414=1,fpdate,B1413+7),DATE(YEAR(fpdate),MONTH(fpdate)+(A1414-1)*months_per_period,IF(periods_per_year=24,IF((1-MOD(A1414,2))=1,DAY(fpdate)+14,DAY(fpdate)),DAY(fpdate))))))</f>
        <v xml:space="preserve"> </v>
      </c>
      <c r="C1414" s="94" t="str">
        <f t="shared" si="132"/>
        <v xml:space="preserve"> </v>
      </c>
      <c r="D1414" s="99"/>
      <c r="E1414" s="94" t="str">
        <f t="shared" si="133"/>
        <v xml:space="preserve"> </v>
      </c>
      <c r="F1414" s="94" t="str">
        <f t="shared" si="134"/>
        <v xml:space="preserve"> </v>
      </c>
      <c r="G1414" s="94" t="str">
        <f t="shared" si="136"/>
        <v xml:space="preserve"> </v>
      </c>
      <c r="H1414" s="98">
        <f t="shared" si="135"/>
        <v>2</v>
      </c>
      <c r="I1414"/>
    </row>
    <row r="1415" spans="1:9" ht="16">
      <c r="A1415" s="43" t="str">
        <f t="shared" si="131"/>
        <v xml:space="preserve"> </v>
      </c>
      <c r="B1415" s="93" t="str">
        <f>IF(A1415=" "," ",IF(periods_per_year=26,IF(A1415=1,fpdate,B1414+14),IF(periods_per_year=52,IF(A1415=1,fpdate,B1414+7),DATE(YEAR(fpdate),MONTH(fpdate)+(A1415-1)*months_per_period,IF(periods_per_year=24,IF((1-MOD(A1415,2))=1,DAY(fpdate)+14,DAY(fpdate)),DAY(fpdate))))))</f>
        <v xml:space="preserve"> </v>
      </c>
      <c r="C1415" s="94" t="str">
        <f t="shared" si="132"/>
        <v xml:space="preserve"> </v>
      </c>
      <c r="D1415" s="99"/>
      <c r="E1415" s="94" t="str">
        <f t="shared" si="133"/>
        <v xml:space="preserve"> </v>
      </c>
      <c r="F1415" s="94" t="str">
        <f t="shared" si="134"/>
        <v xml:space="preserve"> </v>
      </c>
      <c r="G1415" s="94" t="str">
        <f t="shared" si="136"/>
        <v xml:space="preserve"> </v>
      </c>
      <c r="H1415" s="98">
        <f t="shared" si="135"/>
        <v>2</v>
      </c>
      <c r="I1415"/>
    </row>
    <row r="1416" spans="1:9" ht="16">
      <c r="A1416" s="43" t="str">
        <f t="shared" si="131"/>
        <v xml:space="preserve"> </v>
      </c>
      <c r="B1416" s="93" t="str">
        <f>IF(A1416=" "," ",IF(periods_per_year=26,IF(A1416=1,fpdate,B1415+14),IF(periods_per_year=52,IF(A1416=1,fpdate,B1415+7),DATE(YEAR(fpdate),MONTH(fpdate)+(A1416-1)*months_per_period,IF(periods_per_year=24,IF((1-MOD(A1416,2))=1,DAY(fpdate)+14,DAY(fpdate)),DAY(fpdate))))))</f>
        <v xml:space="preserve"> </v>
      </c>
      <c r="C1416" s="94" t="str">
        <f t="shared" si="132"/>
        <v xml:space="preserve"> </v>
      </c>
      <c r="D1416" s="99"/>
      <c r="E1416" s="94" t="str">
        <f t="shared" si="133"/>
        <v xml:space="preserve"> </v>
      </c>
      <c r="F1416" s="94" t="str">
        <f t="shared" si="134"/>
        <v xml:space="preserve"> </v>
      </c>
      <c r="G1416" s="94" t="str">
        <f t="shared" si="136"/>
        <v xml:space="preserve"> </v>
      </c>
      <c r="H1416" s="98">
        <f t="shared" si="135"/>
        <v>2</v>
      </c>
      <c r="I1416"/>
    </row>
    <row r="1417" spans="1:9" ht="16">
      <c r="A1417" s="43" t="str">
        <f t="shared" si="131"/>
        <v xml:space="preserve"> </v>
      </c>
      <c r="B1417" s="93" t="str">
        <f>IF(A1417=" "," ",IF(periods_per_year=26,IF(A1417=1,fpdate,B1416+14),IF(periods_per_year=52,IF(A1417=1,fpdate,B1416+7),DATE(YEAR(fpdate),MONTH(fpdate)+(A1417-1)*months_per_period,IF(periods_per_year=24,IF((1-MOD(A1417,2))=1,DAY(fpdate)+14,DAY(fpdate)),DAY(fpdate))))))</f>
        <v xml:space="preserve"> </v>
      </c>
      <c r="C1417" s="94" t="str">
        <f t="shared" si="132"/>
        <v xml:space="preserve"> </v>
      </c>
      <c r="D1417" s="99"/>
      <c r="E1417" s="94" t="str">
        <f t="shared" si="133"/>
        <v xml:space="preserve"> </v>
      </c>
      <c r="F1417" s="94" t="str">
        <f t="shared" si="134"/>
        <v xml:space="preserve"> </v>
      </c>
      <c r="G1417" s="94" t="str">
        <f t="shared" si="136"/>
        <v xml:space="preserve"> </v>
      </c>
      <c r="H1417" s="98">
        <f t="shared" si="135"/>
        <v>2</v>
      </c>
      <c r="I1417"/>
    </row>
    <row r="1418" spans="1:9" ht="16">
      <c r="A1418" s="43" t="str">
        <f t="shared" ref="A1418:A1481" si="137">IF(A1417&gt;=nper," ",A1417+1)</f>
        <v xml:space="preserve"> </v>
      </c>
      <c r="B1418" s="93" t="str">
        <f>IF(A1418=" "," ",IF(periods_per_year=26,IF(A1418=1,fpdate,B1417+14),IF(periods_per_year=52,IF(A1418=1,fpdate,B1417+7),DATE(YEAR(fpdate),MONTH(fpdate)+(A1418-1)*months_per_period,IF(periods_per_year=24,IF((1-MOD(A1418,2))=1,DAY(fpdate)+14,DAY(fpdate)),DAY(fpdate))))))</f>
        <v xml:space="preserve"> </v>
      </c>
      <c r="C1418" s="94" t="str">
        <f t="shared" ref="C1418:C1481" si="138">IF(A1418=" "," ",IF(OR(A1418=nper,payment&gt;ROUND((1+rate)*G1417,2)),ROUND((1+rate)*G1417,2),payment))</f>
        <v xml:space="preserve"> </v>
      </c>
      <c r="D1418" s="99"/>
      <c r="E1418" s="94" t="str">
        <f t="shared" ref="E1418:E1481" si="139">IF(A1418=" "," ",ROUND(rate*G1417,2))</f>
        <v xml:space="preserve"> </v>
      </c>
      <c r="F1418" s="94" t="str">
        <f t="shared" ref="F1418:F1481" si="140">IF(A1418=" "," ",C1418-E1418+D1418)</f>
        <v xml:space="preserve"> </v>
      </c>
      <c r="G1418" s="94" t="str">
        <f t="shared" si="136"/>
        <v xml:space="preserve"> </v>
      </c>
      <c r="H1418" s="98">
        <f t="shared" si="135"/>
        <v>2</v>
      </c>
      <c r="I1418"/>
    </row>
    <row r="1419" spans="1:9" ht="16">
      <c r="A1419" s="43" t="str">
        <f t="shared" si="137"/>
        <v xml:space="preserve"> </v>
      </c>
      <c r="B1419" s="93" t="str">
        <f>IF(A1419=" "," ",IF(periods_per_year=26,IF(A1419=1,fpdate,B1418+14),IF(periods_per_year=52,IF(A1419=1,fpdate,B1418+7),DATE(YEAR(fpdate),MONTH(fpdate)+(A1419-1)*months_per_period,IF(periods_per_year=24,IF((1-MOD(A1419,2))=1,DAY(fpdate)+14,DAY(fpdate)),DAY(fpdate))))))</f>
        <v xml:space="preserve"> </v>
      </c>
      <c r="C1419" s="94" t="str">
        <f t="shared" si="138"/>
        <v xml:space="preserve"> </v>
      </c>
      <c r="D1419" s="99"/>
      <c r="E1419" s="94" t="str">
        <f t="shared" si="139"/>
        <v xml:space="preserve"> </v>
      </c>
      <c r="F1419" s="94" t="str">
        <f t="shared" si="140"/>
        <v xml:space="preserve"> </v>
      </c>
      <c r="G1419" s="94" t="str">
        <f t="shared" si="136"/>
        <v xml:space="preserve"> </v>
      </c>
      <c r="H1419" s="98">
        <f t="shared" ref="H1419:H1482" si="141">IF(AND(G1419&lt;&gt;" ",G1420=" "),1,2)</f>
        <v>2</v>
      </c>
      <c r="I1419"/>
    </row>
    <row r="1420" spans="1:9" ht="16">
      <c r="A1420" s="43" t="str">
        <f t="shared" si="137"/>
        <v xml:space="preserve"> </v>
      </c>
      <c r="B1420" s="93" t="str">
        <f>IF(A1420=" "," ",IF(periods_per_year=26,IF(A1420=1,fpdate,B1419+14),IF(periods_per_year=52,IF(A1420=1,fpdate,B1419+7),DATE(YEAR(fpdate),MONTH(fpdate)+(A1420-1)*months_per_period,IF(periods_per_year=24,IF((1-MOD(A1420,2))=1,DAY(fpdate)+14,DAY(fpdate)),DAY(fpdate))))))</f>
        <v xml:space="preserve"> </v>
      </c>
      <c r="C1420" s="94" t="str">
        <f t="shared" si="138"/>
        <v xml:space="preserve"> </v>
      </c>
      <c r="D1420" s="99"/>
      <c r="E1420" s="94" t="str">
        <f t="shared" si="139"/>
        <v xml:space="preserve"> </v>
      </c>
      <c r="F1420" s="94" t="str">
        <f t="shared" si="140"/>
        <v xml:space="preserve"> </v>
      </c>
      <c r="G1420" s="94" t="str">
        <f t="shared" si="136"/>
        <v xml:space="preserve"> </v>
      </c>
      <c r="H1420" s="98">
        <f t="shared" si="141"/>
        <v>2</v>
      </c>
      <c r="I1420"/>
    </row>
    <row r="1421" spans="1:9" ht="16">
      <c r="A1421" s="43" t="str">
        <f t="shared" si="137"/>
        <v xml:space="preserve"> </v>
      </c>
      <c r="B1421" s="93" t="str">
        <f>IF(A1421=" "," ",IF(periods_per_year=26,IF(A1421=1,fpdate,B1420+14),IF(periods_per_year=52,IF(A1421=1,fpdate,B1420+7),DATE(YEAR(fpdate),MONTH(fpdate)+(A1421-1)*months_per_period,IF(periods_per_year=24,IF((1-MOD(A1421,2))=1,DAY(fpdate)+14,DAY(fpdate)),DAY(fpdate))))))</f>
        <v xml:space="preserve"> </v>
      </c>
      <c r="C1421" s="94" t="str">
        <f t="shared" si="138"/>
        <v xml:space="preserve"> </v>
      </c>
      <c r="D1421" s="99"/>
      <c r="E1421" s="94" t="str">
        <f t="shared" si="139"/>
        <v xml:space="preserve"> </v>
      </c>
      <c r="F1421" s="94" t="str">
        <f t="shared" si="140"/>
        <v xml:space="preserve"> </v>
      </c>
      <c r="G1421" s="94" t="str">
        <f t="shared" si="136"/>
        <v xml:space="preserve"> </v>
      </c>
      <c r="H1421" s="98">
        <f t="shared" si="141"/>
        <v>2</v>
      </c>
      <c r="I1421"/>
    </row>
    <row r="1422" spans="1:9" ht="16">
      <c r="A1422" s="43" t="str">
        <f t="shared" si="137"/>
        <v xml:space="preserve"> </v>
      </c>
      <c r="B1422" s="93" t="str">
        <f>IF(A1422=" "," ",IF(periods_per_year=26,IF(A1422=1,fpdate,B1421+14),IF(periods_per_year=52,IF(A1422=1,fpdate,B1421+7),DATE(YEAR(fpdate),MONTH(fpdate)+(A1422-1)*months_per_period,IF(periods_per_year=24,IF((1-MOD(A1422,2))=1,DAY(fpdate)+14,DAY(fpdate)),DAY(fpdate))))))</f>
        <v xml:space="preserve"> </v>
      </c>
      <c r="C1422" s="94" t="str">
        <f t="shared" si="138"/>
        <v xml:space="preserve"> </v>
      </c>
      <c r="D1422" s="99"/>
      <c r="E1422" s="94" t="str">
        <f t="shared" si="139"/>
        <v xml:space="preserve"> </v>
      </c>
      <c r="F1422" s="94" t="str">
        <f t="shared" si="140"/>
        <v xml:space="preserve"> </v>
      </c>
      <c r="G1422" s="94" t="str">
        <f t="shared" si="136"/>
        <v xml:space="preserve"> </v>
      </c>
      <c r="H1422" s="98">
        <f t="shared" si="141"/>
        <v>2</v>
      </c>
      <c r="I1422"/>
    </row>
    <row r="1423" spans="1:9" ht="16">
      <c r="A1423" s="43" t="str">
        <f t="shared" si="137"/>
        <v xml:space="preserve"> </v>
      </c>
      <c r="B1423" s="93" t="str">
        <f>IF(A1423=" "," ",IF(periods_per_year=26,IF(A1423=1,fpdate,B1422+14),IF(periods_per_year=52,IF(A1423=1,fpdate,B1422+7),DATE(YEAR(fpdate),MONTH(fpdate)+(A1423-1)*months_per_period,IF(periods_per_year=24,IF((1-MOD(A1423,2))=1,DAY(fpdate)+14,DAY(fpdate)),DAY(fpdate))))))</f>
        <v xml:space="preserve"> </v>
      </c>
      <c r="C1423" s="94" t="str">
        <f t="shared" si="138"/>
        <v xml:space="preserve"> </v>
      </c>
      <c r="D1423" s="99"/>
      <c r="E1423" s="94" t="str">
        <f t="shared" si="139"/>
        <v xml:space="preserve"> </v>
      </c>
      <c r="F1423" s="94" t="str">
        <f t="shared" si="140"/>
        <v xml:space="preserve"> </v>
      </c>
      <c r="G1423" s="94" t="str">
        <f t="shared" si="136"/>
        <v xml:space="preserve"> </v>
      </c>
      <c r="H1423" s="98">
        <f t="shared" si="141"/>
        <v>2</v>
      </c>
      <c r="I1423"/>
    </row>
    <row r="1424" spans="1:9" ht="16">
      <c r="A1424" s="43" t="str">
        <f t="shared" si="137"/>
        <v xml:space="preserve"> </v>
      </c>
      <c r="B1424" s="93" t="str">
        <f>IF(A1424=" "," ",IF(periods_per_year=26,IF(A1424=1,fpdate,B1423+14),IF(periods_per_year=52,IF(A1424=1,fpdate,B1423+7),DATE(YEAR(fpdate),MONTH(fpdate)+(A1424-1)*months_per_period,IF(periods_per_year=24,IF((1-MOD(A1424,2))=1,DAY(fpdate)+14,DAY(fpdate)),DAY(fpdate))))))</f>
        <v xml:space="preserve"> </v>
      </c>
      <c r="C1424" s="94" t="str">
        <f t="shared" si="138"/>
        <v xml:space="preserve"> </v>
      </c>
      <c r="D1424" s="99"/>
      <c r="E1424" s="94" t="str">
        <f t="shared" si="139"/>
        <v xml:space="preserve"> </v>
      </c>
      <c r="F1424" s="94" t="str">
        <f t="shared" si="140"/>
        <v xml:space="preserve"> </v>
      </c>
      <c r="G1424" s="94" t="str">
        <f t="shared" si="136"/>
        <v xml:space="preserve"> </v>
      </c>
      <c r="H1424" s="98">
        <f t="shared" si="141"/>
        <v>2</v>
      </c>
      <c r="I1424"/>
    </row>
    <row r="1425" spans="1:9" ht="16">
      <c r="A1425" s="43" t="str">
        <f t="shared" si="137"/>
        <v xml:space="preserve"> </v>
      </c>
      <c r="B1425" s="93" t="str">
        <f>IF(A1425=" "," ",IF(periods_per_year=26,IF(A1425=1,fpdate,B1424+14),IF(periods_per_year=52,IF(A1425=1,fpdate,B1424+7),DATE(YEAR(fpdate),MONTH(fpdate)+(A1425-1)*months_per_period,IF(periods_per_year=24,IF((1-MOD(A1425,2))=1,DAY(fpdate)+14,DAY(fpdate)),DAY(fpdate))))))</f>
        <v xml:space="preserve"> </v>
      </c>
      <c r="C1425" s="94" t="str">
        <f t="shared" si="138"/>
        <v xml:space="preserve"> </v>
      </c>
      <c r="D1425" s="99"/>
      <c r="E1425" s="94" t="str">
        <f t="shared" si="139"/>
        <v xml:space="preserve"> </v>
      </c>
      <c r="F1425" s="94" t="str">
        <f t="shared" si="140"/>
        <v xml:space="preserve"> </v>
      </c>
      <c r="G1425" s="94" t="str">
        <f t="shared" si="136"/>
        <v xml:space="preserve"> </v>
      </c>
      <c r="H1425" s="98">
        <f t="shared" si="141"/>
        <v>2</v>
      </c>
      <c r="I1425"/>
    </row>
    <row r="1426" spans="1:9" ht="16">
      <c r="A1426" s="43" t="str">
        <f t="shared" si="137"/>
        <v xml:space="preserve"> </v>
      </c>
      <c r="B1426" s="93" t="str">
        <f>IF(A1426=" "," ",IF(periods_per_year=26,IF(A1426=1,fpdate,B1425+14),IF(periods_per_year=52,IF(A1426=1,fpdate,B1425+7),DATE(YEAR(fpdate),MONTH(fpdate)+(A1426-1)*months_per_period,IF(periods_per_year=24,IF((1-MOD(A1426,2))=1,DAY(fpdate)+14,DAY(fpdate)),DAY(fpdate))))))</f>
        <v xml:space="preserve"> </v>
      </c>
      <c r="C1426" s="94" t="str">
        <f t="shared" si="138"/>
        <v xml:space="preserve"> </v>
      </c>
      <c r="D1426" s="99"/>
      <c r="E1426" s="94" t="str">
        <f t="shared" si="139"/>
        <v xml:space="preserve"> </v>
      </c>
      <c r="F1426" s="94" t="str">
        <f t="shared" si="140"/>
        <v xml:space="preserve"> </v>
      </c>
      <c r="G1426" s="94" t="str">
        <f t="shared" si="136"/>
        <v xml:space="preserve"> </v>
      </c>
      <c r="H1426" s="98">
        <f t="shared" si="141"/>
        <v>2</v>
      </c>
      <c r="I1426"/>
    </row>
    <row r="1427" spans="1:9" ht="16">
      <c r="A1427" s="43" t="str">
        <f t="shared" si="137"/>
        <v xml:space="preserve"> </v>
      </c>
      <c r="B1427" s="93" t="str">
        <f>IF(A1427=" "," ",IF(periods_per_year=26,IF(A1427=1,fpdate,B1426+14),IF(periods_per_year=52,IF(A1427=1,fpdate,B1426+7),DATE(YEAR(fpdate),MONTH(fpdate)+(A1427-1)*months_per_period,IF(periods_per_year=24,IF((1-MOD(A1427,2))=1,DAY(fpdate)+14,DAY(fpdate)),DAY(fpdate))))))</f>
        <v xml:space="preserve"> </v>
      </c>
      <c r="C1427" s="94" t="str">
        <f t="shared" si="138"/>
        <v xml:space="preserve"> </v>
      </c>
      <c r="D1427" s="99"/>
      <c r="E1427" s="94" t="str">
        <f t="shared" si="139"/>
        <v xml:space="preserve"> </v>
      </c>
      <c r="F1427" s="94" t="str">
        <f t="shared" si="140"/>
        <v xml:space="preserve"> </v>
      </c>
      <c r="G1427" s="94" t="str">
        <f t="shared" si="136"/>
        <v xml:space="preserve"> </v>
      </c>
      <c r="H1427" s="98">
        <f t="shared" si="141"/>
        <v>2</v>
      </c>
      <c r="I1427"/>
    </row>
    <row r="1428" spans="1:9" ht="16">
      <c r="A1428" s="43" t="str">
        <f t="shared" si="137"/>
        <v xml:space="preserve"> </v>
      </c>
      <c r="B1428" s="93" t="str">
        <f>IF(A1428=" "," ",IF(periods_per_year=26,IF(A1428=1,fpdate,B1427+14),IF(periods_per_year=52,IF(A1428=1,fpdate,B1427+7),DATE(YEAR(fpdate),MONTH(fpdate)+(A1428-1)*months_per_period,IF(periods_per_year=24,IF((1-MOD(A1428,2))=1,DAY(fpdate)+14,DAY(fpdate)),DAY(fpdate))))))</f>
        <v xml:space="preserve"> </v>
      </c>
      <c r="C1428" s="94" t="str">
        <f t="shared" si="138"/>
        <v xml:space="preserve"> </v>
      </c>
      <c r="D1428" s="99"/>
      <c r="E1428" s="94" t="str">
        <f t="shared" si="139"/>
        <v xml:space="preserve"> </v>
      </c>
      <c r="F1428" s="94" t="str">
        <f t="shared" si="140"/>
        <v xml:space="preserve"> </v>
      </c>
      <c r="G1428" s="94" t="str">
        <f t="shared" si="136"/>
        <v xml:space="preserve"> </v>
      </c>
      <c r="H1428" s="98">
        <f t="shared" si="141"/>
        <v>2</v>
      </c>
      <c r="I1428"/>
    </row>
    <row r="1429" spans="1:9" ht="16">
      <c r="A1429" s="43" t="str">
        <f t="shared" si="137"/>
        <v xml:space="preserve"> </v>
      </c>
      <c r="B1429" s="93" t="str">
        <f>IF(A1429=" "," ",IF(periods_per_year=26,IF(A1429=1,fpdate,B1428+14),IF(periods_per_year=52,IF(A1429=1,fpdate,B1428+7),DATE(YEAR(fpdate),MONTH(fpdate)+(A1429-1)*months_per_period,IF(periods_per_year=24,IF((1-MOD(A1429,2))=1,DAY(fpdate)+14,DAY(fpdate)),DAY(fpdate))))))</f>
        <v xml:space="preserve"> </v>
      </c>
      <c r="C1429" s="94" t="str">
        <f t="shared" si="138"/>
        <v xml:space="preserve"> </v>
      </c>
      <c r="D1429" s="99"/>
      <c r="E1429" s="94" t="str">
        <f t="shared" si="139"/>
        <v xml:space="preserve"> </v>
      </c>
      <c r="F1429" s="94" t="str">
        <f t="shared" si="140"/>
        <v xml:space="preserve"> </v>
      </c>
      <c r="G1429" s="94" t="str">
        <f t="shared" si="136"/>
        <v xml:space="preserve"> </v>
      </c>
      <c r="H1429" s="98">
        <f t="shared" si="141"/>
        <v>2</v>
      </c>
      <c r="I1429"/>
    </row>
    <row r="1430" spans="1:9" ht="16">
      <c r="A1430" s="43" t="str">
        <f t="shared" si="137"/>
        <v xml:space="preserve"> </v>
      </c>
      <c r="B1430" s="93" t="str">
        <f>IF(A1430=" "," ",IF(periods_per_year=26,IF(A1430=1,fpdate,B1429+14),IF(periods_per_year=52,IF(A1430=1,fpdate,B1429+7),DATE(YEAR(fpdate),MONTH(fpdate)+(A1430-1)*months_per_period,IF(periods_per_year=24,IF((1-MOD(A1430,2))=1,DAY(fpdate)+14,DAY(fpdate)),DAY(fpdate))))))</f>
        <v xml:space="preserve"> </v>
      </c>
      <c r="C1430" s="94" t="str">
        <f t="shared" si="138"/>
        <v xml:space="preserve"> </v>
      </c>
      <c r="D1430" s="99"/>
      <c r="E1430" s="94" t="str">
        <f t="shared" si="139"/>
        <v xml:space="preserve"> </v>
      </c>
      <c r="F1430" s="94" t="str">
        <f t="shared" si="140"/>
        <v xml:space="preserve"> </v>
      </c>
      <c r="G1430" s="94" t="str">
        <f t="shared" si="136"/>
        <v xml:space="preserve"> </v>
      </c>
      <c r="H1430" s="98">
        <f t="shared" si="141"/>
        <v>2</v>
      </c>
      <c r="I1430"/>
    </row>
    <row r="1431" spans="1:9" ht="16">
      <c r="A1431" s="43" t="str">
        <f t="shared" si="137"/>
        <v xml:space="preserve"> </v>
      </c>
      <c r="B1431" s="93" t="str">
        <f>IF(A1431=" "," ",IF(periods_per_year=26,IF(A1431=1,fpdate,B1430+14),IF(periods_per_year=52,IF(A1431=1,fpdate,B1430+7),DATE(YEAR(fpdate),MONTH(fpdate)+(A1431-1)*months_per_period,IF(periods_per_year=24,IF((1-MOD(A1431,2))=1,DAY(fpdate)+14,DAY(fpdate)),DAY(fpdate))))))</f>
        <v xml:space="preserve"> </v>
      </c>
      <c r="C1431" s="94" t="str">
        <f t="shared" si="138"/>
        <v xml:space="preserve"> </v>
      </c>
      <c r="D1431" s="99"/>
      <c r="E1431" s="94" t="str">
        <f t="shared" si="139"/>
        <v xml:space="preserve"> </v>
      </c>
      <c r="F1431" s="94" t="str">
        <f t="shared" si="140"/>
        <v xml:space="preserve"> </v>
      </c>
      <c r="G1431" s="94" t="str">
        <f t="shared" si="136"/>
        <v xml:space="preserve"> </v>
      </c>
      <c r="H1431" s="98">
        <f t="shared" si="141"/>
        <v>2</v>
      </c>
      <c r="I1431"/>
    </row>
    <row r="1432" spans="1:9" ht="16">
      <c r="A1432" s="43" t="str">
        <f t="shared" si="137"/>
        <v xml:space="preserve"> </v>
      </c>
      <c r="B1432" s="93" t="str">
        <f>IF(A1432=" "," ",IF(periods_per_year=26,IF(A1432=1,fpdate,B1431+14),IF(periods_per_year=52,IF(A1432=1,fpdate,B1431+7),DATE(YEAR(fpdate),MONTH(fpdate)+(A1432-1)*months_per_period,IF(periods_per_year=24,IF((1-MOD(A1432,2))=1,DAY(fpdate)+14,DAY(fpdate)),DAY(fpdate))))))</f>
        <v xml:space="preserve"> </v>
      </c>
      <c r="C1432" s="94" t="str">
        <f t="shared" si="138"/>
        <v xml:space="preserve"> </v>
      </c>
      <c r="D1432" s="99"/>
      <c r="E1432" s="94" t="str">
        <f t="shared" si="139"/>
        <v xml:space="preserve"> </v>
      </c>
      <c r="F1432" s="94" t="str">
        <f t="shared" si="140"/>
        <v xml:space="preserve"> </v>
      </c>
      <c r="G1432" s="94" t="str">
        <f t="shared" si="136"/>
        <v xml:space="preserve"> </v>
      </c>
      <c r="H1432" s="98">
        <f t="shared" si="141"/>
        <v>2</v>
      </c>
      <c r="I1432"/>
    </row>
    <row r="1433" spans="1:9" ht="16">
      <c r="A1433" s="43" t="str">
        <f t="shared" si="137"/>
        <v xml:space="preserve"> </v>
      </c>
      <c r="B1433" s="93" t="str">
        <f>IF(A1433=" "," ",IF(periods_per_year=26,IF(A1433=1,fpdate,B1432+14),IF(periods_per_year=52,IF(A1433=1,fpdate,B1432+7),DATE(YEAR(fpdate),MONTH(fpdate)+(A1433-1)*months_per_period,IF(periods_per_year=24,IF((1-MOD(A1433,2))=1,DAY(fpdate)+14,DAY(fpdate)),DAY(fpdate))))))</f>
        <v xml:space="preserve"> </v>
      </c>
      <c r="C1433" s="94" t="str">
        <f t="shared" si="138"/>
        <v xml:space="preserve"> </v>
      </c>
      <c r="D1433" s="99"/>
      <c r="E1433" s="94" t="str">
        <f t="shared" si="139"/>
        <v xml:space="preserve"> </v>
      </c>
      <c r="F1433" s="94" t="str">
        <f t="shared" si="140"/>
        <v xml:space="preserve"> </v>
      </c>
      <c r="G1433" s="94" t="str">
        <f t="shared" si="136"/>
        <v xml:space="preserve"> </v>
      </c>
      <c r="H1433" s="98">
        <f t="shared" si="141"/>
        <v>2</v>
      </c>
      <c r="I1433"/>
    </row>
    <row r="1434" spans="1:9" ht="16">
      <c r="A1434" s="43" t="str">
        <f t="shared" si="137"/>
        <v xml:space="preserve"> </v>
      </c>
      <c r="B1434" s="93" t="str">
        <f>IF(A1434=" "," ",IF(periods_per_year=26,IF(A1434=1,fpdate,B1433+14),IF(periods_per_year=52,IF(A1434=1,fpdate,B1433+7),DATE(YEAR(fpdate),MONTH(fpdate)+(A1434-1)*months_per_period,IF(periods_per_year=24,IF((1-MOD(A1434,2))=1,DAY(fpdate)+14,DAY(fpdate)),DAY(fpdate))))))</f>
        <v xml:space="preserve"> </v>
      </c>
      <c r="C1434" s="94" t="str">
        <f t="shared" si="138"/>
        <v xml:space="preserve"> </v>
      </c>
      <c r="D1434" s="99"/>
      <c r="E1434" s="94" t="str">
        <f t="shared" si="139"/>
        <v xml:space="preserve"> </v>
      </c>
      <c r="F1434" s="94" t="str">
        <f t="shared" si="140"/>
        <v xml:space="preserve"> </v>
      </c>
      <c r="G1434" s="94" t="str">
        <f t="shared" si="136"/>
        <v xml:space="preserve"> </v>
      </c>
      <c r="H1434" s="98">
        <f t="shared" si="141"/>
        <v>2</v>
      </c>
      <c r="I1434"/>
    </row>
    <row r="1435" spans="1:9" ht="16">
      <c r="A1435" s="43" t="str">
        <f t="shared" si="137"/>
        <v xml:space="preserve"> </v>
      </c>
      <c r="B1435" s="93" t="str">
        <f>IF(A1435=" "," ",IF(periods_per_year=26,IF(A1435=1,fpdate,B1434+14),IF(periods_per_year=52,IF(A1435=1,fpdate,B1434+7),DATE(YEAR(fpdate),MONTH(fpdate)+(A1435-1)*months_per_period,IF(periods_per_year=24,IF((1-MOD(A1435,2))=1,DAY(fpdate)+14,DAY(fpdate)),DAY(fpdate))))))</f>
        <v xml:space="preserve"> </v>
      </c>
      <c r="C1435" s="94" t="str">
        <f t="shared" si="138"/>
        <v xml:space="preserve"> </v>
      </c>
      <c r="D1435" s="99"/>
      <c r="E1435" s="94" t="str">
        <f t="shared" si="139"/>
        <v xml:space="preserve"> </v>
      </c>
      <c r="F1435" s="94" t="str">
        <f t="shared" si="140"/>
        <v xml:space="preserve"> </v>
      </c>
      <c r="G1435" s="94" t="str">
        <f t="shared" si="136"/>
        <v xml:space="preserve"> </v>
      </c>
      <c r="H1435" s="98">
        <f t="shared" si="141"/>
        <v>2</v>
      </c>
      <c r="I1435"/>
    </row>
    <row r="1436" spans="1:9" ht="16">
      <c r="A1436" s="43" t="str">
        <f t="shared" si="137"/>
        <v xml:space="preserve"> </v>
      </c>
      <c r="B1436" s="93" t="str">
        <f>IF(A1436=" "," ",IF(periods_per_year=26,IF(A1436=1,fpdate,B1435+14),IF(periods_per_year=52,IF(A1436=1,fpdate,B1435+7),DATE(YEAR(fpdate),MONTH(fpdate)+(A1436-1)*months_per_period,IF(periods_per_year=24,IF((1-MOD(A1436,2))=1,DAY(fpdate)+14,DAY(fpdate)),DAY(fpdate))))))</f>
        <v xml:space="preserve"> </v>
      </c>
      <c r="C1436" s="94" t="str">
        <f t="shared" si="138"/>
        <v xml:space="preserve"> </v>
      </c>
      <c r="D1436" s="99"/>
      <c r="E1436" s="94" t="str">
        <f t="shared" si="139"/>
        <v xml:space="preserve"> </v>
      </c>
      <c r="F1436" s="94" t="str">
        <f t="shared" si="140"/>
        <v xml:space="preserve"> </v>
      </c>
      <c r="G1436" s="94" t="str">
        <f t="shared" si="136"/>
        <v xml:space="preserve"> </v>
      </c>
      <c r="H1436" s="98">
        <f t="shared" si="141"/>
        <v>2</v>
      </c>
      <c r="I1436"/>
    </row>
    <row r="1437" spans="1:9" ht="16">
      <c r="A1437" s="43" t="str">
        <f t="shared" si="137"/>
        <v xml:space="preserve"> </v>
      </c>
      <c r="B1437" s="93" t="str">
        <f>IF(A1437=" "," ",IF(periods_per_year=26,IF(A1437=1,fpdate,B1436+14),IF(periods_per_year=52,IF(A1437=1,fpdate,B1436+7),DATE(YEAR(fpdate),MONTH(fpdate)+(A1437-1)*months_per_period,IF(periods_per_year=24,IF((1-MOD(A1437,2))=1,DAY(fpdate)+14,DAY(fpdate)),DAY(fpdate))))))</f>
        <v xml:space="preserve"> </v>
      </c>
      <c r="C1437" s="94" t="str">
        <f t="shared" si="138"/>
        <v xml:space="preserve"> </v>
      </c>
      <c r="D1437" s="99"/>
      <c r="E1437" s="94" t="str">
        <f t="shared" si="139"/>
        <v xml:space="preserve"> </v>
      </c>
      <c r="F1437" s="94" t="str">
        <f t="shared" si="140"/>
        <v xml:space="preserve"> </v>
      </c>
      <c r="G1437" s="94" t="str">
        <f t="shared" si="136"/>
        <v xml:space="preserve"> </v>
      </c>
      <c r="H1437" s="98">
        <f t="shared" si="141"/>
        <v>2</v>
      </c>
      <c r="I1437"/>
    </row>
    <row r="1438" spans="1:9" ht="16">
      <c r="A1438" s="43" t="str">
        <f t="shared" si="137"/>
        <v xml:space="preserve"> </v>
      </c>
      <c r="B1438" s="93" t="str">
        <f>IF(A1438=" "," ",IF(periods_per_year=26,IF(A1438=1,fpdate,B1437+14),IF(periods_per_year=52,IF(A1438=1,fpdate,B1437+7),DATE(YEAR(fpdate),MONTH(fpdate)+(A1438-1)*months_per_period,IF(periods_per_year=24,IF((1-MOD(A1438,2))=1,DAY(fpdate)+14,DAY(fpdate)),DAY(fpdate))))))</f>
        <v xml:space="preserve"> </v>
      </c>
      <c r="C1438" s="94" t="str">
        <f t="shared" si="138"/>
        <v xml:space="preserve"> </v>
      </c>
      <c r="D1438" s="99"/>
      <c r="E1438" s="94" t="str">
        <f t="shared" si="139"/>
        <v xml:space="preserve"> </v>
      </c>
      <c r="F1438" s="94" t="str">
        <f t="shared" si="140"/>
        <v xml:space="preserve"> </v>
      </c>
      <c r="G1438" s="94" t="str">
        <f t="shared" si="136"/>
        <v xml:space="preserve"> </v>
      </c>
      <c r="H1438" s="98">
        <f t="shared" si="141"/>
        <v>2</v>
      </c>
      <c r="I1438"/>
    </row>
    <row r="1439" spans="1:9" ht="16">
      <c r="A1439" s="43" t="str">
        <f t="shared" si="137"/>
        <v xml:space="preserve"> </v>
      </c>
      <c r="B1439" s="93" t="str">
        <f>IF(A1439=" "," ",IF(periods_per_year=26,IF(A1439=1,fpdate,B1438+14),IF(periods_per_year=52,IF(A1439=1,fpdate,B1438+7),DATE(YEAR(fpdate),MONTH(fpdate)+(A1439-1)*months_per_period,IF(periods_per_year=24,IF((1-MOD(A1439,2))=1,DAY(fpdate)+14,DAY(fpdate)),DAY(fpdate))))))</f>
        <v xml:space="preserve"> </v>
      </c>
      <c r="C1439" s="94" t="str">
        <f t="shared" si="138"/>
        <v xml:space="preserve"> </v>
      </c>
      <c r="D1439" s="99"/>
      <c r="E1439" s="94" t="str">
        <f t="shared" si="139"/>
        <v xml:space="preserve"> </v>
      </c>
      <c r="F1439" s="94" t="str">
        <f t="shared" si="140"/>
        <v xml:space="preserve"> </v>
      </c>
      <c r="G1439" s="94" t="str">
        <f t="shared" si="136"/>
        <v xml:space="preserve"> </v>
      </c>
      <c r="H1439" s="98">
        <f t="shared" si="141"/>
        <v>2</v>
      </c>
      <c r="I1439"/>
    </row>
    <row r="1440" spans="1:9" ht="16">
      <c r="A1440" s="43" t="str">
        <f t="shared" si="137"/>
        <v xml:space="preserve"> </v>
      </c>
      <c r="B1440" s="93" t="str">
        <f>IF(A1440=" "," ",IF(periods_per_year=26,IF(A1440=1,fpdate,B1439+14),IF(periods_per_year=52,IF(A1440=1,fpdate,B1439+7),DATE(YEAR(fpdate),MONTH(fpdate)+(A1440-1)*months_per_period,IF(periods_per_year=24,IF((1-MOD(A1440,2))=1,DAY(fpdate)+14,DAY(fpdate)),DAY(fpdate))))))</f>
        <v xml:space="preserve"> </v>
      </c>
      <c r="C1440" s="94" t="str">
        <f t="shared" si="138"/>
        <v xml:space="preserve"> </v>
      </c>
      <c r="D1440" s="99"/>
      <c r="E1440" s="94" t="str">
        <f t="shared" si="139"/>
        <v xml:space="preserve"> </v>
      </c>
      <c r="F1440" s="94" t="str">
        <f t="shared" si="140"/>
        <v xml:space="preserve"> </v>
      </c>
      <c r="G1440" s="94" t="str">
        <f t="shared" si="136"/>
        <v xml:space="preserve"> </v>
      </c>
      <c r="H1440" s="98">
        <f t="shared" si="141"/>
        <v>2</v>
      </c>
      <c r="I1440"/>
    </row>
    <row r="1441" spans="1:9" ht="16">
      <c r="A1441" s="43" t="str">
        <f t="shared" si="137"/>
        <v xml:space="preserve"> </v>
      </c>
      <c r="B1441" s="93" t="str">
        <f>IF(A1441=" "," ",IF(periods_per_year=26,IF(A1441=1,fpdate,B1440+14),IF(periods_per_year=52,IF(A1441=1,fpdate,B1440+7),DATE(YEAR(fpdate),MONTH(fpdate)+(A1441-1)*months_per_period,IF(periods_per_year=24,IF((1-MOD(A1441,2))=1,DAY(fpdate)+14,DAY(fpdate)),DAY(fpdate))))))</f>
        <v xml:space="preserve"> </v>
      </c>
      <c r="C1441" s="94" t="str">
        <f t="shared" si="138"/>
        <v xml:space="preserve"> </v>
      </c>
      <c r="D1441" s="99"/>
      <c r="E1441" s="94" t="str">
        <f t="shared" si="139"/>
        <v xml:space="preserve"> </v>
      </c>
      <c r="F1441" s="94" t="str">
        <f t="shared" si="140"/>
        <v xml:space="preserve"> </v>
      </c>
      <c r="G1441" s="94" t="str">
        <f t="shared" si="136"/>
        <v xml:space="preserve"> </v>
      </c>
      <c r="H1441" s="98">
        <f t="shared" si="141"/>
        <v>2</v>
      </c>
      <c r="I1441"/>
    </row>
    <row r="1442" spans="1:9" ht="16">
      <c r="A1442" s="43" t="str">
        <f t="shared" si="137"/>
        <v xml:space="preserve"> </v>
      </c>
      <c r="B1442" s="93" t="str">
        <f>IF(A1442=" "," ",IF(periods_per_year=26,IF(A1442=1,fpdate,B1441+14),IF(periods_per_year=52,IF(A1442=1,fpdate,B1441+7),DATE(YEAR(fpdate),MONTH(fpdate)+(A1442-1)*months_per_period,IF(periods_per_year=24,IF((1-MOD(A1442,2))=1,DAY(fpdate)+14,DAY(fpdate)),DAY(fpdate))))))</f>
        <v xml:space="preserve"> </v>
      </c>
      <c r="C1442" s="94" t="str">
        <f t="shared" si="138"/>
        <v xml:space="preserve"> </v>
      </c>
      <c r="D1442" s="99"/>
      <c r="E1442" s="94" t="str">
        <f t="shared" si="139"/>
        <v xml:space="preserve"> </v>
      </c>
      <c r="F1442" s="94" t="str">
        <f t="shared" si="140"/>
        <v xml:space="preserve"> </v>
      </c>
      <c r="G1442" s="94" t="str">
        <f t="shared" si="136"/>
        <v xml:space="preserve"> </v>
      </c>
      <c r="H1442" s="98">
        <f t="shared" si="141"/>
        <v>2</v>
      </c>
      <c r="I1442"/>
    </row>
    <row r="1443" spans="1:9" ht="16">
      <c r="A1443" s="43" t="str">
        <f t="shared" si="137"/>
        <v xml:space="preserve"> </v>
      </c>
      <c r="B1443" s="93" t="str">
        <f>IF(A1443=" "," ",IF(periods_per_year=26,IF(A1443=1,fpdate,B1442+14),IF(periods_per_year=52,IF(A1443=1,fpdate,B1442+7),DATE(YEAR(fpdate),MONTH(fpdate)+(A1443-1)*months_per_period,IF(periods_per_year=24,IF((1-MOD(A1443,2))=1,DAY(fpdate)+14,DAY(fpdate)),DAY(fpdate))))))</f>
        <v xml:space="preserve"> </v>
      </c>
      <c r="C1443" s="94" t="str">
        <f t="shared" si="138"/>
        <v xml:space="preserve"> </v>
      </c>
      <c r="D1443" s="99"/>
      <c r="E1443" s="94" t="str">
        <f t="shared" si="139"/>
        <v xml:space="preserve"> </v>
      </c>
      <c r="F1443" s="94" t="str">
        <f t="shared" si="140"/>
        <v xml:space="preserve"> </v>
      </c>
      <c r="G1443" s="94" t="str">
        <f t="shared" si="136"/>
        <v xml:space="preserve"> </v>
      </c>
      <c r="H1443" s="98">
        <f t="shared" si="141"/>
        <v>2</v>
      </c>
      <c r="I1443"/>
    </row>
    <row r="1444" spans="1:9" ht="16">
      <c r="A1444" s="43" t="str">
        <f t="shared" si="137"/>
        <v xml:space="preserve"> </v>
      </c>
      <c r="B1444" s="93" t="str">
        <f>IF(A1444=" "," ",IF(periods_per_year=26,IF(A1444=1,fpdate,B1443+14),IF(periods_per_year=52,IF(A1444=1,fpdate,B1443+7),DATE(YEAR(fpdate),MONTH(fpdate)+(A1444-1)*months_per_period,IF(periods_per_year=24,IF((1-MOD(A1444,2))=1,DAY(fpdate)+14,DAY(fpdate)),DAY(fpdate))))))</f>
        <v xml:space="preserve"> </v>
      </c>
      <c r="C1444" s="94" t="str">
        <f t="shared" si="138"/>
        <v xml:space="preserve"> </v>
      </c>
      <c r="D1444" s="99"/>
      <c r="E1444" s="94" t="str">
        <f t="shared" si="139"/>
        <v xml:space="preserve"> </v>
      </c>
      <c r="F1444" s="94" t="str">
        <f t="shared" si="140"/>
        <v xml:space="preserve"> </v>
      </c>
      <c r="G1444" s="94" t="str">
        <f t="shared" si="136"/>
        <v xml:space="preserve"> </v>
      </c>
      <c r="H1444" s="98">
        <f t="shared" si="141"/>
        <v>2</v>
      </c>
      <c r="I1444"/>
    </row>
    <row r="1445" spans="1:9" ht="16">
      <c r="A1445" s="43" t="str">
        <f t="shared" si="137"/>
        <v xml:space="preserve"> </v>
      </c>
      <c r="B1445" s="93" t="str">
        <f>IF(A1445=" "," ",IF(periods_per_year=26,IF(A1445=1,fpdate,B1444+14),IF(periods_per_year=52,IF(A1445=1,fpdate,B1444+7),DATE(YEAR(fpdate),MONTH(fpdate)+(A1445-1)*months_per_period,IF(periods_per_year=24,IF((1-MOD(A1445,2))=1,DAY(fpdate)+14,DAY(fpdate)),DAY(fpdate))))))</f>
        <v xml:space="preserve"> </v>
      </c>
      <c r="C1445" s="94" t="str">
        <f t="shared" si="138"/>
        <v xml:space="preserve"> </v>
      </c>
      <c r="D1445" s="99"/>
      <c r="E1445" s="94" t="str">
        <f t="shared" si="139"/>
        <v xml:space="preserve"> </v>
      </c>
      <c r="F1445" s="94" t="str">
        <f t="shared" si="140"/>
        <v xml:space="preserve"> </v>
      </c>
      <c r="G1445" s="94" t="str">
        <f t="shared" si="136"/>
        <v xml:space="preserve"> </v>
      </c>
      <c r="H1445" s="98">
        <f t="shared" si="141"/>
        <v>2</v>
      </c>
      <c r="I1445"/>
    </row>
    <row r="1446" spans="1:9" ht="16">
      <c r="A1446" s="43" t="str">
        <f t="shared" si="137"/>
        <v xml:space="preserve"> </v>
      </c>
      <c r="B1446" s="93" t="str">
        <f>IF(A1446=" "," ",IF(periods_per_year=26,IF(A1446=1,fpdate,B1445+14),IF(periods_per_year=52,IF(A1446=1,fpdate,B1445+7),DATE(YEAR(fpdate),MONTH(fpdate)+(A1446-1)*months_per_period,IF(periods_per_year=24,IF((1-MOD(A1446,2))=1,DAY(fpdate)+14,DAY(fpdate)),DAY(fpdate))))))</f>
        <v xml:space="preserve"> </v>
      </c>
      <c r="C1446" s="94" t="str">
        <f t="shared" si="138"/>
        <v xml:space="preserve"> </v>
      </c>
      <c r="D1446" s="99"/>
      <c r="E1446" s="94" t="str">
        <f t="shared" si="139"/>
        <v xml:space="preserve"> </v>
      </c>
      <c r="F1446" s="94" t="str">
        <f t="shared" si="140"/>
        <v xml:space="preserve"> </v>
      </c>
      <c r="G1446" s="94" t="str">
        <f t="shared" si="136"/>
        <v xml:space="preserve"> </v>
      </c>
      <c r="H1446" s="98">
        <f t="shared" si="141"/>
        <v>2</v>
      </c>
      <c r="I1446"/>
    </row>
    <row r="1447" spans="1:9" ht="16">
      <c r="A1447" s="43" t="str">
        <f t="shared" si="137"/>
        <v xml:space="preserve"> </v>
      </c>
      <c r="B1447" s="93" t="str">
        <f>IF(A1447=" "," ",IF(periods_per_year=26,IF(A1447=1,fpdate,B1446+14),IF(periods_per_year=52,IF(A1447=1,fpdate,B1446+7),DATE(YEAR(fpdate),MONTH(fpdate)+(A1447-1)*months_per_period,IF(periods_per_year=24,IF((1-MOD(A1447,2))=1,DAY(fpdate)+14,DAY(fpdate)),DAY(fpdate))))))</f>
        <v xml:space="preserve"> </v>
      </c>
      <c r="C1447" s="94" t="str">
        <f t="shared" si="138"/>
        <v xml:space="preserve"> </v>
      </c>
      <c r="D1447" s="99"/>
      <c r="E1447" s="94" t="str">
        <f t="shared" si="139"/>
        <v xml:space="preserve"> </v>
      </c>
      <c r="F1447" s="94" t="str">
        <f t="shared" si="140"/>
        <v xml:space="preserve"> </v>
      </c>
      <c r="G1447" s="94" t="str">
        <f t="shared" si="136"/>
        <v xml:space="preserve"> </v>
      </c>
      <c r="H1447" s="98">
        <f t="shared" si="141"/>
        <v>2</v>
      </c>
      <c r="I1447"/>
    </row>
    <row r="1448" spans="1:9" ht="16">
      <c r="A1448" s="43" t="str">
        <f t="shared" si="137"/>
        <v xml:space="preserve"> </v>
      </c>
      <c r="B1448" s="93" t="str">
        <f>IF(A1448=" "," ",IF(periods_per_year=26,IF(A1448=1,fpdate,B1447+14),IF(periods_per_year=52,IF(A1448=1,fpdate,B1447+7),DATE(YEAR(fpdate),MONTH(fpdate)+(A1448-1)*months_per_period,IF(periods_per_year=24,IF((1-MOD(A1448,2))=1,DAY(fpdate)+14,DAY(fpdate)),DAY(fpdate))))))</f>
        <v xml:space="preserve"> </v>
      </c>
      <c r="C1448" s="94" t="str">
        <f t="shared" si="138"/>
        <v xml:space="preserve"> </v>
      </c>
      <c r="D1448" s="99"/>
      <c r="E1448" s="94" t="str">
        <f t="shared" si="139"/>
        <v xml:space="preserve"> </v>
      </c>
      <c r="F1448" s="94" t="str">
        <f t="shared" si="140"/>
        <v xml:space="preserve"> </v>
      </c>
      <c r="G1448" s="94" t="str">
        <f t="shared" si="136"/>
        <v xml:space="preserve"> </v>
      </c>
      <c r="H1448" s="98">
        <f t="shared" si="141"/>
        <v>2</v>
      </c>
      <c r="I1448"/>
    </row>
    <row r="1449" spans="1:9" ht="16">
      <c r="A1449" s="43" t="str">
        <f t="shared" si="137"/>
        <v xml:space="preserve"> </v>
      </c>
      <c r="B1449" s="93" t="str">
        <f>IF(A1449=" "," ",IF(periods_per_year=26,IF(A1449=1,fpdate,B1448+14),IF(periods_per_year=52,IF(A1449=1,fpdate,B1448+7),DATE(YEAR(fpdate),MONTH(fpdate)+(A1449-1)*months_per_period,IF(periods_per_year=24,IF((1-MOD(A1449,2))=1,DAY(fpdate)+14,DAY(fpdate)),DAY(fpdate))))))</f>
        <v xml:space="preserve"> </v>
      </c>
      <c r="C1449" s="94" t="str">
        <f t="shared" si="138"/>
        <v xml:space="preserve"> </v>
      </c>
      <c r="D1449" s="99"/>
      <c r="E1449" s="94" t="str">
        <f t="shared" si="139"/>
        <v xml:space="preserve"> </v>
      </c>
      <c r="F1449" s="94" t="str">
        <f t="shared" si="140"/>
        <v xml:space="preserve"> </v>
      </c>
      <c r="G1449" s="94" t="str">
        <f t="shared" si="136"/>
        <v xml:space="preserve"> </v>
      </c>
      <c r="H1449" s="98">
        <f t="shared" si="141"/>
        <v>2</v>
      </c>
      <c r="I1449"/>
    </row>
    <row r="1450" spans="1:9" ht="16">
      <c r="A1450" s="43" t="str">
        <f t="shared" si="137"/>
        <v xml:space="preserve"> </v>
      </c>
      <c r="B1450" s="93" t="str">
        <f>IF(A1450=" "," ",IF(periods_per_year=26,IF(A1450=1,fpdate,B1449+14),IF(periods_per_year=52,IF(A1450=1,fpdate,B1449+7),DATE(YEAR(fpdate),MONTH(fpdate)+(A1450-1)*months_per_period,IF(periods_per_year=24,IF((1-MOD(A1450,2))=1,DAY(fpdate)+14,DAY(fpdate)),DAY(fpdate))))))</f>
        <v xml:space="preserve"> </v>
      </c>
      <c r="C1450" s="94" t="str">
        <f t="shared" si="138"/>
        <v xml:space="preserve"> </v>
      </c>
      <c r="D1450" s="99"/>
      <c r="E1450" s="94" t="str">
        <f t="shared" si="139"/>
        <v xml:space="preserve"> </v>
      </c>
      <c r="F1450" s="94" t="str">
        <f t="shared" si="140"/>
        <v xml:space="preserve"> </v>
      </c>
      <c r="G1450" s="94" t="str">
        <f t="shared" si="136"/>
        <v xml:space="preserve"> </v>
      </c>
      <c r="H1450" s="98">
        <f t="shared" si="141"/>
        <v>2</v>
      </c>
      <c r="I1450"/>
    </row>
    <row r="1451" spans="1:9" ht="16">
      <c r="A1451" s="43" t="str">
        <f t="shared" si="137"/>
        <v xml:space="preserve"> </v>
      </c>
      <c r="B1451" s="93" t="str">
        <f>IF(A1451=" "," ",IF(periods_per_year=26,IF(A1451=1,fpdate,B1450+14),IF(periods_per_year=52,IF(A1451=1,fpdate,B1450+7),DATE(YEAR(fpdate),MONTH(fpdate)+(A1451-1)*months_per_period,IF(periods_per_year=24,IF((1-MOD(A1451,2))=1,DAY(fpdate)+14,DAY(fpdate)),DAY(fpdate))))))</f>
        <v xml:space="preserve"> </v>
      </c>
      <c r="C1451" s="94" t="str">
        <f t="shared" si="138"/>
        <v xml:space="preserve"> </v>
      </c>
      <c r="D1451" s="99"/>
      <c r="E1451" s="94" t="str">
        <f t="shared" si="139"/>
        <v xml:space="preserve"> </v>
      </c>
      <c r="F1451" s="94" t="str">
        <f t="shared" si="140"/>
        <v xml:space="preserve"> </v>
      </c>
      <c r="G1451" s="94" t="str">
        <f t="shared" si="136"/>
        <v xml:space="preserve"> </v>
      </c>
      <c r="H1451" s="98">
        <f t="shared" si="141"/>
        <v>2</v>
      </c>
      <c r="I1451"/>
    </row>
    <row r="1452" spans="1:9" ht="16">
      <c r="A1452" s="43" t="str">
        <f t="shared" si="137"/>
        <v xml:space="preserve"> </v>
      </c>
      <c r="B1452" s="93" t="str">
        <f>IF(A1452=" "," ",IF(periods_per_year=26,IF(A1452=1,fpdate,B1451+14),IF(periods_per_year=52,IF(A1452=1,fpdate,B1451+7),DATE(YEAR(fpdate),MONTH(fpdate)+(A1452-1)*months_per_period,IF(periods_per_year=24,IF((1-MOD(A1452,2))=1,DAY(fpdate)+14,DAY(fpdate)),DAY(fpdate))))))</f>
        <v xml:space="preserve"> </v>
      </c>
      <c r="C1452" s="94" t="str">
        <f t="shared" si="138"/>
        <v xml:space="preserve"> </v>
      </c>
      <c r="D1452" s="99"/>
      <c r="E1452" s="94" t="str">
        <f t="shared" si="139"/>
        <v xml:space="preserve"> </v>
      </c>
      <c r="F1452" s="94" t="str">
        <f t="shared" si="140"/>
        <v xml:space="preserve"> </v>
      </c>
      <c r="G1452" s="94" t="str">
        <f t="shared" si="136"/>
        <v xml:space="preserve"> </v>
      </c>
      <c r="H1452" s="98">
        <f t="shared" si="141"/>
        <v>2</v>
      </c>
      <c r="I1452"/>
    </row>
    <row r="1453" spans="1:9" ht="16">
      <c r="A1453" s="43" t="str">
        <f t="shared" si="137"/>
        <v xml:space="preserve"> </v>
      </c>
      <c r="B1453" s="93" t="str">
        <f>IF(A1453=" "," ",IF(periods_per_year=26,IF(A1453=1,fpdate,B1452+14),IF(periods_per_year=52,IF(A1453=1,fpdate,B1452+7),DATE(YEAR(fpdate),MONTH(fpdate)+(A1453-1)*months_per_period,IF(periods_per_year=24,IF((1-MOD(A1453,2))=1,DAY(fpdate)+14,DAY(fpdate)),DAY(fpdate))))))</f>
        <v xml:space="preserve"> </v>
      </c>
      <c r="C1453" s="94" t="str">
        <f t="shared" si="138"/>
        <v xml:space="preserve"> </v>
      </c>
      <c r="D1453" s="99"/>
      <c r="E1453" s="94" t="str">
        <f t="shared" si="139"/>
        <v xml:space="preserve"> </v>
      </c>
      <c r="F1453" s="94" t="str">
        <f t="shared" si="140"/>
        <v xml:space="preserve"> </v>
      </c>
      <c r="G1453" s="94" t="str">
        <f t="shared" si="136"/>
        <v xml:space="preserve"> </v>
      </c>
      <c r="H1453" s="98">
        <f t="shared" si="141"/>
        <v>2</v>
      </c>
      <c r="I1453"/>
    </row>
    <row r="1454" spans="1:9" ht="16">
      <c r="A1454" s="43" t="str">
        <f t="shared" si="137"/>
        <v xml:space="preserve"> </v>
      </c>
      <c r="B1454" s="93" t="str">
        <f>IF(A1454=" "," ",IF(periods_per_year=26,IF(A1454=1,fpdate,B1453+14),IF(periods_per_year=52,IF(A1454=1,fpdate,B1453+7),DATE(YEAR(fpdate),MONTH(fpdate)+(A1454-1)*months_per_period,IF(periods_per_year=24,IF((1-MOD(A1454,2))=1,DAY(fpdate)+14,DAY(fpdate)),DAY(fpdate))))))</f>
        <v xml:space="preserve"> </v>
      </c>
      <c r="C1454" s="94" t="str">
        <f t="shared" si="138"/>
        <v xml:space="preserve"> </v>
      </c>
      <c r="D1454" s="99"/>
      <c r="E1454" s="94" t="str">
        <f t="shared" si="139"/>
        <v xml:space="preserve"> </v>
      </c>
      <c r="F1454" s="94" t="str">
        <f t="shared" si="140"/>
        <v xml:space="preserve"> </v>
      </c>
      <c r="G1454" s="94" t="str">
        <f t="shared" si="136"/>
        <v xml:space="preserve"> </v>
      </c>
      <c r="H1454" s="98">
        <f t="shared" si="141"/>
        <v>2</v>
      </c>
      <c r="I1454"/>
    </row>
    <row r="1455" spans="1:9" ht="16">
      <c r="A1455" s="43" t="str">
        <f t="shared" si="137"/>
        <v xml:space="preserve"> </v>
      </c>
      <c r="B1455" s="93" t="str">
        <f>IF(A1455=" "," ",IF(periods_per_year=26,IF(A1455=1,fpdate,B1454+14),IF(periods_per_year=52,IF(A1455=1,fpdate,B1454+7),DATE(YEAR(fpdate),MONTH(fpdate)+(A1455-1)*months_per_period,IF(periods_per_year=24,IF((1-MOD(A1455,2))=1,DAY(fpdate)+14,DAY(fpdate)),DAY(fpdate))))))</f>
        <v xml:space="preserve"> </v>
      </c>
      <c r="C1455" s="94" t="str">
        <f t="shared" si="138"/>
        <v xml:space="preserve"> </v>
      </c>
      <c r="D1455" s="99"/>
      <c r="E1455" s="94" t="str">
        <f t="shared" si="139"/>
        <v xml:space="preserve"> </v>
      </c>
      <c r="F1455" s="94" t="str">
        <f t="shared" si="140"/>
        <v xml:space="preserve"> </v>
      </c>
      <c r="G1455" s="94" t="str">
        <f t="shared" si="136"/>
        <v xml:space="preserve"> </v>
      </c>
      <c r="H1455" s="98">
        <f t="shared" si="141"/>
        <v>2</v>
      </c>
      <c r="I1455"/>
    </row>
    <row r="1456" spans="1:9" ht="16">
      <c r="A1456" s="43" t="str">
        <f t="shared" si="137"/>
        <v xml:space="preserve"> </v>
      </c>
      <c r="B1456" s="93" t="str">
        <f>IF(A1456=" "," ",IF(periods_per_year=26,IF(A1456=1,fpdate,B1455+14),IF(periods_per_year=52,IF(A1456=1,fpdate,B1455+7),DATE(YEAR(fpdate),MONTH(fpdate)+(A1456-1)*months_per_period,IF(periods_per_year=24,IF((1-MOD(A1456,2))=1,DAY(fpdate)+14,DAY(fpdate)),DAY(fpdate))))))</f>
        <v xml:space="preserve"> </v>
      </c>
      <c r="C1456" s="94" t="str">
        <f t="shared" si="138"/>
        <v xml:space="preserve"> </v>
      </c>
      <c r="D1456" s="99"/>
      <c r="E1456" s="94" t="str">
        <f t="shared" si="139"/>
        <v xml:space="preserve"> </v>
      </c>
      <c r="F1456" s="94" t="str">
        <f t="shared" si="140"/>
        <v xml:space="preserve"> </v>
      </c>
      <c r="G1456" s="94" t="str">
        <f t="shared" si="136"/>
        <v xml:space="preserve"> </v>
      </c>
      <c r="H1456" s="98">
        <f t="shared" si="141"/>
        <v>2</v>
      </c>
      <c r="I1456"/>
    </row>
    <row r="1457" spans="1:9" ht="16">
      <c r="A1457" s="43" t="str">
        <f t="shared" si="137"/>
        <v xml:space="preserve"> </v>
      </c>
      <c r="B1457" s="93" t="str">
        <f>IF(A1457=" "," ",IF(periods_per_year=26,IF(A1457=1,fpdate,B1456+14),IF(periods_per_year=52,IF(A1457=1,fpdate,B1456+7),DATE(YEAR(fpdate),MONTH(fpdate)+(A1457-1)*months_per_period,IF(periods_per_year=24,IF((1-MOD(A1457,2))=1,DAY(fpdate)+14,DAY(fpdate)),DAY(fpdate))))))</f>
        <v xml:space="preserve"> </v>
      </c>
      <c r="C1457" s="94" t="str">
        <f t="shared" si="138"/>
        <v xml:space="preserve"> </v>
      </c>
      <c r="D1457" s="99"/>
      <c r="E1457" s="94" t="str">
        <f t="shared" si="139"/>
        <v xml:space="preserve"> </v>
      </c>
      <c r="F1457" s="94" t="str">
        <f t="shared" si="140"/>
        <v xml:space="preserve"> </v>
      </c>
      <c r="G1457" s="94" t="str">
        <f t="shared" si="136"/>
        <v xml:space="preserve"> </v>
      </c>
      <c r="H1457" s="98">
        <f t="shared" si="141"/>
        <v>2</v>
      </c>
      <c r="I1457"/>
    </row>
    <row r="1458" spans="1:9" ht="16">
      <c r="A1458" s="43" t="str">
        <f t="shared" si="137"/>
        <v xml:space="preserve"> </v>
      </c>
      <c r="B1458" s="93" t="str">
        <f>IF(A1458=" "," ",IF(periods_per_year=26,IF(A1458=1,fpdate,B1457+14),IF(periods_per_year=52,IF(A1458=1,fpdate,B1457+7),DATE(YEAR(fpdate),MONTH(fpdate)+(A1458-1)*months_per_period,IF(periods_per_year=24,IF((1-MOD(A1458,2))=1,DAY(fpdate)+14,DAY(fpdate)),DAY(fpdate))))))</f>
        <v xml:space="preserve"> </v>
      </c>
      <c r="C1458" s="94" t="str">
        <f t="shared" si="138"/>
        <v xml:space="preserve"> </v>
      </c>
      <c r="D1458" s="99"/>
      <c r="E1458" s="94" t="str">
        <f t="shared" si="139"/>
        <v xml:space="preserve"> </v>
      </c>
      <c r="F1458" s="94" t="str">
        <f t="shared" si="140"/>
        <v xml:space="preserve"> </v>
      </c>
      <c r="G1458" s="94" t="str">
        <f t="shared" si="136"/>
        <v xml:space="preserve"> </v>
      </c>
      <c r="H1458" s="98">
        <f t="shared" si="141"/>
        <v>2</v>
      </c>
      <c r="I1458"/>
    </row>
    <row r="1459" spans="1:9" ht="16">
      <c r="A1459" s="43" t="str">
        <f t="shared" si="137"/>
        <v xml:space="preserve"> </v>
      </c>
      <c r="B1459" s="93" t="str">
        <f>IF(A1459=" "," ",IF(periods_per_year=26,IF(A1459=1,fpdate,B1458+14),IF(periods_per_year=52,IF(A1459=1,fpdate,B1458+7),DATE(YEAR(fpdate),MONTH(fpdate)+(A1459-1)*months_per_period,IF(periods_per_year=24,IF((1-MOD(A1459,2))=1,DAY(fpdate)+14,DAY(fpdate)),DAY(fpdate))))))</f>
        <v xml:space="preserve"> </v>
      </c>
      <c r="C1459" s="94" t="str">
        <f t="shared" si="138"/>
        <v xml:space="preserve"> </v>
      </c>
      <c r="D1459" s="99"/>
      <c r="E1459" s="94" t="str">
        <f t="shared" si="139"/>
        <v xml:space="preserve"> </v>
      </c>
      <c r="F1459" s="94" t="str">
        <f t="shared" si="140"/>
        <v xml:space="preserve"> </v>
      </c>
      <c r="G1459" s="94" t="str">
        <f t="shared" si="136"/>
        <v xml:space="preserve"> </v>
      </c>
      <c r="H1459" s="98">
        <f t="shared" si="141"/>
        <v>2</v>
      </c>
      <c r="I1459"/>
    </row>
    <row r="1460" spans="1:9" ht="16">
      <c r="A1460" s="43" t="str">
        <f t="shared" si="137"/>
        <v xml:space="preserve"> </v>
      </c>
      <c r="B1460" s="93" t="str">
        <f>IF(A1460=" "," ",IF(periods_per_year=26,IF(A1460=1,fpdate,B1459+14),IF(periods_per_year=52,IF(A1460=1,fpdate,B1459+7),DATE(YEAR(fpdate),MONTH(fpdate)+(A1460-1)*months_per_period,IF(periods_per_year=24,IF((1-MOD(A1460,2))=1,DAY(fpdate)+14,DAY(fpdate)),DAY(fpdate))))))</f>
        <v xml:space="preserve"> </v>
      </c>
      <c r="C1460" s="94" t="str">
        <f t="shared" si="138"/>
        <v xml:space="preserve"> </v>
      </c>
      <c r="D1460" s="99"/>
      <c r="E1460" s="94" t="str">
        <f t="shared" si="139"/>
        <v xml:space="preserve"> </v>
      </c>
      <c r="F1460" s="94" t="str">
        <f t="shared" si="140"/>
        <v xml:space="preserve"> </v>
      </c>
      <c r="G1460" s="94" t="str">
        <f t="shared" si="136"/>
        <v xml:space="preserve"> </v>
      </c>
      <c r="H1460" s="98">
        <f t="shared" si="141"/>
        <v>2</v>
      </c>
      <c r="I1460"/>
    </row>
    <row r="1461" spans="1:9" ht="16">
      <c r="A1461" s="43" t="str">
        <f t="shared" si="137"/>
        <v xml:space="preserve"> </v>
      </c>
      <c r="B1461" s="93" t="str">
        <f>IF(A1461=" "," ",IF(periods_per_year=26,IF(A1461=1,fpdate,B1460+14),IF(periods_per_year=52,IF(A1461=1,fpdate,B1460+7),DATE(YEAR(fpdate),MONTH(fpdate)+(A1461-1)*months_per_period,IF(periods_per_year=24,IF((1-MOD(A1461,2))=1,DAY(fpdate)+14,DAY(fpdate)),DAY(fpdate))))))</f>
        <v xml:space="preserve"> </v>
      </c>
      <c r="C1461" s="94" t="str">
        <f t="shared" si="138"/>
        <v xml:space="preserve"> </v>
      </c>
      <c r="D1461" s="99"/>
      <c r="E1461" s="94" t="str">
        <f t="shared" si="139"/>
        <v xml:space="preserve"> </v>
      </c>
      <c r="F1461" s="94" t="str">
        <f t="shared" si="140"/>
        <v xml:space="preserve"> </v>
      </c>
      <c r="G1461" s="94" t="str">
        <f t="shared" si="136"/>
        <v xml:space="preserve"> </v>
      </c>
      <c r="H1461" s="98">
        <f t="shared" si="141"/>
        <v>2</v>
      </c>
      <c r="I1461"/>
    </row>
    <row r="1462" spans="1:9" ht="16">
      <c r="A1462" s="43" t="str">
        <f t="shared" si="137"/>
        <v xml:space="preserve"> </v>
      </c>
      <c r="B1462" s="93" t="str">
        <f>IF(A1462=" "," ",IF(periods_per_year=26,IF(A1462=1,fpdate,B1461+14),IF(periods_per_year=52,IF(A1462=1,fpdate,B1461+7),DATE(YEAR(fpdate),MONTH(fpdate)+(A1462-1)*months_per_period,IF(periods_per_year=24,IF((1-MOD(A1462,2))=1,DAY(fpdate)+14,DAY(fpdate)),DAY(fpdate))))))</f>
        <v xml:space="preserve"> </v>
      </c>
      <c r="C1462" s="94" t="str">
        <f t="shared" si="138"/>
        <v xml:space="preserve"> </v>
      </c>
      <c r="D1462" s="99"/>
      <c r="E1462" s="94" t="str">
        <f t="shared" si="139"/>
        <v xml:space="preserve"> </v>
      </c>
      <c r="F1462" s="94" t="str">
        <f t="shared" si="140"/>
        <v xml:space="preserve"> </v>
      </c>
      <c r="G1462" s="94" t="str">
        <f t="shared" si="136"/>
        <v xml:space="preserve"> </v>
      </c>
      <c r="H1462" s="98">
        <f t="shared" si="141"/>
        <v>2</v>
      </c>
      <c r="I1462"/>
    </row>
    <row r="1463" spans="1:9" ht="16">
      <c r="A1463" s="43" t="str">
        <f t="shared" si="137"/>
        <v xml:space="preserve"> </v>
      </c>
      <c r="B1463" s="93" t="str">
        <f>IF(A1463=" "," ",IF(periods_per_year=26,IF(A1463=1,fpdate,B1462+14),IF(periods_per_year=52,IF(A1463=1,fpdate,B1462+7),DATE(YEAR(fpdate),MONTH(fpdate)+(A1463-1)*months_per_period,IF(periods_per_year=24,IF((1-MOD(A1463,2))=1,DAY(fpdate)+14,DAY(fpdate)),DAY(fpdate))))))</f>
        <v xml:space="preserve"> </v>
      </c>
      <c r="C1463" s="94" t="str">
        <f t="shared" si="138"/>
        <v xml:space="preserve"> </v>
      </c>
      <c r="D1463" s="99"/>
      <c r="E1463" s="94" t="str">
        <f t="shared" si="139"/>
        <v xml:space="preserve"> </v>
      </c>
      <c r="F1463" s="94" t="str">
        <f t="shared" si="140"/>
        <v xml:space="preserve"> </v>
      </c>
      <c r="G1463" s="94" t="str">
        <f t="shared" si="136"/>
        <v xml:space="preserve"> </v>
      </c>
      <c r="H1463" s="98">
        <f t="shared" si="141"/>
        <v>2</v>
      </c>
      <c r="I1463"/>
    </row>
    <row r="1464" spans="1:9" ht="16">
      <c r="A1464" s="43" t="str">
        <f t="shared" si="137"/>
        <v xml:space="preserve"> </v>
      </c>
      <c r="B1464" s="93" t="str">
        <f>IF(A1464=" "," ",IF(periods_per_year=26,IF(A1464=1,fpdate,B1463+14),IF(periods_per_year=52,IF(A1464=1,fpdate,B1463+7),DATE(YEAR(fpdate),MONTH(fpdate)+(A1464-1)*months_per_period,IF(periods_per_year=24,IF((1-MOD(A1464,2))=1,DAY(fpdate)+14,DAY(fpdate)),DAY(fpdate))))))</f>
        <v xml:space="preserve"> </v>
      </c>
      <c r="C1464" s="94" t="str">
        <f t="shared" si="138"/>
        <v xml:space="preserve"> </v>
      </c>
      <c r="D1464" s="99"/>
      <c r="E1464" s="94" t="str">
        <f t="shared" si="139"/>
        <v xml:space="preserve"> </v>
      </c>
      <c r="F1464" s="94" t="str">
        <f t="shared" si="140"/>
        <v xml:space="preserve"> </v>
      </c>
      <c r="G1464" s="94" t="str">
        <f t="shared" si="136"/>
        <v xml:space="preserve"> </v>
      </c>
      <c r="H1464" s="98">
        <f t="shared" si="141"/>
        <v>2</v>
      </c>
      <c r="I1464"/>
    </row>
    <row r="1465" spans="1:9" ht="16">
      <c r="A1465" s="43" t="str">
        <f t="shared" si="137"/>
        <v xml:space="preserve"> </v>
      </c>
      <c r="B1465" s="93" t="str">
        <f>IF(A1465=" "," ",IF(periods_per_year=26,IF(A1465=1,fpdate,B1464+14),IF(periods_per_year=52,IF(A1465=1,fpdate,B1464+7),DATE(YEAR(fpdate),MONTH(fpdate)+(A1465-1)*months_per_period,IF(periods_per_year=24,IF((1-MOD(A1465,2))=1,DAY(fpdate)+14,DAY(fpdate)),DAY(fpdate))))))</f>
        <v xml:space="preserve"> </v>
      </c>
      <c r="C1465" s="94" t="str">
        <f t="shared" si="138"/>
        <v xml:space="preserve"> </v>
      </c>
      <c r="D1465" s="99"/>
      <c r="E1465" s="94" t="str">
        <f t="shared" si="139"/>
        <v xml:space="preserve"> </v>
      </c>
      <c r="F1465" s="94" t="str">
        <f t="shared" si="140"/>
        <v xml:space="preserve"> </v>
      </c>
      <c r="G1465" s="94" t="str">
        <f t="shared" si="136"/>
        <v xml:space="preserve"> </v>
      </c>
      <c r="H1465" s="98">
        <f t="shared" si="141"/>
        <v>2</v>
      </c>
      <c r="I1465"/>
    </row>
    <row r="1466" spans="1:9" ht="16">
      <c r="A1466" s="43" t="str">
        <f t="shared" si="137"/>
        <v xml:space="preserve"> </v>
      </c>
      <c r="B1466" s="93" t="str">
        <f>IF(A1466=" "," ",IF(periods_per_year=26,IF(A1466=1,fpdate,B1465+14),IF(periods_per_year=52,IF(A1466=1,fpdate,B1465+7),DATE(YEAR(fpdate),MONTH(fpdate)+(A1466-1)*months_per_period,IF(periods_per_year=24,IF((1-MOD(A1466,2))=1,DAY(fpdate)+14,DAY(fpdate)),DAY(fpdate))))))</f>
        <v xml:space="preserve"> </v>
      </c>
      <c r="C1466" s="94" t="str">
        <f t="shared" si="138"/>
        <v xml:space="preserve"> </v>
      </c>
      <c r="D1466" s="99"/>
      <c r="E1466" s="94" t="str">
        <f t="shared" si="139"/>
        <v xml:space="preserve"> </v>
      </c>
      <c r="F1466" s="94" t="str">
        <f t="shared" si="140"/>
        <v xml:space="preserve"> </v>
      </c>
      <c r="G1466" s="94" t="str">
        <f t="shared" si="136"/>
        <v xml:space="preserve"> </v>
      </c>
      <c r="H1466" s="98">
        <f t="shared" si="141"/>
        <v>2</v>
      </c>
      <c r="I1466"/>
    </row>
    <row r="1467" spans="1:9" ht="16">
      <c r="A1467" s="43" t="str">
        <f t="shared" si="137"/>
        <v xml:space="preserve"> </v>
      </c>
      <c r="B1467" s="93" t="str">
        <f>IF(A1467=" "," ",IF(periods_per_year=26,IF(A1467=1,fpdate,B1466+14),IF(periods_per_year=52,IF(A1467=1,fpdate,B1466+7),DATE(YEAR(fpdate),MONTH(fpdate)+(A1467-1)*months_per_period,IF(periods_per_year=24,IF((1-MOD(A1467,2))=1,DAY(fpdate)+14,DAY(fpdate)),DAY(fpdate))))))</f>
        <v xml:space="preserve"> </v>
      </c>
      <c r="C1467" s="94" t="str">
        <f t="shared" si="138"/>
        <v xml:space="preserve"> </v>
      </c>
      <c r="D1467" s="99"/>
      <c r="E1467" s="94" t="str">
        <f t="shared" si="139"/>
        <v xml:space="preserve"> </v>
      </c>
      <c r="F1467" s="94" t="str">
        <f t="shared" si="140"/>
        <v xml:space="preserve"> </v>
      </c>
      <c r="G1467" s="94" t="str">
        <f t="shared" si="136"/>
        <v xml:space="preserve"> </v>
      </c>
      <c r="H1467" s="98">
        <f t="shared" si="141"/>
        <v>2</v>
      </c>
      <c r="I1467"/>
    </row>
    <row r="1468" spans="1:9" ht="16">
      <c r="A1468" s="43" t="str">
        <f t="shared" si="137"/>
        <v xml:space="preserve"> </v>
      </c>
      <c r="B1468" s="93" t="str">
        <f>IF(A1468=" "," ",IF(periods_per_year=26,IF(A1468=1,fpdate,B1467+14),IF(periods_per_year=52,IF(A1468=1,fpdate,B1467+7),DATE(YEAR(fpdate),MONTH(fpdate)+(A1468-1)*months_per_period,IF(periods_per_year=24,IF((1-MOD(A1468,2))=1,DAY(fpdate)+14,DAY(fpdate)),DAY(fpdate))))))</f>
        <v xml:space="preserve"> </v>
      </c>
      <c r="C1468" s="94" t="str">
        <f t="shared" si="138"/>
        <v xml:space="preserve"> </v>
      </c>
      <c r="D1468" s="99"/>
      <c r="E1468" s="94" t="str">
        <f t="shared" si="139"/>
        <v xml:space="preserve"> </v>
      </c>
      <c r="F1468" s="94" t="str">
        <f t="shared" si="140"/>
        <v xml:space="preserve"> </v>
      </c>
      <c r="G1468" s="94" t="str">
        <f t="shared" si="136"/>
        <v xml:space="preserve"> </v>
      </c>
      <c r="H1468" s="98">
        <f t="shared" si="141"/>
        <v>2</v>
      </c>
      <c r="I1468"/>
    </row>
    <row r="1469" spans="1:9" ht="16">
      <c r="A1469" s="43" t="str">
        <f t="shared" si="137"/>
        <v xml:space="preserve"> </v>
      </c>
      <c r="B1469" s="93" t="str">
        <f>IF(A1469=" "," ",IF(periods_per_year=26,IF(A1469=1,fpdate,B1468+14),IF(periods_per_year=52,IF(A1469=1,fpdate,B1468+7),DATE(YEAR(fpdate),MONTH(fpdate)+(A1469-1)*months_per_period,IF(periods_per_year=24,IF((1-MOD(A1469,2))=1,DAY(fpdate)+14,DAY(fpdate)),DAY(fpdate))))))</f>
        <v xml:space="preserve"> </v>
      </c>
      <c r="C1469" s="94" t="str">
        <f t="shared" si="138"/>
        <v xml:space="preserve"> </v>
      </c>
      <c r="D1469" s="99"/>
      <c r="E1469" s="94" t="str">
        <f t="shared" si="139"/>
        <v xml:space="preserve"> </v>
      </c>
      <c r="F1469" s="94" t="str">
        <f t="shared" si="140"/>
        <v xml:space="preserve"> </v>
      </c>
      <c r="G1469" s="94" t="str">
        <f t="shared" si="136"/>
        <v xml:space="preserve"> </v>
      </c>
      <c r="H1469" s="98">
        <f t="shared" si="141"/>
        <v>2</v>
      </c>
      <c r="I1469"/>
    </row>
    <row r="1470" spans="1:9" ht="16">
      <c r="A1470" s="43" t="str">
        <f t="shared" si="137"/>
        <v xml:space="preserve"> </v>
      </c>
      <c r="B1470" s="93" t="str">
        <f>IF(A1470=" "," ",IF(periods_per_year=26,IF(A1470=1,fpdate,B1469+14),IF(periods_per_year=52,IF(A1470=1,fpdate,B1469+7),DATE(YEAR(fpdate),MONTH(fpdate)+(A1470-1)*months_per_period,IF(periods_per_year=24,IF((1-MOD(A1470,2))=1,DAY(fpdate)+14,DAY(fpdate)),DAY(fpdate))))))</f>
        <v xml:space="preserve"> </v>
      </c>
      <c r="C1470" s="94" t="str">
        <f t="shared" si="138"/>
        <v xml:space="preserve"> </v>
      </c>
      <c r="D1470" s="99"/>
      <c r="E1470" s="94" t="str">
        <f t="shared" si="139"/>
        <v xml:space="preserve"> </v>
      </c>
      <c r="F1470" s="94" t="str">
        <f t="shared" si="140"/>
        <v xml:space="preserve"> </v>
      </c>
      <c r="G1470" s="94" t="str">
        <f t="shared" ref="G1470:G1533" si="142">IF(A1470=" "," ",G1469-F1470)</f>
        <v xml:space="preserve"> </v>
      </c>
      <c r="H1470" s="98">
        <f t="shared" si="141"/>
        <v>2</v>
      </c>
      <c r="I1470"/>
    </row>
    <row r="1471" spans="1:9" ht="16">
      <c r="A1471" s="43" t="str">
        <f t="shared" si="137"/>
        <v xml:space="preserve"> </v>
      </c>
      <c r="B1471" s="93" t="str">
        <f>IF(A1471=" "," ",IF(periods_per_year=26,IF(A1471=1,fpdate,B1470+14),IF(periods_per_year=52,IF(A1471=1,fpdate,B1470+7),DATE(YEAR(fpdate),MONTH(fpdate)+(A1471-1)*months_per_period,IF(periods_per_year=24,IF((1-MOD(A1471,2))=1,DAY(fpdate)+14,DAY(fpdate)),DAY(fpdate))))))</f>
        <v xml:space="preserve"> </v>
      </c>
      <c r="C1471" s="94" t="str">
        <f t="shared" si="138"/>
        <v xml:space="preserve"> </v>
      </c>
      <c r="D1471" s="99"/>
      <c r="E1471" s="94" t="str">
        <f t="shared" si="139"/>
        <v xml:space="preserve"> </v>
      </c>
      <c r="F1471" s="94" t="str">
        <f t="shared" si="140"/>
        <v xml:space="preserve"> </v>
      </c>
      <c r="G1471" s="94" t="str">
        <f t="shared" si="142"/>
        <v xml:space="preserve"> </v>
      </c>
      <c r="H1471" s="98">
        <f t="shared" si="141"/>
        <v>2</v>
      </c>
      <c r="I1471"/>
    </row>
    <row r="1472" spans="1:9" ht="16">
      <c r="A1472" s="43" t="str">
        <f t="shared" si="137"/>
        <v xml:space="preserve"> </v>
      </c>
      <c r="B1472" s="93" t="str">
        <f>IF(A1472=" "," ",IF(periods_per_year=26,IF(A1472=1,fpdate,B1471+14),IF(periods_per_year=52,IF(A1472=1,fpdate,B1471+7),DATE(YEAR(fpdate),MONTH(fpdate)+(A1472-1)*months_per_period,IF(periods_per_year=24,IF((1-MOD(A1472,2))=1,DAY(fpdate)+14,DAY(fpdate)),DAY(fpdate))))))</f>
        <v xml:space="preserve"> </v>
      </c>
      <c r="C1472" s="94" t="str">
        <f t="shared" si="138"/>
        <v xml:space="preserve"> </v>
      </c>
      <c r="D1472" s="99"/>
      <c r="E1472" s="94" t="str">
        <f t="shared" si="139"/>
        <v xml:space="preserve"> </v>
      </c>
      <c r="F1472" s="94" t="str">
        <f t="shared" si="140"/>
        <v xml:space="preserve"> </v>
      </c>
      <c r="G1472" s="94" t="str">
        <f t="shared" si="142"/>
        <v xml:space="preserve"> </v>
      </c>
      <c r="H1472" s="98">
        <f t="shared" si="141"/>
        <v>2</v>
      </c>
      <c r="I1472"/>
    </row>
    <row r="1473" spans="1:9" ht="16">
      <c r="A1473" s="43" t="str">
        <f t="shared" si="137"/>
        <v xml:space="preserve"> </v>
      </c>
      <c r="B1473" s="93" t="str">
        <f>IF(A1473=" "," ",IF(periods_per_year=26,IF(A1473=1,fpdate,B1472+14),IF(periods_per_year=52,IF(A1473=1,fpdate,B1472+7),DATE(YEAR(fpdate),MONTH(fpdate)+(A1473-1)*months_per_period,IF(periods_per_year=24,IF((1-MOD(A1473,2))=1,DAY(fpdate)+14,DAY(fpdate)),DAY(fpdate))))))</f>
        <v xml:space="preserve"> </v>
      </c>
      <c r="C1473" s="94" t="str">
        <f t="shared" si="138"/>
        <v xml:space="preserve"> </v>
      </c>
      <c r="D1473" s="99"/>
      <c r="E1473" s="94" t="str">
        <f t="shared" si="139"/>
        <v xml:space="preserve"> </v>
      </c>
      <c r="F1473" s="94" t="str">
        <f t="shared" si="140"/>
        <v xml:space="preserve"> </v>
      </c>
      <c r="G1473" s="94" t="str">
        <f t="shared" si="142"/>
        <v xml:space="preserve"> </v>
      </c>
      <c r="H1473" s="98">
        <f t="shared" si="141"/>
        <v>2</v>
      </c>
      <c r="I1473"/>
    </row>
    <row r="1474" spans="1:9" ht="16">
      <c r="A1474" s="43" t="str">
        <f t="shared" si="137"/>
        <v xml:space="preserve"> </v>
      </c>
      <c r="B1474" s="93" t="str">
        <f>IF(A1474=" "," ",IF(periods_per_year=26,IF(A1474=1,fpdate,B1473+14),IF(periods_per_year=52,IF(A1474=1,fpdate,B1473+7),DATE(YEAR(fpdate),MONTH(fpdate)+(A1474-1)*months_per_period,IF(periods_per_year=24,IF((1-MOD(A1474,2))=1,DAY(fpdate)+14,DAY(fpdate)),DAY(fpdate))))))</f>
        <v xml:space="preserve"> </v>
      </c>
      <c r="C1474" s="94" t="str">
        <f t="shared" si="138"/>
        <v xml:space="preserve"> </v>
      </c>
      <c r="D1474" s="99"/>
      <c r="E1474" s="94" t="str">
        <f t="shared" si="139"/>
        <v xml:space="preserve"> </v>
      </c>
      <c r="F1474" s="94" t="str">
        <f t="shared" si="140"/>
        <v xml:space="preserve"> </v>
      </c>
      <c r="G1474" s="94" t="str">
        <f t="shared" si="142"/>
        <v xml:space="preserve"> </v>
      </c>
      <c r="H1474" s="98">
        <f t="shared" si="141"/>
        <v>2</v>
      </c>
      <c r="I1474"/>
    </row>
    <row r="1475" spans="1:9" ht="16">
      <c r="A1475" s="43" t="str">
        <f t="shared" si="137"/>
        <v xml:space="preserve"> </v>
      </c>
      <c r="B1475" s="93" t="str">
        <f>IF(A1475=" "," ",IF(periods_per_year=26,IF(A1475=1,fpdate,B1474+14),IF(periods_per_year=52,IF(A1475=1,fpdate,B1474+7),DATE(YEAR(fpdate),MONTH(fpdate)+(A1475-1)*months_per_period,IF(periods_per_year=24,IF((1-MOD(A1475,2))=1,DAY(fpdate)+14,DAY(fpdate)),DAY(fpdate))))))</f>
        <v xml:space="preserve"> </v>
      </c>
      <c r="C1475" s="94" t="str">
        <f t="shared" si="138"/>
        <v xml:space="preserve"> </v>
      </c>
      <c r="D1475" s="99"/>
      <c r="E1475" s="94" t="str">
        <f t="shared" si="139"/>
        <v xml:space="preserve"> </v>
      </c>
      <c r="F1475" s="94" t="str">
        <f t="shared" si="140"/>
        <v xml:space="preserve"> </v>
      </c>
      <c r="G1475" s="94" t="str">
        <f t="shared" si="142"/>
        <v xml:space="preserve"> </v>
      </c>
      <c r="H1475" s="98">
        <f t="shared" si="141"/>
        <v>2</v>
      </c>
      <c r="I1475"/>
    </row>
    <row r="1476" spans="1:9" ht="16">
      <c r="A1476" s="43" t="str">
        <f t="shared" si="137"/>
        <v xml:space="preserve"> </v>
      </c>
      <c r="B1476" s="93" t="str">
        <f>IF(A1476=" "," ",IF(periods_per_year=26,IF(A1476=1,fpdate,B1475+14),IF(periods_per_year=52,IF(A1476=1,fpdate,B1475+7),DATE(YEAR(fpdate),MONTH(fpdate)+(A1476-1)*months_per_period,IF(periods_per_year=24,IF((1-MOD(A1476,2))=1,DAY(fpdate)+14,DAY(fpdate)),DAY(fpdate))))))</f>
        <v xml:space="preserve"> </v>
      </c>
      <c r="C1476" s="94" t="str">
        <f t="shared" si="138"/>
        <v xml:space="preserve"> </v>
      </c>
      <c r="D1476" s="99"/>
      <c r="E1476" s="94" t="str">
        <f t="shared" si="139"/>
        <v xml:space="preserve"> </v>
      </c>
      <c r="F1476" s="94" t="str">
        <f t="shared" si="140"/>
        <v xml:space="preserve"> </v>
      </c>
      <c r="G1476" s="94" t="str">
        <f t="shared" si="142"/>
        <v xml:space="preserve"> </v>
      </c>
      <c r="H1476" s="98">
        <f t="shared" si="141"/>
        <v>2</v>
      </c>
      <c r="I1476"/>
    </row>
    <row r="1477" spans="1:9" ht="16">
      <c r="A1477" s="43" t="str">
        <f t="shared" si="137"/>
        <v xml:space="preserve"> </v>
      </c>
      <c r="B1477" s="93" t="str">
        <f>IF(A1477=" "," ",IF(periods_per_year=26,IF(A1477=1,fpdate,B1476+14),IF(periods_per_year=52,IF(A1477=1,fpdate,B1476+7),DATE(YEAR(fpdate),MONTH(fpdate)+(A1477-1)*months_per_period,IF(periods_per_year=24,IF((1-MOD(A1477,2))=1,DAY(fpdate)+14,DAY(fpdate)),DAY(fpdate))))))</f>
        <v xml:space="preserve"> </v>
      </c>
      <c r="C1477" s="94" t="str">
        <f t="shared" si="138"/>
        <v xml:space="preserve"> </v>
      </c>
      <c r="D1477" s="99"/>
      <c r="E1477" s="94" t="str">
        <f t="shared" si="139"/>
        <v xml:space="preserve"> </v>
      </c>
      <c r="F1477" s="94" t="str">
        <f t="shared" si="140"/>
        <v xml:space="preserve"> </v>
      </c>
      <c r="G1477" s="94" t="str">
        <f t="shared" si="142"/>
        <v xml:space="preserve"> </v>
      </c>
      <c r="H1477" s="98">
        <f t="shared" si="141"/>
        <v>2</v>
      </c>
      <c r="I1477"/>
    </row>
    <row r="1478" spans="1:9" ht="16">
      <c r="A1478" s="43" t="str">
        <f t="shared" si="137"/>
        <v xml:space="preserve"> </v>
      </c>
      <c r="B1478" s="93" t="str">
        <f>IF(A1478=" "," ",IF(periods_per_year=26,IF(A1478=1,fpdate,B1477+14),IF(periods_per_year=52,IF(A1478=1,fpdate,B1477+7),DATE(YEAR(fpdate),MONTH(fpdate)+(A1478-1)*months_per_period,IF(periods_per_year=24,IF((1-MOD(A1478,2))=1,DAY(fpdate)+14,DAY(fpdate)),DAY(fpdate))))))</f>
        <v xml:space="preserve"> </v>
      </c>
      <c r="C1478" s="94" t="str">
        <f t="shared" si="138"/>
        <v xml:space="preserve"> </v>
      </c>
      <c r="D1478" s="99"/>
      <c r="E1478" s="94" t="str">
        <f t="shared" si="139"/>
        <v xml:space="preserve"> </v>
      </c>
      <c r="F1478" s="94" t="str">
        <f t="shared" si="140"/>
        <v xml:space="preserve"> </v>
      </c>
      <c r="G1478" s="94" t="str">
        <f t="shared" si="142"/>
        <v xml:space="preserve"> </v>
      </c>
      <c r="H1478" s="98">
        <f t="shared" si="141"/>
        <v>2</v>
      </c>
      <c r="I1478"/>
    </row>
    <row r="1479" spans="1:9" ht="16">
      <c r="A1479" s="43" t="str">
        <f t="shared" si="137"/>
        <v xml:space="preserve"> </v>
      </c>
      <c r="B1479" s="93" t="str">
        <f>IF(A1479=" "," ",IF(periods_per_year=26,IF(A1479=1,fpdate,B1478+14),IF(periods_per_year=52,IF(A1479=1,fpdate,B1478+7),DATE(YEAR(fpdate),MONTH(fpdate)+(A1479-1)*months_per_period,IF(periods_per_year=24,IF((1-MOD(A1479,2))=1,DAY(fpdate)+14,DAY(fpdate)),DAY(fpdate))))))</f>
        <v xml:space="preserve"> </v>
      </c>
      <c r="C1479" s="94" t="str">
        <f t="shared" si="138"/>
        <v xml:space="preserve"> </v>
      </c>
      <c r="D1479" s="99"/>
      <c r="E1479" s="94" t="str">
        <f t="shared" si="139"/>
        <v xml:space="preserve"> </v>
      </c>
      <c r="F1479" s="94" t="str">
        <f t="shared" si="140"/>
        <v xml:space="preserve"> </v>
      </c>
      <c r="G1479" s="94" t="str">
        <f t="shared" si="142"/>
        <v xml:space="preserve"> </v>
      </c>
      <c r="H1479" s="98">
        <f t="shared" si="141"/>
        <v>2</v>
      </c>
      <c r="I1479"/>
    </row>
    <row r="1480" spans="1:9" ht="16">
      <c r="A1480" s="43" t="str">
        <f t="shared" si="137"/>
        <v xml:space="preserve"> </v>
      </c>
      <c r="B1480" s="93" t="str">
        <f>IF(A1480=" "," ",IF(periods_per_year=26,IF(A1480=1,fpdate,B1479+14),IF(periods_per_year=52,IF(A1480=1,fpdate,B1479+7),DATE(YEAR(fpdate),MONTH(fpdate)+(A1480-1)*months_per_period,IF(periods_per_year=24,IF((1-MOD(A1480,2))=1,DAY(fpdate)+14,DAY(fpdate)),DAY(fpdate))))))</f>
        <v xml:space="preserve"> </v>
      </c>
      <c r="C1480" s="94" t="str">
        <f t="shared" si="138"/>
        <v xml:space="preserve"> </v>
      </c>
      <c r="D1480" s="99"/>
      <c r="E1480" s="94" t="str">
        <f t="shared" si="139"/>
        <v xml:space="preserve"> </v>
      </c>
      <c r="F1480" s="94" t="str">
        <f t="shared" si="140"/>
        <v xml:space="preserve"> </v>
      </c>
      <c r="G1480" s="94" t="str">
        <f t="shared" si="142"/>
        <v xml:space="preserve"> </v>
      </c>
      <c r="H1480" s="98">
        <f t="shared" si="141"/>
        <v>2</v>
      </c>
      <c r="I1480"/>
    </row>
    <row r="1481" spans="1:9" ht="16">
      <c r="A1481" s="43" t="str">
        <f t="shared" si="137"/>
        <v xml:space="preserve"> </v>
      </c>
      <c r="B1481" s="93" t="str">
        <f>IF(A1481=" "," ",IF(periods_per_year=26,IF(A1481=1,fpdate,B1480+14),IF(periods_per_year=52,IF(A1481=1,fpdate,B1480+7),DATE(YEAR(fpdate),MONTH(fpdate)+(A1481-1)*months_per_period,IF(periods_per_year=24,IF((1-MOD(A1481,2))=1,DAY(fpdate)+14,DAY(fpdate)),DAY(fpdate))))))</f>
        <v xml:space="preserve"> </v>
      </c>
      <c r="C1481" s="94" t="str">
        <f t="shared" si="138"/>
        <v xml:space="preserve"> </v>
      </c>
      <c r="D1481" s="99"/>
      <c r="E1481" s="94" t="str">
        <f t="shared" si="139"/>
        <v xml:space="preserve"> </v>
      </c>
      <c r="F1481" s="94" t="str">
        <f t="shared" si="140"/>
        <v xml:space="preserve"> </v>
      </c>
      <c r="G1481" s="94" t="str">
        <f t="shared" si="142"/>
        <v xml:space="preserve"> </v>
      </c>
      <c r="H1481" s="98">
        <f t="shared" si="141"/>
        <v>2</v>
      </c>
      <c r="I1481"/>
    </row>
    <row r="1482" spans="1:9" ht="16">
      <c r="A1482" s="43" t="str">
        <f t="shared" ref="A1482:A1545" si="143">IF(A1481&gt;=nper," ",A1481+1)</f>
        <v xml:space="preserve"> </v>
      </c>
      <c r="B1482" s="93" t="str">
        <f>IF(A1482=" "," ",IF(periods_per_year=26,IF(A1482=1,fpdate,B1481+14),IF(periods_per_year=52,IF(A1482=1,fpdate,B1481+7),DATE(YEAR(fpdate),MONTH(fpdate)+(A1482-1)*months_per_period,IF(periods_per_year=24,IF((1-MOD(A1482,2))=1,DAY(fpdate)+14,DAY(fpdate)),DAY(fpdate))))))</f>
        <v xml:space="preserve"> </v>
      </c>
      <c r="C1482" s="94" t="str">
        <f t="shared" ref="C1482:C1545" si="144">IF(A1482=" "," ",IF(OR(A1482=nper,payment&gt;ROUND((1+rate)*G1481,2)),ROUND((1+rate)*G1481,2),payment))</f>
        <v xml:space="preserve"> </v>
      </c>
      <c r="D1482" s="99"/>
      <c r="E1482" s="94" t="str">
        <f t="shared" ref="E1482:E1545" si="145">IF(A1482=" "," ",ROUND(rate*G1481,2))</f>
        <v xml:space="preserve"> </v>
      </c>
      <c r="F1482" s="94" t="str">
        <f t="shared" ref="F1482:F1545" si="146">IF(A1482=" "," ",C1482-E1482+D1482)</f>
        <v xml:space="preserve"> </v>
      </c>
      <c r="G1482" s="94" t="str">
        <f t="shared" si="142"/>
        <v xml:space="preserve"> </v>
      </c>
      <c r="H1482" s="98">
        <f t="shared" si="141"/>
        <v>2</v>
      </c>
      <c r="I1482"/>
    </row>
    <row r="1483" spans="1:9" ht="16">
      <c r="A1483" s="43" t="str">
        <f t="shared" si="143"/>
        <v xml:space="preserve"> </v>
      </c>
      <c r="B1483" s="93" t="str">
        <f>IF(A1483=" "," ",IF(periods_per_year=26,IF(A1483=1,fpdate,B1482+14),IF(periods_per_year=52,IF(A1483=1,fpdate,B1482+7),DATE(YEAR(fpdate),MONTH(fpdate)+(A1483-1)*months_per_period,IF(periods_per_year=24,IF((1-MOD(A1483,2))=1,DAY(fpdate)+14,DAY(fpdate)),DAY(fpdate))))))</f>
        <v xml:space="preserve"> </v>
      </c>
      <c r="C1483" s="94" t="str">
        <f t="shared" si="144"/>
        <v xml:space="preserve"> </v>
      </c>
      <c r="D1483" s="99"/>
      <c r="E1483" s="94" t="str">
        <f t="shared" si="145"/>
        <v xml:space="preserve"> </v>
      </c>
      <c r="F1483" s="94" t="str">
        <f t="shared" si="146"/>
        <v xml:space="preserve"> </v>
      </c>
      <c r="G1483" s="94" t="str">
        <f t="shared" si="142"/>
        <v xml:space="preserve"> </v>
      </c>
      <c r="H1483" s="98">
        <f t="shared" ref="H1483:H1546" si="147">IF(AND(G1483&lt;&gt;" ",G1484=" "),1,2)</f>
        <v>2</v>
      </c>
      <c r="I1483"/>
    </row>
    <row r="1484" spans="1:9" ht="16">
      <c r="A1484" s="43" t="str">
        <f t="shared" si="143"/>
        <v xml:space="preserve"> </v>
      </c>
      <c r="B1484" s="93" t="str">
        <f>IF(A1484=" "," ",IF(periods_per_year=26,IF(A1484=1,fpdate,B1483+14),IF(periods_per_year=52,IF(A1484=1,fpdate,B1483+7),DATE(YEAR(fpdate),MONTH(fpdate)+(A1484-1)*months_per_period,IF(periods_per_year=24,IF((1-MOD(A1484,2))=1,DAY(fpdate)+14,DAY(fpdate)),DAY(fpdate))))))</f>
        <v xml:space="preserve"> </v>
      </c>
      <c r="C1484" s="94" t="str">
        <f t="shared" si="144"/>
        <v xml:space="preserve"> </v>
      </c>
      <c r="D1484" s="99"/>
      <c r="E1484" s="94" t="str">
        <f t="shared" si="145"/>
        <v xml:space="preserve"> </v>
      </c>
      <c r="F1484" s="94" t="str">
        <f t="shared" si="146"/>
        <v xml:space="preserve"> </v>
      </c>
      <c r="G1484" s="94" t="str">
        <f t="shared" si="142"/>
        <v xml:space="preserve"> </v>
      </c>
      <c r="H1484" s="98">
        <f t="shared" si="147"/>
        <v>2</v>
      </c>
      <c r="I1484"/>
    </row>
    <row r="1485" spans="1:9" ht="16">
      <c r="A1485" s="43" t="str">
        <f t="shared" si="143"/>
        <v xml:space="preserve"> </v>
      </c>
      <c r="B1485" s="93" t="str">
        <f>IF(A1485=" "," ",IF(periods_per_year=26,IF(A1485=1,fpdate,B1484+14),IF(periods_per_year=52,IF(A1485=1,fpdate,B1484+7),DATE(YEAR(fpdate),MONTH(fpdate)+(A1485-1)*months_per_period,IF(periods_per_year=24,IF((1-MOD(A1485,2))=1,DAY(fpdate)+14,DAY(fpdate)),DAY(fpdate))))))</f>
        <v xml:space="preserve"> </v>
      </c>
      <c r="C1485" s="94" t="str">
        <f t="shared" si="144"/>
        <v xml:space="preserve"> </v>
      </c>
      <c r="D1485" s="99"/>
      <c r="E1485" s="94" t="str">
        <f t="shared" si="145"/>
        <v xml:space="preserve"> </v>
      </c>
      <c r="F1485" s="94" t="str">
        <f t="shared" si="146"/>
        <v xml:space="preserve"> </v>
      </c>
      <c r="G1485" s="94" t="str">
        <f t="shared" si="142"/>
        <v xml:space="preserve"> </v>
      </c>
      <c r="H1485" s="98">
        <f t="shared" si="147"/>
        <v>2</v>
      </c>
      <c r="I1485"/>
    </row>
    <row r="1486" spans="1:9" ht="16">
      <c r="A1486" s="43" t="str">
        <f t="shared" si="143"/>
        <v xml:space="preserve"> </v>
      </c>
      <c r="B1486" s="93" t="str">
        <f>IF(A1486=" "," ",IF(periods_per_year=26,IF(A1486=1,fpdate,B1485+14),IF(periods_per_year=52,IF(A1486=1,fpdate,B1485+7),DATE(YEAR(fpdate),MONTH(fpdate)+(A1486-1)*months_per_period,IF(periods_per_year=24,IF((1-MOD(A1486,2))=1,DAY(fpdate)+14,DAY(fpdate)),DAY(fpdate))))))</f>
        <v xml:space="preserve"> </v>
      </c>
      <c r="C1486" s="94" t="str">
        <f t="shared" si="144"/>
        <v xml:space="preserve"> </v>
      </c>
      <c r="D1486" s="99"/>
      <c r="E1486" s="94" t="str">
        <f t="shared" si="145"/>
        <v xml:space="preserve"> </v>
      </c>
      <c r="F1486" s="94" t="str">
        <f t="shared" si="146"/>
        <v xml:space="preserve"> </v>
      </c>
      <c r="G1486" s="94" t="str">
        <f t="shared" si="142"/>
        <v xml:space="preserve"> </v>
      </c>
      <c r="H1486" s="98">
        <f t="shared" si="147"/>
        <v>2</v>
      </c>
      <c r="I1486"/>
    </row>
    <row r="1487" spans="1:9" ht="16">
      <c r="A1487" s="43" t="str">
        <f t="shared" si="143"/>
        <v xml:space="preserve"> </v>
      </c>
      <c r="B1487" s="93" t="str">
        <f>IF(A1487=" "," ",IF(periods_per_year=26,IF(A1487=1,fpdate,B1486+14),IF(periods_per_year=52,IF(A1487=1,fpdate,B1486+7),DATE(YEAR(fpdate),MONTH(fpdate)+(A1487-1)*months_per_period,IF(periods_per_year=24,IF((1-MOD(A1487,2))=1,DAY(fpdate)+14,DAY(fpdate)),DAY(fpdate))))))</f>
        <v xml:space="preserve"> </v>
      </c>
      <c r="C1487" s="94" t="str">
        <f t="shared" si="144"/>
        <v xml:space="preserve"> </v>
      </c>
      <c r="D1487" s="99"/>
      <c r="E1487" s="94" t="str">
        <f t="shared" si="145"/>
        <v xml:space="preserve"> </v>
      </c>
      <c r="F1487" s="94" t="str">
        <f t="shared" si="146"/>
        <v xml:space="preserve"> </v>
      </c>
      <c r="G1487" s="94" t="str">
        <f t="shared" si="142"/>
        <v xml:space="preserve"> </v>
      </c>
      <c r="H1487" s="98">
        <f t="shared" si="147"/>
        <v>2</v>
      </c>
      <c r="I1487"/>
    </row>
    <row r="1488" spans="1:9" ht="16">
      <c r="A1488" s="43" t="str">
        <f t="shared" si="143"/>
        <v xml:space="preserve"> </v>
      </c>
      <c r="B1488" s="93" t="str">
        <f>IF(A1488=" "," ",IF(periods_per_year=26,IF(A1488=1,fpdate,B1487+14),IF(periods_per_year=52,IF(A1488=1,fpdate,B1487+7),DATE(YEAR(fpdate),MONTH(fpdate)+(A1488-1)*months_per_period,IF(periods_per_year=24,IF((1-MOD(A1488,2))=1,DAY(fpdate)+14,DAY(fpdate)),DAY(fpdate))))))</f>
        <v xml:space="preserve"> </v>
      </c>
      <c r="C1488" s="94" t="str">
        <f t="shared" si="144"/>
        <v xml:space="preserve"> </v>
      </c>
      <c r="D1488" s="99"/>
      <c r="E1488" s="94" t="str">
        <f t="shared" si="145"/>
        <v xml:space="preserve"> </v>
      </c>
      <c r="F1488" s="94" t="str">
        <f t="shared" si="146"/>
        <v xml:space="preserve"> </v>
      </c>
      <c r="G1488" s="94" t="str">
        <f t="shared" si="142"/>
        <v xml:space="preserve"> </v>
      </c>
      <c r="H1488" s="98">
        <f t="shared" si="147"/>
        <v>2</v>
      </c>
      <c r="I1488"/>
    </row>
    <row r="1489" spans="1:9" ht="16">
      <c r="A1489" s="43" t="str">
        <f t="shared" si="143"/>
        <v xml:space="preserve"> </v>
      </c>
      <c r="B1489" s="93" t="str">
        <f>IF(A1489=" "," ",IF(periods_per_year=26,IF(A1489=1,fpdate,B1488+14),IF(periods_per_year=52,IF(A1489=1,fpdate,B1488+7),DATE(YEAR(fpdate),MONTH(fpdate)+(A1489-1)*months_per_period,IF(periods_per_year=24,IF((1-MOD(A1489,2))=1,DAY(fpdate)+14,DAY(fpdate)),DAY(fpdate))))))</f>
        <v xml:space="preserve"> </v>
      </c>
      <c r="C1489" s="94" t="str">
        <f t="shared" si="144"/>
        <v xml:space="preserve"> </v>
      </c>
      <c r="D1489" s="99"/>
      <c r="E1489" s="94" t="str">
        <f t="shared" si="145"/>
        <v xml:space="preserve"> </v>
      </c>
      <c r="F1489" s="94" t="str">
        <f t="shared" si="146"/>
        <v xml:space="preserve"> </v>
      </c>
      <c r="G1489" s="94" t="str">
        <f t="shared" si="142"/>
        <v xml:space="preserve"> </v>
      </c>
      <c r="H1489" s="98">
        <f t="shared" si="147"/>
        <v>2</v>
      </c>
      <c r="I1489"/>
    </row>
    <row r="1490" spans="1:9" ht="16">
      <c r="A1490" s="43" t="str">
        <f t="shared" si="143"/>
        <v xml:space="preserve"> </v>
      </c>
      <c r="B1490" s="93" t="str">
        <f>IF(A1490=" "," ",IF(periods_per_year=26,IF(A1490=1,fpdate,B1489+14),IF(periods_per_year=52,IF(A1490=1,fpdate,B1489+7),DATE(YEAR(fpdate),MONTH(fpdate)+(A1490-1)*months_per_period,IF(periods_per_year=24,IF((1-MOD(A1490,2))=1,DAY(fpdate)+14,DAY(fpdate)),DAY(fpdate))))))</f>
        <v xml:space="preserve"> </v>
      </c>
      <c r="C1490" s="94" t="str">
        <f t="shared" si="144"/>
        <v xml:space="preserve"> </v>
      </c>
      <c r="D1490" s="99"/>
      <c r="E1490" s="94" t="str">
        <f t="shared" si="145"/>
        <v xml:space="preserve"> </v>
      </c>
      <c r="F1490" s="94" t="str">
        <f t="shared" si="146"/>
        <v xml:space="preserve"> </v>
      </c>
      <c r="G1490" s="94" t="str">
        <f t="shared" si="142"/>
        <v xml:space="preserve"> </v>
      </c>
      <c r="H1490" s="98">
        <f t="shared" si="147"/>
        <v>2</v>
      </c>
      <c r="I1490"/>
    </row>
    <row r="1491" spans="1:9" ht="16">
      <c r="A1491" s="43" t="str">
        <f t="shared" si="143"/>
        <v xml:space="preserve"> </v>
      </c>
      <c r="B1491" s="93" t="str">
        <f>IF(A1491=" "," ",IF(periods_per_year=26,IF(A1491=1,fpdate,B1490+14),IF(periods_per_year=52,IF(A1491=1,fpdate,B1490+7),DATE(YEAR(fpdate),MONTH(fpdate)+(A1491-1)*months_per_period,IF(periods_per_year=24,IF((1-MOD(A1491,2))=1,DAY(fpdate)+14,DAY(fpdate)),DAY(fpdate))))))</f>
        <v xml:space="preserve"> </v>
      </c>
      <c r="C1491" s="94" t="str">
        <f t="shared" si="144"/>
        <v xml:space="preserve"> </v>
      </c>
      <c r="D1491" s="99"/>
      <c r="E1491" s="94" t="str">
        <f t="shared" si="145"/>
        <v xml:space="preserve"> </v>
      </c>
      <c r="F1491" s="94" t="str">
        <f t="shared" si="146"/>
        <v xml:space="preserve"> </v>
      </c>
      <c r="G1491" s="94" t="str">
        <f t="shared" si="142"/>
        <v xml:space="preserve"> </v>
      </c>
      <c r="H1491" s="98">
        <f t="shared" si="147"/>
        <v>2</v>
      </c>
      <c r="I1491"/>
    </row>
    <row r="1492" spans="1:9" ht="16">
      <c r="A1492" s="43" t="str">
        <f t="shared" si="143"/>
        <v xml:space="preserve"> </v>
      </c>
      <c r="B1492" s="93" t="str">
        <f>IF(A1492=" "," ",IF(periods_per_year=26,IF(A1492=1,fpdate,B1491+14),IF(periods_per_year=52,IF(A1492=1,fpdate,B1491+7),DATE(YEAR(fpdate),MONTH(fpdate)+(A1492-1)*months_per_period,IF(periods_per_year=24,IF((1-MOD(A1492,2))=1,DAY(fpdate)+14,DAY(fpdate)),DAY(fpdate))))))</f>
        <v xml:space="preserve"> </v>
      </c>
      <c r="C1492" s="94" t="str">
        <f t="shared" si="144"/>
        <v xml:space="preserve"> </v>
      </c>
      <c r="D1492" s="99"/>
      <c r="E1492" s="94" t="str">
        <f t="shared" si="145"/>
        <v xml:space="preserve"> </v>
      </c>
      <c r="F1492" s="94" t="str">
        <f t="shared" si="146"/>
        <v xml:space="preserve"> </v>
      </c>
      <c r="G1492" s="94" t="str">
        <f t="shared" si="142"/>
        <v xml:space="preserve"> </v>
      </c>
      <c r="H1492" s="98">
        <f t="shared" si="147"/>
        <v>2</v>
      </c>
      <c r="I1492"/>
    </row>
    <row r="1493" spans="1:9" ht="16">
      <c r="A1493" s="43" t="str">
        <f t="shared" si="143"/>
        <v xml:space="preserve"> </v>
      </c>
      <c r="B1493" s="93" t="str">
        <f>IF(A1493=" "," ",IF(periods_per_year=26,IF(A1493=1,fpdate,B1492+14),IF(periods_per_year=52,IF(A1493=1,fpdate,B1492+7),DATE(YEAR(fpdate),MONTH(fpdate)+(A1493-1)*months_per_period,IF(periods_per_year=24,IF((1-MOD(A1493,2))=1,DAY(fpdate)+14,DAY(fpdate)),DAY(fpdate))))))</f>
        <v xml:space="preserve"> </v>
      </c>
      <c r="C1493" s="94" t="str">
        <f t="shared" si="144"/>
        <v xml:space="preserve"> </v>
      </c>
      <c r="D1493" s="99"/>
      <c r="E1493" s="94" t="str">
        <f t="shared" si="145"/>
        <v xml:space="preserve"> </v>
      </c>
      <c r="F1493" s="94" t="str">
        <f t="shared" si="146"/>
        <v xml:space="preserve"> </v>
      </c>
      <c r="G1493" s="94" t="str">
        <f t="shared" si="142"/>
        <v xml:space="preserve"> </v>
      </c>
      <c r="H1493" s="98">
        <f t="shared" si="147"/>
        <v>2</v>
      </c>
      <c r="I1493"/>
    </row>
    <row r="1494" spans="1:9" ht="16">
      <c r="A1494" s="43" t="str">
        <f t="shared" si="143"/>
        <v xml:space="preserve"> </v>
      </c>
      <c r="B1494" s="93" t="str">
        <f>IF(A1494=" "," ",IF(periods_per_year=26,IF(A1494=1,fpdate,B1493+14),IF(periods_per_year=52,IF(A1494=1,fpdate,B1493+7),DATE(YEAR(fpdate),MONTH(fpdate)+(A1494-1)*months_per_period,IF(periods_per_year=24,IF((1-MOD(A1494,2))=1,DAY(fpdate)+14,DAY(fpdate)),DAY(fpdate))))))</f>
        <v xml:space="preserve"> </v>
      </c>
      <c r="C1494" s="94" t="str">
        <f t="shared" si="144"/>
        <v xml:space="preserve"> </v>
      </c>
      <c r="D1494" s="99"/>
      <c r="E1494" s="94" t="str">
        <f t="shared" si="145"/>
        <v xml:space="preserve"> </v>
      </c>
      <c r="F1494" s="94" t="str">
        <f t="shared" si="146"/>
        <v xml:space="preserve"> </v>
      </c>
      <c r="G1494" s="94" t="str">
        <f t="shared" si="142"/>
        <v xml:space="preserve"> </v>
      </c>
      <c r="H1494" s="98">
        <f t="shared" si="147"/>
        <v>2</v>
      </c>
      <c r="I1494"/>
    </row>
    <row r="1495" spans="1:9" ht="16">
      <c r="A1495" s="43" t="str">
        <f t="shared" si="143"/>
        <v xml:space="preserve"> </v>
      </c>
      <c r="B1495" s="93" t="str">
        <f>IF(A1495=" "," ",IF(periods_per_year=26,IF(A1495=1,fpdate,B1494+14),IF(periods_per_year=52,IF(A1495=1,fpdate,B1494+7),DATE(YEAR(fpdate),MONTH(fpdate)+(A1495-1)*months_per_period,IF(periods_per_year=24,IF((1-MOD(A1495,2))=1,DAY(fpdate)+14,DAY(fpdate)),DAY(fpdate))))))</f>
        <v xml:space="preserve"> </v>
      </c>
      <c r="C1495" s="94" t="str">
        <f t="shared" si="144"/>
        <v xml:space="preserve"> </v>
      </c>
      <c r="D1495" s="99"/>
      <c r="E1495" s="94" t="str">
        <f t="shared" si="145"/>
        <v xml:space="preserve"> </v>
      </c>
      <c r="F1495" s="94" t="str">
        <f t="shared" si="146"/>
        <v xml:space="preserve"> </v>
      </c>
      <c r="G1495" s="94" t="str">
        <f t="shared" si="142"/>
        <v xml:space="preserve"> </v>
      </c>
      <c r="H1495" s="98">
        <f t="shared" si="147"/>
        <v>2</v>
      </c>
      <c r="I1495"/>
    </row>
    <row r="1496" spans="1:9" ht="16">
      <c r="A1496" s="43" t="str">
        <f t="shared" si="143"/>
        <v xml:space="preserve"> </v>
      </c>
      <c r="B1496" s="93" t="str">
        <f>IF(A1496=" "," ",IF(periods_per_year=26,IF(A1496=1,fpdate,B1495+14),IF(periods_per_year=52,IF(A1496=1,fpdate,B1495+7),DATE(YEAR(fpdate),MONTH(fpdate)+(A1496-1)*months_per_period,IF(periods_per_year=24,IF((1-MOD(A1496,2))=1,DAY(fpdate)+14,DAY(fpdate)),DAY(fpdate))))))</f>
        <v xml:space="preserve"> </v>
      </c>
      <c r="C1496" s="94" t="str">
        <f t="shared" si="144"/>
        <v xml:space="preserve"> </v>
      </c>
      <c r="D1496" s="99"/>
      <c r="E1496" s="94" t="str">
        <f t="shared" si="145"/>
        <v xml:space="preserve"> </v>
      </c>
      <c r="F1496" s="94" t="str">
        <f t="shared" si="146"/>
        <v xml:space="preserve"> </v>
      </c>
      <c r="G1496" s="94" t="str">
        <f t="shared" si="142"/>
        <v xml:space="preserve"> </v>
      </c>
      <c r="H1496" s="98">
        <f t="shared" si="147"/>
        <v>2</v>
      </c>
      <c r="I1496"/>
    </row>
    <row r="1497" spans="1:9" ht="16">
      <c r="A1497" s="43" t="str">
        <f t="shared" si="143"/>
        <v xml:space="preserve"> </v>
      </c>
      <c r="B1497" s="93" t="str">
        <f>IF(A1497=" "," ",IF(periods_per_year=26,IF(A1497=1,fpdate,B1496+14),IF(periods_per_year=52,IF(A1497=1,fpdate,B1496+7),DATE(YEAR(fpdate),MONTH(fpdate)+(A1497-1)*months_per_period,IF(periods_per_year=24,IF((1-MOD(A1497,2))=1,DAY(fpdate)+14,DAY(fpdate)),DAY(fpdate))))))</f>
        <v xml:space="preserve"> </v>
      </c>
      <c r="C1497" s="94" t="str">
        <f t="shared" si="144"/>
        <v xml:space="preserve"> </v>
      </c>
      <c r="D1497" s="99"/>
      <c r="E1497" s="94" t="str">
        <f t="shared" si="145"/>
        <v xml:space="preserve"> </v>
      </c>
      <c r="F1497" s="94" t="str">
        <f t="shared" si="146"/>
        <v xml:space="preserve"> </v>
      </c>
      <c r="G1497" s="94" t="str">
        <f t="shared" si="142"/>
        <v xml:space="preserve"> </v>
      </c>
      <c r="H1497" s="98">
        <f t="shared" si="147"/>
        <v>2</v>
      </c>
      <c r="I1497"/>
    </row>
    <row r="1498" spans="1:9" ht="16">
      <c r="A1498" s="43" t="str">
        <f t="shared" si="143"/>
        <v xml:space="preserve"> </v>
      </c>
      <c r="B1498" s="93" t="str">
        <f>IF(A1498=" "," ",IF(periods_per_year=26,IF(A1498=1,fpdate,B1497+14),IF(periods_per_year=52,IF(A1498=1,fpdate,B1497+7),DATE(YEAR(fpdate),MONTH(fpdate)+(A1498-1)*months_per_period,IF(periods_per_year=24,IF((1-MOD(A1498,2))=1,DAY(fpdate)+14,DAY(fpdate)),DAY(fpdate))))))</f>
        <v xml:space="preserve"> </v>
      </c>
      <c r="C1498" s="94" t="str">
        <f t="shared" si="144"/>
        <v xml:space="preserve"> </v>
      </c>
      <c r="D1498" s="99"/>
      <c r="E1498" s="94" t="str">
        <f t="shared" si="145"/>
        <v xml:space="preserve"> </v>
      </c>
      <c r="F1498" s="94" t="str">
        <f t="shared" si="146"/>
        <v xml:space="preserve"> </v>
      </c>
      <c r="G1498" s="94" t="str">
        <f t="shared" si="142"/>
        <v xml:space="preserve"> </v>
      </c>
      <c r="H1498" s="98">
        <f t="shared" si="147"/>
        <v>2</v>
      </c>
      <c r="I1498"/>
    </row>
    <row r="1499" spans="1:9" ht="16">
      <c r="A1499" s="43" t="str">
        <f t="shared" si="143"/>
        <v xml:space="preserve"> </v>
      </c>
      <c r="B1499" s="93" t="str">
        <f>IF(A1499=" "," ",IF(periods_per_year=26,IF(A1499=1,fpdate,B1498+14),IF(periods_per_year=52,IF(A1499=1,fpdate,B1498+7),DATE(YEAR(fpdate),MONTH(fpdate)+(A1499-1)*months_per_period,IF(periods_per_year=24,IF((1-MOD(A1499,2))=1,DAY(fpdate)+14,DAY(fpdate)),DAY(fpdate))))))</f>
        <v xml:space="preserve"> </v>
      </c>
      <c r="C1499" s="94" t="str">
        <f t="shared" si="144"/>
        <v xml:space="preserve"> </v>
      </c>
      <c r="D1499" s="99"/>
      <c r="E1499" s="94" t="str">
        <f t="shared" si="145"/>
        <v xml:space="preserve"> </v>
      </c>
      <c r="F1499" s="94" t="str">
        <f t="shared" si="146"/>
        <v xml:space="preserve"> </v>
      </c>
      <c r="G1499" s="94" t="str">
        <f t="shared" si="142"/>
        <v xml:space="preserve"> </v>
      </c>
      <c r="H1499" s="98">
        <f t="shared" si="147"/>
        <v>2</v>
      </c>
      <c r="I1499"/>
    </row>
    <row r="1500" spans="1:9" ht="16">
      <c r="A1500" s="43" t="str">
        <f t="shared" si="143"/>
        <v xml:space="preserve"> </v>
      </c>
      <c r="B1500" s="93" t="str">
        <f>IF(A1500=" "," ",IF(periods_per_year=26,IF(A1500=1,fpdate,B1499+14),IF(periods_per_year=52,IF(A1500=1,fpdate,B1499+7),DATE(YEAR(fpdate),MONTH(fpdate)+(A1500-1)*months_per_period,IF(periods_per_year=24,IF((1-MOD(A1500,2))=1,DAY(fpdate)+14,DAY(fpdate)),DAY(fpdate))))))</f>
        <v xml:space="preserve"> </v>
      </c>
      <c r="C1500" s="94" t="str">
        <f t="shared" si="144"/>
        <v xml:space="preserve"> </v>
      </c>
      <c r="D1500" s="99"/>
      <c r="E1500" s="94" t="str">
        <f t="shared" si="145"/>
        <v xml:space="preserve"> </v>
      </c>
      <c r="F1500" s="94" t="str">
        <f t="shared" si="146"/>
        <v xml:space="preserve"> </v>
      </c>
      <c r="G1500" s="94" t="str">
        <f t="shared" si="142"/>
        <v xml:space="preserve"> </v>
      </c>
      <c r="H1500" s="98">
        <f t="shared" si="147"/>
        <v>2</v>
      </c>
      <c r="I1500"/>
    </row>
    <row r="1501" spans="1:9" ht="16">
      <c r="A1501" s="43" t="str">
        <f t="shared" si="143"/>
        <v xml:space="preserve"> </v>
      </c>
      <c r="B1501" s="93" t="str">
        <f>IF(A1501=" "," ",IF(periods_per_year=26,IF(A1501=1,fpdate,B1500+14),IF(periods_per_year=52,IF(A1501=1,fpdate,B1500+7),DATE(YEAR(fpdate),MONTH(fpdate)+(A1501-1)*months_per_period,IF(periods_per_year=24,IF((1-MOD(A1501,2))=1,DAY(fpdate)+14,DAY(fpdate)),DAY(fpdate))))))</f>
        <v xml:space="preserve"> </v>
      </c>
      <c r="C1501" s="94" t="str">
        <f t="shared" si="144"/>
        <v xml:space="preserve"> </v>
      </c>
      <c r="D1501" s="99"/>
      <c r="E1501" s="94" t="str">
        <f t="shared" si="145"/>
        <v xml:space="preserve"> </v>
      </c>
      <c r="F1501" s="94" t="str">
        <f t="shared" si="146"/>
        <v xml:space="preserve"> </v>
      </c>
      <c r="G1501" s="94" t="str">
        <f t="shared" si="142"/>
        <v xml:space="preserve"> </v>
      </c>
      <c r="H1501" s="98">
        <f t="shared" si="147"/>
        <v>2</v>
      </c>
      <c r="I1501"/>
    </row>
    <row r="1502" spans="1:9" ht="16">
      <c r="A1502" s="43" t="str">
        <f t="shared" si="143"/>
        <v xml:space="preserve"> </v>
      </c>
      <c r="B1502" s="93" t="str">
        <f>IF(A1502=" "," ",IF(periods_per_year=26,IF(A1502=1,fpdate,B1501+14),IF(periods_per_year=52,IF(A1502=1,fpdate,B1501+7),DATE(YEAR(fpdate),MONTH(fpdate)+(A1502-1)*months_per_period,IF(periods_per_year=24,IF((1-MOD(A1502,2))=1,DAY(fpdate)+14,DAY(fpdate)),DAY(fpdate))))))</f>
        <v xml:space="preserve"> </v>
      </c>
      <c r="C1502" s="94" t="str">
        <f t="shared" si="144"/>
        <v xml:space="preserve"> </v>
      </c>
      <c r="D1502" s="99"/>
      <c r="E1502" s="94" t="str">
        <f t="shared" si="145"/>
        <v xml:space="preserve"> </v>
      </c>
      <c r="F1502" s="94" t="str">
        <f t="shared" si="146"/>
        <v xml:space="preserve"> </v>
      </c>
      <c r="G1502" s="94" t="str">
        <f t="shared" si="142"/>
        <v xml:space="preserve"> </v>
      </c>
      <c r="H1502" s="98">
        <f t="shared" si="147"/>
        <v>2</v>
      </c>
      <c r="I1502"/>
    </row>
    <row r="1503" spans="1:9" ht="16">
      <c r="A1503" s="43" t="str">
        <f t="shared" si="143"/>
        <v xml:space="preserve"> </v>
      </c>
      <c r="B1503" s="93" t="str">
        <f>IF(A1503=" "," ",IF(periods_per_year=26,IF(A1503=1,fpdate,B1502+14),IF(periods_per_year=52,IF(A1503=1,fpdate,B1502+7),DATE(YEAR(fpdate),MONTH(fpdate)+(A1503-1)*months_per_period,IF(periods_per_year=24,IF((1-MOD(A1503,2))=1,DAY(fpdate)+14,DAY(fpdate)),DAY(fpdate))))))</f>
        <v xml:space="preserve"> </v>
      </c>
      <c r="C1503" s="94" t="str">
        <f t="shared" si="144"/>
        <v xml:space="preserve"> </v>
      </c>
      <c r="D1503" s="99"/>
      <c r="E1503" s="94" t="str">
        <f t="shared" si="145"/>
        <v xml:space="preserve"> </v>
      </c>
      <c r="F1503" s="94" t="str">
        <f t="shared" si="146"/>
        <v xml:space="preserve"> </v>
      </c>
      <c r="G1503" s="94" t="str">
        <f t="shared" si="142"/>
        <v xml:space="preserve"> </v>
      </c>
      <c r="H1503" s="98">
        <f t="shared" si="147"/>
        <v>2</v>
      </c>
      <c r="I1503"/>
    </row>
    <row r="1504" spans="1:9" ht="16">
      <c r="A1504" s="43" t="str">
        <f t="shared" si="143"/>
        <v xml:space="preserve"> </v>
      </c>
      <c r="B1504" s="93" t="str">
        <f>IF(A1504=" "," ",IF(periods_per_year=26,IF(A1504=1,fpdate,B1503+14),IF(periods_per_year=52,IF(A1504=1,fpdate,B1503+7),DATE(YEAR(fpdate),MONTH(fpdate)+(A1504-1)*months_per_period,IF(periods_per_year=24,IF((1-MOD(A1504,2))=1,DAY(fpdate)+14,DAY(fpdate)),DAY(fpdate))))))</f>
        <v xml:space="preserve"> </v>
      </c>
      <c r="C1504" s="94" t="str">
        <f t="shared" si="144"/>
        <v xml:space="preserve"> </v>
      </c>
      <c r="D1504" s="99"/>
      <c r="E1504" s="94" t="str">
        <f t="shared" si="145"/>
        <v xml:space="preserve"> </v>
      </c>
      <c r="F1504" s="94" t="str">
        <f t="shared" si="146"/>
        <v xml:space="preserve"> </v>
      </c>
      <c r="G1504" s="94" t="str">
        <f t="shared" si="142"/>
        <v xml:space="preserve"> </v>
      </c>
      <c r="H1504" s="98">
        <f t="shared" si="147"/>
        <v>2</v>
      </c>
      <c r="I1504"/>
    </row>
    <row r="1505" spans="1:9" ht="16">
      <c r="A1505" s="43" t="str">
        <f t="shared" si="143"/>
        <v xml:space="preserve"> </v>
      </c>
      <c r="B1505" s="93" t="str">
        <f>IF(A1505=" "," ",IF(periods_per_year=26,IF(A1505=1,fpdate,B1504+14),IF(periods_per_year=52,IF(A1505=1,fpdate,B1504+7),DATE(YEAR(fpdate),MONTH(fpdate)+(A1505-1)*months_per_period,IF(periods_per_year=24,IF((1-MOD(A1505,2))=1,DAY(fpdate)+14,DAY(fpdate)),DAY(fpdate))))))</f>
        <v xml:space="preserve"> </v>
      </c>
      <c r="C1505" s="94" t="str">
        <f t="shared" si="144"/>
        <v xml:space="preserve"> </v>
      </c>
      <c r="D1505" s="99"/>
      <c r="E1505" s="94" t="str">
        <f t="shared" si="145"/>
        <v xml:space="preserve"> </v>
      </c>
      <c r="F1505" s="94" t="str">
        <f t="shared" si="146"/>
        <v xml:space="preserve"> </v>
      </c>
      <c r="G1505" s="94" t="str">
        <f t="shared" si="142"/>
        <v xml:space="preserve"> </v>
      </c>
      <c r="H1505" s="98">
        <f t="shared" si="147"/>
        <v>2</v>
      </c>
      <c r="I1505"/>
    </row>
    <row r="1506" spans="1:9" ht="16">
      <c r="A1506" s="43" t="str">
        <f t="shared" si="143"/>
        <v xml:space="preserve"> </v>
      </c>
      <c r="B1506" s="93" t="str">
        <f>IF(A1506=" "," ",IF(periods_per_year=26,IF(A1506=1,fpdate,B1505+14),IF(periods_per_year=52,IF(A1506=1,fpdate,B1505+7),DATE(YEAR(fpdate),MONTH(fpdate)+(A1506-1)*months_per_period,IF(periods_per_year=24,IF((1-MOD(A1506,2))=1,DAY(fpdate)+14,DAY(fpdate)),DAY(fpdate))))))</f>
        <v xml:space="preserve"> </v>
      </c>
      <c r="C1506" s="94" t="str">
        <f t="shared" si="144"/>
        <v xml:space="preserve"> </v>
      </c>
      <c r="D1506" s="99"/>
      <c r="E1506" s="94" t="str">
        <f t="shared" si="145"/>
        <v xml:space="preserve"> </v>
      </c>
      <c r="F1506" s="94" t="str">
        <f t="shared" si="146"/>
        <v xml:space="preserve"> </v>
      </c>
      <c r="G1506" s="94" t="str">
        <f t="shared" si="142"/>
        <v xml:space="preserve"> </v>
      </c>
      <c r="H1506" s="98">
        <f t="shared" si="147"/>
        <v>2</v>
      </c>
      <c r="I1506"/>
    </row>
    <row r="1507" spans="1:9" ht="16">
      <c r="A1507" s="43" t="str">
        <f t="shared" si="143"/>
        <v xml:space="preserve"> </v>
      </c>
      <c r="B1507" s="93" t="str">
        <f>IF(A1507=" "," ",IF(periods_per_year=26,IF(A1507=1,fpdate,B1506+14),IF(periods_per_year=52,IF(A1507=1,fpdate,B1506+7),DATE(YEAR(fpdate),MONTH(fpdate)+(A1507-1)*months_per_period,IF(periods_per_year=24,IF((1-MOD(A1507,2))=1,DAY(fpdate)+14,DAY(fpdate)),DAY(fpdate))))))</f>
        <v xml:space="preserve"> </v>
      </c>
      <c r="C1507" s="94" t="str">
        <f t="shared" si="144"/>
        <v xml:space="preserve"> </v>
      </c>
      <c r="D1507" s="99"/>
      <c r="E1507" s="94" t="str">
        <f t="shared" si="145"/>
        <v xml:space="preserve"> </v>
      </c>
      <c r="F1507" s="94" t="str">
        <f t="shared" si="146"/>
        <v xml:space="preserve"> </v>
      </c>
      <c r="G1507" s="94" t="str">
        <f t="shared" si="142"/>
        <v xml:space="preserve"> </v>
      </c>
      <c r="H1507" s="98">
        <f t="shared" si="147"/>
        <v>2</v>
      </c>
      <c r="I1507"/>
    </row>
    <row r="1508" spans="1:9" ht="16">
      <c r="A1508" s="43" t="str">
        <f t="shared" si="143"/>
        <v xml:space="preserve"> </v>
      </c>
      <c r="B1508" s="93" t="str">
        <f>IF(A1508=" "," ",IF(periods_per_year=26,IF(A1508=1,fpdate,B1507+14),IF(periods_per_year=52,IF(A1508=1,fpdate,B1507+7),DATE(YEAR(fpdate),MONTH(fpdate)+(A1508-1)*months_per_period,IF(periods_per_year=24,IF((1-MOD(A1508,2))=1,DAY(fpdate)+14,DAY(fpdate)),DAY(fpdate))))))</f>
        <v xml:space="preserve"> </v>
      </c>
      <c r="C1508" s="94" t="str">
        <f t="shared" si="144"/>
        <v xml:space="preserve"> </v>
      </c>
      <c r="D1508" s="99"/>
      <c r="E1508" s="94" t="str">
        <f t="shared" si="145"/>
        <v xml:space="preserve"> </v>
      </c>
      <c r="F1508" s="94" t="str">
        <f t="shared" si="146"/>
        <v xml:space="preserve"> </v>
      </c>
      <c r="G1508" s="94" t="str">
        <f t="shared" si="142"/>
        <v xml:space="preserve"> </v>
      </c>
      <c r="H1508" s="98">
        <f t="shared" si="147"/>
        <v>2</v>
      </c>
      <c r="I1508"/>
    </row>
    <row r="1509" spans="1:9" ht="16">
      <c r="A1509" s="43" t="str">
        <f t="shared" si="143"/>
        <v xml:space="preserve"> </v>
      </c>
      <c r="B1509" s="93" t="str">
        <f>IF(A1509=" "," ",IF(periods_per_year=26,IF(A1509=1,fpdate,B1508+14),IF(periods_per_year=52,IF(A1509=1,fpdate,B1508+7),DATE(YEAR(fpdate),MONTH(fpdate)+(A1509-1)*months_per_period,IF(periods_per_year=24,IF((1-MOD(A1509,2))=1,DAY(fpdate)+14,DAY(fpdate)),DAY(fpdate))))))</f>
        <v xml:space="preserve"> </v>
      </c>
      <c r="C1509" s="94" t="str">
        <f t="shared" si="144"/>
        <v xml:space="preserve"> </v>
      </c>
      <c r="D1509" s="99"/>
      <c r="E1509" s="94" t="str">
        <f t="shared" si="145"/>
        <v xml:space="preserve"> </v>
      </c>
      <c r="F1509" s="94" t="str">
        <f t="shared" si="146"/>
        <v xml:space="preserve"> </v>
      </c>
      <c r="G1509" s="94" t="str">
        <f t="shared" si="142"/>
        <v xml:space="preserve"> </v>
      </c>
      <c r="H1509" s="98">
        <f t="shared" si="147"/>
        <v>2</v>
      </c>
      <c r="I1509"/>
    </row>
    <row r="1510" spans="1:9" ht="16">
      <c r="A1510" s="43" t="str">
        <f t="shared" si="143"/>
        <v xml:space="preserve"> </v>
      </c>
      <c r="B1510" s="93" t="str">
        <f>IF(A1510=" "," ",IF(periods_per_year=26,IF(A1510=1,fpdate,B1509+14),IF(periods_per_year=52,IF(A1510=1,fpdate,B1509+7),DATE(YEAR(fpdate),MONTH(fpdate)+(A1510-1)*months_per_period,IF(periods_per_year=24,IF((1-MOD(A1510,2))=1,DAY(fpdate)+14,DAY(fpdate)),DAY(fpdate))))))</f>
        <v xml:space="preserve"> </v>
      </c>
      <c r="C1510" s="94" t="str">
        <f t="shared" si="144"/>
        <v xml:space="preserve"> </v>
      </c>
      <c r="D1510" s="99"/>
      <c r="E1510" s="94" t="str">
        <f t="shared" si="145"/>
        <v xml:space="preserve"> </v>
      </c>
      <c r="F1510" s="94" t="str">
        <f t="shared" si="146"/>
        <v xml:space="preserve"> </v>
      </c>
      <c r="G1510" s="94" t="str">
        <f t="shared" si="142"/>
        <v xml:space="preserve"> </v>
      </c>
      <c r="H1510" s="98">
        <f t="shared" si="147"/>
        <v>2</v>
      </c>
      <c r="I1510"/>
    </row>
    <row r="1511" spans="1:9" ht="16">
      <c r="A1511" s="43" t="str">
        <f t="shared" si="143"/>
        <v xml:space="preserve"> </v>
      </c>
      <c r="B1511" s="93" t="str">
        <f>IF(A1511=" "," ",IF(periods_per_year=26,IF(A1511=1,fpdate,B1510+14),IF(periods_per_year=52,IF(A1511=1,fpdate,B1510+7),DATE(YEAR(fpdate),MONTH(fpdate)+(A1511-1)*months_per_period,IF(periods_per_year=24,IF((1-MOD(A1511,2))=1,DAY(fpdate)+14,DAY(fpdate)),DAY(fpdate))))))</f>
        <v xml:space="preserve"> </v>
      </c>
      <c r="C1511" s="94" t="str">
        <f t="shared" si="144"/>
        <v xml:space="preserve"> </v>
      </c>
      <c r="D1511" s="99"/>
      <c r="E1511" s="94" t="str">
        <f t="shared" si="145"/>
        <v xml:space="preserve"> </v>
      </c>
      <c r="F1511" s="94" t="str">
        <f t="shared" si="146"/>
        <v xml:space="preserve"> </v>
      </c>
      <c r="G1511" s="94" t="str">
        <f t="shared" si="142"/>
        <v xml:space="preserve"> </v>
      </c>
      <c r="H1511" s="98">
        <f t="shared" si="147"/>
        <v>2</v>
      </c>
      <c r="I1511"/>
    </row>
    <row r="1512" spans="1:9" ht="16">
      <c r="A1512" s="43" t="str">
        <f t="shared" si="143"/>
        <v xml:space="preserve"> </v>
      </c>
      <c r="B1512" s="93" t="str">
        <f>IF(A1512=" "," ",IF(periods_per_year=26,IF(A1512=1,fpdate,B1511+14),IF(periods_per_year=52,IF(A1512=1,fpdate,B1511+7),DATE(YEAR(fpdate),MONTH(fpdate)+(A1512-1)*months_per_period,IF(periods_per_year=24,IF((1-MOD(A1512,2))=1,DAY(fpdate)+14,DAY(fpdate)),DAY(fpdate))))))</f>
        <v xml:space="preserve"> </v>
      </c>
      <c r="C1512" s="94" t="str">
        <f t="shared" si="144"/>
        <v xml:space="preserve"> </v>
      </c>
      <c r="D1512" s="99"/>
      <c r="E1512" s="94" t="str">
        <f t="shared" si="145"/>
        <v xml:space="preserve"> </v>
      </c>
      <c r="F1512" s="94" t="str">
        <f t="shared" si="146"/>
        <v xml:space="preserve"> </v>
      </c>
      <c r="G1512" s="94" t="str">
        <f t="shared" si="142"/>
        <v xml:space="preserve"> </v>
      </c>
      <c r="H1512" s="98">
        <f t="shared" si="147"/>
        <v>2</v>
      </c>
      <c r="I1512"/>
    </row>
    <row r="1513" spans="1:9" ht="16">
      <c r="A1513" s="43" t="str">
        <f t="shared" si="143"/>
        <v xml:space="preserve"> </v>
      </c>
      <c r="B1513" s="93" t="str">
        <f>IF(A1513=" "," ",IF(periods_per_year=26,IF(A1513=1,fpdate,B1512+14),IF(periods_per_year=52,IF(A1513=1,fpdate,B1512+7),DATE(YEAR(fpdate),MONTH(fpdate)+(A1513-1)*months_per_period,IF(periods_per_year=24,IF((1-MOD(A1513,2))=1,DAY(fpdate)+14,DAY(fpdate)),DAY(fpdate))))))</f>
        <v xml:space="preserve"> </v>
      </c>
      <c r="C1513" s="94" t="str">
        <f t="shared" si="144"/>
        <v xml:space="preserve"> </v>
      </c>
      <c r="D1513" s="99"/>
      <c r="E1513" s="94" t="str">
        <f t="shared" si="145"/>
        <v xml:space="preserve"> </v>
      </c>
      <c r="F1513" s="94" t="str">
        <f t="shared" si="146"/>
        <v xml:space="preserve"> </v>
      </c>
      <c r="G1513" s="94" t="str">
        <f t="shared" si="142"/>
        <v xml:space="preserve"> </v>
      </c>
      <c r="H1513" s="98">
        <f t="shared" si="147"/>
        <v>2</v>
      </c>
      <c r="I1513"/>
    </row>
    <row r="1514" spans="1:9" ht="16">
      <c r="A1514" s="43" t="str">
        <f t="shared" si="143"/>
        <v xml:space="preserve"> </v>
      </c>
      <c r="B1514" s="93" t="str">
        <f>IF(A1514=" "," ",IF(periods_per_year=26,IF(A1514=1,fpdate,B1513+14),IF(periods_per_year=52,IF(A1514=1,fpdate,B1513+7),DATE(YEAR(fpdate),MONTH(fpdate)+(A1514-1)*months_per_period,IF(periods_per_year=24,IF((1-MOD(A1514,2))=1,DAY(fpdate)+14,DAY(fpdate)),DAY(fpdate))))))</f>
        <v xml:space="preserve"> </v>
      </c>
      <c r="C1514" s="94" t="str">
        <f t="shared" si="144"/>
        <v xml:space="preserve"> </v>
      </c>
      <c r="D1514" s="99"/>
      <c r="E1514" s="94" t="str">
        <f t="shared" si="145"/>
        <v xml:space="preserve"> </v>
      </c>
      <c r="F1514" s="94" t="str">
        <f t="shared" si="146"/>
        <v xml:space="preserve"> </v>
      </c>
      <c r="G1514" s="94" t="str">
        <f t="shared" si="142"/>
        <v xml:space="preserve"> </v>
      </c>
      <c r="H1514" s="98">
        <f t="shared" si="147"/>
        <v>2</v>
      </c>
      <c r="I1514"/>
    </row>
    <row r="1515" spans="1:9" ht="16">
      <c r="A1515" s="43" t="str">
        <f t="shared" si="143"/>
        <v xml:space="preserve"> </v>
      </c>
      <c r="B1515" s="93" t="str">
        <f>IF(A1515=" "," ",IF(periods_per_year=26,IF(A1515=1,fpdate,B1514+14),IF(periods_per_year=52,IF(A1515=1,fpdate,B1514+7),DATE(YEAR(fpdate),MONTH(fpdate)+(A1515-1)*months_per_period,IF(periods_per_year=24,IF((1-MOD(A1515,2))=1,DAY(fpdate)+14,DAY(fpdate)),DAY(fpdate))))))</f>
        <v xml:space="preserve"> </v>
      </c>
      <c r="C1515" s="94" t="str">
        <f t="shared" si="144"/>
        <v xml:space="preserve"> </v>
      </c>
      <c r="D1515" s="99"/>
      <c r="E1515" s="94" t="str">
        <f t="shared" si="145"/>
        <v xml:space="preserve"> </v>
      </c>
      <c r="F1515" s="94" t="str">
        <f t="shared" si="146"/>
        <v xml:space="preserve"> </v>
      </c>
      <c r="G1515" s="94" t="str">
        <f t="shared" si="142"/>
        <v xml:space="preserve"> </v>
      </c>
      <c r="H1515" s="98">
        <f t="shared" si="147"/>
        <v>2</v>
      </c>
      <c r="I1515"/>
    </row>
    <row r="1516" spans="1:9" ht="16">
      <c r="A1516" s="43" t="str">
        <f t="shared" si="143"/>
        <v xml:space="preserve"> </v>
      </c>
      <c r="B1516" s="93" t="str">
        <f>IF(A1516=" "," ",IF(periods_per_year=26,IF(A1516=1,fpdate,B1515+14),IF(periods_per_year=52,IF(A1516=1,fpdate,B1515+7),DATE(YEAR(fpdate),MONTH(fpdate)+(A1516-1)*months_per_period,IF(periods_per_year=24,IF((1-MOD(A1516,2))=1,DAY(fpdate)+14,DAY(fpdate)),DAY(fpdate))))))</f>
        <v xml:space="preserve"> </v>
      </c>
      <c r="C1516" s="94" t="str">
        <f t="shared" si="144"/>
        <v xml:space="preserve"> </v>
      </c>
      <c r="D1516" s="99"/>
      <c r="E1516" s="94" t="str">
        <f t="shared" si="145"/>
        <v xml:space="preserve"> </v>
      </c>
      <c r="F1516" s="94" t="str">
        <f t="shared" si="146"/>
        <v xml:space="preserve"> </v>
      </c>
      <c r="G1516" s="94" t="str">
        <f t="shared" si="142"/>
        <v xml:space="preserve"> </v>
      </c>
      <c r="H1516" s="98">
        <f t="shared" si="147"/>
        <v>2</v>
      </c>
      <c r="I1516"/>
    </row>
    <row r="1517" spans="1:9" ht="16">
      <c r="A1517" s="43" t="str">
        <f t="shared" si="143"/>
        <v xml:space="preserve"> </v>
      </c>
      <c r="B1517" s="93" t="str">
        <f>IF(A1517=" "," ",IF(periods_per_year=26,IF(A1517=1,fpdate,B1516+14),IF(periods_per_year=52,IF(A1517=1,fpdate,B1516+7),DATE(YEAR(fpdate),MONTH(fpdate)+(A1517-1)*months_per_period,IF(periods_per_year=24,IF((1-MOD(A1517,2))=1,DAY(fpdate)+14,DAY(fpdate)),DAY(fpdate))))))</f>
        <v xml:space="preserve"> </v>
      </c>
      <c r="C1517" s="94" t="str">
        <f t="shared" si="144"/>
        <v xml:space="preserve"> </v>
      </c>
      <c r="D1517" s="99"/>
      <c r="E1517" s="94" t="str">
        <f t="shared" si="145"/>
        <v xml:space="preserve"> </v>
      </c>
      <c r="F1517" s="94" t="str">
        <f t="shared" si="146"/>
        <v xml:space="preserve"> </v>
      </c>
      <c r="G1517" s="94" t="str">
        <f t="shared" si="142"/>
        <v xml:space="preserve"> </v>
      </c>
      <c r="H1517" s="98">
        <f t="shared" si="147"/>
        <v>2</v>
      </c>
      <c r="I1517"/>
    </row>
    <row r="1518" spans="1:9" ht="16">
      <c r="A1518" s="43" t="str">
        <f t="shared" si="143"/>
        <v xml:space="preserve"> </v>
      </c>
      <c r="B1518" s="93" t="str">
        <f>IF(A1518=" "," ",IF(periods_per_year=26,IF(A1518=1,fpdate,B1517+14),IF(periods_per_year=52,IF(A1518=1,fpdate,B1517+7),DATE(YEAR(fpdate),MONTH(fpdate)+(A1518-1)*months_per_period,IF(periods_per_year=24,IF((1-MOD(A1518,2))=1,DAY(fpdate)+14,DAY(fpdate)),DAY(fpdate))))))</f>
        <v xml:space="preserve"> </v>
      </c>
      <c r="C1518" s="94" t="str">
        <f t="shared" si="144"/>
        <v xml:space="preserve"> </v>
      </c>
      <c r="D1518" s="99"/>
      <c r="E1518" s="94" t="str">
        <f t="shared" si="145"/>
        <v xml:space="preserve"> </v>
      </c>
      <c r="F1518" s="94" t="str">
        <f t="shared" si="146"/>
        <v xml:space="preserve"> </v>
      </c>
      <c r="G1518" s="94" t="str">
        <f t="shared" si="142"/>
        <v xml:space="preserve"> </v>
      </c>
      <c r="H1518" s="98">
        <f t="shared" si="147"/>
        <v>2</v>
      </c>
      <c r="I1518"/>
    </row>
    <row r="1519" spans="1:9" ht="16">
      <c r="A1519" s="43" t="str">
        <f t="shared" si="143"/>
        <v xml:space="preserve"> </v>
      </c>
      <c r="B1519" s="93" t="str">
        <f>IF(A1519=" "," ",IF(periods_per_year=26,IF(A1519=1,fpdate,B1518+14),IF(periods_per_year=52,IF(A1519=1,fpdate,B1518+7),DATE(YEAR(fpdate),MONTH(fpdate)+(A1519-1)*months_per_period,IF(periods_per_year=24,IF((1-MOD(A1519,2))=1,DAY(fpdate)+14,DAY(fpdate)),DAY(fpdate))))))</f>
        <v xml:space="preserve"> </v>
      </c>
      <c r="C1519" s="94" t="str">
        <f t="shared" si="144"/>
        <v xml:space="preserve"> </v>
      </c>
      <c r="D1519" s="99"/>
      <c r="E1519" s="94" t="str">
        <f t="shared" si="145"/>
        <v xml:space="preserve"> </v>
      </c>
      <c r="F1519" s="94" t="str">
        <f t="shared" si="146"/>
        <v xml:space="preserve"> </v>
      </c>
      <c r="G1519" s="94" t="str">
        <f t="shared" si="142"/>
        <v xml:space="preserve"> </v>
      </c>
      <c r="H1519" s="98">
        <f t="shared" si="147"/>
        <v>2</v>
      </c>
      <c r="I1519"/>
    </row>
    <row r="1520" spans="1:9" ht="16">
      <c r="A1520" s="43" t="str">
        <f t="shared" si="143"/>
        <v xml:space="preserve"> </v>
      </c>
      <c r="B1520" s="93" t="str">
        <f>IF(A1520=" "," ",IF(periods_per_year=26,IF(A1520=1,fpdate,B1519+14),IF(periods_per_year=52,IF(A1520=1,fpdate,B1519+7),DATE(YEAR(fpdate),MONTH(fpdate)+(A1520-1)*months_per_period,IF(periods_per_year=24,IF((1-MOD(A1520,2))=1,DAY(fpdate)+14,DAY(fpdate)),DAY(fpdate))))))</f>
        <v xml:space="preserve"> </v>
      </c>
      <c r="C1520" s="94" t="str">
        <f t="shared" si="144"/>
        <v xml:space="preserve"> </v>
      </c>
      <c r="D1520" s="99"/>
      <c r="E1520" s="94" t="str">
        <f t="shared" si="145"/>
        <v xml:space="preserve"> </v>
      </c>
      <c r="F1520" s="94" t="str">
        <f t="shared" si="146"/>
        <v xml:space="preserve"> </v>
      </c>
      <c r="G1520" s="94" t="str">
        <f t="shared" si="142"/>
        <v xml:space="preserve"> </v>
      </c>
      <c r="H1520" s="98">
        <f t="shared" si="147"/>
        <v>2</v>
      </c>
      <c r="I1520"/>
    </row>
    <row r="1521" spans="1:9" ht="16">
      <c r="A1521" s="43" t="str">
        <f t="shared" si="143"/>
        <v xml:space="preserve"> </v>
      </c>
      <c r="B1521" s="93" t="str">
        <f>IF(A1521=" "," ",IF(periods_per_year=26,IF(A1521=1,fpdate,B1520+14),IF(periods_per_year=52,IF(A1521=1,fpdate,B1520+7),DATE(YEAR(fpdate),MONTH(fpdate)+(A1521-1)*months_per_period,IF(periods_per_year=24,IF((1-MOD(A1521,2))=1,DAY(fpdate)+14,DAY(fpdate)),DAY(fpdate))))))</f>
        <v xml:space="preserve"> </v>
      </c>
      <c r="C1521" s="94" t="str">
        <f t="shared" si="144"/>
        <v xml:space="preserve"> </v>
      </c>
      <c r="D1521" s="99"/>
      <c r="E1521" s="94" t="str">
        <f t="shared" si="145"/>
        <v xml:space="preserve"> </v>
      </c>
      <c r="F1521" s="94" t="str">
        <f t="shared" si="146"/>
        <v xml:space="preserve"> </v>
      </c>
      <c r="G1521" s="94" t="str">
        <f t="shared" si="142"/>
        <v xml:space="preserve"> </v>
      </c>
      <c r="H1521" s="98">
        <f t="shared" si="147"/>
        <v>2</v>
      </c>
      <c r="I1521"/>
    </row>
    <row r="1522" spans="1:9" ht="16">
      <c r="A1522" s="43" t="str">
        <f t="shared" si="143"/>
        <v xml:space="preserve"> </v>
      </c>
      <c r="B1522" s="93" t="str">
        <f>IF(A1522=" "," ",IF(periods_per_year=26,IF(A1522=1,fpdate,B1521+14),IF(periods_per_year=52,IF(A1522=1,fpdate,B1521+7),DATE(YEAR(fpdate),MONTH(fpdate)+(A1522-1)*months_per_period,IF(periods_per_year=24,IF((1-MOD(A1522,2))=1,DAY(fpdate)+14,DAY(fpdate)),DAY(fpdate))))))</f>
        <v xml:space="preserve"> </v>
      </c>
      <c r="C1522" s="94" t="str">
        <f t="shared" si="144"/>
        <v xml:space="preserve"> </v>
      </c>
      <c r="D1522" s="99"/>
      <c r="E1522" s="94" t="str">
        <f t="shared" si="145"/>
        <v xml:space="preserve"> </v>
      </c>
      <c r="F1522" s="94" t="str">
        <f t="shared" si="146"/>
        <v xml:space="preserve"> </v>
      </c>
      <c r="G1522" s="94" t="str">
        <f t="shared" si="142"/>
        <v xml:space="preserve"> </v>
      </c>
      <c r="H1522" s="98">
        <f t="shared" si="147"/>
        <v>2</v>
      </c>
      <c r="I1522"/>
    </row>
    <row r="1523" spans="1:9" ht="16">
      <c r="A1523" s="43" t="str">
        <f t="shared" si="143"/>
        <v xml:space="preserve"> </v>
      </c>
      <c r="B1523" s="93" t="str">
        <f>IF(A1523=" "," ",IF(periods_per_year=26,IF(A1523=1,fpdate,B1522+14),IF(periods_per_year=52,IF(A1523=1,fpdate,B1522+7),DATE(YEAR(fpdate),MONTH(fpdate)+(A1523-1)*months_per_period,IF(periods_per_year=24,IF((1-MOD(A1523,2))=1,DAY(fpdate)+14,DAY(fpdate)),DAY(fpdate))))))</f>
        <v xml:space="preserve"> </v>
      </c>
      <c r="C1523" s="94" t="str">
        <f t="shared" si="144"/>
        <v xml:space="preserve"> </v>
      </c>
      <c r="D1523" s="99"/>
      <c r="E1523" s="94" t="str">
        <f t="shared" si="145"/>
        <v xml:space="preserve"> </v>
      </c>
      <c r="F1523" s="94" t="str">
        <f t="shared" si="146"/>
        <v xml:space="preserve"> </v>
      </c>
      <c r="G1523" s="94" t="str">
        <f t="shared" si="142"/>
        <v xml:space="preserve"> </v>
      </c>
      <c r="H1523" s="98">
        <f t="shared" si="147"/>
        <v>2</v>
      </c>
      <c r="I1523"/>
    </row>
    <row r="1524" spans="1:9" ht="16">
      <c r="A1524" s="43" t="str">
        <f t="shared" si="143"/>
        <v xml:space="preserve"> </v>
      </c>
      <c r="B1524" s="93" t="str">
        <f>IF(A1524=" "," ",IF(periods_per_year=26,IF(A1524=1,fpdate,B1523+14),IF(periods_per_year=52,IF(A1524=1,fpdate,B1523+7),DATE(YEAR(fpdate),MONTH(fpdate)+(A1524-1)*months_per_period,IF(periods_per_year=24,IF((1-MOD(A1524,2))=1,DAY(fpdate)+14,DAY(fpdate)),DAY(fpdate))))))</f>
        <v xml:space="preserve"> </v>
      </c>
      <c r="C1524" s="94" t="str">
        <f t="shared" si="144"/>
        <v xml:space="preserve"> </v>
      </c>
      <c r="D1524" s="99"/>
      <c r="E1524" s="94" t="str">
        <f t="shared" si="145"/>
        <v xml:space="preserve"> </v>
      </c>
      <c r="F1524" s="94" t="str">
        <f t="shared" si="146"/>
        <v xml:space="preserve"> </v>
      </c>
      <c r="G1524" s="94" t="str">
        <f t="shared" si="142"/>
        <v xml:space="preserve"> </v>
      </c>
      <c r="H1524" s="98">
        <f t="shared" si="147"/>
        <v>2</v>
      </c>
      <c r="I1524"/>
    </row>
    <row r="1525" spans="1:9" ht="16">
      <c r="A1525" s="43" t="str">
        <f t="shared" si="143"/>
        <v xml:space="preserve"> </v>
      </c>
      <c r="B1525" s="93" t="str">
        <f>IF(A1525=" "," ",IF(periods_per_year=26,IF(A1525=1,fpdate,B1524+14),IF(periods_per_year=52,IF(A1525=1,fpdate,B1524+7),DATE(YEAR(fpdate),MONTH(fpdate)+(A1525-1)*months_per_period,IF(periods_per_year=24,IF((1-MOD(A1525,2))=1,DAY(fpdate)+14,DAY(fpdate)),DAY(fpdate))))))</f>
        <v xml:space="preserve"> </v>
      </c>
      <c r="C1525" s="94" t="str">
        <f t="shared" si="144"/>
        <v xml:space="preserve"> </v>
      </c>
      <c r="D1525" s="99"/>
      <c r="E1525" s="94" t="str">
        <f t="shared" si="145"/>
        <v xml:space="preserve"> </v>
      </c>
      <c r="F1525" s="94" t="str">
        <f t="shared" si="146"/>
        <v xml:space="preserve"> </v>
      </c>
      <c r="G1525" s="94" t="str">
        <f t="shared" si="142"/>
        <v xml:space="preserve"> </v>
      </c>
      <c r="H1525" s="98">
        <f t="shared" si="147"/>
        <v>2</v>
      </c>
      <c r="I1525"/>
    </row>
    <row r="1526" spans="1:9" ht="16">
      <c r="A1526" s="43" t="str">
        <f t="shared" si="143"/>
        <v xml:space="preserve"> </v>
      </c>
      <c r="B1526" s="93" t="str">
        <f>IF(A1526=" "," ",IF(periods_per_year=26,IF(A1526=1,fpdate,B1525+14),IF(periods_per_year=52,IF(A1526=1,fpdate,B1525+7),DATE(YEAR(fpdate),MONTH(fpdate)+(A1526-1)*months_per_period,IF(periods_per_year=24,IF((1-MOD(A1526,2))=1,DAY(fpdate)+14,DAY(fpdate)),DAY(fpdate))))))</f>
        <v xml:space="preserve"> </v>
      </c>
      <c r="C1526" s="94" t="str">
        <f t="shared" si="144"/>
        <v xml:space="preserve"> </v>
      </c>
      <c r="D1526" s="99"/>
      <c r="E1526" s="94" t="str">
        <f t="shared" si="145"/>
        <v xml:space="preserve"> </v>
      </c>
      <c r="F1526" s="94" t="str">
        <f t="shared" si="146"/>
        <v xml:space="preserve"> </v>
      </c>
      <c r="G1526" s="94" t="str">
        <f t="shared" si="142"/>
        <v xml:space="preserve"> </v>
      </c>
      <c r="H1526" s="98">
        <f t="shared" si="147"/>
        <v>2</v>
      </c>
      <c r="I1526"/>
    </row>
    <row r="1527" spans="1:9" ht="16">
      <c r="A1527" s="43" t="str">
        <f t="shared" si="143"/>
        <v xml:space="preserve"> </v>
      </c>
      <c r="B1527" s="93" t="str">
        <f>IF(A1527=" "," ",IF(periods_per_year=26,IF(A1527=1,fpdate,B1526+14),IF(periods_per_year=52,IF(A1527=1,fpdate,B1526+7),DATE(YEAR(fpdate),MONTH(fpdate)+(A1527-1)*months_per_period,IF(periods_per_year=24,IF((1-MOD(A1527,2))=1,DAY(fpdate)+14,DAY(fpdate)),DAY(fpdate))))))</f>
        <v xml:space="preserve"> </v>
      </c>
      <c r="C1527" s="94" t="str">
        <f t="shared" si="144"/>
        <v xml:space="preserve"> </v>
      </c>
      <c r="D1527" s="99"/>
      <c r="E1527" s="94" t="str">
        <f t="shared" si="145"/>
        <v xml:space="preserve"> </v>
      </c>
      <c r="F1527" s="94" t="str">
        <f t="shared" si="146"/>
        <v xml:space="preserve"> </v>
      </c>
      <c r="G1527" s="94" t="str">
        <f t="shared" si="142"/>
        <v xml:space="preserve"> </v>
      </c>
      <c r="H1527" s="98">
        <f t="shared" si="147"/>
        <v>2</v>
      </c>
      <c r="I1527"/>
    </row>
    <row r="1528" spans="1:9" ht="16">
      <c r="A1528" s="43" t="str">
        <f t="shared" si="143"/>
        <v xml:space="preserve"> </v>
      </c>
      <c r="B1528" s="93" t="str">
        <f>IF(A1528=" "," ",IF(periods_per_year=26,IF(A1528=1,fpdate,B1527+14),IF(periods_per_year=52,IF(A1528=1,fpdate,B1527+7),DATE(YEAR(fpdate),MONTH(fpdate)+(A1528-1)*months_per_period,IF(periods_per_year=24,IF((1-MOD(A1528,2))=1,DAY(fpdate)+14,DAY(fpdate)),DAY(fpdate))))))</f>
        <v xml:space="preserve"> </v>
      </c>
      <c r="C1528" s="94" t="str">
        <f t="shared" si="144"/>
        <v xml:space="preserve"> </v>
      </c>
      <c r="D1528" s="99"/>
      <c r="E1528" s="94" t="str">
        <f t="shared" si="145"/>
        <v xml:space="preserve"> </v>
      </c>
      <c r="F1528" s="94" t="str">
        <f t="shared" si="146"/>
        <v xml:space="preserve"> </v>
      </c>
      <c r="G1528" s="94" t="str">
        <f t="shared" si="142"/>
        <v xml:space="preserve"> </v>
      </c>
      <c r="H1528" s="98">
        <f t="shared" si="147"/>
        <v>2</v>
      </c>
      <c r="I1528"/>
    </row>
    <row r="1529" spans="1:9" ht="16">
      <c r="A1529" s="43" t="str">
        <f t="shared" si="143"/>
        <v xml:space="preserve"> </v>
      </c>
      <c r="B1529" s="93" t="str">
        <f>IF(A1529=" "," ",IF(periods_per_year=26,IF(A1529=1,fpdate,B1528+14),IF(periods_per_year=52,IF(A1529=1,fpdate,B1528+7),DATE(YEAR(fpdate),MONTH(fpdate)+(A1529-1)*months_per_period,IF(periods_per_year=24,IF((1-MOD(A1529,2))=1,DAY(fpdate)+14,DAY(fpdate)),DAY(fpdate))))))</f>
        <v xml:space="preserve"> </v>
      </c>
      <c r="C1529" s="94" t="str">
        <f t="shared" si="144"/>
        <v xml:space="preserve"> </v>
      </c>
      <c r="D1529" s="99"/>
      <c r="E1529" s="94" t="str">
        <f t="shared" si="145"/>
        <v xml:space="preserve"> </v>
      </c>
      <c r="F1529" s="94" t="str">
        <f t="shared" si="146"/>
        <v xml:space="preserve"> </v>
      </c>
      <c r="G1529" s="94" t="str">
        <f t="shared" si="142"/>
        <v xml:space="preserve"> </v>
      </c>
      <c r="H1529" s="98">
        <f t="shared" si="147"/>
        <v>2</v>
      </c>
      <c r="I1529"/>
    </row>
    <row r="1530" spans="1:9" ht="16">
      <c r="A1530" s="43" t="str">
        <f t="shared" si="143"/>
        <v xml:space="preserve"> </v>
      </c>
      <c r="B1530" s="93" t="str">
        <f>IF(A1530=" "," ",IF(periods_per_year=26,IF(A1530=1,fpdate,B1529+14),IF(periods_per_year=52,IF(A1530=1,fpdate,B1529+7),DATE(YEAR(fpdate),MONTH(fpdate)+(A1530-1)*months_per_period,IF(periods_per_year=24,IF((1-MOD(A1530,2))=1,DAY(fpdate)+14,DAY(fpdate)),DAY(fpdate))))))</f>
        <v xml:space="preserve"> </v>
      </c>
      <c r="C1530" s="94" t="str">
        <f t="shared" si="144"/>
        <v xml:space="preserve"> </v>
      </c>
      <c r="D1530" s="99"/>
      <c r="E1530" s="94" t="str">
        <f t="shared" si="145"/>
        <v xml:space="preserve"> </v>
      </c>
      <c r="F1530" s="94" t="str">
        <f t="shared" si="146"/>
        <v xml:space="preserve"> </v>
      </c>
      <c r="G1530" s="94" t="str">
        <f t="shared" si="142"/>
        <v xml:space="preserve"> </v>
      </c>
      <c r="H1530" s="98">
        <f t="shared" si="147"/>
        <v>2</v>
      </c>
      <c r="I1530"/>
    </row>
    <row r="1531" spans="1:9" ht="16">
      <c r="A1531" s="43" t="str">
        <f t="shared" si="143"/>
        <v xml:space="preserve"> </v>
      </c>
      <c r="B1531" s="93" t="str">
        <f>IF(A1531=" "," ",IF(periods_per_year=26,IF(A1531=1,fpdate,B1530+14),IF(periods_per_year=52,IF(A1531=1,fpdate,B1530+7),DATE(YEAR(fpdate),MONTH(fpdate)+(A1531-1)*months_per_period,IF(periods_per_year=24,IF((1-MOD(A1531,2))=1,DAY(fpdate)+14,DAY(fpdate)),DAY(fpdate))))))</f>
        <v xml:space="preserve"> </v>
      </c>
      <c r="C1531" s="94" t="str">
        <f t="shared" si="144"/>
        <v xml:space="preserve"> </v>
      </c>
      <c r="D1531" s="99"/>
      <c r="E1531" s="94" t="str">
        <f t="shared" si="145"/>
        <v xml:space="preserve"> </v>
      </c>
      <c r="F1531" s="94" t="str">
        <f t="shared" si="146"/>
        <v xml:space="preserve"> </v>
      </c>
      <c r="G1531" s="94" t="str">
        <f t="shared" si="142"/>
        <v xml:space="preserve"> </v>
      </c>
      <c r="H1531" s="98">
        <f t="shared" si="147"/>
        <v>2</v>
      </c>
      <c r="I1531"/>
    </row>
    <row r="1532" spans="1:9" ht="16">
      <c r="A1532" s="43" t="str">
        <f t="shared" si="143"/>
        <v xml:space="preserve"> </v>
      </c>
      <c r="B1532" s="93" t="str">
        <f>IF(A1532=" "," ",IF(periods_per_year=26,IF(A1532=1,fpdate,B1531+14),IF(periods_per_year=52,IF(A1532=1,fpdate,B1531+7),DATE(YEAR(fpdate),MONTH(fpdate)+(A1532-1)*months_per_period,IF(periods_per_year=24,IF((1-MOD(A1532,2))=1,DAY(fpdate)+14,DAY(fpdate)),DAY(fpdate))))))</f>
        <v xml:space="preserve"> </v>
      </c>
      <c r="C1532" s="94" t="str">
        <f t="shared" si="144"/>
        <v xml:space="preserve"> </v>
      </c>
      <c r="D1532" s="99"/>
      <c r="E1532" s="94" t="str">
        <f t="shared" si="145"/>
        <v xml:space="preserve"> </v>
      </c>
      <c r="F1532" s="94" t="str">
        <f t="shared" si="146"/>
        <v xml:space="preserve"> </v>
      </c>
      <c r="G1532" s="94" t="str">
        <f t="shared" si="142"/>
        <v xml:space="preserve"> </v>
      </c>
      <c r="H1532" s="98">
        <f t="shared" si="147"/>
        <v>2</v>
      </c>
      <c r="I1532"/>
    </row>
    <row r="1533" spans="1:9" ht="16">
      <c r="A1533" s="43" t="str">
        <f t="shared" si="143"/>
        <v xml:space="preserve"> </v>
      </c>
      <c r="B1533" s="93" t="str">
        <f>IF(A1533=" "," ",IF(periods_per_year=26,IF(A1533=1,fpdate,B1532+14),IF(periods_per_year=52,IF(A1533=1,fpdate,B1532+7),DATE(YEAR(fpdate),MONTH(fpdate)+(A1533-1)*months_per_period,IF(periods_per_year=24,IF((1-MOD(A1533,2))=1,DAY(fpdate)+14,DAY(fpdate)),DAY(fpdate))))))</f>
        <v xml:space="preserve"> </v>
      </c>
      <c r="C1533" s="94" t="str">
        <f t="shared" si="144"/>
        <v xml:space="preserve"> </v>
      </c>
      <c r="D1533" s="99"/>
      <c r="E1533" s="94" t="str">
        <f t="shared" si="145"/>
        <v xml:space="preserve"> </v>
      </c>
      <c r="F1533" s="94" t="str">
        <f t="shared" si="146"/>
        <v xml:space="preserve"> </v>
      </c>
      <c r="G1533" s="94" t="str">
        <f t="shared" si="142"/>
        <v xml:space="preserve"> </v>
      </c>
      <c r="H1533" s="98">
        <f t="shared" si="147"/>
        <v>2</v>
      </c>
      <c r="I1533"/>
    </row>
    <row r="1534" spans="1:9" ht="16">
      <c r="A1534" s="43" t="str">
        <f t="shared" si="143"/>
        <v xml:space="preserve"> </v>
      </c>
      <c r="B1534" s="93" t="str">
        <f>IF(A1534=" "," ",IF(periods_per_year=26,IF(A1534=1,fpdate,B1533+14),IF(periods_per_year=52,IF(A1534=1,fpdate,B1533+7),DATE(YEAR(fpdate),MONTH(fpdate)+(A1534-1)*months_per_period,IF(periods_per_year=24,IF((1-MOD(A1534,2))=1,DAY(fpdate)+14,DAY(fpdate)),DAY(fpdate))))))</f>
        <v xml:space="preserve"> </v>
      </c>
      <c r="C1534" s="94" t="str">
        <f t="shared" si="144"/>
        <v xml:space="preserve"> </v>
      </c>
      <c r="D1534" s="99"/>
      <c r="E1534" s="94" t="str">
        <f t="shared" si="145"/>
        <v xml:space="preserve"> </v>
      </c>
      <c r="F1534" s="94" t="str">
        <f t="shared" si="146"/>
        <v xml:space="preserve"> </v>
      </c>
      <c r="G1534" s="94" t="str">
        <f t="shared" ref="G1534:G1597" si="148">IF(A1534=" "," ",G1533-F1534)</f>
        <v xml:space="preserve"> </v>
      </c>
      <c r="H1534" s="98">
        <f t="shared" si="147"/>
        <v>2</v>
      </c>
      <c r="I1534"/>
    </row>
    <row r="1535" spans="1:9" ht="16">
      <c r="A1535" s="43" t="str">
        <f t="shared" si="143"/>
        <v xml:space="preserve"> </v>
      </c>
      <c r="B1535" s="93" t="str">
        <f>IF(A1535=" "," ",IF(periods_per_year=26,IF(A1535=1,fpdate,B1534+14),IF(periods_per_year=52,IF(A1535=1,fpdate,B1534+7),DATE(YEAR(fpdate),MONTH(fpdate)+(A1535-1)*months_per_period,IF(periods_per_year=24,IF((1-MOD(A1535,2))=1,DAY(fpdate)+14,DAY(fpdate)),DAY(fpdate))))))</f>
        <v xml:space="preserve"> </v>
      </c>
      <c r="C1535" s="94" t="str">
        <f t="shared" si="144"/>
        <v xml:space="preserve"> </v>
      </c>
      <c r="D1535" s="99"/>
      <c r="E1535" s="94" t="str">
        <f t="shared" si="145"/>
        <v xml:space="preserve"> </v>
      </c>
      <c r="F1535" s="94" t="str">
        <f t="shared" si="146"/>
        <v xml:space="preserve"> </v>
      </c>
      <c r="G1535" s="94" t="str">
        <f t="shared" si="148"/>
        <v xml:space="preserve"> </v>
      </c>
      <c r="H1535" s="98">
        <f t="shared" si="147"/>
        <v>2</v>
      </c>
      <c r="I1535"/>
    </row>
    <row r="1536" spans="1:9" ht="16">
      <c r="A1536" s="43" t="str">
        <f t="shared" si="143"/>
        <v xml:space="preserve"> </v>
      </c>
      <c r="B1536" s="93" t="str">
        <f>IF(A1536=" "," ",IF(periods_per_year=26,IF(A1536=1,fpdate,B1535+14),IF(periods_per_year=52,IF(A1536=1,fpdate,B1535+7),DATE(YEAR(fpdate),MONTH(fpdate)+(A1536-1)*months_per_period,IF(periods_per_year=24,IF((1-MOD(A1536,2))=1,DAY(fpdate)+14,DAY(fpdate)),DAY(fpdate))))))</f>
        <v xml:space="preserve"> </v>
      </c>
      <c r="C1536" s="94" t="str">
        <f t="shared" si="144"/>
        <v xml:space="preserve"> </v>
      </c>
      <c r="D1536" s="99"/>
      <c r="E1536" s="94" t="str">
        <f t="shared" si="145"/>
        <v xml:space="preserve"> </v>
      </c>
      <c r="F1536" s="94" t="str">
        <f t="shared" si="146"/>
        <v xml:space="preserve"> </v>
      </c>
      <c r="G1536" s="94" t="str">
        <f t="shared" si="148"/>
        <v xml:space="preserve"> </v>
      </c>
      <c r="H1536" s="98">
        <f t="shared" si="147"/>
        <v>2</v>
      </c>
      <c r="I1536"/>
    </row>
    <row r="1537" spans="1:9" ht="16">
      <c r="A1537" s="43" t="str">
        <f t="shared" si="143"/>
        <v xml:space="preserve"> </v>
      </c>
      <c r="B1537" s="93" t="str">
        <f>IF(A1537=" "," ",IF(periods_per_year=26,IF(A1537=1,fpdate,B1536+14),IF(periods_per_year=52,IF(A1537=1,fpdate,B1536+7),DATE(YEAR(fpdate),MONTH(fpdate)+(A1537-1)*months_per_period,IF(periods_per_year=24,IF((1-MOD(A1537,2))=1,DAY(fpdate)+14,DAY(fpdate)),DAY(fpdate))))))</f>
        <v xml:space="preserve"> </v>
      </c>
      <c r="C1537" s="94" t="str">
        <f t="shared" si="144"/>
        <v xml:space="preserve"> </v>
      </c>
      <c r="D1537" s="99"/>
      <c r="E1537" s="94" t="str">
        <f t="shared" si="145"/>
        <v xml:space="preserve"> </v>
      </c>
      <c r="F1537" s="94" t="str">
        <f t="shared" si="146"/>
        <v xml:space="preserve"> </v>
      </c>
      <c r="G1537" s="94" t="str">
        <f t="shared" si="148"/>
        <v xml:space="preserve"> </v>
      </c>
      <c r="H1537" s="98">
        <f t="shared" si="147"/>
        <v>2</v>
      </c>
      <c r="I1537"/>
    </row>
    <row r="1538" spans="1:9" ht="16">
      <c r="A1538" s="43" t="str">
        <f t="shared" si="143"/>
        <v xml:space="preserve"> </v>
      </c>
      <c r="B1538" s="93" t="str">
        <f>IF(A1538=" "," ",IF(periods_per_year=26,IF(A1538=1,fpdate,B1537+14),IF(periods_per_year=52,IF(A1538=1,fpdate,B1537+7),DATE(YEAR(fpdate),MONTH(fpdate)+(A1538-1)*months_per_period,IF(periods_per_year=24,IF((1-MOD(A1538,2))=1,DAY(fpdate)+14,DAY(fpdate)),DAY(fpdate))))))</f>
        <v xml:space="preserve"> </v>
      </c>
      <c r="C1538" s="94" t="str">
        <f t="shared" si="144"/>
        <v xml:space="preserve"> </v>
      </c>
      <c r="D1538" s="99"/>
      <c r="E1538" s="94" t="str">
        <f t="shared" si="145"/>
        <v xml:space="preserve"> </v>
      </c>
      <c r="F1538" s="94" t="str">
        <f t="shared" si="146"/>
        <v xml:space="preserve"> </v>
      </c>
      <c r="G1538" s="94" t="str">
        <f t="shared" si="148"/>
        <v xml:space="preserve"> </v>
      </c>
      <c r="H1538" s="98">
        <f t="shared" si="147"/>
        <v>2</v>
      </c>
      <c r="I1538"/>
    </row>
    <row r="1539" spans="1:9" ht="16">
      <c r="A1539" s="43" t="str">
        <f t="shared" si="143"/>
        <v xml:space="preserve"> </v>
      </c>
      <c r="B1539" s="93" t="str">
        <f>IF(A1539=" "," ",IF(periods_per_year=26,IF(A1539=1,fpdate,B1538+14),IF(periods_per_year=52,IF(A1539=1,fpdate,B1538+7),DATE(YEAR(fpdate),MONTH(fpdate)+(A1539-1)*months_per_period,IF(periods_per_year=24,IF((1-MOD(A1539,2))=1,DAY(fpdate)+14,DAY(fpdate)),DAY(fpdate))))))</f>
        <v xml:space="preserve"> </v>
      </c>
      <c r="C1539" s="94" t="str">
        <f t="shared" si="144"/>
        <v xml:space="preserve"> </v>
      </c>
      <c r="D1539" s="99"/>
      <c r="E1539" s="94" t="str">
        <f t="shared" si="145"/>
        <v xml:space="preserve"> </v>
      </c>
      <c r="F1539" s="94" t="str">
        <f t="shared" si="146"/>
        <v xml:space="preserve"> </v>
      </c>
      <c r="G1539" s="94" t="str">
        <f t="shared" si="148"/>
        <v xml:space="preserve"> </v>
      </c>
      <c r="H1539" s="98">
        <f t="shared" si="147"/>
        <v>2</v>
      </c>
      <c r="I1539"/>
    </row>
    <row r="1540" spans="1:9" ht="16">
      <c r="A1540" s="43" t="str">
        <f t="shared" si="143"/>
        <v xml:space="preserve"> </v>
      </c>
      <c r="B1540" s="93" t="str">
        <f>IF(A1540=" "," ",IF(periods_per_year=26,IF(A1540=1,fpdate,B1539+14),IF(periods_per_year=52,IF(A1540=1,fpdate,B1539+7),DATE(YEAR(fpdate),MONTH(fpdate)+(A1540-1)*months_per_period,IF(periods_per_year=24,IF((1-MOD(A1540,2))=1,DAY(fpdate)+14,DAY(fpdate)),DAY(fpdate))))))</f>
        <v xml:space="preserve"> </v>
      </c>
      <c r="C1540" s="94" t="str">
        <f t="shared" si="144"/>
        <v xml:space="preserve"> </v>
      </c>
      <c r="D1540" s="99"/>
      <c r="E1540" s="94" t="str">
        <f t="shared" si="145"/>
        <v xml:space="preserve"> </v>
      </c>
      <c r="F1540" s="94" t="str">
        <f t="shared" si="146"/>
        <v xml:space="preserve"> </v>
      </c>
      <c r="G1540" s="94" t="str">
        <f t="shared" si="148"/>
        <v xml:space="preserve"> </v>
      </c>
      <c r="H1540" s="98">
        <f t="shared" si="147"/>
        <v>2</v>
      </c>
      <c r="I1540"/>
    </row>
    <row r="1541" spans="1:9" ht="16">
      <c r="A1541" s="43" t="str">
        <f t="shared" si="143"/>
        <v xml:space="preserve"> </v>
      </c>
      <c r="B1541" s="93" t="str">
        <f>IF(A1541=" "," ",IF(periods_per_year=26,IF(A1541=1,fpdate,B1540+14),IF(periods_per_year=52,IF(A1541=1,fpdate,B1540+7),DATE(YEAR(fpdate),MONTH(fpdate)+(A1541-1)*months_per_period,IF(periods_per_year=24,IF((1-MOD(A1541,2))=1,DAY(fpdate)+14,DAY(fpdate)),DAY(fpdate))))))</f>
        <v xml:space="preserve"> </v>
      </c>
      <c r="C1541" s="94" t="str">
        <f t="shared" si="144"/>
        <v xml:space="preserve"> </v>
      </c>
      <c r="D1541" s="99"/>
      <c r="E1541" s="94" t="str">
        <f t="shared" si="145"/>
        <v xml:space="preserve"> </v>
      </c>
      <c r="F1541" s="94" t="str">
        <f t="shared" si="146"/>
        <v xml:space="preserve"> </v>
      </c>
      <c r="G1541" s="94" t="str">
        <f t="shared" si="148"/>
        <v xml:space="preserve"> </v>
      </c>
      <c r="H1541" s="98">
        <f t="shared" si="147"/>
        <v>2</v>
      </c>
      <c r="I1541"/>
    </row>
    <row r="1542" spans="1:9" ht="16">
      <c r="A1542" s="43" t="str">
        <f t="shared" si="143"/>
        <v xml:space="preserve"> </v>
      </c>
      <c r="B1542" s="93" t="str">
        <f>IF(A1542=" "," ",IF(periods_per_year=26,IF(A1542=1,fpdate,B1541+14),IF(periods_per_year=52,IF(A1542=1,fpdate,B1541+7),DATE(YEAR(fpdate),MONTH(fpdate)+(A1542-1)*months_per_period,IF(periods_per_year=24,IF((1-MOD(A1542,2))=1,DAY(fpdate)+14,DAY(fpdate)),DAY(fpdate))))))</f>
        <v xml:space="preserve"> </v>
      </c>
      <c r="C1542" s="94" t="str">
        <f t="shared" si="144"/>
        <v xml:space="preserve"> </v>
      </c>
      <c r="D1542" s="99"/>
      <c r="E1542" s="94" t="str">
        <f t="shared" si="145"/>
        <v xml:space="preserve"> </v>
      </c>
      <c r="F1542" s="94" t="str">
        <f t="shared" si="146"/>
        <v xml:space="preserve"> </v>
      </c>
      <c r="G1542" s="94" t="str">
        <f t="shared" si="148"/>
        <v xml:space="preserve"> </v>
      </c>
      <c r="H1542" s="98">
        <f t="shared" si="147"/>
        <v>2</v>
      </c>
      <c r="I1542"/>
    </row>
    <row r="1543" spans="1:9" ht="16">
      <c r="A1543" s="43" t="str">
        <f t="shared" si="143"/>
        <v xml:space="preserve"> </v>
      </c>
      <c r="B1543" s="93" t="str">
        <f>IF(A1543=" "," ",IF(periods_per_year=26,IF(A1543=1,fpdate,B1542+14),IF(periods_per_year=52,IF(A1543=1,fpdate,B1542+7),DATE(YEAR(fpdate),MONTH(fpdate)+(A1543-1)*months_per_period,IF(periods_per_year=24,IF((1-MOD(A1543,2))=1,DAY(fpdate)+14,DAY(fpdate)),DAY(fpdate))))))</f>
        <v xml:space="preserve"> </v>
      </c>
      <c r="C1543" s="94" t="str">
        <f t="shared" si="144"/>
        <v xml:space="preserve"> </v>
      </c>
      <c r="D1543" s="99"/>
      <c r="E1543" s="94" t="str">
        <f t="shared" si="145"/>
        <v xml:space="preserve"> </v>
      </c>
      <c r="F1543" s="94" t="str">
        <f t="shared" si="146"/>
        <v xml:space="preserve"> </v>
      </c>
      <c r="G1543" s="94" t="str">
        <f t="shared" si="148"/>
        <v xml:space="preserve"> </v>
      </c>
      <c r="H1543" s="98">
        <f t="shared" si="147"/>
        <v>2</v>
      </c>
      <c r="I1543"/>
    </row>
    <row r="1544" spans="1:9" ht="16">
      <c r="A1544" s="43" t="str">
        <f t="shared" si="143"/>
        <v xml:space="preserve"> </v>
      </c>
      <c r="B1544" s="93" t="str">
        <f>IF(A1544=" "," ",IF(periods_per_year=26,IF(A1544=1,fpdate,B1543+14),IF(periods_per_year=52,IF(A1544=1,fpdate,B1543+7),DATE(YEAR(fpdate),MONTH(fpdate)+(A1544-1)*months_per_period,IF(periods_per_year=24,IF((1-MOD(A1544,2))=1,DAY(fpdate)+14,DAY(fpdate)),DAY(fpdate))))))</f>
        <v xml:space="preserve"> </v>
      </c>
      <c r="C1544" s="94" t="str">
        <f t="shared" si="144"/>
        <v xml:space="preserve"> </v>
      </c>
      <c r="D1544" s="99"/>
      <c r="E1544" s="94" t="str">
        <f t="shared" si="145"/>
        <v xml:space="preserve"> </v>
      </c>
      <c r="F1544" s="94" t="str">
        <f t="shared" si="146"/>
        <v xml:space="preserve"> </v>
      </c>
      <c r="G1544" s="94" t="str">
        <f t="shared" si="148"/>
        <v xml:space="preserve"> </v>
      </c>
      <c r="H1544" s="98">
        <f t="shared" si="147"/>
        <v>2</v>
      </c>
      <c r="I1544"/>
    </row>
    <row r="1545" spans="1:9" ht="16">
      <c r="A1545" s="43" t="str">
        <f t="shared" si="143"/>
        <v xml:space="preserve"> </v>
      </c>
      <c r="B1545" s="93" t="str">
        <f>IF(A1545=" "," ",IF(periods_per_year=26,IF(A1545=1,fpdate,B1544+14),IF(periods_per_year=52,IF(A1545=1,fpdate,B1544+7),DATE(YEAR(fpdate),MONTH(fpdate)+(A1545-1)*months_per_period,IF(periods_per_year=24,IF((1-MOD(A1545,2))=1,DAY(fpdate)+14,DAY(fpdate)),DAY(fpdate))))))</f>
        <v xml:space="preserve"> </v>
      </c>
      <c r="C1545" s="94" t="str">
        <f t="shared" si="144"/>
        <v xml:space="preserve"> </v>
      </c>
      <c r="D1545" s="99"/>
      <c r="E1545" s="94" t="str">
        <f t="shared" si="145"/>
        <v xml:space="preserve"> </v>
      </c>
      <c r="F1545" s="94" t="str">
        <f t="shared" si="146"/>
        <v xml:space="preserve"> </v>
      </c>
      <c r="G1545" s="94" t="str">
        <f t="shared" si="148"/>
        <v xml:space="preserve"> </v>
      </c>
      <c r="H1545" s="98">
        <f t="shared" si="147"/>
        <v>2</v>
      </c>
      <c r="I1545"/>
    </row>
    <row r="1546" spans="1:9" ht="16">
      <c r="A1546" s="43" t="str">
        <f t="shared" ref="A1546:A1601" si="149">IF(A1545&gt;=nper," ",A1545+1)</f>
        <v xml:space="preserve"> </v>
      </c>
      <c r="B1546" s="93" t="str">
        <f>IF(A1546=" "," ",IF(periods_per_year=26,IF(A1546=1,fpdate,B1545+14),IF(periods_per_year=52,IF(A1546=1,fpdate,B1545+7),DATE(YEAR(fpdate),MONTH(fpdate)+(A1546-1)*months_per_period,IF(periods_per_year=24,IF((1-MOD(A1546,2))=1,DAY(fpdate)+14,DAY(fpdate)),DAY(fpdate))))))</f>
        <v xml:space="preserve"> </v>
      </c>
      <c r="C1546" s="94" t="str">
        <f t="shared" ref="C1546:C1601" si="150">IF(A1546=" "," ",IF(OR(A1546=nper,payment&gt;ROUND((1+rate)*G1545,2)),ROUND((1+rate)*G1545,2),payment))</f>
        <v xml:space="preserve"> </v>
      </c>
      <c r="D1546" s="99"/>
      <c r="E1546" s="94" t="str">
        <f t="shared" ref="E1546:E1601" si="151">IF(A1546=" "," ",ROUND(rate*G1545,2))</f>
        <v xml:space="preserve"> </v>
      </c>
      <c r="F1546" s="94" t="str">
        <f t="shared" ref="F1546:F1601" si="152">IF(A1546=" "," ",C1546-E1546+D1546)</f>
        <v xml:space="preserve"> </v>
      </c>
      <c r="G1546" s="94" t="str">
        <f t="shared" si="148"/>
        <v xml:space="preserve"> </v>
      </c>
      <c r="H1546" s="98">
        <f t="shared" si="147"/>
        <v>2</v>
      </c>
      <c r="I1546"/>
    </row>
    <row r="1547" spans="1:9" ht="16">
      <c r="A1547" s="43" t="str">
        <f t="shared" si="149"/>
        <v xml:space="preserve"> </v>
      </c>
      <c r="B1547" s="93" t="str">
        <f>IF(A1547=" "," ",IF(periods_per_year=26,IF(A1547=1,fpdate,B1546+14),IF(periods_per_year=52,IF(A1547=1,fpdate,B1546+7),DATE(YEAR(fpdate),MONTH(fpdate)+(A1547-1)*months_per_period,IF(periods_per_year=24,IF((1-MOD(A1547,2))=1,DAY(fpdate)+14,DAY(fpdate)),DAY(fpdate))))))</f>
        <v xml:space="preserve"> </v>
      </c>
      <c r="C1547" s="94" t="str">
        <f t="shared" si="150"/>
        <v xml:space="preserve"> </v>
      </c>
      <c r="D1547" s="99"/>
      <c r="E1547" s="94" t="str">
        <f t="shared" si="151"/>
        <v xml:space="preserve"> </v>
      </c>
      <c r="F1547" s="94" t="str">
        <f t="shared" si="152"/>
        <v xml:space="preserve"> </v>
      </c>
      <c r="G1547" s="94" t="str">
        <f t="shared" si="148"/>
        <v xml:space="preserve"> </v>
      </c>
      <c r="H1547" s="98">
        <f t="shared" ref="H1547:H1601" si="153">IF(AND(G1547&lt;&gt;" ",G1548=" "),1,2)</f>
        <v>2</v>
      </c>
      <c r="I1547"/>
    </row>
    <row r="1548" spans="1:9" ht="16">
      <c r="A1548" s="43" t="str">
        <f t="shared" si="149"/>
        <v xml:space="preserve"> </v>
      </c>
      <c r="B1548" s="93" t="str">
        <f>IF(A1548=" "," ",IF(periods_per_year=26,IF(A1548=1,fpdate,B1547+14),IF(periods_per_year=52,IF(A1548=1,fpdate,B1547+7),DATE(YEAR(fpdate),MONTH(fpdate)+(A1548-1)*months_per_period,IF(periods_per_year=24,IF((1-MOD(A1548,2))=1,DAY(fpdate)+14,DAY(fpdate)),DAY(fpdate))))))</f>
        <v xml:space="preserve"> </v>
      </c>
      <c r="C1548" s="94" t="str">
        <f t="shared" si="150"/>
        <v xml:space="preserve"> </v>
      </c>
      <c r="D1548" s="99"/>
      <c r="E1548" s="94" t="str">
        <f t="shared" si="151"/>
        <v xml:space="preserve"> </v>
      </c>
      <c r="F1548" s="94" t="str">
        <f t="shared" si="152"/>
        <v xml:space="preserve"> </v>
      </c>
      <c r="G1548" s="94" t="str">
        <f t="shared" si="148"/>
        <v xml:space="preserve"> </v>
      </c>
      <c r="H1548" s="98">
        <f t="shared" si="153"/>
        <v>2</v>
      </c>
      <c r="I1548"/>
    </row>
    <row r="1549" spans="1:9" ht="16">
      <c r="A1549" s="43" t="str">
        <f t="shared" si="149"/>
        <v xml:space="preserve"> </v>
      </c>
      <c r="B1549" s="93" t="str">
        <f>IF(A1549=" "," ",IF(periods_per_year=26,IF(A1549=1,fpdate,B1548+14),IF(periods_per_year=52,IF(A1549=1,fpdate,B1548+7),DATE(YEAR(fpdate),MONTH(fpdate)+(A1549-1)*months_per_period,IF(periods_per_year=24,IF((1-MOD(A1549,2))=1,DAY(fpdate)+14,DAY(fpdate)),DAY(fpdate))))))</f>
        <v xml:space="preserve"> </v>
      </c>
      <c r="C1549" s="94" t="str">
        <f t="shared" si="150"/>
        <v xml:space="preserve"> </v>
      </c>
      <c r="D1549" s="99"/>
      <c r="E1549" s="94" t="str">
        <f t="shared" si="151"/>
        <v xml:space="preserve"> </v>
      </c>
      <c r="F1549" s="94" t="str">
        <f t="shared" si="152"/>
        <v xml:space="preserve"> </v>
      </c>
      <c r="G1549" s="94" t="str">
        <f t="shared" si="148"/>
        <v xml:space="preserve"> </v>
      </c>
      <c r="H1549" s="98">
        <f t="shared" si="153"/>
        <v>2</v>
      </c>
      <c r="I1549"/>
    </row>
    <row r="1550" spans="1:9" ht="16">
      <c r="A1550" s="43" t="str">
        <f t="shared" si="149"/>
        <v xml:space="preserve"> </v>
      </c>
      <c r="B1550" s="93" t="str">
        <f>IF(A1550=" "," ",IF(periods_per_year=26,IF(A1550=1,fpdate,B1549+14),IF(periods_per_year=52,IF(A1550=1,fpdate,B1549+7),DATE(YEAR(fpdate),MONTH(fpdate)+(A1550-1)*months_per_period,IF(periods_per_year=24,IF((1-MOD(A1550,2))=1,DAY(fpdate)+14,DAY(fpdate)),DAY(fpdate))))))</f>
        <v xml:space="preserve"> </v>
      </c>
      <c r="C1550" s="94" t="str">
        <f t="shared" si="150"/>
        <v xml:space="preserve"> </v>
      </c>
      <c r="D1550" s="99"/>
      <c r="E1550" s="94" t="str">
        <f t="shared" si="151"/>
        <v xml:space="preserve"> </v>
      </c>
      <c r="F1550" s="94" t="str">
        <f t="shared" si="152"/>
        <v xml:space="preserve"> </v>
      </c>
      <c r="G1550" s="94" t="str">
        <f t="shared" si="148"/>
        <v xml:space="preserve"> </v>
      </c>
      <c r="H1550" s="98">
        <f t="shared" si="153"/>
        <v>2</v>
      </c>
      <c r="I1550"/>
    </row>
    <row r="1551" spans="1:9" ht="16">
      <c r="A1551" s="43" t="str">
        <f t="shared" si="149"/>
        <v xml:space="preserve"> </v>
      </c>
      <c r="B1551" s="93" t="str">
        <f>IF(A1551=" "," ",IF(periods_per_year=26,IF(A1551=1,fpdate,B1550+14),IF(periods_per_year=52,IF(A1551=1,fpdate,B1550+7),DATE(YEAR(fpdate),MONTH(fpdate)+(A1551-1)*months_per_period,IF(periods_per_year=24,IF((1-MOD(A1551,2))=1,DAY(fpdate)+14,DAY(fpdate)),DAY(fpdate))))))</f>
        <v xml:space="preserve"> </v>
      </c>
      <c r="C1551" s="94" t="str">
        <f t="shared" si="150"/>
        <v xml:space="preserve"> </v>
      </c>
      <c r="D1551" s="99"/>
      <c r="E1551" s="94" t="str">
        <f t="shared" si="151"/>
        <v xml:space="preserve"> </v>
      </c>
      <c r="F1551" s="94" t="str">
        <f t="shared" si="152"/>
        <v xml:space="preserve"> </v>
      </c>
      <c r="G1551" s="94" t="str">
        <f t="shared" si="148"/>
        <v xml:space="preserve"> </v>
      </c>
      <c r="H1551" s="98">
        <f t="shared" si="153"/>
        <v>2</v>
      </c>
      <c r="I1551"/>
    </row>
    <row r="1552" spans="1:9" ht="16">
      <c r="A1552" s="43" t="str">
        <f t="shared" si="149"/>
        <v xml:space="preserve"> </v>
      </c>
      <c r="B1552" s="93" t="str">
        <f>IF(A1552=" "," ",IF(periods_per_year=26,IF(A1552=1,fpdate,B1551+14),IF(periods_per_year=52,IF(A1552=1,fpdate,B1551+7),DATE(YEAR(fpdate),MONTH(fpdate)+(A1552-1)*months_per_period,IF(periods_per_year=24,IF((1-MOD(A1552,2))=1,DAY(fpdate)+14,DAY(fpdate)),DAY(fpdate))))))</f>
        <v xml:space="preserve"> </v>
      </c>
      <c r="C1552" s="94" t="str">
        <f t="shared" si="150"/>
        <v xml:space="preserve"> </v>
      </c>
      <c r="D1552" s="99"/>
      <c r="E1552" s="94" t="str">
        <f t="shared" si="151"/>
        <v xml:space="preserve"> </v>
      </c>
      <c r="F1552" s="94" t="str">
        <f t="shared" si="152"/>
        <v xml:space="preserve"> </v>
      </c>
      <c r="G1552" s="94" t="str">
        <f t="shared" si="148"/>
        <v xml:space="preserve"> </v>
      </c>
      <c r="H1552" s="98">
        <f t="shared" si="153"/>
        <v>2</v>
      </c>
      <c r="I1552"/>
    </row>
    <row r="1553" spans="1:9" ht="16">
      <c r="A1553" s="43" t="str">
        <f t="shared" si="149"/>
        <v xml:space="preserve"> </v>
      </c>
      <c r="B1553" s="93" t="str">
        <f>IF(A1553=" "," ",IF(periods_per_year=26,IF(A1553=1,fpdate,B1552+14),IF(periods_per_year=52,IF(A1553=1,fpdate,B1552+7),DATE(YEAR(fpdate),MONTH(fpdate)+(A1553-1)*months_per_period,IF(periods_per_year=24,IF((1-MOD(A1553,2))=1,DAY(fpdate)+14,DAY(fpdate)),DAY(fpdate))))))</f>
        <v xml:space="preserve"> </v>
      </c>
      <c r="C1553" s="94" t="str">
        <f t="shared" si="150"/>
        <v xml:space="preserve"> </v>
      </c>
      <c r="D1553" s="99"/>
      <c r="E1553" s="94" t="str">
        <f t="shared" si="151"/>
        <v xml:space="preserve"> </v>
      </c>
      <c r="F1553" s="94" t="str">
        <f t="shared" si="152"/>
        <v xml:space="preserve"> </v>
      </c>
      <c r="G1553" s="94" t="str">
        <f t="shared" si="148"/>
        <v xml:space="preserve"> </v>
      </c>
      <c r="H1553" s="98">
        <f t="shared" si="153"/>
        <v>2</v>
      </c>
      <c r="I1553"/>
    </row>
    <row r="1554" spans="1:9" ht="16">
      <c r="A1554" s="43" t="str">
        <f t="shared" si="149"/>
        <v xml:space="preserve"> </v>
      </c>
      <c r="B1554" s="93" t="str">
        <f>IF(A1554=" "," ",IF(periods_per_year=26,IF(A1554=1,fpdate,B1553+14),IF(periods_per_year=52,IF(A1554=1,fpdate,B1553+7),DATE(YEAR(fpdate),MONTH(fpdate)+(A1554-1)*months_per_period,IF(periods_per_year=24,IF((1-MOD(A1554,2))=1,DAY(fpdate)+14,DAY(fpdate)),DAY(fpdate))))))</f>
        <v xml:space="preserve"> </v>
      </c>
      <c r="C1554" s="94" t="str">
        <f t="shared" si="150"/>
        <v xml:space="preserve"> </v>
      </c>
      <c r="D1554" s="99"/>
      <c r="E1554" s="94" t="str">
        <f t="shared" si="151"/>
        <v xml:space="preserve"> </v>
      </c>
      <c r="F1554" s="94" t="str">
        <f t="shared" si="152"/>
        <v xml:space="preserve"> </v>
      </c>
      <c r="G1554" s="94" t="str">
        <f t="shared" si="148"/>
        <v xml:space="preserve"> </v>
      </c>
      <c r="H1554" s="98">
        <f t="shared" si="153"/>
        <v>2</v>
      </c>
      <c r="I1554"/>
    </row>
    <row r="1555" spans="1:9" ht="16">
      <c r="A1555" s="43" t="str">
        <f t="shared" si="149"/>
        <v xml:space="preserve"> </v>
      </c>
      <c r="B1555" s="93" t="str">
        <f>IF(A1555=" "," ",IF(periods_per_year=26,IF(A1555=1,fpdate,B1554+14),IF(periods_per_year=52,IF(A1555=1,fpdate,B1554+7),DATE(YEAR(fpdate),MONTH(fpdate)+(A1555-1)*months_per_period,IF(periods_per_year=24,IF((1-MOD(A1555,2))=1,DAY(fpdate)+14,DAY(fpdate)),DAY(fpdate))))))</f>
        <v xml:space="preserve"> </v>
      </c>
      <c r="C1555" s="94" t="str">
        <f t="shared" si="150"/>
        <v xml:space="preserve"> </v>
      </c>
      <c r="D1555" s="99"/>
      <c r="E1555" s="94" t="str">
        <f t="shared" si="151"/>
        <v xml:space="preserve"> </v>
      </c>
      <c r="F1555" s="94" t="str">
        <f t="shared" si="152"/>
        <v xml:space="preserve"> </v>
      </c>
      <c r="G1555" s="94" t="str">
        <f t="shared" si="148"/>
        <v xml:space="preserve"> </v>
      </c>
      <c r="H1555" s="98">
        <f t="shared" si="153"/>
        <v>2</v>
      </c>
      <c r="I1555"/>
    </row>
    <row r="1556" spans="1:9" ht="16">
      <c r="A1556" s="43" t="str">
        <f t="shared" si="149"/>
        <v xml:space="preserve"> </v>
      </c>
      <c r="B1556" s="93" t="str">
        <f>IF(A1556=" "," ",IF(periods_per_year=26,IF(A1556=1,fpdate,B1555+14),IF(periods_per_year=52,IF(A1556=1,fpdate,B1555+7),DATE(YEAR(fpdate),MONTH(fpdate)+(A1556-1)*months_per_period,IF(periods_per_year=24,IF((1-MOD(A1556,2))=1,DAY(fpdate)+14,DAY(fpdate)),DAY(fpdate))))))</f>
        <v xml:space="preserve"> </v>
      </c>
      <c r="C1556" s="94" t="str">
        <f t="shared" si="150"/>
        <v xml:space="preserve"> </v>
      </c>
      <c r="D1556" s="99"/>
      <c r="E1556" s="94" t="str">
        <f t="shared" si="151"/>
        <v xml:space="preserve"> </v>
      </c>
      <c r="F1556" s="94" t="str">
        <f t="shared" si="152"/>
        <v xml:space="preserve"> </v>
      </c>
      <c r="G1556" s="94" t="str">
        <f t="shared" si="148"/>
        <v xml:space="preserve"> </v>
      </c>
      <c r="H1556" s="98">
        <f t="shared" si="153"/>
        <v>2</v>
      </c>
      <c r="I1556"/>
    </row>
    <row r="1557" spans="1:9" ht="16">
      <c r="A1557" s="43" t="str">
        <f t="shared" si="149"/>
        <v xml:space="preserve"> </v>
      </c>
      <c r="B1557" s="93" t="str">
        <f>IF(A1557=" "," ",IF(periods_per_year=26,IF(A1557=1,fpdate,B1556+14),IF(periods_per_year=52,IF(A1557=1,fpdate,B1556+7),DATE(YEAR(fpdate),MONTH(fpdate)+(A1557-1)*months_per_period,IF(periods_per_year=24,IF((1-MOD(A1557,2))=1,DAY(fpdate)+14,DAY(fpdate)),DAY(fpdate))))))</f>
        <v xml:space="preserve"> </v>
      </c>
      <c r="C1557" s="94" t="str">
        <f t="shared" si="150"/>
        <v xml:space="preserve"> </v>
      </c>
      <c r="D1557" s="99"/>
      <c r="E1557" s="94" t="str">
        <f t="shared" si="151"/>
        <v xml:space="preserve"> </v>
      </c>
      <c r="F1557" s="94" t="str">
        <f t="shared" si="152"/>
        <v xml:space="preserve"> </v>
      </c>
      <c r="G1557" s="94" t="str">
        <f t="shared" si="148"/>
        <v xml:space="preserve"> </v>
      </c>
      <c r="H1557" s="98">
        <f t="shared" si="153"/>
        <v>2</v>
      </c>
      <c r="I1557"/>
    </row>
    <row r="1558" spans="1:9" ht="16">
      <c r="A1558" s="43" t="str">
        <f t="shared" si="149"/>
        <v xml:space="preserve"> </v>
      </c>
      <c r="B1558" s="93" t="str">
        <f>IF(A1558=" "," ",IF(periods_per_year=26,IF(A1558=1,fpdate,B1557+14),IF(periods_per_year=52,IF(A1558=1,fpdate,B1557+7),DATE(YEAR(fpdate),MONTH(fpdate)+(A1558-1)*months_per_period,IF(periods_per_year=24,IF((1-MOD(A1558,2))=1,DAY(fpdate)+14,DAY(fpdate)),DAY(fpdate))))))</f>
        <v xml:space="preserve"> </v>
      </c>
      <c r="C1558" s="94" t="str">
        <f t="shared" si="150"/>
        <v xml:space="preserve"> </v>
      </c>
      <c r="D1558" s="99"/>
      <c r="E1558" s="94" t="str">
        <f t="shared" si="151"/>
        <v xml:space="preserve"> </v>
      </c>
      <c r="F1558" s="94" t="str">
        <f t="shared" si="152"/>
        <v xml:space="preserve"> </v>
      </c>
      <c r="G1558" s="94" t="str">
        <f t="shared" si="148"/>
        <v xml:space="preserve"> </v>
      </c>
      <c r="H1558" s="98">
        <f t="shared" si="153"/>
        <v>2</v>
      </c>
      <c r="I1558"/>
    </row>
    <row r="1559" spans="1:9" ht="16">
      <c r="A1559" s="43" t="str">
        <f t="shared" si="149"/>
        <v xml:space="preserve"> </v>
      </c>
      <c r="B1559" s="93" t="str">
        <f>IF(A1559=" "," ",IF(periods_per_year=26,IF(A1559=1,fpdate,B1558+14),IF(periods_per_year=52,IF(A1559=1,fpdate,B1558+7),DATE(YEAR(fpdate),MONTH(fpdate)+(A1559-1)*months_per_period,IF(periods_per_year=24,IF((1-MOD(A1559,2))=1,DAY(fpdate)+14,DAY(fpdate)),DAY(fpdate))))))</f>
        <v xml:space="preserve"> </v>
      </c>
      <c r="C1559" s="94" t="str">
        <f t="shared" si="150"/>
        <v xml:space="preserve"> </v>
      </c>
      <c r="D1559" s="99"/>
      <c r="E1559" s="94" t="str">
        <f t="shared" si="151"/>
        <v xml:space="preserve"> </v>
      </c>
      <c r="F1559" s="94" t="str">
        <f t="shared" si="152"/>
        <v xml:space="preserve"> </v>
      </c>
      <c r="G1559" s="94" t="str">
        <f t="shared" si="148"/>
        <v xml:space="preserve"> </v>
      </c>
      <c r="H1559" s="98">
        <f t="shared" si="153"/>
        <v>2</v>
      </c>
      <c r="I1559"/>
    </row>
    <row r="1560" spans="1:9" ht="16">
      <c r="A1560" s="43" t="str">
        <f t="shared" si="149"/>
        <v xml:space="preserve"> </v>
      </c>
      <c r="B1560" s="93" t="str">
        <f>IF(A1560=" "," ",IF(periods_per_year=26,IF(A1560=1,fpdate,B1559+14),IF(periods_per_year=52,IF(A1560=1,fpdate,B1559+7),DATE(YEAR(fpdate),MONTH(fpdate)+(A1560-1)*months_per_period,IF(periods_per_year=24,IF((1-MOD(A1560,2))=1,DAY(fpdate)+14,DAY(fpdate)),DAY(fpdate))))))</f>
        <v xml:space="preserve"> </v>
      </c>
      <c r="C1560" s="94" t="str">
        <f t="shared" si="150"/>
        <v xml:space="preserve"> </v>
      </c>
      <c r="D1560" s="99"/>
      <c r="E1560" s="94" t="str">
        <f t="shared" si="151"/>
        <v xml:space="preserve"> </v>
      </c>
      <c r="F1560" s="94" t="str">
        <f t="shared" si="152"/>
        <v xml:space="preserve"> </v>
      </c>
      <c r="G1560" s="94" t="str">
        <f t="shared" si="148"/>
        <v xml:space="preserve"> </v>
      </c>
      <c r="H1560" s="98">
        <f t="shared" si="153"/>
        <v>2</v>
      </c>
      <c r="I1560"/>
    </row>
    <row r="1561" spans="1:9" ht="16">
      <c r="A1561" s="43" t="str">
        <f t="shared" si="149"/>
        <v xml:space="preserve"> </v>
      </c>
      <c r="B1561" s="93" t="str">
        <f>IF(A1561=" "," ",IF(periods_per_year=26,IF(A1561=1,fpdate,B1560+14),IF(periods_per_year=52,IF(A1561=1,fpdate,B1560+7),DATE(YEAR(fpdate),MONTH(fpdate)+(A1561-1)*months_per_period,IF(periods_per_year=24,IF((1-MOD(A1561,2))=1,DAY(fpdate)+14,DAY(fpdate)),DAY(fpdate))))))</f>
        <v xml:space="preserve"> </v>
      </c>
      <c r="C1561" s="94" t="str">
        <f t="shared" si="150"/>
        <v xml:space="preserve"> </v>
      </c>
      <c r="D1561" s="99"/>
      <c r="E1561" s="94" t="str">
        <f t="shared" si="151"/>
        <v xml:space="preserve"> </v>
      </c>
      <c r="F1561" s="94" t="str">
        <f t="shared" si="152"/>
        <v xml:space="preserve"> </v>
      </c>
      <c r="G1561" s="94" t="str">
        <f t="shared" si="148"/>
        <v xml:space="preserve"> </v>
      </c>
      <c r="H1561" s="98">
        <f t="shared" si="153"/>
        <v>2</v>
      </c>
      <c r="I1561"/>
    </row>
    <row r="1562" spans="1:9" ht="16">
      <c r="A1562" s="43" t="str">
        <f t="shared" si="149"/>
        <v xml:space="preserve"> </v>
      </c>
      <c r="B1562" s="93" t="str">
        <f>IF(A1562=" "," ",IF(periods_per_year=26,IF(A1562=1,fpdate,B1561+14),IF(periods_per_year=52,IF(A1562=1,fpdate,B1561+7),DATE(YEAR(fpdate),MONTH(fpdate)+(A1562-1)*months_per_period,IF(periods_per_year=24,IF((1-MOD(A1562,2))=1,DAY(fpdate)+14,DAY(fpdate)),DAY(fpdate))))))</f>
        <v xml:space="preserve"> </v>
      </c>
      <c r="C1562" s="94" t="str">
        <f t="shared" si="150"/>
        <v xml:space="preserve"> </v>
      </c>
      <c r="D1562" s="99"/>
      <c r="E1562" s="94" t="str">
        <f t="shared" si="151"/>
        <v xml:space="preserve"> </v>
      </c>
      <c r="F1562" s="94" t="str">
        <f t="shared" si="152"/>
        <v xml:space="preserve"> </v>
      </c>
      <c r="G1562" s="94" t="str">
        <f t="shared" si="148"/>
        <v xml:space="preserve"> </v>
      </c>
      <c r="H1562" s="98">
        <f t="shared" si="153"/>
        <v>2</v>
      </c>
      <c r="I1562"/>
    </row>
    <row r="1563" spans="1:9" ht="16">
      <c r="A1563" s="43" t="str">
        <f t="shared" si="149"/>
        <v xml:space="preserve"> </v>
      </c>
      <c r="B1563" s="93" t="str">
        <f>IF(A1563=" "," ",IF(periods_per_year=26,IF(A1563=1,fpdate,B1562+14),IF(periods_per_year=52,IF(A1563=1,fpdate,B1562+7),DATE(YEAR(fpdate),MONTH(fpdate)+(A1563-1)*months_per_period,IF(periods_per_year=24,IF((1-MOD(A1563,2))=1,DAY(fpdate)+14,DAY(fpdate)),DAY(fpdate))))))</f>
        <v xml:space="preserve"> </v>
      </c>
      <c r="C1563" s="94" t="str">
        <f t="shared" si="150"/>
        <v xml:space="preserve"> </v>
      </c>
      <c r="D1563" s="99"/>
      <c r="E1563" s="94" t="str">
        <f t="shared" si="151"/>
        <v xml:space="preserve"> </v>
      </c>
      <c r="F1563" s="94" t="str">
        <f t="shared" si="152"/>
        <v xml:space="preserve"> </v>
      </c>
      <c r="G1563" s="94" t="str">
        <f t="shared" si="148"/>
        <v xml:space="preserve"> </v>
      </c>
      <c r="H1563" s="98">
        <f t="shared" si="153"/>
        <v>2</v>
      </c>
      <c r="I1563"/>
    </row>
    <row r="1564" spans="1:9" ht="16">
      <c r="A1564" s="43" t="str">
        <f t="shared" si="149"/>
        <v xml:space="preserve"> </v>
      </c>
      <c r="B1564" s="93" t="str">
        <f>IF(A1564=" "," ",IF(periods_per_year=26,IF(A1564=1,fpdate,B1563+14),IF(periods_per_year=52,IF(A1564=1,fpdate,B1563+7),DATE(YEAR(fpdate),MONTH(fpdate)+(A1564-1)*months_per_period,IF(periods_per_year=24,IF((1-MOD(A1564,2))=1,DAY(fpdate)+14,DAY(fpdate)),DAY(fpdate))))))</f>
        <v xml:space="preserve"> </v>
      </c>
      <c r="C1564" s="94" t="str">
        <f t="shared" si="150"/>
        <v xml:space="preserve"> </v>
      </c>
      <c r="D1564" s="99"/>
      <c r="E1564" s="94" t="str">
        <f t="shared" si="151"/>
        <v xml:space="preserve"> </v>
      </c>
      <c r="F1564" s="94" t="str">
        <f t="shared" si="152"/>
        <v xml:space="preserve"> </v>
      </c>
      <c r="G1564" s="94" t="str">
        <f t="shared" si="148"/>
        <v xml:space="preserve"> </v>
      </c>
      <c r="H1564" s="98">
        <f t="shared" si="153"/>
        <v>2</v>
      </c>
      <c r="I1564"/>
    </row>
    <row r="1565" spans="1:9" ht="16">
      <c r="A1565" s="43" t="str">
        <f t="shared" si="149"/>
        <v xml:space="preserve"> </v>
      </c>
      <c r="B1565" s="93" t="str">
        <f>IF(A1565=" "," ",IF(periods_per_year=26,IF(A1565=1,fpdate,B1564+14),IF(periods_per_year=52,IF(A1565=1,fpdate,B1564+7),DATE(YEAR(fpdate),MONTH(fpdate)+(A1565-1)*months_per_period,IF(periods_per_year=24,IF((1-MOD(A1565,2))=1,DAY(fpdate)+14,DAY(fpdate)),DAY(fpdate))))))</f>
        <v xml:space="preserve"> </v>
      </c>
      <c r="C1565" s="94" t="str">
        <f t="shared" si="150"/>
        <v xml:space="preserve"> </v>
      </c>
      <c r="D1565" s="99"/>
      <c r="E1565" s="94" t="str">
        <f t="shared" si="151"/>
        <v xml:space="preserve"> </v>
      </c>
      <c r="F1565" s="94" t="str">
        <f t="shared" si="152"/>
        <v xml:space="preserve"> </v>
      </c>
      <c r="G1565" s="94" t="str">
        <f t="shared" si="148"/>
        <v xml:space="preserve"> </v>
      </c>
      <c r="H1565" s="98">
        <f t="shared" si="153"/>
        <v>2</v>
      </c>
      <c r="I1565"/>
    </row>
    <row r="1566" spans="1:9" ht="16">
      <c r="A1566" s="43" t="str">
        <f t="shared" si="149"/>
        <v xml:space="preserve"> </v>
      </c>
      <c r="B1566" s="93" t="str">
        <f>IF(A1566=" "," ",IF(periods_per_year=26,IF(A1566=1,fpdate,B1565+14),IF(periods_per_year=52,IF(A1566=1,fpdate,B1565+7),DATE(YEAR(fpdate),MONTH(fpdate)+(A1566-1)*months_per_period,IF(periods_per_year=24,IF((1-MOD(A1566,2))=1,DAY(fpdate)+14,DAY(fpdate)),DAY(fpdate))))))</f>
        <v xml:space="preserve"> </v>
      </c>
      <c r="C1566" s="94" t="str">
        <f t="shared" si="150"/>
        <v xml:space="preserve"> </v>
      </c>
      <c r="D1566" s="99"/>
      <c r="E1566" s="94" t="str">
        <f t="shared" si="151"/>
        <v xml:space="preserve"> </v>
      </c>
      <c r="F1566" s="94" t="str">
        <f t="shared" si="152"/>
        <v xml:space="preserve"> </v>
      </c>
      <c r="G1566" s="94" t="str">
        <f t="shared" si="148"/>
        <v xml:space="preserve"> </v>
      </c>
      <c r="H1566" s="98">
        <f t="shared" si="153"/>
        <v>2</v>
      </c>
      <c r="I1566"/>
    </row>
    <row r="1567" spans="1:9" ht="16">
      <c r="A1567" s="43" t="str">
        <f t="shared" si="149"/>
        <v xml:space="preserve"> </v>
      </c>
      <c r="B1567" s="93" t="str">
        <f>IF(A1567=" "," ",IF(periods_per_year=26,IF(A1567=1,fpdate,B1566+14),IF(periods_per_year=52,IF(A1567=1,fpdate,B1566+7),DATE(YEAR(fpdate),MONTH(fpdate)+(A1567-1)*months_per_period,IF(periods_per_year=24,IF((1-MOD(A1567,2))=1,DAY(fpdate)+14,DAY(fpdate)),DAY(fpdate))))))</f>
        <v xml:space="preserve"> </v>
      </c>
      <c r="C1567" s="94" t="str">
        <f t="shared" si="150"/>
        <v xml:space="preserve"> </v>
      </c>
      <c r="D1567" s="99"/>
      <c r="E1567" s="94" t="str">
        <f t="shared" si="151"/>
        <v xml:space="preserve"> </v>
      </c>
      <c r="F1567" s="94" t="str">
        <f t="shared" si="152"/>
        <v xml:space="preserve"> </v>
      </c>
      <c r="G1567" s="94" t="str">
        <f t="shared" si="148"/>
        <v xml:space="preserve"> </v>
      </c>
      <c r="H1567" s="98">
        <f t="shared" si="153"/>
        <v>2</v>
      </c>
      <c r="I1567"/>
    </row>
    <row r="1568" spans="1:9" ht="16">
      <c r="A1568" s="43" t="str">
        <f t="shared" si="149"/>
        <v xml:space="preserve"> </v>
      </c>
      <c r="B1568" s="93" t="str">
        <f>IF(A1568=" "," ",IF(periods_per_year=26,IF(A1568=1,fpdate,B1567+14),IF(periods_per_year=52,IF(A1568=1,fpdate,B1567+7),DATE(YEAR(fpdate),MONTH(fpdate)+(A1568-1)*months_per_period,IF(periods_per_year=24,IF((1-MOD(A1568,2))=1,DAY(fpdate)+14,DAY(fpdate)),DAY(fpdate))))))</f>
        <v xml:space="preserve"> </v>
      </c>
      <c r="C1568" s="94" t="str">
        <f t="shared" si="150"/>
        <v xml:space="preserve"> </v>
      </c>
      <c r="D1568" s="99"/>
      <c r="E1568" s="94" t="str">
        <f t="shared" si="151"/>
        <v xml:space="preserve"> </v>
      </c>
      <c r="F1568" s="94" t="str">
        <f t="shared" si="152"/>
        <v xml:space="preserve"> </v>
      </c>
      <c r="G1568" s="94" t="str">
        <f t="shared" si="148"/>
        <v xml:space="preserve"> </v>
      </c>
      <c r="H1568" s="98">
        <f t="shared" si="153"/>
        <v>2</v>
      </c>
      <c r="I1568"/>
    </row>
    <row r="1569" spans="1:9" ht="16">
      <c r="A1569" s="43" t="str">
        <f t="shared" si="149"/>
        <v xml:space="preserve"> </v>
      </c>
      <c r="B1569" s="93" t="str">
        <f>IF(A1569=" "," ",IF(periods_per_year=26,IF(A1569=1,fpdate,B1568+14),IF(periods_per_year=52,IF(A1569=1,fpdate,B1568+7),DATE(YEAR(fpdate),MONTH(fpdate)+(A1569-1)*months_per_period,IF(periods_per_year=24,IF((1-MOD(A1569,2))=1,DAY(fpdate)+14,DAY(fpdate)),DAY(fpdate))))))</f>
        <v xml:space="preserve"> </v>
      </c>
      <c r="C1569" s="94" t="str">
        <f t="shared" si="150"/>
        <v xml:space="preserve"> </v>
      </c>
      <c r="D1569" s="99"/>
      <c r="E1569" s="94" t="str">
        <f t="shared" si="151"/>
        <v xml:space="preserve"> </v>
      </c>
      <c r="F1569" s="94" t="str">
        <f t="shared" si="152"/>
        <v xml:space="preserve"> </v>
      </c>
      <c r="G1569" s="94" t="str">
        <f t="shared" si="148"/>
        <v xml:space="preserve"> </v>
      </c>
      <c r="H1569" s="98">
        <f t="shared" si="153"/>
        <v>2</v>
      </c>
      <c r="I1569"/>
    </row>
    <row r="1570" spans="1:9" ht="16">
      <c r="A1570" s="43" t="str">
        <f t="shared" si="149"/>
        <v xml:space="preserve"> </v>
      </c>
      <c r="B1570" s="93" t="str">
        <f>IF(A1570=" "," ",IF(periods_per_year=26,IF(A1570=1,fpdate,B1569+14),IF(periods_per_year=52,IF(A1570=1,fpdate,B1569+7),DATE(YEAR(fpdate),MONTH(fpdate)+(A1570-1)*months_per_period,IF(periods_per_year=24,IF((1-MOD(A1570,2))=1,DAY(fpdate)+14,DAY(fpdate)),DAY(fpdate))))))</f>
        <v xml:space="preserve"> </v>
      </c>
      <c r="C1570" s="94" t="str">
        <f t="shared" si="150"/>
        <v xml:space="preserve"> </v>
      </c>
      <c r="D1570" s="99"/>
      <c r="E1570" s="94" t="str">
        <f t="shared" si="151"/>
        <v xml:space="preserve"> </v>
      </c>
      <c r="F1570" s="94" t="str">
        <f t="shared" si="152"/>
        <v xml:space="preserve"> </v>
      </c>
      <c r="G1570" s="94" t="str">
        <f t="shared" si="148"/>
        <v xml:space="preserve"> </v>
      </c>
      <c r="H1570" s="98">
        <f t="shared" si="153"/>
        <v>2</v>
      </c>
      <c r="I1570"/>
    </row>
    <row r="1571" spans="1:9" ht="16">
      <c r="A1571" s="43" t="str">
        <f t="shared" si="149"/>
        <v xml:space="preserve"> </v>
      </c>
      <c r="B1571" s="93" t="str">
        <f>IF(A1571=" "," ",IF(periods_per_year=26,IF(A1571=1,fpdate,B1570+14),IF(periods_per_year=52,IF(A1571=1,fpdate,B1570+7),DATE(YEAR(fpdate),MONTH(fpdate)+(A1571-1)*months_per_period,IF(periods_per_year=24,IF((1-MOD(A1571,2))=1,DAY(fpdate)+14,DAY(fpdate)),DAY(fpdate))))))</f>
        <v xml:space="preserve"> </v>
      </c>
      <c r="C1571" s="94" t="str">
        <f t="shared" si="150"/>
        <v xml:space="preserve"> </v>
      </c>
      <c r="D1571" s="99"/>
      <c r="E1571" s="94" t="str">
        <f t="shared" si="151"/>
        <v xml:space="preserve"> </v>
      </c>
      <c r="F1571" s="94" t="str">
        <f t="shared" si="152"/>
        <v xml:space="preserve"> </v>
      </c>
      <c r="G1571" s="94" t="str">
        <f t="shared" si="148"/>
        <v xml:space="preserve"> </v>
      </c>
      <c r="H1571" s="98">
        <f t="shared" si="153"/>
        <v>2</v>
      </c>
      <c r="I1571"/>
    </row>
    <row r="1572" spans="1:9" ht="16">
      <c r="A1572" s="43" t="str">
        <f t="shared" si="149"/>
        <v xml:space="preserve"> </v>
      </c>
      <c r="B1572" s="93" t="str">
        <f>IF(A1572=" "," ",IF(periods_per_year=26,IF(A1572=1,fpdate,B1571+14),IF(periods_per_year=52,IF(A1572=1,fpdate,B1571+7),DATE(YEAR(fpdate),MONTH(fpdate)+(A1572-1)*months_per_period,IF(periods_per_year=24,IF((1-MOD(A1572,2))=1,DAY(fpdate)+14,DAY(fpdate)),DAY(fpdate))))))</f>
        <v xml:space="preserve"> </v>
      </c>
      <c r="C1572" s="94" t="str">
        <f t="shared" si="150"/>
        <v xml:space="preserve"> </v>
      </c>
      <c r="D1572" s="99"/>
      <c r="E1572" s="94" t="str">
        <f t="shared" si="151"/>
        <v xml:space="preserve"> </v>
      </c>
      <c r="F1572" s="94" t="str">
        <f t="shared" si="152"/>
        <v xml:space="preserve"> </v>
      </c>
      <c r="G1572" s="94" t="str">
        <f t="shared" si="148"/>
        <v xml:space="preserve"> </v>
      </c>
      <c r="H1572" s="98">
        <f t="shared" si="153"/>
        <v>2</v>
      </c>
      <c r="I1572"/>
    </row>
    <row r="1573" spans="1:9" ht="16">
      <c r="A1573" s="43" t="str">
        <f t="shared" si="149"/>
        <v xml:space="preserve"> </v>
      </c>
      <c r="B1573" s="93" t="str">
        <f>IF(A1573=" "," ",IF(periods_per_year=26,IF(A1573=1,fpdate,B1572+14),IF(periods_per_year=52,IF(A1573=1,fpdate,B1572+7),DATE(YEAR(fpdate),MONTH(fpdate)+(A1573-1)*months_per_period,IF(periods_per_year=24,IF((1-MOD(A1573,2))=1,DAY(fpdate)+14,DAY(fpdate)),DAY(fpdate))))))</f>
        <v xml:space="preserve"> </v>
      </c>
      <c r="C1573" s="94" t="str">
        <f t="shared" si="150"/>
        <v xml:space="preserve"> </v>
      </c>
      <c r="D1573" s="99"/>
      <c r="E1573" s="94" t="str">
        <f t="shared" si="151"/>
        <v xml:space="preserve"> </v>
      </c>
      <c r="F1573" s="94" t="str">
        <f t="shared" si="152"/>
        <v xml:space="preserve"> </v>
      </c>
      <c r="G1573" s="94" t="str">
        <f t="shared" si="148"/>
        <v xml:space="preserve"> </v>
      </c>
      <c r="H1573" s="98">
        <f t="shared" si="153"/>
        <v>2</v>
      </c>
      <c r="I1573"/>
    </row>
    <row r="1574" spans="1:9" ht="16">
      <c r="A1574" s="43" t="str">
        <f t="shared" si="149"/>
        <v xml:space="preserve"> </v>
      </c>
      <c r="B1574" s="93" t="str">
        <f>IF(A1574=" "," ",IF(periods_per_year=26,IF(A1574=1,fpdate,B1573+14),IF(periods_per_year=52,IF(A1574=1,fpdate,B1573+7),DATE(YEAR(fpdate),MONTH(fpdate)+(A1574-1)*months_per_period,IF(periods_per_year=24,IF((1-MOD(A1574,2))=1,DAY(fpdate)+14,DAY(fpdate)),DAY(fpdate))))))</f>
        <v xml:space="preserve"> </v>
      </c>
      <c r="C1574" s="94" t="str">
        <f t="shared" si="150"/>
        <v xml:space="preserve"> </v>
      </c>
      <c r="D1574" s="99"/>
      <c r="E1574" s="94" t="str">
        <f t="shared" si="151"/>
        <v xml:space="preserve"> </v>
      </c>
      <c r="F1574" s="94" t="str">
        <f t="shared" si="152"/>
        <v xml:space="preserve"> </v>
      </c>
      <c r="G1574" s="94" t="str">
        <f t="shared" si="148"/>
        <v xml:space="preserve"> </v>
      </c>
      <c r="H1574" s="98">
        <f t="shared" si="153"/>
        <v>2</v>
      </c>
      <c r="I1574"/>
    </row>
    <row r="1575" spans="1:9" ht="16">
      <c r="A1575" s="43" t="str">
        <f t="shared" si="149"/>
        <v xml:space="preserve"> </v>
      </c>
      <c r="B1575" s="93" t="str">
        <f>IF(A1575=" "," ",IF(periods_per_year=26,IF(A1575=1,fpdate,B1574+14),IF(periods_per_year=52,IF(A1575=1,fpdate,B1574+7),DATE(YEAR(fpdate),MONTH(fpdate)+(A1575-1)*months_per_period,IF(periods_per_year=24,IF((1-MOD(A1575,2))=1,DAY(fpdate)+14,DAY(fpdate)),DAY(fpdate))))))</f>
        <v xml:space="preserve"> </v>
      </c>
      <c r="C1575" s="94" t="str">
        <f t="shared" si="150"/>
        <v xml:space="preserve"> </v>
      </c>
      <c r="D1575" s="99"/>
      <c r="E1575" s="94" t="str">
        <f t="shared" si="151"/>
        <v xml:space="preserve"> </v>
      </c>
      <c r="F1575" s="94" t="str">
        <f t="shared" si="152"/>
        <v xml:space="preserve"> </v>
      </c>
      <c r="G1575" s="94" t="str">
        <f t="shared" si="148"/>
        <v xml:space="preserve"> </v>
      </c>
      <c r="H1575" s="98">
        <f t="shared" si="153"/>
        <v>2</v>
      </c>
      <c r="I1575"/>
    </row>
    <row r="1576" spans="1:9" ht="16">
      <c r="A1576" s="43" t="str">
        <f t="shared" si="149"/>
        <v xml:space="preserve"> </v>
      </c>
      <c r="B1576" s="93" t="str">
        <f>IF(A1576=" "," ",IF(periods_per_year=26,IF(A1576=1,fpdate,B1575+14),IF(periods_per_year=52,IF(A1576=1,fpdate,B1575+7),DATE(YEAR(fpdate),MONTH(fpdate)+(A1576-1)*months_per_period,IF(periods_per_year=24,IF((1-MOD(A1576,2))=1,DAY(fpdate)+14,DAY(fpdate)),DAY(fpdate))))))</f>
        <v xml:space="preserve"> </v>
      </c>
      <c r="C1576" s="94" t="str">
        <f t="shared" si="150"/>
        <v xml:space="preserve"> </v>
      </c>
      <c r="D1576" s="99"/>
      <c r="E1576" s="94" t="str">
        <f t="shared" si="151"/>
        <v xml:space="preserve"> </v>
      </c>
      <c r="F1576" s="94" t="str">
        <f t="shared" si="152"/>
        <v xml:space="preserve"> </v>
      </c>
      <c r="G1576" s="94" t="str">
        <f t="shared" si="148"/>
        <v xml:space="preserve"> </v>
      </c>
      <c r="H1576" s="98">
        <f t="shared" si="153"/>
        <v>2</v>
      </c>
      <c r="I1576"/>
    </row>
    <row r="1577" spans="1:9" ht="16">
      <c r="A1577" s="43" t="str">
        <f t="shared" si="149"/>
        <v xml:space="preserve"> </v>
      </c>
      <c r="B1577" s="93" t="str">
        <f>IF(A1577=" "," ",IF(periods_per_year=26,IF(A1577=1,fpdate,B1576+14),IF(periods_per_year=52,IF(A1577=1,fpdate,B1576+7),DATE(YEAR(fpdate),MONTH(fpdate)+(A1577-1)*months_per_period,IF(periods_per_year=24,IF((1-MOD(A1577,2))=1,DAY(fpdate)+14,DAY(fpdate)),DAY(fpdate))))))</f>
        <v xml:space="preserve"> </v>
      </c>
      <c r="C1577" s="94" t="str">
        <f t="shared" si="150"/>
        <v xml:space="preserve"> </v>
      </c>
      <c r="D1577" s="99"/>
      <c r="E1577" s="94" t="str">
        <f t="shared" si="151"/>
        <v xml:space="preserve"> </v>
      </c>
      <c r="F1577" s="94" t="str">
        <f t="shared" si="152"/>
        <v xml:space="preserve"> </v>
      </c>
      <c r="G1577" s="94" t="str">
        <f t="shared" si="148"/>
        <v xml:space="preserve"> </v>
      </c>
      <c r="H1577" s="98">
        <f t="shared" si="153"/>
        <v>2</v>
      </c>
      <c r="I1577"/>
    </row>
    <row r="1578" spans="1:9" ht="16">
      <c r="A1578" s="43" t="str">
        <f t="shared" si="149"/>
        <v xml:space="preserve"> </v>
      </c>
      <c r="B1578" s="93" t="str">
        <f>IF(A1578=" "," ",IF(periods_per_year=26,IF(A1578=1,fpdate,B1577+14),IF(periods_per_year=52,IF(A1578=1,fpdate,B1577+7),DATE(YEAR(fpdate),MONTH(fpdate)+(A1578-1)*months_per_period,IF(periods_per_year=24,IF((1-MOD(A1578,2))=1,DAY(fpdate)+14,DAY(fpdate)),DAY(fpdate))))))</f>
        <v xml:space="preserve"> </v>
      </c>
      <c r="C1578" s="94" t="str">
        <f t="shared" si="150"/>
        <v xml:space="preserve"> </v>
      </c>
      <c r="D1578" s="99"/>
      <c r="E1578" s="94" t="str">
        <f t="shared" si="151"/>
        <v xml:space="preserve"> </v>
      </c>
      <c r="F1578" s="94" t="str">
        <f t="shared" si="152"/>
        <v xml:space="preserve"> </v>
      </c>
      <c r="G1578" s="94" t="str">
        <f t="shared" si="148"/>
        <v xml:space="preserve"> </v>
      </c>
      <c r="H1578" s="98">
        <f t="shared" si="153"/>
        <v>2</v>
      </c>
      <c r="I1578"/>
    </row>
    <row r="1579" spans="1:9" ht="16">
      <c r="A1579" s="43" t="str">
        <f t="shared" si="149"/>
        <v xml:space="preserve"> </v>
      </c>
      <c r="B1579" s="93" t="str">
        <f>IF(A1579=" "," ",IF(periods_per_year=26,IF(A1579=1,fpdate,B1578+14),IF(periods_per_year=52,IF(A1579=1,fpdate,B1578+7),DATE(YEAR(fpdate),MONTH(fpdate)+(A1579-1)*months_per_period,IF(periods_per_year=24,IF((1-MOD(A1579,2))=1,DAY(fpdate)+14,DAY(fpdate)),DAY(fpdate))))))</f>
        <v xml:space="preserve"> </v>
      </c>
      <c r="C1579" s="94" t="str">
        <f t="shared" si="150"/>
        <v xml:space="preserve"> </v>
      </c>
      <c r="D1579" s="99"/>
      <c r="E1579" s="94" t="str">
        <f t="shared" si="151"/>
        <v xml:space="preserve"> </v>
      </c>
      <c r="F1579" s="94" t="str">
        <f t="shared" si="152"/>
        <v xml:space="preserve"> </v>
      </c>
      <c r="G1579" s="94" t="str">
        <f t="shared" si="148"/>
        <v xml:space="preserve"> </v>
      </c>
      <c r="H1579" s="98">
        <f t="shared" si="153"/>
        <v>2</v>
      </c>
      <c r="I1579"/>
    </row>
    <row r="1580" spans="1:9" ht="16">
      <c r="A1580" s="43" t="str">
        <f t="shared" si="149"/>
        <v xml:space="preserve"> </v>
      </c>
      <c r="B1580" s="93" t="str">
        <f>IF(A1580=" "," ",IF(periods_per_year=26,IF(A1580=1,fpdate,B1579+14),IF(periods_per_year=52,IF(A1580=1,fpdate,B1579+7),DATE(YEAR(fpdate),MONTH(fpdate)+(A1580-1)*months_per_period,IF(periods_per_year=24,IF((1-MOD(A1580,2))=1,DAY(fpdate)+14,DAY(fpdate)),DAY(fpdate))))))</f>
        <v xml:space="preserve"> </v>
      </c>
      <c r="C1580" s="94" t="str">
        <f t="shared" si="150"/>
        <v xml:space="preserve"> </v>
      </c>
      <c r="D1580" s="99"/>
      <c r="E1580" s="94" t="str">
        <f t="shared" si="151"/>
        <v xml:space="preserve"> </v>
      </c>
      <c r="F1580" s="94" t="str">
        <f t="shared" si="152"/>
        <v xml:space="preserve"> </v>
      </c>
      <c r="G1580" s="94" t="str">
        <f t="shared" si="148"/>
        <v xml:space="preserve"> </v>
      </c>
      <c r="H1580" s="98">
        <f t="shared" si="153"/>
        <v>2</v>
      </c>
      <c r="I1580"/>
    </row>
    <row r="1581" spans="1:9" ht="16">
      <c r="A1581" s="43" t="str">
        <f t="shared" si="149"/>
        <v xml:space="preserve"> </v>
      </c>
      <c r="B1581" s="93" t="str">
        <f>IF(A1581=" "," ",IF(periods_per_year=26,IF(A1581=1,fpdate,B1580+14),IF(periods_per_year=52,IF(A1581=1,fpdate,B1580+7),DATE(YEAR(fpdate),MONTH(fpdate)+(A1581-1)*months_per_period,IF(periods_per_year=24,IF((1-MOD(A1581,2))=1,DAY(fpdate)+14,DAY(fpdate)),DAY(fpdate))))))</f>
        <v xml:space="preserve"> </v>
      </c>
      <c r="C1581" s="94" t="str">
        <f t="shared" si="150"/>
        <v xml:space="preserve"> </v>
      </c>
      <c r="D1581" s="99"/>
      <c r="E1581" s="94" t="str">
        <f t="shared" si="151"/>
        <v xml:space="preserve"> </v>
      </c>
      <c r="F1581" s="94" t="str">
        <f t="shared" si="152"/>
        <v xml:space="preserve"> </v>
      </c>
      <c r="G1581" s="94" t="str">
        <f t="shared" si="148"/>
        <v xml:space="preserve"> </v>
      </c>
      <c r="H1581" s="98">
        <f t="shared" si="153"/>
        <v>2</v>
      </c>
      <c r="I1581"/>
    </row>
    <row r="1582" spans="1:9" ht="16">
      <c r="A1582" s="43" t="str">
        <f t="shared" si="149"/>
        <v xml:space="preserve"> </v>
      </c>
      <c r="B1582" s="93" t="str">
        <f>IF(A1582=" "," ",IF(periods_per_year=26,IF(A1582=1,fpdate,B1581+14),IF(periods_per_year=52,IF(A1582=1,fpdate,B1581+7),DATE(YEAR(fpdate),MONTH(fpdate)+(A1582-1)*months_per_period,IF(periods_per_year=24,IF((1-MOD(A1582,2))=1,DAY(fpdate)+14,DAY(fpdate)),DAY(fpdate))))))</f>
        <v xml:space="preserve"> </v>
      </c>
      <c r="C1582" s="94" t="str">
        <f t="shared" si="150"/>
        <v xml:space="preserve"> </v>
      </c>
      <c r="D1582" s="99"/>
      <c r="E1582" s="94" t="str">
        <f t="shared" si="151"/>
        <v xml:space="preserve"> </v>
      </c>
      <c r="F1582" s="94" t="str">
        <f t="shared" si="152"/>
        <v xml:space="preserve"> </v>
      </c>
      <c r="G1582" s="94" t="str">
        <f t="shared" si="148"/>
        <v xml:space="preserve"> </v>
      </c>
      <c r="H1582" s="98">
        <f t="shared" si="153"/>
        <v>2</v>
      </c>
      <c r="I1582"/>
    </row>
    <row r="1583" spans="1:9" ht="16">
      <c r="A1583" s="43" t="str">
        <f t="shared" si="149"/>
        <v xml:space="preserve"> </v>
      </c>
      <c r="B1583" s="93" t="str">
        <f>IF(A1583=" "," ",IF(periods_per_year=26,IF(A1583=1,fpdate,B1582+14),IF(periods_per_year=52,IF(A1583=1,fpdate,B1582+7),DATE(YEAR(fpdate),MONTH(fpdate)+(A1583-1)*months_per_period,IF(periods_per_year=24,IF((1-MOD(A1583,2))=1,DAY(fpdate)+14,DAY(fpdate)),DAY(fpdate))))))</f>
        <v xml:space="preserve"> </v>
      </c>
      <c r="C1583" s="94" t="str">
        <f t="shared" si="150"/>
        <v xml:space="preserve"> </v>
      </c>
      <c r="D1583" s="99"/>
      <c r="E1583" s="94" t="str">
        <f t="shared" si="151"/>
        <v xml:space="preserve"> </v>
      </c>
      <c r="F1583" s="94" t="str">
        <f t="shared" si="152"/>
        <v xml:space="preserve"> </v>
      </c>
      <c r="G1583" s="94" t="str">
        <f t="shared" si="148"/>
        <v xml:space="preserve"> </v>
      </c>
      <c r="H1583" s="98">
        <f t="shared" si="153"/>
        <v>2</v>
      </c>
      <c r="I1583"/>
    </row>
    <row r="1584" spans="1:9" ht="16">
      <c r="A1584" s="43" t="str">
        <f t="shared" si="149"/>
        <v xml:space="preserve"> </v>
      </c>
      <c r="B1584" s="93" t="str">
        <f>IF(A1584=" "," ",IF(periods_per_year=26,IF(A1584=1,fpdate,B1583+14),IF(periods_per_year=52,IF(A1584=1,fpdate,B1583+7),DATE(YEAR(fpdate),MONTH(fpdate)+(A1584-1)*months_per_period,IF(periods_per_year=24,IF((1-MOD(A1584,2))=1,DAY(fpdate)+14,DAY(fpdate)),DAY(fpdate))))))</f>
        <v xml:space="preserve"> </v>
      </c>
      <c r="C1584" s="94" t="str">
        <f t="shared" si="150"/>
        <v xml:space="preserve"> </v>
      </c>
      <c r="D1584" s="99"/>
      <c r="E1584" s="94" t="str">
        <f t="shared" si="151"/>
        <v xml:space="preserve"> </v>
      </c>
      <c r="F1584" s="94" t="str">
        <f t="shared" si="152"/>
        <v xml:space="preserve"> </v>
      </c>
      <c r="G1584" s="94" t="str">
        <f t="shared" si="148"/>
        <v xml:space="preserve"> </v>
      </c>
      <c r="H1584" s="98">
        <f t="shared" si="153"/>
        <v>2</v>
      </c>
      <c r="I1584"/>
    </row>
    <row r="1585" spans="1:9" ht="16">
      <c r="A1585" s="43" t="str">
        <f t="shared" si="149"/>
        <v xml:space="preserve"> </v>
      </c>
      <c r="B1585" s="93" t="str">
        <f>IF(A1585=" "," ",IF(periods_per_year=26,IF(A1585=1,fpdate,B1584+14),IF(periods_per_year=52,IF(A1585=1,fpdate,B1584+7),DATE(YEAR(fpdate),MONTH(fpdate)+(A1585-1)*months_per_period,IF(periods_per_year=24,IF((1-MOD(A1585,2))=1,DAY(fpdate)+14,DAY(fpdate)),DAY(fpdate))))))</f>
        <v xml:space="preserve"> </v>
      </c>
      <c r="C1585" s="94" t="str">
        <f t="shared" si="150"/>
        <v xml:space="preserve"> </v>
      </c>
      <c r="D1585" s="99"/>
      <c r="E1585" s="94" t="str">
        <f t="shared" si="151"/>
        <v xml:space="preserve"> </v>
      </c>
      <c r="F1585" s="94" t="str">
        <f t="shared" si="152"/>
        <v xml:space="preserve"> </v>
      </c>
      <c r="G1585" s="94" t="str">
        <f t="shared" si="148"/>
        <v xml:space="preserve"> </v>
      </c>
      <c r="H1585" s="98">
        <f t="shared" si="153"/>
        <v>2</v>
      </c>
      <c r="I1585"/>
    </row>
    <row r="1586" spans="1:9" ht="16">
      <c r="A1586" s="43" t="str">
        <f t="shared" si="149"/>
        <v xml:space="preserve"> </v>
      </c>
      <c r="B1586" s="93" t="str">
        <f>IF(A1586=" "," ",IF(periods_per_year=26,IF(A1586=1,fpdate,B1585+14),IF(periods_per_year=52,IF(A1586=1,fpdate,B1585+7),DATE(YEAR(fpdate),MONTH(fpdate)+(A1586-1)*months_per_period,IF(periods_per_year=24,IF((1-MOD(A1586,2))=1,DAY(fpdate)+14,DAY(fpdate)),DAY(fpdate))))))</f>
        <v xml:space="preserve"> </v>
      </c>
      <c r="C1586" s="94" t="str">
        <f t="shared" si="150"/>
        <v xml:space="preserve"> </v>
      </c>
      <c r="D1586" s="99"/>
      <c r="E1586" s="94" t="str">
        <f t="shared" si="151"/>
        <v xml:space="preserve"> </v>
      </c>
      <c r="F1586" s="94" t="str">
        <f t="shared" si="152"/>
        <v xml:space="preserve"> </v>
      </c>
      <c r="G1586" s="94" t="str">
        <f t="shared" si="148"/>
        <v xml:space="preserve"> </v>
      </c>
      <c r="H1586" s="98">
        <f t="shared" si="153"/>
        <v>2</v>
      </c>
      <c r="I1586"/>
    </row>
    <row r="1587" spans="1:9" ht="16">
      <c r="A1587" s="43" t="str">
        <f t="shared" si="149"/>
        <v xml:space="preserve"> </v>
      </c>
      <c r="B1587" s="93" t="str">
        <f>IF(A1587=" "," ",IF(periods_per_year=26,IF(A1587=1,fpdate,B1586+14),IF(periods_per_year=52,IF(A1587=1,fpdate,B1586+7),DATE(YEAR(fpdate),MONTH(fpdate)+(A1587-1)*months_per_period,IF(periods_per_year=24,IF((1-MOD(A1587,2))=1,DAY(fpdate)+14,DAY(fpdate)),DAY(fpdate))))))</f>
        <v xml:space="preserve"> </v>
      </c>
      <c r="C1587" s="94" t="str">
        <f t="shared" si="150"/>
        <v xml:space="preserve"> </v>
      </c>
      <c r="D1587" s="99"/>
      <c r="E1587" s="94" t="str">
        <f t="shared" si="151"/>
        <v xml:space="preserve"> </v>
      </c>
      <c r="F1587" s="94" t="str">
        <f t="shared" si="152"/>
        <v xml:space="preserve"> </v>
      </c>
      <c r="G1587" s="94" t="str">
        <f t="shared" si="148"/>
        <v xml:space="preserve"> </v>
      </c>
      <c r="H1587" s="98">
        <f t="shared" si="153"/>
        <v>2</v>
      </c>
      <c r="I1587"/>
    </row>
    <row r="1588" spans="1:9" ht="16">
      <c r="A1588" s="43" t="str">
        <f t="shared" si="149"/>
        <v xml:space="preserve"> </v>
      </c>
      <c r="B1588" s="93" t="str">
        <f>IF(A1588=" "," ",IF(periods_per_year=26,IF(A1588=1,fpdate,B1587+14),IF(periods_per_year=52,IF(A1588=1,fpdate,B1587+7),DATE(YEAR(fpdate),MONTH(fpdate)+(A1588-1)*months_per_period,IF(periods_per_year=24,IF((1-MOD(A1588,2))=1,DAY(fpdate)+14,DAY(fpdate)),DAY(fpdate))))))</f>
        <v xml:space="preserve"> </v>
      </c>
      <c r="C1588" s="94" t="str">
        <f t="shared" si="150"/>
        <v xml:space="preserve"> </v>
      </c>
      <c r="D1588" s="99"/>
      <c r="E1588" s="94" t="str">
        <f t="shared" si="151"/>
        <v xml:space="preserve"> </v>
      </c>
      <c r="F1588" s="94" t="str">
        <f t="shared" si="152"/>
        <v xml:space="preserve"> </v>
      </c>
      <c r="G1588" s="94" t="str">
        <f t="shared" si="148"/>
        <v xml:space="preserve"> </v>
      </c>
      <c r="H1588" s="98">
        <f t="shared" si="153"/>
        <v>2</v>
      </c>
      <c r="I1588"/>
    </row>
    <row r="1589" spans="1:9" ht="16">
      <c r="A1589" s="43" t="str">
        <f t="shared" si="149"/>
        <v xml:space="preserve"> </v>
      </c>
      <c r="B1589" s="93" t="str">
        <f>IF(A1589=" "," ",IF(periods_per_year=26,IF(A1589=1,fpdate,B1588+14),IF(periods_per_year=52,IF(A1589=1,fpdate,B1588+7),DATE(YEAR(fpdate),MONTH(fpdate)+(A1589-1)*months_per_period,IF(periods_per_year=24,IF((1-MOD(A1589,2))=1,DAY(fpdate)+14,DAY(fpdate)),DAY(fpdate))))))</f>
        <v xml:space="preserve"> </v>
      </c>
      <c r="C1589" s="94" t="str">
        <f t="shared" si="150"/>
        <v xml:space="preserve"> </v>
      </c>
      <c r="D1589" s="99"/>
      <c r="E1589" s="94" t="str">
        <f t="shared" si="151"/>
        <v xml:space="preserve"> </v>
      </c>
      <c r="F1589" s="94" t="str">
        <f t="shared" si="152"/>
        <v xml:space="preserve"> </v>
      </c>
      <c r="G1589" s="94" t="str">
        <f t="shared" si="148"/>
        <v xml:space="preserve"> </v>
      </c>
      <c r="H1589" s="98">
        <f t="shared" si="153"/>
        <v>2</v>
      </c>
      <c r="I1589"/>
    </row>
    <row r="1590" spans="1:9" ht="16">
      <c r="A1590" s="43" t="str">
        <f t="shared" si="149"/>
        <v xml:space="preserve"> </v>
      </c>
      <c r="B1590" s="93" t="str">
        <f>IF(A1590=" "," ",IF(periods_per_year=26,IF(A1590=1,fpdate,B1589+14),IF(periods_per_year=52,IF(A1590=1,fpdate,B1589+7),DATE(YEAR(fpdate),MONTH(fpdate)+(A1590-1)*months_per_period,IF(periods_per_year=24,IF((1-MOD(A1590,2))=1,DAY(fpdate)+14,DAY(fpdate)),DAY(fpdate))))))</f>
        <v xml:space="preserve"> </v>
      </c>
      <c r="C1590" s="94" t="str">
        <f t="shared" si="150"/>
        <v xml:space="preserve"> </v>
      </c>
      <c r="D1590" s="99"/>
      <c r="E1590" s="94" t="str">
        <f t="shared" si="151"/>
        <v xml:space="preserve"> </v>
      </c>
      <c r="F1590" s="94" t="str">
        <f t="shared" si="152"/>
        <v xml:space="preserve"> </v>
      </c>
      <c r="G1590" s="94" t="str">
        <f t="shared" si="148"/>
        <v xml:space="preserve"> </v>
      </c>
      <c r="H1590" s="98">
        <f t="shared" si="153"/>
        <v>2</v>
      </c>
      <c r="I1590"/>
    </row>
    <row r="1591" spans="1:9" ht="16">
      <c r="A1591" s="43" t="str">
        <f t="shared" si="149"/>
        <v xml:space="preserve"> </v>
      </c>
      <c r="B1591" s="93" t="str">
        <f>IF(A1591=" "," ",IF(periods_per_year=26,IF(A1591=1,fpdate,B1590+14),IF(periods_per_year=52,IF(A1591=1,fpdate,B1590+7),DATE(YEAR(fpdate),MONTH(fpdate)+(A1591-1)*months_per_period,IF(periods_per_year=24,IF((1-MOD(A1591,2))=1,DAY(fpdate)+14,DAY(fpdate)),DAY(fpdate))))))</f>
        <v xml:space="preserve"> </v>
      </c>
      <c r="C1591" s="94" t="str">
        <f t="shared" si="150"/>
        <v xml:space="preserve"> </v>
      </c>
      <c r="D1591" s="99"/>
      <c r="E1591" s="94" t="str">
        <f t="shared" si="151"/>
        <v xml:space="preserve"> </v>
      </c>
      <c r="F1591" s="94" t="str">
        <f t="shared" si="152"/>
        <v xml:space="preserve"> </v>
      </c>
      <c r="G1591" s="94" t="str">
        <f t="shared" si="148"/>
        <v xml:space="preserve"> </v>
      </c>
      <c r="H1591" s="98">
        <f t="shared" si="153"/>
        <v>2</v>
      </c>
      <c r="I1591"/>
    </row>
    <row r="1592" spans="1:9" ht="16">
      <c r="A1592" s="43" t="str">
        <f t="shared" si="149"/>
        <v xml:space="preserve"> </v>
      </c>
      <c r="B1592" s="93" t="str">
        <f>IF(A1592=" "," ",IF(periods_per_year=26,IF(A1592=1,fpdate,B1591+14),IF(periods_per_year=52,IF(A1592=1,fpdate,B1591+7),DATE(YEAR(fpdate),MONTH(fpdate)+(A1592-1)*months_per_period,IF(periods_per_year=24,IF((1-MOD(A1592,2))=1,DAY(fpdate)+14,DAY(fpdate)),DAY(fpdate))))))</f>
        <v xml:space="preserve"> </v>
      </c>
      <c r="C1592" s="94" t="str">
        <f t="shared" si="150"/>
        <v xml:space="preserve"> </v>
      </c>
      <c r="D1592" s="99"/>
      <c r="E1592" s="94" t="str">
        <f t="shared" si="151"/>
        <v xml:space="preserve"> </v>
      </c>
      <c r="F1592" s="94" t="str">
        <f t="shared" si="152"/>
        <v xml:space="preserve"> </v>
      </c>
      <c r="G1592" s="94" t="str">
        <f t="shared" si="148"/>
        <v xml:space="preserve"> </v>
      </c>
      <c r="H1592" s="98">
        <f t="shared" si="153"/>
        <v>2</v>
      </c>
      <c r="I1592"/>
    </row>
    <row r="1593" spans="1:9" ht="16">
      <c r="A1593" s="43" t="str">
        <f t="shared" si="149"/>
        <v xml:space="preserve"> </v>
      </c>
      <c r="B1593" s="93" t="str">
        <f>IF(A1593=" "," ",IF(periods_per_year=26,IF(A1593=1,fpdate,B1592+14),IF(periods_per_year=52,IF(A1593=1,fpdate,B1592+7),DATE(YEAR(fpdate),MONTH(fpdate)+(A1593-1)*months_per_period,IF(periods_per_year=24,IF((1-MOD(A1593,2))=1,DAY(fpdate)+14,DAY(fpdate)),DAY(fpdate))))))</f>
        <v xml:space="preserve"> </v>
      </c>
      <c r="C1593" s="94" t="str">
        <f t="shared" si="150"/>
        <v xml:space="preserve"> </v>
      </c>
      <c r="D1593" s="99"/>
      <c r="E1593" s="94" t="str">
        <f t="shared" si="151"/>
        <v xml:space="preserve"> </v>
      </c>
      <c r="F1593" s="94" t="str">
        <f t="shared" si="152"/>
        <v xml:space="preserve"> </v>
      </c>
      <c r="G1593" s="94" t="str">
        <f t="shared" si="148"/>
        <v xml:space="preserve"> </v>
      </c>
      <c r="H1593" s="98">
        <f t="shared" si="153"/>
        <v>2</v>
      </c>
      <c r="I1593"/>
    </row>
    <row r="1594" spans="1:9" ht="16">
      <c r="A1594" s="43" t="str">
        <f t="shared" si="149"/>
        <v xml:space="preserve"> </v>
      </c>
      <c r="B1594" s="93" t="str">
        <f>IF(A1594=" "," ",IF(periods_per_year=26,IF(A1594=1,fpdate,B1593+14),IF(periods_per_year=52,IF(A1594=1,fpdate,B1593+7),DATE(YEAR(fpdate),MONTH(fpdate)+(A1594-1)*months_per_period,IF(periods_per_year=24,IF((1-MOD(A1594,2))=1,DAY(fpdate)+14,DAY(fpdate)),DAY(fpdate))))))</f>
        <v xml:space="preserve"> </v>
      </c>
      <c r="C1594" s="94" t="str">
        <f t="shared" si="150"/>
        <v xml:space="preserve"> </v>
      </c>
      <c r="D1594" s="99"/>
      <c r="E1594" s="94" t="str">
        <f t="shared" si="151"/>
        <v xml:space="preserve"> </v>
      </c>
      <c r="F1594" s="94" t="str">
        <f t="shared" si="152"/>
        <v xml:space="preserve"> </v>
      </c>
      <c r="G1594" s="94" t="str">
        <f t="shared" si="148"/>
        <v xml:space="preserve"> </v>
      </c>
      <c r="H1594" s="98">
        <f t="shared" si="153"/>
        <v>2</v>
      </c>
      <c r="I1594"/>
    </row>
    <row r="1595" spans="1:9" ht="16">
      <c r="A1595" s="43" t="str">
        <f t="shared" si="149"/>
        <v xml:space="preserve"> </v>
      </c>
      <c r="B1595" s="93" t="str">
        <f>IF(A1595=" "," ",IF(periods_per_year=26,IF(A1595=1,fpdate,B1594+14),IF(periods_per_year=52,IF(A1595=1,fpdate,B1594+7),DATE(YEAR(fpdate),MONTH(fpdate)+(A1595-1)*months_per_period,IF(periods_per_year=24,IF((1-MOD(A1595,2))=1,DAY(fpdate)+14,DAY(fpdate)),DAY(fpdate))))))</f>
        <v xml:space="preserve"> </v>
      </c>
      <c r="C1595" s="94" t="str">
        <f t="shared" si="150"/>
        <v xml:space="preserve"> </v>
      </c>
      <c r="D1595" s="99"/>
      <c r="E1595" s="94" t="str">
        <f t="shared" si="151"/>
        <v xml:space="preserve"> </v>
      </c>
      <c r="F1595" s="94" t="str">
        <f t="shared" si="152"/>
        <v xml:space="preserve"> </v>
      </c>
      <c r="G1595" s="94" t="str">
        <f t="shared" si="148"/>
        <v xml:space="preserve"> </v>
      </c>
      <c r="H1595" s="98">
        <f t="shared" si="153"/>
        <v>2</v>
      </c>
      <c r="I1595"/>
    </row>
    <row r="1596" spans="1:9" ht="16">
      <c r="A1596" s="43" t="str">
        <f t="shared" si="149"/>
        <v xml:space="preserve"> </v>
      </c>
      <c r="B1596" s="93" t="str">
        <f>IF(A1596=" "," ",IF(periods_per_year=26,IF(A1596=1,fpdate,B1595+14),IF(periods_per_year=52,IF(A1596=1,fpdate,B1595+7),DATE(YEAR(fpdate),MONTH(fpdate)+(A1596-1)*months_per_period,IF(periods_per_year=24,IF((1-MOD(A1596,2))=1,DAY(fpdate)+14,DAY(fpdate)),DAY(fpdate))))))</f>
        <v xml:space="preserve"> </v>
      </c>
      <c r="C1596" s="94" t="str">
        <f t="shared" si="150"/>
        <v xml:space="preserve"> </v>
      </c>
      <c r="D1596" s="99"/>
      <c r="E1596" s="94" t="str">
        <f t="shared" si="151"/>
        <v xml:space="preserve"> </v>
      </c>
      <c r="F1596" s="94" t="str">
        <f t="shared" si="152"/>
        <v xml:space="preserve"> </v>
      </c>
      <c r="G1596" s="94" t="str">
        <f t="shared" si="148"/>
        <v xml:space="preserve"> </v>
      </c>
      <c r="H1596" s="98">
        <f t="shared" si="153"/>
        <v>2</v>
      </c>
      <c r="I1596"/>
    </row>
    <row r="1597" spans="1:9" ht="16">
      <c r="A1597" s="43" t="str">
        <f t="shared" si="149"/>
        <v xml:space="preserve"> </v>
      </c>
      <c r="B1597" s="93" t="str">
        <f>IF(A1597=" "," ",IF(periods_per_year=26,IF(A1597=1,fpdate,B1596+14),IF(periods_per_year=52,IF(A1597=1,fpdate,B1596+7),DATE(YEAR(fpdate),MONTH(fpdate)+(A1597-1)*months_per_period,IF(periods_per_year=24,IF((1-MOD(A1597,2))=1,DAY(fpdate)+14,DAY(fpdate)),DAY(fpdate))))))</f>
        <v xml:space="preserve"> </v>
      </c>
      <c r="C1597" s="94" t="str">
        <f t="shared" si="150"/>
        <v xml:space="preserve"> </v>
      </c>
      <c r="D1597" s="99"/>
      <c r="E1597" s="94" t="str">
        <f t="shared" si="151"/>
        <v xml:space="preserve"> </v>
      </c>
      <c r="F1597" s="94" t="str">
        <f t="shared" si="152"/>
        <v xml:space="preserve"> </v>
      </c>
      <c r="G1597" s="94" t="str">
        <f t="shared" si="148"/>
        <v xml:space="preserve"> </v>
      </c>
      <c r="H1597" s="98">
        <f t="shared" si="153"/>
        <v>2</v>
      </c>
      <c r="I1597"/>
    </row>
    <row r="1598" spans="1:9" ht="16">
      <c r="A1598" s="43" t="str">
        <f t="shared" si="149"/>
        <v xml:space="preserve"> </v>
      </c>
      <c r="B1598" s="93" t="str">
        <f>IF(A1598=" "," ",IF(periods_per_year=26,IF(A1598=1,fpdate,B1597+14),IF(periods_per_year=52,IF(A1598=1,fpdate,B1597+7),DATE(YEAR(fpdate),MONTH(fpdate)+(A1598-1)*months_per_period,IF(periods_per_year=24,IF((1-MOD(A1598,2))=1,DAY(fpdate)+14,DAY(fpdate)),DAY(fpdate))))))</f>
        <v xml:space="preserve"> </v>
      </c>
      <c r="C1598" s="94" t="str">
        <f t="shared" si="150"/>
        <v xml:space="preserve"> </v>
      </c>
      <c r="D1598" s="99"/>
      <c r="E1598" s="94" t="str">
        <f t="shared" si="151"/>
        <v xml:space="preserve"> </v>
      </c>
      <c r="F1598" s="94" t="str">
        <f t="shared" si="152"/>
        <v xml:space="preserve"> </v>
      </c>
      <c r="G1598" s="94" t="str">
        <f t="shared" ref="G1598:G1601" si="154">IF(A1598=" "," ",G1597-F1598)</f>
        <v xml:space="preserve"> </v>
      </c>
      <c r="H1598" s="98">
        <f t="shared" si="153"/>
        <v>2</v>
      </c>
      <c r="I1598"/>
    </row>
    <row r="1599" spans="1:9" ht="16">
      <c r="A1599" s="43" t="str">
        <f t="shared" si="149"/>
        <v xml:space="preserve"> </v>
      </c>
      <c r="B1599" s="93" t="str">
        <f>IF(A1599=" "," ",IF(periods_per_year=26,IF(A1599=1,fpdate,B1598+14),IF(periods_per_year=52,IF(A1599=1,fpdate,B1598+7),DATE(YEAR(fpdate),MONTH(fpdate)+(A1599-1)*months_per_period,IF(periods_per_year=24,IF((1-MOD(A1599,2))=1,DAY(fpdate)+14,DAY(fpdate)),DAY(fpdate))))))</f>
        <v xml:space="preserve"> </v>
      </c>
      <c r="C1599" s="94" t="str">
        <f t="shared" si="150"/>
        <v xml:space="preserve"> </v>
      </c>
      <c r="D1599" s="99"/>
      <c r="E1599" s="94" t="str">
        <f t="shared" si="151"/>
        <v xml:space="preserve"> </v>
      </c>
      <c r="F1599" s="94" t="str">
        <f t="shared" si="152"/>
        <v xml:space="preserve"> </v>
      </c>
      <c r="G1599" s="94" t="str">
        <f t="shared" si="154"/>
        <v xml:space="preserve"> </v>
      </c>
      <c r="H1599" s="98">
        <f t="shared" si="153"/>
        <v>2</v>
      </c>
      <c r="I1599"/>
    </row>
    <row r="1600" spans="1:9" ht="16">
      <c r="A1600" s="43" t="str">
        <f t="shared" si="149"/>
        <v xml:space="preserve"> </v>
      </c>
      <c r="B1600" s="93" t="str">
        <f>IF(A1600=" "," ",IF(periods_per_year=26,IF(A1600=1,fpdate,B1599+14),IF(periods_per_year=52,IF(A1600=1,fpdate,B1599+7),DATE(YEAR(fpdate),MONTH(fpdate)+(A1600-1)*months_per_period,IF(periods_per_year=24,IF((1-MOD(A1600,2))=1,DAY(fpdate)+14,DAY(fpdate)),DAY(fpdate))))))</f>
        <v xml:space="preserve"> </v>
      </c>
      <c r="C1600" s="94" t="str">
        <f t="shared" si="150"/>
        <v xml:space="preserve"> </v>
      </c>
      <c r="D1600" s="99"/>
      <c r="E1600" s="94" t="str">
        <f t="shared" si="151"/>
        <v xml:space="preserve"> </v>
      </c>
      <c r="F1600" s="94" t="str">
        <f t="shared" si="152"/>
        <v xml:space="preserve"> </v>
      </c>
      <c r="G1600" s="94" t="str">
        <f t="shared" si="154"/>
        <v xml:space="preserve"> </v>
      </c>
      <c r="H1600" s="98">
        <f t="shared" si="153"/>
        <v>2</v>
      </c>
      <c r="I1600"/>
    </row>
    <row r="1601" spans="1:9" ht="16">
      <c r="A1601" s="43" t="str">
        <f t="shared" si="149"/>
        <v xml:space="preserve"> </v>
      </c>
      <c r="B1601" s="93" t="str">
        <f>IF(A1601=" "," ",IF(periods_per_year=26,IF(A1601=1,fpdate,B1600+14),IF(periods_per_year=52,IF(A1601=1,fpdate,B1600+7),DATE(YEAR(fpdate),MONTH(fpdate)+(A1601-1)*months_per_period,IF(periods_per_year=24,IF((1-MOD(A1601,2))=1,DAY(fpdate)+14,DAY(fpdate)),DAY(fpdate))))))</f>
        <v xml:space="preserve"> </v>
      </c>
      <c r="C1601" s="94" t="str">
        <f t="shared" si="150"/>
        <v xml:space="preserve"> </v>
      </c>
      <c r="D1601" s="99"/>
      <c r="E1601" s="94" t="str">
        <f t="shared" si="151"/>
        <v xml:space="preserve"> </v>
      </c>
      <c r="F1601" s="94" t="str">
        <f t="shared" si="152"/>
        <v xml:space="preserve"> </v>
      </c>
      <c r="G1601" s="94" t="str">
        <f t="shared" si="154"/>
        <v xml:space="preserve"> </v>
      </c>
      <c r="H1601" s="98">
        <f t="shared" si="153"/>
        <v>2</v>
      </c>
      <c r="I1601"/>
    </row>
    <row r="1602" spans="1:9" ht="16">
      <c r="A1602" s="104"/>
      <c r="B1602" s="104"/>
      <c r="C1602" s="104"/>
      <c r="D1602" s="104"/>
      <c r="E1602" s="104"/>
      <c r="F1602" s="104"/>
      <c r="G1602" s="104"/>
      <c r="H1602" s="104"/>
      <c r="I1602"/>
    </row>
    <row r="1603" spans="1:9" ht="16">
      <c r="A1603"/>
      <c r="B1603"/>
      <c r="C1603"/>
      <c r="D1603"/>
      <c r="E1603"/>
      <c r="F1603"/>
      <c r="G1603"/>
      <c r="H1603"/>
      <c r="I1603"/>
    </row>
    <row r="1604" spans="1:9" ht="16">
      <c r="A1604"/>
      <c r="B1604"/>
      <c r="C1604"/>
      <c r="D1604"/>
      <c r="E1604"/>
      <c r="F1604"/>
      <c r="G1604"/>
      <c r="H1604"/>
      <c r="I1604"/>
    </row>
  </sheetData>
  <sheetProtection algorithmName="SHA-512" hashValue="uamxVqmv5YzOPjW/CqFBsHbQzpeYloEZO5qi7gIOyzddW26NVLDSzT59OjKn1g+kX3j+akgTcnvVw3u6Eq9nsg==" saltValue="I4dF64hAfQP/N6m1PQOWjA==" spinCount="100000" sheet="1" objects="1" scenarios="1" selectLockedCells="1"/>
  <mergeCells count="3">
    <mergeCell ref="A7:H7"/>
    <mergeCell ref="Z7:AC7"/>
    <mergeCell ref="L7:V7"/>
  </mergeCells>
  <conditionalFormatting sqref="A11:A1601">
    <cfRule type="notContainsText" dxfId="21" priority="6" operator="notContains" text=" ">
      <formula>ISERROR(SEARCH(" ",A11))</formula>
    </cfRule>
  </conditionalFormatting>
  <conditionalFormatting sqref="A11:C1601 E11:G1601">
    <cfRule type="expression" dxfId="20" priority="5">
      <formula>(AND(A11&lt;&gt;" ",A12=" "))</formula>
    </cfRule>
  </conditionalFormatting>
  <conditionalFormatting sqref="B10">
    <cfRule type="expression" dxfId="19" priority="7" stopIfTrue="1">
      <formula>($C9=$C$7+1)</formula>
    </cfRule>
  </conditionalFormatting>
  <conditionalFormatting sqref="D11:D1601">
    <cfRule type="expression" dxfId="18" priority="1">
      <formula>(C11&lt;&gt;" ")</formula>
    </cfRule>
    <cfRule type="expression" dxfId="17" priority="2">
      <formula>(AND(C11=" ",C10&lt;&gt;" "))</formula>
    </cfRule>
  </conditionalFormatting>
  <conditionalFormatting sqref="H11:H1601">
    <cfRule type="cellIs" dxfId="16" priority="3" operator="equal">
      <formula>1</formula>
    </cfRule>
    <cfRule type="expression" dxfId="15" priority="4">
      <formula>(G11&lt;&gt;" ")</formula>
    </cfRule>
  </conditionalFormatting>
  <dataValidations count="18">
    <dataValidation type="list" showInputMessage="1" showErrorMessage="1" sqref="HB64475 QX64475 AAT64475 AKP64475 AUL64475 BEH64475 BOD64475 BXZ64475 CHV64475 CRR64475 DBN64475 DLJ64475 DVF64475 EFB64475 EOX64475 EYT64475 FIP64475 FSL64475 GCH64475 GMD64475 GVZ64475 HFV64475 HPR64475 HZN64475 IJJ64475 ITF64475 JDB64475 JMX64475 JWT64475 KGP64475 KQL64475 LAH64475 LKD64475 LTZ64475 MDV64475 MNR64475 MXN64475 NHJ64475 NRF64475 OBB64475 OKX64475 OUT64475 PEP64475 POL64475 PYH64475 QID64475 QRZ64475 RBV64475 RLR64475 RVN64475 SFJ64475 SPF64475 SZB64475 TIX64475 TST64475 UCP64475 UML64475 UWH64475 VGD64475 VPZ64475 VZV64475 WJR64475 WTN64475 HB130011 QX130011 AAT130011 AKP130011 AUL130011 BEH130011 BOD130011 BXZ130011 CHV130011 CRR130011 DBN130011 DLJ130011 DVF130011 EFB130011 EOX130011 EYT130011 FIP130011 FSL130011 GCH130011 GMD130011 GVZ130011 HFV130011 HPR130011 HZN130011 IJJ130011 ITF130011 JDB130011 JMX130011 JWT130011 KGP130011 KQL130011 LAH130011 LKD130011 LTZ130011 MDV130011 MNR130011 MXN130011 NHJ130011 NRF130011 OBB130011 OKX130011 OUT130011 PEP130011 POL130011 PYH130011 QID130011 QRZ130011 RBV130011 RLR130011 RVN130011 SFJ130011 SPF130011 SZB130011 TIX130011 TST130011 UCP130011 UML130011 UWH130011 VGD130011 VPZ130011 VZV130011 WJR130011 WTN130011 HB195547 QX195547 AAT195547 AKP195547 AUL195547 BEH195547 BOD195547 BXZ195547 CHV195547 CRR195547 DBN195547 DLJ195547 DVF195547 EFB195547 EOX195547 EYT195547 FIP195547 FSL195547 GCH195547 GMD195547 GVZ195547 HFV195547 HPR195547 HZN195547 IJJ195547 ITF195547 JDB195547 JMX195547 JWT195547 KGP195547 KQL195547 LAH195547 LKD195547 LTZ195547 MDV195547 MNR195547 MXN195547 NHJ195547 NRF195547 OBB195547 OKX195547 OUT195547 PEP195547 POL195547 PYH195547 QID195547 QRZ195547 RBV195547 RLR195547 RVN195547 SFJ195547 SPF195547 SZB195547 TIX195547 TST195547 UCP195547 UML195547 UWH195547 VGD195547 VPZ195547 VZV195547 WJR195547 WTN195547 HB261083 QX261083 AAT261083 AKP261083 AUL261083 BEH261083 BOD261083 BXZ261083 CHV261083 CRR261083 DBN261083 DLJ261083 DVF261083 EFB261083 EOX261083 EYT261083 FIP261083 FSL261083 GCH261083 GMD261083 GVZ261083 HFV261083 HPR261083 HZN261083 IJJ261083 ITF261083 JDB261083 JMX261083 JWT261083 KGP261083 KQL261083 LAH261083 LKD261083 LTZ261083 MDV261083 MNR261083 MXN261083 NHJ261083 NRF261083 OBB261083 OKX261083 OUT261083 PEP261083 POL261083 PYH261083 QID261083 QRZ261083 RBV261083 RLR261083 RVN261083 SFJ261083 SPF261083 SZB261083 TIX261083 TST261083 UCP261083 UML261083 UWH261083 VGD261083 VPZ261083 VZV261083 WJR261083 WTN261083 HB326619 QX326619 AAT326619 AKP326619 AUL326619 BEH326619 BOD326619 BXZ326619 CHV326619 CRR326619 DBN326619 DLJ326619 DVF326619 EFB326619 EOX326619 EYT326619 FIP326619 FSL326619 GCH326619 GMD326619 GVZ326619 HFV326619 HPR326619 HZN326619 IJJ326619 ITF326619 JDB326619 JMX326619 JWT326619 KGP326619 KQL326619 LAH326619 LKD326619 LTZ326619 MDV326619 MNR326619 MXN326619 NHJ326619 NRF326619 OBB326619 OKX326619 OUT326619 PEP326619 POL326619 PYH326619 QID326619 QRZ326619 RBV326619 RLR326619 RVN326619 SFJ326619 SPF326619 SZB326619 TIX326619 TST326619 UCP326619 UML326619 UWH326619 VGD326619 VPZ326619 VZV326619 WJR326619 WTN326619 HB392155 QX392155 AAT392155 AKP392155 AUL392155 BEH392155 BOD392155 BXZ392155 CHV392155 CRR392155 DBN392155 DLJ392155 DVF392155 EFB392155 EOX392155 EYT392155 FIP392155 FSL392155 GCH392155 GMD392155 GVZ392155 HFV392155 HPR392155 HZN392155 IJJ392155 ITF392155 JDB392155 JMX392155 JWT392155 KGP392155 KQL392155 LAH392155 LKD392155 LTZ392155 MDV392155 MNR392155 MXN392155 NHJ392155 NRF392155 OBB392155 OKX392155 OUT392155 PEP392155 POL392155 PYH392155 QID392155 QRZ392155 RBV392155 RLR392155 RVN392155 SFJ392155 SPF392155 SZB392155 TIX392155 TST392155 UCP392155 UML392155 UWH392155 VGD392155 VPZ392155 VZV392155 WJR392155 WTN392155 HB457691 QX457691 AAT457691 AKP457691 AUL457691 BEH457691 BOD457691 BXZ457691 CHV457691 CRR457691 DBN457691 DLJ457691 DVF457691 EFB457691 EOX457691 EYT457691 FIP457691 FSL457691 GCH457691 GMD457691 GVZ457691 HFV457691 HPR457691 HZN457691 IJJ457691 ITF457691 JDB457691 JMX457691 JWT457691 KGP457691 KQL457691 LAH457691 LKD457691 LTZ457691 MDV457691 MNR457691 MXN457691 NHJ457691 NRF457691 OBB457691 OKX457691 OUT457691 PEP457691 POL457691 PYH457691 QID457691 QRZ457691 RBV457691 RLR457691 RVN457691 SFJ457691 SPF457691 SZB457691 TIX457691 TST457691 UCP457691 UML457691 UWH457691 VGD457691 VPZ457691 VZV457691 WJR457691 WTN457691 HB523227 QX523227 AAT523227 AKP523227 AUL523227 BEH523227 BOD523227 BXZ523227 CHV523227 CRR523227 DBN523227 DLJ523227 DVF523227 EFB523227 EOX523227 EYT523227 FIP523227 FSL523227 GCH523227 GMD523227 GVZ523227 HFV523227 HPR523227 HZN523227 IJJ523227 ITF523227 JDB523227 JMX523227 JWT523227 KGP523227 KQL523227 LAH523227 LKD523227 LTZ523227 MDV523227 MNR523227 MXN523227 NHJ523227 NRF523227 OBB523227 OKX523227 OUT523227 PEP523227 POL523227 PYH523227 QID523227 QRZ523227 RBV523227 RLR523227 RVN523227 SFJ523227 SPF523227 SZB523227 TIX523227 TST523227 UCP523227 UML523227 UWH523227 VGD523227 VPZ523227 VZV523227 WJR523227 WTN523227 HB588763 QX588763 AAT588763 AKP588763 AUL588763 BEH588763 BOD588763 BXZ588763 CHV588763 CRR588763 DBN588763 DLJ588763 DVF588763 EFB588763 EOX588763 EYT588763 FIP588763 FSL588763 GCH588763 GMD588763 GVZ588763 HFV588763 HPR588763 HZN588763 IJJ588763 ITF588763 JDB588763 JMX588763 JWT588763 KGP588763 KQL588763 LAH588763 LKD588763 LTZ588763 MDV588763 MNR588763 MXN588763 NHJ588763 NRF588763 OBB588763 OKX588763 OUT588763 PEP588763 POL588763 PYH588763 QID588763 QRZ588763 RBV588763 RLR588763 RVN588763 SFJ588763 SPF588763 SZB588763 TIX588763 TST588763 UCP588763 UML588763 UWH588763 VGD588763 VPZ588763 VZV588763 WJR588763 WTN588763 HB654299 QX654299 AAT654299 AKP654299 AUL654299 BEH654299 BOD654299 BXZ654299 CHV654299 CRR654299 DBN654299 DLJ654299 DVF654299 EFB654299 EOX654299 EYT654299 FIP654299 FSL654299 GCH654299 GMD654299 GVZ654299 HFV654299 HPR654299 HZN654299 IJJ654299 ITF654299 JDB654299 JMX654299 JWT654299 KGP654299 KQL654299 LAH654299 LKD654299 LTZ654299 MDV654299 MNR654299 MXN654299 NHJ654299 NRF654299 OBB654299 OKX654299 OUT654299 PEP654299 POL654299 PYH654299 QID654299 QRZ654299 RBV654299 RLR654299 RVN654299 SFJ654299 SPF654299 SZB654299 TIX654299 TST654299 UCP654299 UML654299 UWH654299 VGD654299 VPZ654299 VZV654299 WJR654299 WTN654299 HB719835 QX719835 AAT719835 AKP719835 AUL719835 BEH719835 BOD719835 BXZ719835 CHV719835 CRR719835 DBN719835 DLJ719835 DVF719835 EFB719835 EOX719835 EYT719835 FIP719835 FSL719835 GCH719835 GMD719835 GVZ719835 HFV719835 HPR719835 HZN719835 IJJ719835 ITF719835 JDB719835 JMX719835 JWT719835 KGP719835 KQL719835 LAH719835 LKD719835 LTZ719835 MDV719835 MNR719835 MXN719835 NHJ719835 NRF719835 OBB719835 OKX719835 OUT719835 PEP719835 POL719835 PYH719835 QID719835 QRZ719835 RBV719835 RLR719835 RVN719835 SFJ719835 SPF719835 SZB719835 TIX719835 TST719835 UCP719835 UML719835 UWH719835 VGD719835 VPZ719835 VZV719835 WJR719835 WTN719835 HB785371 QX785371 AAT785371 AKP785371 AUL785371 BEH785371 BOD785371 BXZ785371 CHV785371 CRR785371 DBN785371 DLJ785371 DVF785371 EFB785371 EOX785371 EYT785371 FIP785371 FSL785371 GCH785371 GMD785371 GVZ785371 HFV785371 HPR785371 HZN785371 IJJ785371 ITF785371 JDB785371 JMX785371 JWT785371 KGP785371 KQL785371 LAH785371 LKD785371 LTZ785371 MDV785371 MNR785371 MXN785371 NHJ785371 NRF785371 OBB785371 OKX785371 OUT785371 PEP785371 POL785371 PYH785371 QID785371 QRZ785371 RBV785371 RLR785371 RVN785371 SFJ785371 SPF785371 SZB785371 TIX785371 TST785371 UCP785371 UML785371 UWH785371 VGD785371 VPZ785371 VZV785371 WJR785371 WTN785371 HB850907 QX850907 AAT850907 AKP850907 AUL850907 BEH850907 BOD850907 BXZ850907 CHV850907 CRR850907 DBN850907 DLJ850907 DVF850907 EFB850907 EOX850907 EYT850907 FIP850907 FSL850907 GCH850907 GMD850907 GVZ850907 HFV850907 HPR850907 HZN850907 IJJ850907 ITF850907 JDB850907 JMX850907 JWT850907 KGP850907 KQL850907 LAH850907 LKD850907 LTZ850907 MDV850907 MNR850907 MXN850907 NHJ850907 NRF850907 OBB850907 OKX850907 OUT850907 PEP850907 POL850907 PYH850907 QID850907 QRZ850907 RBV850907 RLR850907 RVN850907 SFJ850907 SPF850907 SZB850907 TIX850907 TST850907 UCP850907 UML850907 UWH850907 VGD850907 VPZ850907 VZV850907 WJR850907 WTN850907 HB916443 QX916443 AAT916443 AKP916443 AUL916443 BEH916443 BOD916443 BXZ916443 CHV916443 CRR916443 DBN916443 DLJ916443 DVF916443 EFB916443 EOX916443 EYT916443 FIP916443 FSL916443 GCH916443 GMD916443 GVZ916443 HFV916443 HPR916443 HZN916443 IJJ916443 ITF916443 JDB916443 JMX916443 JWT916443 KGP916443 KQL916443 LAH916443 LKD916443 LTZ916443 MDV916443 MNR916443 MXN916443 NHJ916443 NRF916443 OBB916443 OKX916443 OUT916443 PEP916443 POL916443 PYH916443 QID916443 QRZ916443 RBV916443 RLR916443 RVN916443 SFJ916443 SPF916443 SZB916443 TIX916443 TST916443 UCP916443 UML916443 UWH916443 VGD916443 VPZ916443 VZV916443 WJR916443 WTN916443 HB981979 QX981979 AAT981979 AKP981979 AUL981979 BEH981979 BOD981979 BXZ981979 CHV981979 CRR981979 DBN981979 DLJ981979 DVF981979 EFB981979 EOX981979 EYT981979 FIP981979 FSL981979 GCH981979 GMD981979 GVZ981979 HFV981979 HPR981979 HZN981979 IJJ981979 ITF981979 JDB981979 JMX981979 JWT981979 KGP981979 KQL981979 LAH981979 LKD981979 LTZ981979 MDV981979 MNR981979 MXN981979 NHJ981979 NRF981979 OBB981979 OKX981979 OUT981979 PEP981979 POL981979 PYH981979 QID981979 QRZ981979 RBV981979 RLR981979 RVN981979 SFJ981979 SPF981979 SZB981979 TIX981979 TST981979 UCP981979 UML981979 UWH981979 VGD981979 VPZ981979 VZV981979 WJR981979 WTN981979 C5" xr:uid="{AB9A857A-065A-E14D-A395-5939AD7175C7}">
      <formula1>"Annually,Semi-Annually,Quarterly,Bi-Monthly,Monthly,Semi-Monthly,Bi-Weekly,Weekly"</formula1>
    </dataValidation>
    <dataValidation allowBlank="1" showInputMessage="1" showErrorMessage="1" prompt="Worksheet title is in this cell" sqref="Z6" xr:uid="{839C20C2-1BDD-B64E-BA1C-48245CBEC988}"/>
    <dataValidation allowBlank="1" showInputMessage="1" showErrorMessage="1" prompt="Enter loan information in the loan comparison info table below" sqref="Z7" xr:uid="{0BC2B2BE-423E-C543-B031-3A851CAB29F7}"/>
    <dataValidation allowBlank="1" showInputMessage="1" showErrorMessage="1" prompt="Enter loan information for scenario 2 in this column. The chart below in cell B12 will automatically update along with scheduled payment, total payments and total interest." sqref="AB9" xr:uid="{04153325-4E06-6D4A-AC2D-5370E56F03E7}"/>
    <dataValidation allowBlank="1" showInputMessage="1" showErrorMessage="1" prompt="Enter loan information for scenario 3 in this column. The chart below in cell B12 will automatically update along with scheduled payment, total payments, and total interest." sqref="AC9" xr:uid="{2D4A7610-9F43-AF44-B333-C3743138645B}"/>
    <dataValidation allowBlank="1" showInputMessage="1" showErrorMessage="1" prompt="Enter loan information for scenario 1 in this column. The chart below in cell B12 will automatically update along with scheduled payment, total payments and total interest." sqref="AA9" xr:uid="{8C9B46B5-74F1-9941-B3F0-C073410158A9}"/>
    <dataValidation allowBlank="1" showInputMessage="1" showErrorMessage="1" prompt="This workbook automatically generates a 3 loan comparison when loan amount, payment frequency, annual interest rate, and loan period in years is updated. Chart is in B12." sqref="Y2" xr:uid="{F62F26F8-BE09-8F46-901B-1E835D82FB9B}"/>
    <dataValidation allowBlank="1" showErrorMessage="1" sqref="AE3" xr:uid="{8AF8C0C7-A0F4-9744-85A1-A2CA6D580CA4}"/>
    <dataValidation allowBlank="1" showInputMessage="1" showErrorMessage="1" prompt="Enter annual interest rate for scenario 3 in this cell" sqref="AC12" xr:uid="{5DBF1CEE-FD13-CA4E-8830-61A3DC7D0893}"/>
    <dataValidation allowBlank="1" showInputMessage="1" showErrorMessage="1" prompt="Enter annual interest rate for scenario 2 in this cell" sqref="AB12" xr:uid="{608731AD-6078-DE46-9536-5FAC681A19EB}"/>
    <dataValidation allowBlank="1" showInputMessage="1" showErrorMessage="1" prompt="Enter loan period in years for scenario 3 in this cell" sqref="AC10" xr:uid="{D1E79C9C-7B76-5A49-AC4B-4BD5DCE9D16A}"/>
    <dataValidation allowBlank="1" showInputMessage="1" showErrorMessage="1" prompt="Enter loan period in years for scenario 2 in this cell" sqref="AB10" xr:uid="{190E617C-D30D-6544-B3DD-A34558A00BE2}"/>
    <dataValidation allowBlank="1" showInputMessage="1" showErrorMessage="1" prompt="Total interest is automatically calculated using the inputs entered for scenario 1 in this cell" sqref="AA15:AC15" xr:uid="{308DBDF0-A4A9-7241-A87B-6EF5EB083671}"/>
    <dataValidation allowBlank="1" showInputMessage="1" showErrorMessage="1" prompt="Total payments are automatically calculated using the inputs entered for scenario 1 in this cell" sqref="AA14:AC14" xr:uid="{307E19FB-4165-624F-AD3F-EF1E8ACF3F12}"/>
    <dataValidation allowBlank="1" showInputMessage="1" showErrorMessage="1" prompt="Scheduled payment is automatically calculated using the inputs entered for scenario 1 in this cell" sqref="AA13:AC13" xr:uid="{DA5A922F-4F59-6C42-87D8-28FDCD62A1D0}"/>
    <dataValidation allowBlank="1" showInputMessage="1" showErrorMessage="1" prompt="Enter annual interest rate for scenario 1 in this cell" sqref="AA12" xr:uid="{A30AF5B1-45B0-9E43-833E-EBACC2A7E123}"/>
    <dataValidation allowBlank="1" showInputMessage="1" showErrorMessage="1" prompt="Enter loan period in years for scenario 1 in this cell" sqref="AA10" xr:uid="{CDD213C3-4FC8-1849-8031-10399BD07530}"/>
    <dataValidation allowBlank="1" showInputMessage="1" showErrorMessage="1" prompt="Enter loan amount in this cell" sqref="Z9" xr:uid="{86B7D54F-94BD-C843-A2C7-DF1052740156}"/>
  </dataValidations>
  <pageMargins left="0.75" right="0.75" top="1" bottom="1" header="0.5" footer="0.5"/>
  <pageSetup orientation="portrait"/>
  <headerFooter alignWithMargins="0">
    <oddHeader>&amp;RPage &amp;P of &amp;N</oddHeader>
    <oddFooter>&amp;L&amp;8http://www.vertex42.com/ExcelTemplates/loan-amortization-schedule.html&amp;R&amp;8© 2005 Vertex42 LLC</oddFooter>
  </headerFooter>
  <drawing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Select payment frequency from the list. Select CANCEL, then press ALT+DOWN ARROW to open drop-down list and ENTER to make selection" prompt="Enter payment frequency in this cell for scenario 3. Press ALT+DOWN ARROW to open drop-down list, then press ENTER to select the payment frequency in this cell" xr:uid="{99068D9A-E07D-D14F-9469-710A3CB1C841}">
          <x14:formula1>
            <xm:f>Tables!$BC$4:$BC$7</xm:f>
          </x14:formula1>
          <xm:sqref>AC11</xm:sqref>
        </x14:dataValidation>
        <x14:dataValidation type="list" errorStyle="warning" allowBlank="1" showInputMessage="1" showErrorMessage="1" error="Select payment frequency from the list. Select CANCEL, then press ALT+DOWN ARROW to open drop-down list and ENTER to make selection" prompt="Enter payment frequency in this cell for scenario 1. Press ALT+DOWN ARROW to open drop-down list, then press ENTER to select the payment frequency in this cell" xr:uid="{9196537B-F204-9C4A-ACD7-43BE1C950F44}">
          <x14:formula1>
            <xm:f>Tables!$BC$4:$BC$7</xm:f>
          </x14:formula1>
          <xm:sqref>AA11</xm:sqref>
        </x14:dataValidation>
        <x14:dataValidation type="list" errorStyle="warning" allowBlank="1" showInputMessage="1" showErrorMessage="1" error="Select payment frequency from the list. Select CANCEL, then press ALT+DOWN ARROW to open drop-down list and ENTER to make selection" prompt="Enter payment frequency in this cell for scenario 2. Press ALT+DOWN ARROW to open drop-down list, then press ENTER to select the payment frequency in this cell" xr:uid="{8DDFBBD1-5289-BF46-ACB2-180204B29C37}">
          <x14:formula1>
            <xm:f>Tables!$BC$4:$BC$7</xm:f>
          </x14:formula1>
          <xm:sqref>AB11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4E90D-FF8D-5F49-939E-3F022C98F4C1}">
  <sheetPr>
    <tabColor theme="9" tint="0.59999389629810485"/>
    <pageSetUpPr fitToPage="1"/>
  </sheetPr>
  <dimension ref="A1:K39"/>
  <sheetViews>
    <sheetView showGridLines="0" zoomScale="125" zoomScaleNormal="125" workbookViewId="0">
      <selection activeCell="B22" sqref="B22"/>
    </sheetView>
  </sheetViews>
  <sheetFormatPr baseColWidth="10" defaultColWidth="9.1640625" defaultRowHeight="27.75" customHeight="1"/>
  <cols>
    <col min="1" max="1" width="28.83203125" style="149" customWidth="1"/>
    <col min="2" max="3" width="12.83203125" style="149" customWidth="1"/>
    <col min="4" max="4" width="28.83203125" style="149" customWidth="1"/>
    <col min="5" max="6" width="12.83203125" style="149" customWidth="1"/>
    <col min="7" max="7" width="28.83203125" style="149" customWidth="1"/>
    <col min="8" max="9" width="12.83203125" style="149" customWidth="1"/>
    <col min="10" max="10" width="28.83203125" style="149" customWidth="1"/>
    <col min="11" max="11" width="12.83203125" style="149" customWidth="1"/>
    <col min="12" max="14" width="2.1640625" style="149" customWidth="1"/>
    <col min="15" max="22" width="9.1640625" style="149"/>
    <col min="23" max="23" width="9.1640625" style="149" customWidth="1"/>
    <col min="24" max="16384" width="9.1640625" style="149"/>
  </cols>
  <sheetData>
    <row r="1" spans="1:5" ht="33" customHeight="1">
      <c r="A1" s="143"/>
      <c r="B1" s="143"/>
      <c r="C1" s="144" t="s">
        <v>156</v>
      </c>
      <c r="D1" s="143"/>
      <c r="E1" s="143"/>
    </row>
    <row r="2" spans="1:5" ht="18.75" customHeight="1">
      <c r="A2" s="145"/>
      <c r="B2" s="178" t="s">
        <v>256</v>
      </c>
      <c r="C2" s="178"/>
      <c r="D2" s="178" t="s">
        <v>257</v>
      </c>
      <c r="E2" s="146"/>
    </row>
    <row r="3" spans="1:5" ht="3.75" customHeight="1">
      <c r="A3" s="145"/>
      <c r="B3" s="147"/>
      <c r="C3" s="147"/>
      <c r="D3" s="143"/>
      <c r="E3" s="143"/>
    </row>
    <row r="4" spans="1:5" ht="46.5" customHeight="1">
      <c r="A4" s="179">
        <f>TotalYearlyIncome/TotalYearlyIncome</f>
        <v>1</v>
      </c>
      <c r="B4" s="215">
        <f>SUM(YearlyNetIncome[AMOUNT])</f>
        <v>133125</v>
      </c>
      <c r="C4" s="215"/>
      <c r="D4" s="215">
        <f>SUM(YearlyGrossIncome[AMOUNT])</f>
        <v>177500</v>
      </c>
      <c r="E4" s="215"/>
    </row>
    <row r="5" spans="1:5" ht="18.75" customHeight="1">
      <c r="A5" s="143"/>
      <c r="B5" s="143"/>
      <c r="C5" s="178" t="s">
        <v>157</v>
      </c>
      <c r="D5" s="146"/>
      <c r="E5" s="143"/>
    </row>
    <row r="6" spans="1:5" ht="3.75" customHeight="1">
      <c r="A6" s="143"/>
      <c r="B6" s="143"/>
      <c r="C6" s="147"/>
      <c r="D6" s="147"/>
      <c r="E6" s="143"/>
    </row>
    <row r="7" spans="1:5" ht="46.5" customHeight="1">
      <c r="A7" s="143"/>
      <c r="B7" s="179" t="str">
        <f>"Goal ↓ 50%, Actual "&amp;TEXT(C7/$B$4,"0.0%")</f>
        <v>Goal ↓ 50%, Actual 76.9%</v>
      </c>
      <c r="C7" s="216">
        <f>SUM(A22:B39)+SUM(E22:E39)+SUM(H22:H37)</f>
        <v>102330</v>
      </c>
      <c r="D7" s="216"/>
      <c r="E7" s="180"/>
    </row>
    <row r="8" spans="1:5" ht="18.75" customHeight="1">
      <c r="A8" s="143"/>
      <c r="B8" s="148"/>
      <c r="C8" s="178" t="s">
        <v>158</v>
      </c>
      <c r="D8" s="146"/>
      <c r="E8" s="181"/>
    </row>
    <row r="9" spans="1:5" ht="3.75" customHeight="1">
      <c r="A9" s="143"/>
      <c r="B9" s="148"/>
      <c r="C9" s="147"/>
      <c r="D9" s="147"/>
      <c r="E9" s="181"/>
    </row>
    <row r="10" spans="1:5" ht="46.5" customHeight="1">
      <c r="A10" s="143"/>
      <c r="B10" s="179" t="str">
        <f>"Goal ↓ 30%, Actual "&amp;TEXT(C10/$B$4,"0.0%")</f>
        <v>Goal ↓ 30%, Actual 7.9%</v>
      </c>
      <c r="C10" s="216">
        <f>SUM(YearlyExpensesWants[AMOUNT])</f>
        <v>10500</v>
      </c>
      <c r="D10" s="216"/>
      <c r="E10" s="180"/>
    </row>
    <row r="11" spans="1:5" ht="18.75" customHeight="1">
      <c r="A11" s="143"/>
      <c r="B11" s="148"/>
      <c r="C11" s="178" t="s">
        <v>159</v>
      </c>
      <c r="D11" s="146"/>
      <c r="E11" s="181"/>
    </row>
    <row r="12" spans="1:5" ht="3.75" customHeight="1">
      <c r="A12" s="143"/>
      <c r="B12" s="148"/>
      <c r="C12" s="147"/>
      <c r="D12" s="147"/>
      <c r="E12" s="181"/>
    </row>
    <row r="13" spans="1:5" ht="46.5" customHeight="1">
      <c r="A13" s="143"/>
      <c r="B13" s="179" t="str">
        <f>"Goal ↓ 80%, Actual "&amp;TEXT(C13/$B$4,"0.0%")</f>
        <v>Goal ↓ 80%, Actual 84.8%</v>
      </c>
      <c r="C13" s="212">
        <f>C7+C10</f>
        <v>112830</v>
      </c>
      <c r="D13" s="212"/>
      <c r="E13" s="180"/>
    </row>
    <row r="14" spans="1:5" ht="18.75" customHeight="1">
      <c r="A14" s="143"/>
      <c r="B14" s="148"/>
      <c r="C14" s="178" t="s">
        <v>160</v>
      </c>
      <c r="D14" s="146"/>
      <c r="E14" s="181"/>
    </row>
    <row r="15" spans="1:5" ht="3.75" customHeight="1">
      <c r="A15" s="143"/>
      <c r="B15" s="148"/>
      <c r="C15" s="147"/>
      <c r="D15" s="147"/>
      <c r="E15" s="181"/>
    </row>
    <row r="16" spans="1:5" ht="46.5" customHeight="1">
      <c r="A16" s="143"/>
      <c r="B16" s="179" t="str">
        <f>"Goal ↑ 20%, Actual "&amp;TEXT(C16/$B$4,"0.0%")</f>
        <v>Goal ↑ 20%, Actual 16.9%</v>
      </c>
      <c r="C16" s="213">
        <f>SUM(Input!B26,Input!B27,Input!B28,Input!B29)</f>
        <v>22538</v>
      </c>
      <c r="D16" s="213"/>
      <c r="E16" s="180"/>
    </row>
    <row r="17" spans="1:11" ht="18.75" customHeight="1">
      <c r="A17" s="148"/>
      <c r="B17" s="148"/>
      <c r="C17" s="178" t="s">
        <v>161</v>
      </c>
      <c r="D17" s="146"/>
      <c r="E17" s="181"/>
    </row>
    <row r="18" spans="1:11" ht="3.75" customHeight="1">
      <c r="A18" s="148"/>
      <c r="B18" s="148"/>
      <c r="C18" s="147"/>
      <c r="D18" s="147"/>
      <c r="E18" s="181"/>
    </row>
    <row r="19" spans="1:11" ht="46.5" customHeight="1">
      <c r="A19" s="148"/>
      <c r="B19" s="179">
        <f>C19/$B$4</f>
        <v>-1.6848826291079814E-2</v>
      </c>
      <c r="C19" s="214">
        <f>TotalYearlyIncome-TotalYearlyExpenses-TotalYearlySavings</f>
        <v>-2243</v>
      </c>
      <c r="D19" s="214"/>
      <c r="E19" s="180"/>
    </row>
    <row r="20" spans="1:11" ht="31.5" customHeight="1">
      <c r="A20" s="149" t="s">
        <v>164</v>
      </c>
      <c r="D20" s="149" t="s">
        <v>164</v>
      </c>
      <c r="G20" s="149" t="s">
        <v>164</v>
      </c>
      <c r="J20" s="149" t="s">
        <v>165</v>
      </c>
    </row>
    <row r="21" spans="1:11" ht="18.75" customHeight="1">
      <c r="A21" s="149" t="s">
        <v>166</v>
      </c>
      <c r="B21" s="149" t="s">
        <v>167</v>
      </c>
      <c r="D21" s="149" t="s">
        <v>166</v>
      </c>
      <c r="E21" s="149" t="s">
        <v>167</v>
      </c>
      <c r="G21" s="149" t="s">
        <v>166</v>
      </c>
      <c r="H21" s="149" t="s">
        <v>167</v>
      </c>
      <c r="J21" s="149" t="s">
        <v>166</v>
      </c>
      <c r="K21" s="149" t="s">
        <v>167</v>
      </c>
    </row>
    <row r="22" spans="1:11" ht="28" customHeight="1">
      <c r="A22" s="155" t="s">
        <v>168</v>
      </c>
      <c r="B22" s="167">
        <v>350</v>
      </c>
      <c r="D22" s="155" t="s">
        <v>197</v>
      </c>
      <c r="E22" s="167">
        <v>0</v>
      </c>
      <c r="G22" s="155" t="s">
        <v>223</v>
      </c>
      <c r="H22" s="167">
        <v>600</v>
      </c>
      <c r="J22" s="157" t="s">
        <v>237</v>
      </c>
      <c r="K22" s="163"/>
    </row>
    <row r="23" spans="1:11" ht="28" customHeight="1">
      <c r="A23" s="155" t="s">
        <v>169</v>
      </c>
      <c r="B23" s="167">
        <v>1500</v>
      </c>
      <c r="D23" s="155" t="s">
        <v>198</v>
      </c>
      <c r="E23" s="167">
        <v>2400</v>
      </c>
      <c r="G23" s="155" t="s">
        <v>224</v>
      </c>
      <c r="H23" s="167">
        <v>0</v>
      </c>
      <c r="J23" s="157" t="s">
        <v>238</v>
      </c>
      <c r="K23" s="163"/>
    </row>
    <row r="24" spans="1:11" ht="28" customHeight="1">
      <c r="A24" s="155" t="s">
        <v>171</v>
      </c>
      <c r="B24" s="167">
        <v>4160</v>
      </c>
      <c r="D24" s="155" t="s">
        <v>199</v>
      </c>
      <c r="E24" s="167">
        <v>600</v>
      </c>
      <c r="G24" s="155" t="s">
        <v>225</v>
      </c>
      <c r="H24" s="167">
        <v>500</v>
      </c>
      <c r="J24" s="157" t="s">
        <v>172</v>
      </c>
      <c r="K24" s="163">
        <v>3000</v>
      </c>
    </row>
    <row r="25" spans="1:11" ht="28" customHeight="1">
      <c r="A25" s="155" t="s">
        <v>173</v>
      </c>
      <c r="B25" s="167">
        <v>13980</v>
      </c>
      <c r="D25" s="155" t="s">
        <v>202</v>
      </c>
      <c r="E25" s="167">
        <v>3000</v>
      </c>
      <c r="G25" s="155" t="s">
        <v>226</v>
      </c>
      <c r="H25" s="167">
        <v>0</v>
      </c>
      <c r="J25" s="157" t="s">
        <v>174</v>
      </c>
      <c r="K25" s="163">
        <v>7500</v>
      </c>
    </row>
    <row r="26" spans="1:11" ht="28" customHeight="1">
      <c r="A26" s="155" t="s">
        <v>175</v>
      </c>
      <c r="B26" s="167">
        <v>12000</v>
      </c>
      <c r="D26" s="155" t="s">
        <v>204</v>
      </c>
      <c r="E26" s="167">
        <v>2500</v>
      </c>
      <c r="G26" s="155" t="s">
        <v>227</v>
      </c>
      <c r="H26" s="167">
        <v>2400</v>
      </c>
      <c r="J26" s="154" t="s">
        <v>176</v>
      </c>
      <c r="K26" s="163"/>
    </row>
    <row r="27" spans="1:11" ht="28" customHeight="1">
      <c r="A27" s="155" t="s">
        <v>179</v>
      </c>
      <c r="B27" s="167">
        <v>3000</v>
      </c>
      <c r="D27" s="155" t="s">
        <v>206</v>
      </c>
      <c r="E27" s="167">
        <v>3000</v>
      </c>
      <c r="G27" s="155" t="s">
        <v>228</v>
      </c>
      <c r="H27" s="167">
        <v>960</v>
      </c>
      <c r="J27" s="158" t="s">
        <v>170</v>
      </c>
      <c r="K27" s="164"/>
    </row>
    <row r="28" spans="1:11" ht="28" customHeight="1">
      <c r="A28" s="155" t="s">
        <v>180</v>
      </c>
      <c r="B28" s="167">
        <v>0</v>
      </c>
      <c r="D28" s="155" t="s">
        <v>207</v>
      </c>
      <c r="E28" s="167">
        <v>2500</v>
      </c>
      <c r="G28" s="155" t="s">
        <v>229</v>
      </c>
      <c r="H28" s="167">
        <v>0</v>
      </c>
    </row>
    <row r="29" spans="1:11" ht="28" customHeight="1">
      <c r="A29" s="155" t="s">
        <v>19</v>
      </c>
      <c r="B29" s="167">
        <v>7200</v>
      </c>
      <c r="D29" s="155" t="s">
        <v>209</v>
      </c>
      <c r="E29" s="167">
        <v>1500</v>
      </c>
      <c r="G29" s="155" t="s">
        <v>230</v>
      </c>
      <c r="H29" s="167">
        <v>1500</v>
      </c>
    </row>
    <row r="30" spans="1:11" ht="28" customHeight="1">
      <c r="A30" s="155" t="s">
        <v>183</v>
      </c>
      <c r="B30" s="167">
        <v>600</v>
      </c>
      <c r="D30" s="155" t="s">
        <v>211</v>
      </c>
      <c r="E30" s="167">
        <v>0</v>
      </c>
      <c r="G30" s="155" t="s">
        <v>231</v>
      </c>
      <c r="H30" s="167">
        <v>900</v>
      </c>
      <c r="J30" s="157" t="s">
        <v>184</v>
      </c>
      <c r="K30" s="160">
        <f>B38+B25+B26+B27+B28</f>
        <v>43800</v>
      </c>
    </row>
    <row r="31" spans="1:11" ht="28" customHeight="1">
      <c r="A31" s="155" t="s">
        <v>186</v>
      </c>
      <c r="B31" s="167">
        <v>0</v>
      </c>
      <c r="D31" s="155" t="s">
        <v>213</v>
      </c>
      <c r="E31" s="167">
        <v>0</v>
      </c>
      <c r="G31" s="155" t="s">
        <v>232</v>
      </c>
      <c r="H31" s="167">
        <v>0</v>
      </c>
      <c r="J31" s="157" t="s">
        <v>187</v>
      </c>
      <c r="K31" s="161">
        <f>IF(D4=0,0,K30/D4)</f>
        <v>0.24676056338028168</v>
      </c>
    </row>
    <row r="32" spans="1:11" ht="28" customHeight="1">
      <c r="A32" s="155" t="s">
        <v>189</v>
      </c>
      <c r="B32" s="167">
        <v>0</v>
      </c>
      <c r="D32" s="155" t="s">
        <v>215</v>
      </c>
      <c r="E32" s="167">
        <v>0</v>
      </c>
      <c r="G32" s="155" t="s">
        <v>233</v>
      </c>
      <c r="H32" s="167">
        <v>0</v>
      </c>
    </row>
    <row r="33" spans="1:8" ht="28" customHeight="1">
      <c r="A33" s="155" t="s">
        <v>190</v>
      </c>
      <c r="B33" s="167">
        <v>2400</v>
      </c>
      <c r="D33" s="155" t="s">
        <v>216</v>
      </c>
      <c r="E33" s="167">
        <v>1500</v>
      </c>
      <c r="G33" s="155" t="s">
        <v>234</v>
      </c>
      <c r="H33" s="167">
        <v>300</v>
      </c>
    </row>
    <row r="34" spans="1:8" ht="28" customHeight="1">
      <c r="A34" s="155" t="s">
        <v>191</v>
      </c>
      <c r="B34" s="167">
        <v>0</v>
      </c>
      <c r="D34" s="155" t="s">
        <v>217</v>
      </c>
      <c r="E34" s="167">
        <v>7800</v>
      </c>
      <c r="G34" s="169"/>
      <c r="H34" s="167"/>
    </row>
    <row r="35" spans="1:8" ht="27.75" customHeight="1">
      <c r="A35" s="155" t="s">
        <v>192</v>
      </c>
      <c r="B35" s="167">
        <v>0</v>
      </c>
      <c r="D35" s="155" t="s">
        <v>218</v>
      </c>
      <c r="E35" s="167">
        <v>0</v>
      </c>
      <c r="G35" s="169"/>
      <c r="H35" s="167"/>
    </row>
    <row r="36" spans="1:8" ht="27.75" customHeight="1">
      <c r="A36" s="155" t="s">
        <v>193</v>
      </c>
      <c r="B36" s="167">
        <v>300</v>
      </c>
      <c r="D36" s="155" t="s">
        <v>219</v>
      </c>
      <c r="E36" s="167">
        <v>0</v>
      </c>
      <c r="G36" s="169"/>
      <c r="H36" s="167"/>
    </row>
    <row r="37" spans="1:8" ht="27.75" customHeight="1">
      <c r="A37" s="155" t="s">
        <v>194</v>
      </c>
      <c r="B37" s="167">
        <v>10000</v>
      </c>
      <c r="D37" s="156" t="s">
        <v>220</v>
      </c>
      <c r="E37" s="168">
        <v>0</v>
      </c>
      <c r="G37" s="169"/>
      <c r="H37" s="167"/>
    </row>
    <row r="38" spans="1:8" ht="27.75" customHeight="1">
      <c r="A38" s="155" t="s">
        <v>195</v>
      </c>
      <c r="B38" s="167">
        <v>14820</v>
      </c>
      <c r="D38" s="155" t="s">
        <v>221</v>
      </c>
      <c r="E38" s="167">
        <v>0</v>
      </c>
    </row>
    <row r="39" spans="1:8" ht="27.75" customHeight="1">
      <c r="A39" s="155" t="s">
        <v>196</v>
      </c>
      <c r="B39" s="167">
        <v>60</v>
      </c>
      <c r="D39" s="155" t="s">
        <v>222</v>
      </c>
      <c r="E39" s="167">
        <v>0</v>
      </c>
    </row>
  </sheetData>
  <sheetProtection algorithmName="SHA-512" hashValue="fYq8nKdCBGU6DrBsqEM68gvR3e1jBrFVr8rAnYNtXDz3Bj8erQ1lWKdgZIVCpj8EXF+EYI8Wo8CWeuie8gGviw==" saltValue="vi0UIg/Lxa3U6YvoJAvGWg==" spinCount="100000" sheet="1" objects="1" scenarios="1" selectLockedCells="1"/>
  <mergeCells count="7">
    <mergeCell ref="C13:D13"/>
    <mergeCell ref="C16:D16"/>
    <mergeCell ref="C19:D19"/>
    <mergeCell ref="B4:C4"/>
    <mergeCell ref="D4:E4"/>
    <mergeCell ref="C7:D7"/>
    <mergeCell ref="C10:D10"/>
  </mergeCells>
  <phoneticPr fontId="57" type="noConversion"/>
  <conditionalFormatting sqref="B7">
    <cfRule type="expression" dxfId="14" priority="3">
      <formula>C7/$B$6&gt;0.5</formula>
    </cfRule>
    <cfRule type="expression" dxfId="13" priority="4">
      <formula>C7/$B$6&lt;=0.5</formula>
    </cfRule>
  </conditionalFormatting>
  <conditionalFormatting sqref="B10">
    <cfRule type="expression" dxfId="12" priority="5">
      <formula>C10/$B$6&gt;0.3</formula>
    </cfRule>
    <cfRule type="expression" dxfId="11" priority="6">
      <formula>C10/$B$6&lt;=0.3</formula>
    </cfRule>
  </conditionalFormatting>
  <conditionalFormatting sqref="B13">
    <cfRule type="expression" dxfId="10" priority="1">
      <formula>C13/$B$6&gt;0.3</formula>
    </cfRule>
    <cfRule type="expression" dxfId="9" priority="2">
      <formula>C13/$B$6&lt;=0.3</formula>
    </cfRule>
  </conditionalFormatting>
  <conditionalFormatting sqref="B16">
    <cfRule type="expression" dxfId="8" priority="7">
      <formula>C16/$B$6&lt;0.2</formula>
    </cfRule>
    <cfRule type="expression" dxfId="7" priority="8">
      <formula>C16/$B$6&gt;=0.2</formula>
    </cfRule>
  </conditionalFormatting>
  <printOptions horizontalCentered="1"/>
  <pageMargins left="0.5" right="0.5" top="0.5" bottom="0.5" header="0.25" footer="0.25"/>
  <pageSetup scale="50" fitToHeight="0" orientation="portrait" r:id="rId1"/>
  <headerFooter differentFirst="1">
    <oddFooter>&amp;CPage &amp;P of &amp;N</oddFooter>
  </headerFooter>
  <drawing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8F8D-9873-B74D-B2C7-B61C54D38767}">
  <sheetPr>
    <tabColor theme="2" tint="-9.9978637043366805E-2"/>
  </sheetPr>
  <dimension ref="A1:F60"/>
  <sheetViews>
    <sheetView zoomScale="110" zoomScaleNormal="110" workbookViewId="0">
      <selection activeCell="B5" sqref="B5"/>
    </sheetView>
  </sheetViews>
  <sheetFormatPr baseColWidth="10" defaultRowHeight="16"/>
  <cols>
    <col min="1" max="1" width="30.83203125" customWidth="1"/>
    <col min="2" max="2" width="13.33203125" customWidth="1"/>
    <col min="4" max="6" width="13.33203125" customWidth="1"/>
  </cols>
  <sheetData>
    <row r="1" spans="1:6" ht="22">
      <c r="A1" s="230" t="s">
        <v>46</v>
      </c>
      <c r="B1" s="231"/>
      <c r="D1" s="201" t="s">
        <v>41</v>
      </c>
      <c r="E1" s="217"/>
      <c r="F1" s="202"/>
    </row>
    <row r="2" spans="1:6">
      <c r="A2" s="12"/>
      <c r="B2" s="23"/>
      <c r="D2" s="27" t="s">
        <v>58</v>
      </c>
      <c r="E2" s="46" t="s">
        <v>57</v>
      </c>
      <c r="F2" s="28" t="s">
        <v>30</v>
      </c>
    </row>
    <row r="3" spans="1:6">
      <c r="A3" s="15" t="s">
        <v>2</v>
      </c>
      <c r="B3" s="17">
        <v>112229</v>
      </c>
      <c r="D3" s="47">
        <f>$D$8*F3</f>
        <v>2135</v>
      </c>
      <c r="E3" s="40">
        <v>62</v>
      </c>
      <c r="F3" s="29">
        <v>0.7</v>
      </c>
    </row>
    <row r="4" spans="1:6">
      <c r="A4" s="11" t="s">
        <v>3</v>
      </c>
      <c r="B4" s="18">
        <v>8000</v>
      </c>
      <c r="D4" s="47">
        <f>$D$8*F4</f>
        <v>2287.5</v>
      </c>
      <c r="E4" s="40">
        <v>63</v>
      </c>
      <c r="F4" s="29">
        <v>0.75</v>
      </c>
    </row>
    <row r="5" spans="1:6">
      <c r="A5" s="11" t="s">
        <v>4</v>
      </c>
      <c r="B5" s="18">
        <v>13</v>
      </c>
      <c r="D5" s="47">
        <f>$D$8*F5</f>
        <v>2440</v>
      </c>
      <c r="E5" s="40">
        <v>64</v>
      </c>
      <c r="F5" s="29">
        <v>0.8</v>
      </c>
    </row>
    <row r="6" spans="1:6">
      <c r="A6" s="11" t="s">
        <v>32</v>
      </c>
      <c r="B6" s="20">
        <v>8.5000000000000006E-2</v>
      </c>
      <c r="D6" s="47">
        <f>$D$8*F6</f>
        <v>2644.35</v>
      </c>
      <c r="E6" s="40">
        <v>65</v>
      </c>
      <c r="F6" s="29">
        <v>0.86699999999999999</v>
      </c>
    </row>
    <row r="7" spans="1:6">
      <c r="A7" s="11" t="s">
        <v>5</v>
      </c>
      <c r="B7" s="20">
        <v>1.4999999999999999E-2</v>
      </c>
      <c r="D7" s="47">
        <f>$D$8*F7</f>
        <v>2845.65</v>
      </c>
      <c r="E7" s="40">
        <v>66</v>
      </c>
      <c r="F7" s="29">
        <v>0.93300000000000005</v>
      </c>
    </row>
    <row r="8" spans="1:6">
      <c r="A8" s="11" t="s">
        <v>6</v>
      </c>
      <c r="B8" s="24">
        <f>-FV(B6,B5,B4,B3,0)</f>
        <v>501796.93503622938</v>
      </c>
      <c r="D8" s="48">
        <v>3050</v>
      </c>
      <c r="E8" s="40">
        <v>67</v>
      </c>
      <c r="F8" s="29">
        <v>1</v>
      </c>
    </row>
    <row r="9" spans="1:6">
      <c r="A9" s="11" t="s">
        <v>7</v>
      </c>
      <c r="B9" s="24">
        <f>-FV((B6-B7),B5,B4,B3,0)</f>
        <v>431579.63740474603</v>
      </c>
      <c r="D9" s="47">
        <f>$D$8*F9</f>
        <v>3294</v>
      </c>
      <c r="E9" s="40">
        <v>68</v>
      </c>
      <c r="F9" s="29">
        <v>1.08</v>
      </c>
    </row>
    <row r="10" spans="1:6">
      <c r="A10" s="11"/>
      <c r="B10" s="22"/>
      <c r="D10" s="47">
        <f>$D$8*F10</f>
        <v>3537.9999999999995</v>
      </c>
      <c r="E10" s="40">
        <v>69</v>
      </c>
      <c r="F10" s="29">
        <v>1.1599999999999999</v>
      </c>
    </row>
    <row r="11" spans="1:6">
      <c r="A11" s="12" t="str">
        <f>CONCATENATE("Cost of Fees for ",B5," yrs")</f>
        <v>Cost of Fees for 13 yrs</v>
      </c>
      <c r="B11" s="45">
        <f>B8-B9</f>
        <v>70217.29763148335</v>
      </c>
      <c r="D11" s="47">
        <f>$D$8*F11</f>
        <v>3782</v>
      </c>
      <c r="E11" s="40">
        <v>70</v>
      </c>
      <c r="F11" s="29">
        <v>1.24</v>
      </c>
    </row>
    <row r="12" spans="1:6">
      <c r="D12" s="224" t="s">
        <v>42</v>
      </c>
      <c r="E12" s="225"/>
      <c r="F12" s="226"/>
    </row>
    <row r="13" spans="1:6">
      <c r="D13" s="224" t="s">
        <v>55</v>
      </c>
      <c r="E13" s="225"/>
      <c r="F13" s="226"/>
    </row>
    <row r="14" spans="1:6">
      <c r="D14" s="233" t="s">
        <v>56</v>
      </c>
      <c r="E14" s="234"/>
      <c r="F14" s="235"/>
    </row>
    <row r="15" spans="1:6">
      <c r="D15" s="218" t="s">
        <v>33</v>
      </c>
      <c r="E15" s="219"/>
      <c r="F15" s="220"/>
    </row>
    <row r="16" spans="1:6">
      <c r="D16" s="218" t="s">
        <v>60</v>
      </c>
      <c r="E16" s="219"/>
      <c r="F16" s="220"/>
    </row>
    <row r="17" spans="4:6">
      <c r="D17" s="218" t="s">
        <v>61</v>
      </c>
      <c r="E17" s="219"/>
      <c r="F17" s="220"/>
    </row>
    <row r="18" spans="4:6">
      <c r="D18" s="221" t="s">
        <v>34</v>
      </c>
      <c r="E18" s="222"/>
      <c r="F18" s="223"/>
    </row>
    <row r="21" spans="4:6" ht="22">
      <c r="D21" s="230" t="s">
        <v>40</v>
      </c>
      <c r="E21" s="232"/>
      <c r="F21" s="231"/>
    </row>
    <row r="22" spans="4:6">
      <c r="D22" s="12"/>
      <c r="E22" s="13"/>
      <c r="F22" s="23"/>
    </row>
    <row r="23" spans="4:6">
      <c r="D23" s="15" t="s">
        <v>43</v>
      </c>
      <c r="E23" s="16"/>
      <c r="F23" s="17">
        <v>250000</v>
      </c>
    </row>
    <row r="24" spans="4:6">
      <c r="D24" s="11" t="s">
        <v>9</v>
      </c>
      <c r="F24" s="18">
        <v>100000</v>
      </c>
    </row>
    <row r="25" spans="4:6">
      <c r="D25" s="11"/>
      <c r="F25" s="22"/>
    </row>
    <row r="26" spans="4:6">
      <c r="D26" s="11" t="s">
        <v>8</v>
      </c>
      <c r="F26" s="22">
        <f>F23-F24</f>
        <v>150000</v>
      </c>
    </row>
    <row r="27" spans="4:6">
      <c r="D27" s="11" t="s">
        <v>10</v>
      </c>
      <c r="F27" s="25">
        <f>IF(F26=0,"No Equity",F24/F26)</f>
        <v>0.66666666666666663</v>
      </c>
    </row>
    <row r="28" spans="4:6">
      <c r="D28" s="11"/>
      <c r="F28" s="14"/>
    </row>
    <row r="29" spans="4:6">
      <c r="D29" s="11" t="s">
        <v>11</v>
      </c>
      <c r="F29" s="14" t="s">
        <v>12</v>
      </c>
    </row>
    <row r="30" spans="4:6">
      <c r="D30" s="11" t="s">
        <v>13</v>
      </c>
      <c r="F30" s="14" t="s">
        <v>14</v>
      </c>
    </row>
    <row r="31" spans="4:6">
      <c r="D31" s="12" t="s">
        <v>15</v>
      </c>
      <c r="E31" s="13"/>
      <c r="F31" s="23" t="s">
        <v>16</v>
      </c>
    </row>
    <row r="35" spans="1:6" ht="22">
      <c r="A35" s="227" t="s">
        <v>85</v>
      </c>
      <c r="B35" s="228"/>
      <c r="C35" s="228"/>
      <c r="D35" s="228"/>
      <c r="E35" s="228"/>
      <c r="F35" s="229"/>
    </row>
    <row r="36" spans="1:6">
      <c r="A36" s="67" t="s">
        <v>74</v>
      </c>
      <c r="B36" s="31">
        <v>2500000</v>
      </c>
      <c r="C36" s="40" t="s">
        <v>88</v>
      </c>
      <c r="D36" s="66" t="s">
        <v>75</v>
      </c>
      <c r="E36" s="40"/>
      <c r="F36" s="26">
        <f>PMT(Input!G10,(Input!C5-Input!C4),Input!G8,-B36,0)</f>
        <v>14604.295658683926</v>
      </c>
    </row>
    <row r="37" spans="1:6">
      <c r="A37" s="64" t="s">
        <v>73</v>
      </c>
      <c r="B37" s="65">
        <v>175000</v>
      </c>
      <c r="C37" s="8" t="s">
        <v>88</v>
      </c>
      <c r="D37" s="68" t="s">
        <v>76</v>
      </c>
      <c r="E37" s="8"/>
      <c r="F37" s="69">
        <f>-PV((((1+Input!G10)/(1+Input!G9))-1),(Input!C6-Input!C5),B37,0,1)</f>
        <v>2509421.2376400558</v>
      </c>
    </row>
    <row r="40" spans="1:6" ht="22">
      <c r="A40" s="201" t="s">
        <v>59</v>
      </c>
      <c r="B40" s="217"/>
      <c r="C40" s="217"/>
      <c r="D40" s="217"/>
      <c r="E40" s="217"/>
      <c r="F40" s="202"/>
    </row>
    <row r="60" spans="1:6" ht="22">
      <c r="A60" s="201" t="s">
        <v>44</v>
      </c>
      <c r="B60" s="217"/>
      <c r="C60" s="217"/>
      <c r="D60" s="217"/>
      <c r="E60" s="217"/>
      <c r="F60" s="202"/>
    </row>
  </sheetData>
  <sheetProtection algorithmName="SHA-512" hashValue="MHQJprby91uRhUJEPeiSWdNdlBrPFuV/kLJZBdbnSJtmC1hqkZ7UFcN3Q6tEjkssB51KM4Go5aC0PiCZMN8IPg==" saltValue="TRxvzi9/+orzyAW6WxUH5g==" spinCount="100000" sheet="1" objects="1" scenarios="1" selectLockedCells="1"/>
  <mergeCells count="13">
    <mergeCell ref="A60:F60"/>
    <mergeCell ref="D1:F1"/>
    <mergeCell ref="D17:F17"/>
    <mergeCell ref="D18:F18"/>
    <mergeCell ref="D15:F15"/>
    <mergeCell ref="D12:F12"/>
    <mergeCell ref="A35:F35"/>
    <mergeCell ref="A40:F40"/>
    <mergeCell ref="A1:B1"/>
    <mergeCell ref="D21:F21"/>
    <mergeCell ref="D13:F13"/>
    <mergeCell ref="D14:F14"/>
    <mergeCell ref="D16:F16"/>
  </mergeCells>
  <conditionalFormatting sqref="F27">
    <cfRule type="cellIs" dxfId="6" priority="1" stopIfTrue="1" operator="between">
      <formula>0</formula>
      <formula>1</formula>
    </cfRule>
    <cfRule type="cellIs" dxfId="5" priority="2" stopIfTrue="1" operator="between">
      <formula>1</formula>
      <formula>2.5</formula>
    </cfRule>
    <cfRule type="cellIs" dxfId="4" priority="3" operator="greaterThan">
      <formula>2.5</formula>
    </cfRule>
    <cfRule type="cellIs" dxfId="3" priority="4" operator="lessThan">
      <formula>0</formula>
    </cfRule>
  </conditionalFormatting>
  <conditionalFormatting sqref="F29">
    <cfRule type="expression" dxfId="2" priority="7">
      <formula>AND($F$27&lt;=1,$F$27&gt;0)</formula>
    </cfRule>
  </conditionalFormatting>
  <conditionalFormatting sqref="F30">
    <cfRule type="expression" dxfId="1" priority="6">
      <formula>(AND($F$27&gt;1,$F$27&lt;=2.5))</formula>
    </cfRule>
  </conditionalFormatting>
  <conditionalFormatting sqref="F31">
    <cfRule type="expression" dxfId="0" priority="5">
      <formula>OR($F$27&gt;=2.5,$F$27&lt;0)</formula>
    </cfRule>
  </conditionalFormatting>
  <hyperlinks>
    <hyperlink ref="D14" r:id="rId1" xr:uid="{35B5F9FE-6DAA-2D4D-B1D8-B408B6DD4410}"/>
  </hyperlinks>
  <pageMargins left="0.7" right="0.7" top="0.75" bottom="0.75" header="0.3" footer="0.3"/>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FECB5-F333-AA4E-815B-B9668961D665}">
  <dimension ref="A1:BG93"/>
  <sheetViews>
    <sheetView workbookViewId="0">
      <selection activeCell="BG16" sqref="BG16"/>
    </sheetView>
  </sheetViews>
  <sheetFormatPr baseColWidth="10" defaultRowHeight="16"/>
  <cols>
    <col min="1" max="1" width="14.33203125" customWidth="1"/>
    <col min="9" max="9" width="11.5" bestFit="1" customWidth="1"/>
    <col min="12" max="12" width="11.5" bestFit="1" customWidth="1"/>
    <col min="45" max="45" width="14" bestFit="1" customWidth="1"/>
    <col min="52" max="52" width="11.1640625" bestFit="1" customWidth="1"/>
  </cols>
  <sheetData>
    <row r="1" spans="1:59">
      <c r="A1" s="238" t="s">
        <v>65</v>
      </c>
      <c r="B1" s="238"/>
      <c r="C1" s="238"/>
      <c r="E1" s="238" t="s">
        <v>71</v>
      </c>
      <c r="F1" s="238"/>
      <c r="G1" s="238"/>
      <c r="H1" s="238"/>
      <c r="I1" s="238"/>
      <c r="J1" s="238"/>
      <c r="K1" s="238"/>
      <c r="L1" s="238"/>
      <c r="M1" s="238"/>
      <c r="N1" s="76"/>
      <c r="O1" s="76"/>
      <c r="P1" s="76"/>
      <c r="Q1" s="76"/>
      <c r="R1" s="76"/>
      <c r="S1" s="76"/>
      <c r="T1" s="62"/>
      <c r="U1" s="238" t="s">
        <v>77</v>
      </c>
      <c r="V1" s="238"/>
      <c r="W1" s="238"/>
      <c r="X1" s="238"/>
      <c r="Y1" s="238"/>
      <c r="AA1" s="238" t="s">
        <v>72</v>
      </c>
      <c r="AB1" s="238"/>
      <c r="AC1" s="238"/>
      <c r="AD1" s="238"/>
      <c r="AE1" s="238"/>
      <c r="AF1" s="238"/>
      <c r="AG1" s="238"/>
      <c r="AH1" s="238"/>
      <c r="AI1" s="238"/>
      <c r="AJ1" s="238"/>
      <c r="AK1" s="238"/>
    </row>
    <row r="2" spans="1:59" ht="25" thickBot="1">
      <c r="B2" s="60" t="s">
        <v>67</v>
      </c>
      <c r="C2" s="55">
        <f>IF(AND(ISERROR((C14+(Input!C5-C13)*((C16-C14)/(C15-C13)))),Input!C5&lt;30),1,IF(AND(ISERROR((C14+(Input!C5-C13)*((C16-C14)/(C15-C13)))),Input!C5&gt;=67),10,(C14+(Input!C5-C13)*((C16-C14)/(C15-C13)))))</f>
        <v>4.2000000000000003E-2</v>
      </c>
      <c r="E2" s="40" t="s">
        <v>70</v>
      </c>
      <c r="F2" s="40" t="s">
        <v>0</v>
      </c>
      <c r="G2" s="40" t="s">
        <v>1</v>
      </c>
      <c r="H2" s="62" t="s">
        <v>47</v>
      </c>
      <c r="I2" s="62" t="s">
        <v>48</v>
      </c>
      <c r="J2" s="62" t="s">
        <v>53</v>
      </c>
      <c r="K2" s="62" t="s">
        <v>51</v>
      </c>
      <c r="L2" s="62" t="s">
        <v>52</v>
      </c>
      <c r="M2" s="62" t="s">
        <v>54</v>
      </c>
      <c r="N2" s="62"/>
      <c r="O2" s="62"/>
      <c r="P2" s="62"/>
      <c r="Q2" s="62"/>
      <c r="R2" s="62"/>
      <c r="S2" s="62"/>
      <c r="T2" s="62"/>
      <c r="U2" s="40" t="s">
        <v>70</v>
      </c>
      <c r="V2" s="40" t="s">
        <v>0</v>
      </c>
      <c r="W2" s="40" t="s">
        <v>1</v>
      </c>
      <c r="X2" s="62" t="s">
        <v>47</v>
      </c>
      <c r="Y2" s="62" t="s">
        <v>48</v>
      </c>
      <c r="AA2" s="62" t="s">
        <v>69</v>
      </c>
      <c r="AB2" s="62" t="s">
        <v>1</v>
      </c>
      <c r="AC2" s="40">
        <v>62</v>
      </c>
      <c r="AD2" s="40">
        <f t="shared" ref="AD2:AK2" si="0">AC2+1</f>
        <v>63</v>
      </c>
      <c r="AE2" s="40">
        <f t="shared" si="0"/>
        <v>64</v>
      </c>
      <c r="AF2" s="40">
        <f t="shared" si="0"/>
        <v>65</v>
      </c>
      <c r="AG2" s="40">
        <f t="shared" si="0"/>
        <v>66</v>
      </c>
      <c r="AH2" s="40">
        <f t="shared" si="0"/>
        <v>67</v>
      </c>
      <c r="AI2" s="40">
        <f t="shared" si="0"/>
        <v>68</v>
      </c>
      <c r="AJ2" s="40">
        <f t="shared" si="0"/>
        <v>69</v>
      </c>
      <c r="AK2" s="40">
        <f t="shared" si="0"/>
        <v>70</v>
      </c>
      <c r="AS2" s="13" t="s">
        <v>80</v>
      </c>
      <c r="AT2" s="13"/>
      <c r="AV2" s="70" t="s">
        <v>81</v>
      </c>
      <c r="AY2" s="149" t="s">
        <v>200</v>
      </c>
      <c r="AZ2" s="149" t="s">
        <v>18</v>
      </c>
      <c r="BA2" s="149" t="s">
        <v>201</v>
      </c>
      <c r="BC2" s="236" t="s">
        <v>250</v>
      </c>
      <c r="BD2" s="237"/>
      <c r="BE2" s="237"/>
      <c r="BF2" s="236"/>
      <c r="BG2" s="236"/>
    </row>
    <row r="3" spans="1:59" ht="61" thickTop="1">
      <c r="B3" s="51" t="s">
        <v>1</v>
      </c>
      <c r="C3" s="51" t="s">
        <v>23</v>
      </c>
      <c r="E3">
        <v>0</v>
      </c>
      <c r="F3" s="59">
        <f ca="1">YEAR(TODAY())+(Input!C5-Input!C4)</f>
        <v>2056</v>
      </c>
      <c r="G3" s="3">
        <f>Input!C5</f>
        <v>67</v>
      </c>
      <c r="H3" s="1">
        <f>(Savings!K5-Savings!$N$3)*(1+Savings!$N$7)</f>
        <v>290546.58732395089</v>
      </c>
      <c r="I3" s="1">
        <f>(Savings!$K$4-H3)*(1+Input!$G$10)</f>
        <v>3536205.052336398</v>
      </c>
      <c r="J3" s="1">
        <f>(Savings!$K$4-H3)*(Input!$G$10)</f>
        <v>261941.11498788133</v>
      </c>
      <c r="K3" s="1">
        <f>(Savings!N14-Savings!N3)*(1+Savings!$N$7)</f>
        <v>125000</v>
      </c>
      <c r="L3" s="1">
        <f>(Savings!$K$4-K3)*(1+Input!$G$10)</f>
        <v>3714995.3666462656</v>
      </c>
      <c r="M3" s="1">
        <f>(Savings!$K$4-K3)*(Input!$G$10)</f>
        <v>275184.84197379742</v>
      </c>
      <c r="N3" s="1"/>
      <c r="O3" s="1" cm="1">
        <f t="array" aca="1" ref="O3:O27" ca="1">OFFSET(Tables!$G$3,0,0,COUNTA(Tables!$G:$G)-COUNTIF(Tables!$G:$G," "))</f>
        <v>67</v>
      </c>
      <c r="P3" s="1" cm="1">
        <f t="array" aca="1" ref="P3:P27" ca="1">OFFSET(Tables!$H$3,0,0,COUNTA(Tables!$H:$H)-COUNTIF(Tables!$H:$H," "))</f>
        <v>290546.58732395089</v>
      </c>
      <c r="Q3" s="1" cm="1">
        <f t="array" aca="1" ref="Q3:Q27" ca="1">OFFSET(Tables!$I$3,0,0,COUNTA(Tables!$I:$I)-COUNTIF(Tables!$I:$I," "))</f>
        <v>3536205.052336398</v>
      </c>
      <c r="R3" s="1" cm="1">
        <f t="array" aca="1" ref="R3:R27" ca="1">OFFSET(Tables!$K$3,0,0,COUNTA(Tables!$K:$K)-COUNTIF(Tables!$K:$K," "))</f>
        <v>125000</v>
      </c>
      <c r="S3" s="1" cm="1">
        <f t="array" aca="1" ref="S3:S27" ca="1">OFFSET(Tables!$L$3,0,0,COUNTA(Tables!$L:$L)-COUNTIF(Tables!$L:$L," "))</f>
        <v>3714995.3666462656</v>
      </c>
      <c r="T3" s="1"/>
      <c r="U3">
        <v>0</v>
      </c>
      <c r="V3" s="59">
        <f ca="1">YEAR(TODAY())+(Input!C5-Input!C4)</f>
        <v>2056</v>
      </c>
      <c r="W3" s="3">
        <f>Input!C5</f>
        <v>67</v>
      </c>
      <c r="X3" s="1">
        <f>(Other!$B$37)</f>
        <v>175000</v>
      </c>
      <c r="Y3" s="1">
        <f>(Other!$B$37-X3)*(1+Input!$G$10)</f>
        <v>0</v>
      </c>
      <c r="AA3">
        <v>1</v>
      </c>
      <c r="AB3">
        <v>62</v>
      </c>
      <c r="AC3" s="3">
        <f>IF($AB3&lt;AC$2,0,Other!$D$3*12*$AA3)</f>
        <v>25620</v>
      </c>
      <c r="AD3" s="3"/>
      <c r="AE3" s="3"/>
      <c r="AF3" s="3"/>
      <c r="AG3" s="3"/>
      <c r="AH3" s="3"/>
      <c r="AI3" s="3"/>
      <c r="AJ3" s="3"/>
      <c r="AK3" s="3"/>
      <c r="AQ3" t="s">
        <v>78</v>
      </c>
      <c r="AS3" t="s">
        <v>79</v>
      </c>
      <c r="AY3" s="149" t="s">
        <v>203</v>
      </c>
      <c r="AZ3" s="150">
        <f>IF((TotalYearlyIncome)=0,0,(YearlyBudget!B30+YearlyBudget!B31+YearlyBudget!B32+YearlyBudget!B33+YearlyBudget!B34+YearlyBudget!B35+YearlyBudget!B36+YearlyBudget!B37+YearlyBudget!B38+YearlyBudget!B39+YearlyBudget!E22+YearlyBudget!E23+YearlyBudget!E24+YearlyBudget!E25)/(TotalYearlyIncome))</f>
        <v>0.2567511737089202</v>
      </c>
      <c r="BA3" s="150">
        <v>0.25</v>
      </c>
      <c r="BC3" s="187" t="s">
        <v>251</v>
      </c>
      <c r="BD3" s="188" t="s">
        <v>252</v>
      </c>
      <c r="BE3" s="189" t="s">
        <v>253</v>
      </c>
      <c r="BF3" s="188" t="s">
        <v>254</v>
      </c>
      <c r="BG3" s="190" t="s">
        <v>255</v>
      </c>
    </row>
    <row r="4" spans="1:59">
      <c r="B4" s="53">
        <v>45</v>
      </c>
      <c r="C4" s="56">
        <v>0.02</v>
      </c>
      <c r="E4">
        <f>IF(G3&gt;=Input!$C$6," ",E3+1)</f>
        <v>1</v>
      </c>
      <c r="F4" s="59">
        <f ca="1">IF(G3&gt;=Input!$C$6," ",F3+1)</f>
        <v>2057</v>
      </c>
      <c r="G4" s="1">
        <f>IF(G3&gt;=Input!$C$6," ",G3+1)</f>
        <v>68</v>
      </c>
      <c r="H4" s="1">
        <f>IF(G3&gt;=Input!$C$6,NA(),H3*(1+Input!$G$9))</f>
        <v>299262.98494366941</v>
      </c>
      <c r="I4" s="1">
        <f>IF(G3&gt;=Input!$C$6," ",IF(I3&lt;0,(I3-H4),(I3-H4)*(1+Input!$G$10)))</f>
        <v>3495897.4327841471</v>
      </c>
      <c r="J4" s="1">
        <f>IF(G3&gt;=Input!$C$6," ",IF(I4&lt;0,0,(I3-H4)*(Input!$G$10)))</f>
        <v>258955.36539141831</v>
      </c>
      <c r="K4" s="1">
        <f>IF(G3&gt;=Input!$C$6," ",K3*(1+Input!$G$9))</f>
        <v>128750</v>
      </c>
      <c r="L4" s="1">
        <f>IF(K4=" "," ",IF(L3&lt;0,(L3-K4),(L3-K4)*(1+Input!$G$10)))</f>
        <v>3873144.995977967</v>
      </c>
      <c r="M4" s="1">
        <f>IF(K4=" "," ",IF(L4&lt;0,0,(L3-K4)*(Input!$G$10)))</f>
        <v>286899.62933170126</v>
      </c>
      <c r="N4" s="1"/>
      <c r="O4" s="1">
        <f ca="1"/>
        <v>68</v>
      </c>
      <c r="P4" s="1">
        <f ca="1"/>
        <v>299262.98494366941</v>
      </c>
      <c r="Q4" s="1">
        <f ca="1"/>
        <v>3495897.4327841471</v>
      </c>
      <c r="R4" s="1">
        <f ca="1"/>
        <v>128750</v>
      </c>
      <c r="S4" s="1">
        <f ca="1"/>
        <v>3873144.995977967</v>
      </c>
      <c r="T4" s="1"/>
      <c r="U4">
        <f>IF(W3&gt;=Input!$C$6," ",U3+1)</f>
        <v>1</v>
      </c>
      <c r="V4" s="59">
        <f ca="1">IF(W3&gt;=Input!$C$6," ",V3+1)</f>
        <v>2057</v>
      </c>
      <c r="W4" s="1">
        <f>IF(W3&gt;=Input!$C$6," ",W3+1)</f>
        <v>68</v>
      </c>
      <c r="X4" s="1">
        <f>IF(W3&gt;=Input!$C$6," ",X3*(1+Input!$G$9))</f>
        <v>180250</v>
      </c>
      <c r="Y4" s="1">
        <f>IF(G3&gt;=Input!$C$6," ",IF(I3&lt;0,(I3-H4),(I3-H4)*(1+Input!$G$10)))</f>
        <v>3495897.4327841471</v>
      </c>
      <c r="AA4">
        <f t="shared" ref="AA4:AA31" si="1">AA3+1</f>
        <v>2</v>
      </c>
      <c r="AB4">
        <f t="shared" ref="AB4:AB31" si="2">AB3+1</f>
        <v>63</v>
      </c>
      <c r="AC4" s="3">
        <f>Other!$D$3*12*$AA4</f>
        <v>51240</v>
      </c>
      <c r="AD4" s="3">
        <f>IF($AB4&lt;AD$2,0,Other!$D$4*12*$AA3)</f>
        <v>27450</v>
      </c>
      <c r="AE4" s="3"/>
      <c r="AF4" s="3"/>
      <c r="AG4" s="3"/>
      <c r="AH4" s="3"/>
      <c r="AI4" s="3"/>
      <c r="AJ4" s="3"/>
      <c r="AK4" s="3"/>
      <c r="AY4" s="149" t="s">
        <v>205</v>
      </c>
      <c r="AZ4" s="150">
        <f>IF((TotalYearlyIncome)=0,0,(YearlyBudget!B29+YearlyBudget!K22)/(TotalYearlyIncome))</f>
        <v>5.4084507042253524E-2</v>
      </c>
      <c r="BA4" s="150">
        <v>0.08</v>
      </c>
      <c r="BC4" s="191" t="s">
        <v>132</v>
      </c>
      <c r="BD4" s="192">
        <v>0</v>
      </c>
      <c r="BE4" s="192">
        <v>15</v>
      </c>
      <c r="BF4" s="192">
        <v>0</v>
      </c>
      <c r="BG4" s="192">
        <v>24</v>
      </c>
    </row>
    <row r="5" spans="1:59">
      <c r="B5" s="53">
        <v>50</v>
      </c>
      <c r="C5" s="56">
        <v>2.5000000000000001E-2</v>
      </c>
      <c r="E5">
        <f>IF(G4&gt;=Input!$C$6," ",E4+1)</f>
        <v>2</v>
      </c>
      <c r="F5" s="59">
        <f ca="1">IF(G4&gt;=Input!$C$6," ",F4+1)</f>
        <v>2058</v>
      </c>
      <c r="G5" s="1">
        <f>IF(G4&gt;=Input!$C$6," ",G4+1)</f>
        <v>69</v>
      </c>
      <c r="H5" s="1">
        <f>IF(G4&gt;=Input!$C$6," ",H4*(1+Input!$G$9))</f>
        <v>308240.87449197948</v>
      </c>
      <c r="I5" s="1">
        <f>IF(G4&gt;=Input!$C$6," ",IF(I4&lt;0,(I4-H5),(I4-H5)*(1+Input!$G$10)))</f>
        <v>3442669.0829555416</v>
      </c>
      <c r="J5" s="1">
        <f>IF(G4&gt;=Input!$C$6," ",IF(I5&lt;0,0,(I4-H5)*(Input!$G$10)))</f>
        <v>255012.52466337342</v>
      </c>
      <c r="K5" s="1">
        <f>IF(G4&gt;=Input!$C$6," ",K4*(1+Input!$G$9))</f>
        <v>132612.5</v>
      </c>
      <c r="L5" s="1">
        <f>IF(K5=" "," ",IF(L4&lt;0,(L4-K5),(L4-K5)*(1+Input!$G$10)))</f>
        <v>4039775.0956562045</v>
      </c>
      <c r="M5" s="1">
        <f>IF(K5=" "," ",IF(L5&lt;0,0,(L4-K5)*(Input!$G$10)))</f>
        <v>299242.5996782374</v>
      </c>
      <c r="N5" s="1"/>
      <c r="O5" s="1">
        <f ca="1"/>
        <v>69</v>
      </c>
      <c r="P5" s="1">
        <f ca="1"/>
        <v>308240.87449197948</v>
      </c>
      <c r="Q5" s="1">
        <f ca="1"/>
        <v>3442669.0829555416</v>
      </c>
      <c r="R5" s="1">
        <f ca="1"/>
        <v>132612.5</v>
      </c>
      <c r="S5" s="1">
        <f ca="1"/>
        <v>4039775.0956562045</v>
      </c>
      <c r="T5" s="1"/>
      <c r="U5">
        <f>IF(W4&gt;=Input!$C$6," ",U4+1)</f>
        <v>2</v>
      </c>
      <c r="V5" s="59">
        <f ca="1">IF(W4&gt;=Input!$C$6," ",V4+1)</f>
        <v>2058</v>
      </c>
      <c r="W5" s="1">
        <f>IF(W4&gt;=Input!$C$6," ",W4+1)</f>
        <v>69</v>
      </c>
      <c r="X5" s="1">
        <f>IF(W4&gt;=Input!$C$6," ",X4*(1+Input!$G$9))</f>
        <v>185657.5</v>
      </c>
      <c r="Y5" s="1"/>
      <c r="AA5">
        <f t="shared" si="1"/>
        <v>3</v>
      </c>
      <c r="AB5">
        <f t="shared" si="2"/>
        <v>64</v>
      </c>
      <c r="AC5" s="3">
        <f>Other!$D$3*12*$AA5</f>
        <v>76860</v>
      </c>
      <c r="AD5" s="3">
        <f>IF($AB5&lt;AD$2,0,Other!$D$4*12*$AA4)</f>
        <v>54900</v>
      </c>
      <c r="AE5" s="3">
        <f>IF($AB5&lt;AE$2,0,Other!$D$5*12*$AA3)</f>
        <v>29280</v>
      </c>
      <c r="AF5" s="3"/>
      <c r="AG5" s="3"/>
      <c r="AH5" s="3"/>
      <c r="AI5" s="3"/>
      <c r="AJ5" s="3"/>
      <c r="AK5" s="3"/>
      <c r="AY5" s="149" t="s">
        <v>17</v>
      </c>
      <c r="AZ5" s="150">
        <f>IF((TotalYearlyIncome)=0,0,(YearlyBudget!H26+YearlyBudget!H27+YearlyBudget!H28+YearlyBudget!H29+YearlyBudget!H30+YearlyBudget!H31+YearlyBudget!H32+YearlyBudget!H33)/(TotalYearlyIncome))</f>
        <v>4.5521126760563378E-2</v>
      </c>
      <c r="BA5" s="150">
        <v>0.05</v>
      </c>
      <c r="BC5" s="191" t="s">
        <v>94</v>
      </c>
      <c r="BD5" s="192">
        <v>1</v>
      </c>
      <c r="BE5" s="192">
        <v>0</v>
      </c>
      <c r="BF5" s="192">
        <v>0</v>
      </c>
      <c r="BG5" s="192">
        <v>12</v>
      </c>
    </row>
    <row r="6" spans="1:59">
      <c r="B6" s="53">
        <v>55</v>
      </c>
      <c r="C6" s="56">
        <v>0.03</v>
      </c>
      <c r="E6">
        <f>IF(G5&gt;=Input!$C$6," ",E5+1)</f>
        <v>3</v>
      </c>
      <c r="F6" s="59">
        <f ca="1">IF(G5&gt;=Input!$C$6," ",F5+1)</f>
        <v>2059</v>
      </c>
      <c r="G6" s="1">
        <f>IF(G5&gt;=Input!$C$6," ",G5+1)</f>
        <v>70</v>
      </c>
      <c r="H6" s="1">
        <f>IF(G5&gt;=Input!$C$6," ",H5*(1+Input!$G$9))</f>
        <v>317488.10072673886</v>
      </c>
      <c r="I6" s="1">
        <f>IF(G5&gt;=Input!$C$6," ",IF(I5&lt;0,(I5-H6),(I5-H6)*(1+Input!$G$10)))</f>
        <v>3375195.4608071069</v>
      </c>
      <c r="J6" s="1">
        <f>IF(G5&gt;=Input!$C$6," ",IF(I6&lt;0,0,(I5-H6)*(Input!$G$10)))</f>
        <v>250014.4785783042</v>
      </c>
      <c r="K6" s="1">
        <f>IF(G5&gt;=Input!$C$6," ",K5*(1+Input!$G$9))</f>
        <v>136590.875</v>
      </c>
      <c r="L6" s="1">
        <f>IF(K6=" "," ",IF(L5&lt;0,(L5-K6),(L5-K6)*(1+Input!$G$10)))</f>
        <v>4215438.9583087014</v>
      </c>
      <c r="M6" s="1">
        <f>IF(K6=" "," ",IF(L6&lt;0,0,(L5-K6)*(Input!$G$10)))</f>
        <v>312254.73765249638</v>
      </c>
      <c r="N6" s="1"/>
      <c r="O6" s="1">
        <f ca="1"/>
        <v>70</v>
      </c>
      <c r="P6" s="1">
        <f ca="1"/>
        <v>317488.10072673886</v>
      </c>
      <c r="Q6" s="1">
        <f ca="1"/>
        <v>3375195.4608071069</v>
      </c>
      <c r="R6" s="1">
        <f ca="1"/>
        <v>136590.875</v>
      </c>
      <c r="S6" s="1">
        <f ca="1"/>
        <v>4215438.9583087014</v>
      </c>
      <c r="T6" s="1"/>
      <c r="U6">
        <f>IF(W5&gt;=Input!$C$6," ",U5+1)</f>
        <v>3</v>
      </c>
      <c r="V6" s="59">
        <f ca="1">IF(W5&gt;=Input!$C$6," ",V5+1)</f>
        <v>2059</v>
      </c>
      <c r="W6" s="1">
        <f>IF(W5&gt;=Input!$C$6," ",W5+1)</f>
        <v>70</v>
      </c>
      <c r="X6" s="1">
        <f>IF(W5&gt;=Input!$C$6," ",X5*(1+Input!$G$9))</f>
        <v>191227.22500000001</v>
      </c>
      <c r="Y6" s="1"/>
      <c r="AA6">
        <f t="shared" si="1"/>
        <v>4</v>
      </c>
      <c r="AB6">
        <f t="shared" si="2"/>
        <v>65</v>
      </c>
      <c r="AC6" s="3">
        <f>Other!$D$3*12*$AA6</f>
        <v>102480</v>
      </c>
      <c r="AD6" s="3">
        <f>IF($AB6&lt;AD$2,0,Other!$D$4*12*$AA5)</f>
        <v>82350</v>
      </c>
      <c r="AE6" s="3">
        <f>IF($AB6&lt;AE$2,0,Other!$D$5*12*$AA4)</f>
        <v>58560</v>
      </c>
      <c r="AF6" s="3">
        <f>IF($AB6&lt;AF$2,0,Other!$D$6*12*$AA3)</f>
        <v>31732.199999999997</v>
      </c>
      <c r="AG6" s="3"/>
      <c r="AH6" s="3"/>
      <c r="AI6" s="3"/>
      <c r="AJ6" s="3"/>
      <c r="AK6" s="3"/>
      <c r="AR6" t="s">
        <v>23</v>
      </c>
      <c r="AS6">
        <v>0.08</v>
      </c>
      <c r="AV6">
        <v>1</v>
      </c>
      <c r="AW6">
        <f>((1+AS6)/(1+AS7))-AV6</f>
        <v>4.8543689320388328E-2</v>
      </c>
      <c r="AY6" s="149" t="s">
        <v>208</v>
      </c>
      <c r="AZ6" s="150">
        <f>IF((TotalYearlyIncome)=0,0,(YearlyBudget!B22+YearlyBudget!B23+YearlyBudget!B24)/(TotalYearlyIncome))</f>
        <v>4.5145539906103288E-2</v>
      </c>
      <c r="BA6" s="150">
        <v>0.05</v>
      </c>
      <c r="BC6" s="191" t="s">
        <v>92</v>
      </c>
      <c r="BD6" s="192">
        <v>4</v>
      </c>
      <c r="BE6" s="192">
        <v>0</v>
      </c>
      <c r="BF6" s="192">
        <v>0</v>
      </c>
      <c r="BG6" s="192">
        <v>4</v>
      </c>
    </row>
    <row r="7" spans="1:59">
      <c r="B7" s="53">
        <v>60</v>
      </c>
      <c r="C7" s="56">
        <v>3.5000000000000003E-2</v>
      </c>
      <c r="E7">
        <f>IF(G6&gt;=Input!$C$6," ",E6+1)</f>
        <v>4</v>
      </c>
      <c r="F7" s="59">
        <f ca="1">IF(G6&gt;=Input!$C$6," ",F6+1)</f>
        <v>2060</v>
      </c>
      <c r="G7" s="1">
        <f>IF(G6&gt;=Input!$C$6," ",G6+1)</f>
        <v>71</v>
      </c>
      <c r="H7" s="1">
        <f>IF(G6&gt;=Input!$C$6," ",H6*(1+Input!$G$9))</f>
        <v>327012.74374854105</v>
      </c>
      <c r="I7" s="1">
        <f>IF(G6&gt;=Input!$C$6," ",IF(I6&lt;0,(I6-H7),(I6-H7)*(1+Input!$G$10)))</f>
        <v>3292037.3344232515</v>
      </c>
      <c r="J7" s="1">
        <f>IF(G6&gt;=Input!$C$6," ",IF(I7&lt;0,0,(I6-H7)*(Input!$G$10)))</f>
        <v>243854.61736468528</v>
      </c>
      <c r="K7" s="1">
        <f>IF(G6&gt;=Input!$C$6," ",K6*(1+Input!$G$9))</f>
        <v>140688.60125000001</v>
      </c>
      <c r="L7" s="1">
        <f>IF(K7=" "," ",IF(L6&lt;0,(L6-K7),(L6-K7)*(1+Input!$G$10)))</f>
        <v>4400730.3856233982</v>
      </c>
      <c r="M7" s="1">
        <f>IF(K7=" "," ",IF(L7&lt;0,0,(L6-K7)*(Input!$G$10)))</f>
        <v>325980.02856469614</v>
      </c>
      <c r="N7" s="1"/>
      <c r="O7" s="1">
        <f ca="1"/>
        <v>71</v>
      </c>
      <c r="P7" s="1">
        <f ca="1"/>
        <v>327012.74374854105</v>
      </c>
      <c r="Q7" s="1">
        <f ca="1"/>
        <v>3292037.3344232515</v>
      </c>
      <c r="R7" s="1">
        <f ca="1"/>
        <v>140688.60125000001</v>
      </c>
      <c r="S7" s="1">
        <f ca="1"/>
        <v>4400730.3856233982</v>
      </c>
      <c r="T7" s="1"/>
      <c r="U7">
        <f>IF(W6&gt;=Input!$C$6," ",U6+1)</f>
        <v>4</v>
      </c>
      <c r="V7" s="59">
        <f ca="1">IF(W6&gt;=Input!$C$6," ",V6+1)</f>
        <v>2060</v>
      </c>
      <c r="W7" s="1">
        <f>IF(W6&gt;=Input!$C$6," ",W6+1)</f>
        <v>71</v>
      </c>
      <c r="X7" s="1">
        <f>IF(W6&gt;=Input!$C$6," ",X6*(1+Input!$G$9))</f>
        <v>196964.04175</v>
      </c>
      <c r="Y7" s="1"/>
      <c r="AA7">
        <f t="shared" si="1"/>
        <v>5</v>
      </c>
      <c r="AB7">
        <f t="shared" si="2"/>
        <v>66</v>
      </c>
      <c r="AC7" s="3">
        <f>Other!$D$3*12*$AA7</f>
        <v>128100</v>
      </c>
      <c r="AD7" s="3">
        <f>IF($AB7&lt;AD$2,0,Other!$D$4*12*$AA6)</f>
        <v>109800</v>
      </c>
      <c r="AE7" s="3">
        <f>IF($AB7&lt;AE$2,0,Other!$D$5*12*$AA5)</f>
        <v>87840</v>
      </c>
      <c r="AF7" s="3">
        <f>IF($AB7&lt;AF$2,0,Other!$D$6*12*$AA4)</f>
        <v>63464.399999999994</v>
      </c>
      <c r="AG7" s="3">
        <f>IF($AB7&lt;AG$2,0,Other!$D$7*12*$AA3)</f>
        <v>34147.800000000003</v>
      </c>
      <c r="AH7" s="3"/>
      <c r="AI7" s="3"/>
      <c r="AJ7" s="3"/>
      <c r="AK7" s="3"/>
      <c r="AR7" t="s">
        <v>86</v>
      </c>
      <c r="AS7">
        <v>0.03</v>
      </c>
      <c r="AY7" s="149" t="s">
        <v>210</v>
      </c>
      <c r="AZ7" s="150">
        <f>IF((TotalYearlyIncome)=0,0,(YearlyBudget!E26+YearlyBudget!E27+YearlyBudget!E28+YearlyBudget!E29+YearlyBudget!E30+YearlyBudget!E31)/(TotalYearlyIncome))</f>
        <v>7.1361502347417838E-2</v>
      </c>
      <c r="BA7" s="150">
        <v>0.08</v>
      </c>
      <c r="BC7" s="191" t="s">
        <v>90</v>
      </c>
      <c r="BD7" s="192">
        <v>0</v>
      </c>
      <c r="BE7" s="192">
        <v>0</v>
      </c>
      <c r="BF7" s="192">
        <v>1</v>
      </c>
      <c r="BG7" s="192">
        <v>1</v>
      </c>
    </row>
    <row r="8" spans="1:59">
      <c r="B8" s="53">
        <v>65</v>
      </c>
      <c r="C8" s="56">
        <v>0.04</v>
      </c>
      <c r="E8">
        <f>IF(G7&gt;=Input!$C$6," ",E7+1)</f>
        <v>5</v>
      </c>
      <c r="F8" s="59">
        <f ca="1">IF(G7&gt;=Input!$C$6," ",F7+1)</f>
        <v>2061</v>
      </c>
      <c r="G8" s="1">
        <f>IF(G7&gt;=Input!$C$6," ",G7+1)</f>
        <v>72</v>
      </c>
      <c r="H8" s="1">
        <f>IF(G7&gt;=Input!$C$6," ",H7*(1+Input!$G$9))</f>
        <v>336823.12606099731</v>
      </c>
      <c r="I8" s="1">
        <f>IF(G7&gt;=Input!$C$6," ",IF(I7&lt;0,(I7-H8),(I7-H8)*(1+Input!$G$10)))</f>
        <v>3191631.3450312349</v>
      </c>
      <c r="J8" s="1">
        <f>IF(G7&gt;=Input!$C$6," ",IF(I8&lt;0,0,(I7-H8)*(Input!$G$10)))</f>
        <v>236417.13666898035</v>
      </c>
      <c r="K8" s="1">
        <f>IF(G7&gt;=Input!$C$6," ",K7*(1+Input!$G$9))</f>
        <v>144909.2592875</v>
      </c>
      <c r="L8" s="1">
        <f>IF(K8=" "," ",IF(L7&lt;0,(L7-K8),(L7-K8)*(1+Input!$G$10)))</f>
        <v>4596286.8164427709</v>
      </c>
      <c r="M8" s="1">
        <f>IF(K8=" "," ",IF(L8&lt;0,0,(L7-K8)*(Input!$G$10)))</f>
        <v>340465.69010687189</v>
      </c>
      <c r="N8" s="1"/>
      <c r="O8" s="1">
        <f ca="1"/>
        <v>72</v>
      </c>
      <c r="P8" s="1">
        <f ca="1"/>
        <v>336823.12606099731</v>
      </c>
      <c r="Q8" s="1">
        <f ca="1"/>
        <v>3191631.3450312349</v>
      </c>
      <c r="R8" s="1">
        <f ca="1"/>
        <v>144909.2592875</v>
      </c>
      <c r="S8" s="1">
        <f ca="1"/>
        <v>4596286.8164427709</v>
      </c>
      <c r="T8" s="1"/>
      <c r="U8">
        <f>IF(W7&gt;=Input!$C$6," ",U7+1)</f>
        <v>5</v>
      </c>
      <c r="V8" s="59">
        <f ca="1">IF(W7&gt;=Input!$C$6," ",V7+1)</f>
        <v>2061</v>
      </c>
      <c r="W8" s="1">
        <f>IF(W7&gt;=Input!$C$6," ",W7+1)</f>
        <v>72</v>
      </c>
      <c r="X8" s="1">
        <f>IF(W7&gt;=Input!$C$6," ",X7*(1+Input!$G$9))</f>
        <v>202872.96300250001</v>
      </c>
      <c r="Y8" s="1"/>
      <c r="AA8">
        <f t="shared" si="1"/>
        <v>6</v>
      </c>
      <c r="AB8">
        <f t="shared" si="2"/>
        <v>67</v>
      </c>
      <c r="AC8" s="3">
        <f>Other!$D$3*12*$AA8</f>
        <v>153720</v>
      </c>
      <c r="AD8" s="3">
        <f>IF($AB8&lt;AD$2,0,Other!$D$4*12*$AA7)</f>
        <v>137250</v>
      </c>
      <c r="AE8" s="3">
        <f>IF($AB8&lt;AE$2,0,Other!$D$5*12*$AA6)</f>
        <v>117120</v>
      </c>
      <c r="AF8" s="3">
        <f>IF($AB8&lt;AF$2,0,Other!$D$6*12*$AA5)</f>
        <v>95196.599999999991</v>
      </c>
      <c r="AG8" s="3">
        <f>IF($AB8&lt;AG$2,0,Other!$D$7*12*$AA4)</f>
        <v>68295.600000000006</v>
      </c>
      <c r="AH8" s="3">
        <f>IF($AB8&lt;AH$2,0,Other!$D$8*12*$AA3)</f>
        <v>36600</v>
      </c>
      <c r="AI8" s="3"/>
      <c r="AJ8" s="3"/>
      <c r="AK8" s="3"/>
      <c r="AY8" s="149" t="s">
        <v>212</v>
      </c>
      <c r="AZ8" s="150">
        <f>IF((TotalYearlyIncome)=0,0,(YearlyBudget!B25+YearlyBudget!B26+YearlyBudget!B27+YearlyBudget!B28)/(TotalYearlyIncome))</f>
        <v>0.21769014084507043</v>
      </c>
      <c r="BA8" s="150">
        <v>0.3</v>
      </c>
    </row>
    <row r="9" spans="1:59">
      <c r="B9" s="53">
        <v>70</v>
      </c>
      <c r="C9" s="56">
        <v>4.4999999999999998E-2</v>
      </c>
      <c r="E9">
        <f>IF(G8&gt;=Input!$C$6," ",E8+1)</f>
        <v>6</v>
      </c>
      <c r="F9" s="59">
        <f ca="1">IF(G8&gt;=Input!$C$6," ",F8+1)</f>
        <v>2062</v>
      </c>
      <c r="G9" s="1">
        <f>IF(G8&gt;=Input!$C$6," ",G8+1)</f>
        <v>73</v>
      </c>
      <c r="H9" s="1">
        <f>IF(G8&gt;=Input!$C$6," ",H8*(1+Input!$G$9))</f>
        <v>346927.81984282722</v>
      </c>
      <c r="I9" s="1">
        <f>IF(G8&gt;=Input!$C$6," ",IF(I8&lt;0,(I8-H9),(I8-H9)*(1+Input!$G$10)))</f>
        <v>3072279.8072034805</v>
      </c>
      <c r="J9" s="1">
        <f>IF(G8&gt;=Input!$C$6," ",IF(I9&lt;0,0,(I8-H9)*(Input!$G$10)))</f>
        <v>227576.28201507265</v>
      </c>
      <c r="K9" s="1">
        <f>IF(G8&gt;=Input!$C$6," ",K8*(1+Input!$G$9))</f>
        <v>149256.53706612499</v>
      </c>
      <c r="L9" s="1">
        <f>IF(K9=" "," ",IF(L8&lt;0,(L8-K9),(L8-K9)*(1+Input!$G$10)))</f>
        <v>4802792.7017267775</v>
      </c>
      <c r="M9" s="1">
        <f>IF(K9=" "," ",IF(L9&lt;0,0,(L8-K9)*(Input!$G$10)))</f>
        <v>355762.42235013167</v>
      </c>
      <c r="N9" s="1"/>
      <c r="O9" s="1">
        <f ca="1"/>
        <v>73</v>
      </c>
      <c r="P9" s="1">
        <f ca="1"/>
        <v>346927.81984282722</v>
      </c>
      <c r="Q9" s="1">
        <f ca="1"/>
        <v>3072279.8072034805</v>
      </c>
      <c r="R9" s="1">
        <f ca="1"/>
        <v>149256.53706612499</v>
      </c>
      <c r="S9" s="1">
        <f ca="1"/>
        <v>4802792.7017267775</v>
      </c>
      <c r="T9" s="1"/>
      <c r="U9">
        <f>IF(W8&gt;=Input!$C$6," ",U8+1)</f>
        <v>6</v>
      </c>
      <c r="V9" s="59">
        <f ca="1">IF(W8&gt;=Input!$C$6," ",V8+1)</f>
        <v>2062</v>
      </c>
      <c r="W9" s="1">
        <f>IF(W8&gt;=Input!$C$6," ",W8+1)</f>
        <v>73</v>
      </c>
      <c r="X9" s="1">
        <f>IF(W8&gt;=Input!$C$6," ",X8*(1+Input!$G$9))</f>
        <v>208959.15189257503</v>
      </c>
      <c r="Y9" s="1"/>
      <c r="AA9">
        <f t="shared" si="1"/>
        <v>7</v>
      </c>
      <c r="AB9">
        <f t="shared" si="2"/>
        <v>68</v>
      </c>
      <c r="AC9" s="3">
        <f>Other!$D$3*12*$AA9</f>
        <v>179340</v>
      </c>
      <c r="AD9" s="3">
        <f>IF($AB9&lt;AD$2,0,Other!$D$4*12*$AA8)</f>
        <v>164700</v>
      </c>
      <c r="AE9" s="3">
        <f>IF($AB9&lt;AE$2,0,Other!$D$5*12*$AA7)</f>
        <v>146400</v>
      </c>
      <c r="AF9" s="3">
        <f>IF($AB9&lt;AF$2,0,Other!$D$6*12*$AA6)</f>
        <v>126928.79999999999</v>
      </c>
      <c r="AG9" s="3">
        <f>IF($AB9&lt;AG$2,0,Other!$D$7*12*$AA5)</f>
        <v>102443.40000000001</v>
      </c>
      <c r="AH9" s="3">
        <f>IF($AB9&lt;AH$2,0,Other!$D$8*12*$AA4)</f>
        <v>73200</v>
      </c>
      <c r="AI9" s="3">
        <f>IF($AB9&lt;AI$2,0,Other!$D$9*12*$AA3)</f>
        <v>39528</v>
      </c>
      <c r="AJ9" s="3"/>
      <c r="AK9" s="3"/>
      <c r="AR9" s="70" t="s">
        <v>82</v>
      </c>
      <c r="AS9" s="71">
        <f>PV(AW6,AR12,-AR11,0,1)</f>
        <v>2509421.2376400558</v>
      </c>
      <c r="AY9" s="149" t="s">
        <v>214</v>
      </c>
      <c r="AZ9" s="150">
        <f>IF((TotalYearlyIncome)=0,0,(YearlyBudget!E33+YearlyBudget!E34+YearlyBudget!E35+YearlyBudget!E36+YearlyBudget!E37+YearlyBudget!E38+YearlyBudget!E39+YearlyBudget!H22+YearlyBudget!K23+YearlyBudget!K24+YearlyBudget!K25)/(TotalYearlyIncome))</f>
        <v>0.15323943661971831</v>
      </c>
      <c r="BA9" s="150">
        <v>0.1</v>
      </c>
    </row>
    <row r="10" spans="1:59">
      <c r="B10" s="53">
        <v>75</v>
      </c>
      <c r="C10" s="56">
        <v>0.05</v>
      </c>
      <c r="E10">
        <f>IF(G9&gt;=Input!$C$6," ",E9+1)</f>
        <v>7</v>
      </c>
      <c r="F10" s="59">
        <f ca="1">IF(G9&gt;=Input!$C$6," ",F9+1)</f>
        <v>2063</v>
      </c>
      <c r="G10" s="1">
        <f>IF(G9&gt;=Input!$C$6," ",G9+1)</f>
        <v>74</v>
      </c>
      <c r="H10" s="1">
        <f>IF(G9&gt;=Input!$C$6," ",H9*(1+Input!$G$9))</f>
        <v>357335.65443811205</v>
      </c>
      <c r="I10" s="1">
        <f>IF(G9&gt;=Input!$C$6," ",IF(I9&lt;0,(I9-H10),(I9-H10)*(1+Input!$G$10)))</f>
        <v>2932139.6849865983</v>
      </c>
      <c r="J10" s="1">
        <f>IF(G9&gt;=Input!$C$6," ",IF(I10&lt;0,0,(I9-H10)*(Input!$G$10)))</f>
        <v>217195.53222122949</v>
      </c>
      <c r="K10" s="1">
        <f>IF(G9&gt;=Input!$C$6," ",K9*(1+Input!$G$9))</f>
        <v>153734.23317810876</v>
      </c>
      <c r="L10" s="1">
        <f>IF(K10=" "," ",IF(L9&lt;0,(L9-K10),(L9-K10)*(1+Input!$G$10)))</f>
        <v>5020983.1460325625</v>
      </c>
      <c r="M10" s="1">
        <f>IF(K10=" "," ",IF(L10&lt;0,0,(L9-K10)*(Input!$G$10)))</f>
        <v>371924.67748389347</v>
      </c>
      <c r="N10" s="1"/>
      <c r="O10" s="1">
        <f ca="1"/>
        <v>74</v>
      </c>
      <c r="P10" s="1">
        <f ca="1"/>
        <v>357335.65443811205</v>
      </c>
      <c r="Q10" s="1">
        <f ca="1"/>
        <v>2932139.6849865983</v>
      </c>
      <c r="R10" s="1">
        <f ca="1"/>
        <v>153734.23317810876</v>
      </c>
      <c r="S10" s="1">
        <f ca="1"/>
        <v>5020983.1460325625</v>
      </c>
      <c r="T10" s="1"/>
      <c r="U10">
        <f>IF(W9&gt;=Input!$C$6," ",U9+1)</f>
        <v>7</v>
      </c>
      <c r="V10" s="59">
        <f ca="1">IF(W9&gt;=Input!$C$6," ",V9+1)</f>
        <v>2063</v>
      </c>
      <c r="W10" s="1">
        <f>IF(W9&gt;=Input!$C$6," ",W9+1)</f>
        <v>74</v>
      </c>
      <c r="X10" s="1">
        <f>IF(W9&gt;=Input!$C$6," ",X9*(1+Input!$G$9))</f>
        <v>215227.92644935229</v>
      </c>
      <c r="Y10" s="1"/>
      <c r="AA10">
        <f t="shared" si="1"/>
        <v>8</v>
      </c>
      <c r="AB10">
        <f t="shared" si="2"/>
        <v>69</v>
      </c>
      <c r="AC10" s="3">
        <f>Other!$D$3*12*$AA10</f>
        <v>204960</v>
      </c>
      <c r="AD10" s="3">
        <f>IF($AB10&lt;AD$2,0,Other!$D$4*12*$AA9)</f>
        <v>192150</v>
      </c>
      <c r="AE10" s="3">
        <f>IF($AB10&lt;AE$2,0,Other!$D$5*12*$AA8)</f>
        <v>175680</v>
      </c>
      <c r="AF10" s="3">
        <f>IF($AB10&lt;AF$2,0,Other!$D$6*12*$AA7)</f>
        <v>158661</v>
      </c>
      <c r="AG10" s="3">
        <f>IF($AB10&lt;AG$2,0,Other!$D$7*12*$AA6)</f>
        <v>136591.20000000001</v>
      </c>
      <c r="AH10" s="3">
        <f>IF($AB10&lt;AH$2,0,Other!$D$8*12*$AA5)</f>
        <v>109800</v>
      </c>
      <c r="AI10" s="3">
        <f>IF($AB10&lt;AI$2,0,Other!$D$9*12*$AA4)</f>
        <v>79056</v>
      </c>
      <c r="AJ10" s="3">
        <f>IF($AB10&lt;AJ$2,0,Other!$D$10*12*$AA3)</f>
        <v>42455.999999999993</v>
      </c>
      <c r="AK10" s="3"/>
      <c r="AY10" s="149" t="s">
        <v>182</v>
      </c>
      <c r="AZ10" s="150">
        <f>IF((TotalYearlyIncome)=0,0,(TotalYearlySavings)/(TotalYearlyIncome))</f>
        <v>0.16929953051643193</v>
      </c>
      <c r="BA10" s="150">
        <v>7.0000000000000007E-2</v>
      </c>
    </row>
    <row r="11" spans="1:59">
      <c r="B11" s="53">
        <v>80</v>
      </c>
      <c r="C11" s="56">
        <v>5.5E-2</v>
      </c>
      <c r="E11">
        <f>IF(G10&gt;=Input!$C$6," ",E10+1)</f>
        <v>8</v>
      </c>
      <c r="F11" s="59">
        <f ca="1">IF(G10&gt;=Input!$C$6," ",F10+1)</f>
        <v>2064</v>
      </c>
      <c r="G11" s="1">
        <f>IF(G10&gt;=Input!$C$6," ",G10+1)</f>
        <v>75</v>
      </c>
      <c r="H11" s="1">
        <f>IF(G10&gt;=Input!$C$6," ",H10*(1+Input!$G$9))</f>
        <v>368055.72407125542</v>
      </c>
      <c r="I11" s="1">
        <f>IF(G10&gt;=Input!$C$6," ",IF(I10&lt;0,(I10-H11),(I10-H11)*(1+Input!$G$10)))</f>
        <v>2769210.6777885705</v>
      </c>
      <c r="J11" s="1">
        <f>IF(G10&gt;=Input!$C$6," ",IF(I11&lt;0,0,(I10-H11)*(Input!$G$10)))</f>
        <v>205126.71687322744</v>
      </c>
      <c r="K11" s="1">
        <f>IF(G10&gt;=Input!$C$6," ",K10*(1+Input!$G$9))</f>
        <v>158346.26017345203</v>
      </c>
      <c r="L11" s="1">
        <f>IF(K11=" "," ",IF(L10&lt;0,(L10-K11),(L10-K11)*(1+Input!$G$10)))</f>
        <v>5251647.8367278399</v>
      </c>
      <c r="M11" s="1">
        <f>IF(K11=" "," ",IF(L11&lt;0,0,(L10-K11)*(Input!$G$10)))</f>
        <v>389010.95086872886</v>
      </c>
      <c r="N11" s="1"/>
      <c r="O11" s="1">
        <f ca="1"/>
        <v>75</v>
      </c>
      <c r="P11" s="1">
        <f ca="1"/>
        <v>368055.72407125542</v>
      </c>
      <c r="Q11" s="1">
        <f ca="1"/>
        <v>2769210.6777885705</v>
      </c>
      <c r="R11" s="1">
        <f ca="1"/>
        <v>158346.26017345203</v>
      </c>
      <c r="S11" s="1">
        <f ca="1"/>
        <v>5251647.8367278399</v>
      </c>
      <c r="T11" s="1"/>
      <c r="U11">
        <f>IF(W10&gt;=Input!$C$6," ",U10+1)</f>
        <v>8</v>
      </c>
      <c r="V11" s="59">
        <f ca="1">IF(W10&gt;=Input!$C$6," ",V10+1)</f>
        <v>2064</v>
      </c>
      <c r="W11" s="1">
        <f>IF(W10&gt;=Input!$C$6," ",W10+1)</f>
        <v>75</v>
      </c>
      <c r="X11" s="1">
        <f>IF(W10&gt;=Input!$C$6," ",X10*(1+Input!$G$9))</f>
        <v>221684.76424283287</v>
      </c>
      <c r="Y11" s="1"/>
      <c r="AA11">
        <f t="shared" si="1"/>
        <v>9</v>
      </c>
      <c r="AB11">
        <f t="shared" si="2"/>
        <v>70</v>
      </c>
      <c r="AC11" s="3">
        <f>Other!$D$3*12*$AA11</f>
        <v>230580</v>
      </c>
      <c r="AD11" s="3">
        <f>IF($AB11&lt;AD$2,0,Other!$D$4*12*$AA10)</f>
        <v>219600</v>
      </c>
      <c r="AE11" s="3">
        <f>IF($AB11&lt;AE$2,0,Other!$D$5*12*$AA9)</f>
        <v>204960</v>
      </c>
      <c r="AF11" s="3">
        <f>IF($AB11&lt;AF$2,0,Other!$D$6*12*$AA8)</f>
        <v>190393.19999999998</v>
      </c>
      <c r="AG11" s="3">
        <f>IF($AB11&lt;AG$2,0,Other!$D$7*12*$AA7)</f>
        <v>170739</v>
      </c>
      <c r="AH11" s="3">
        <f>IF($AB11&lt;AH$2,0,Other!$D$8*12*$AA6)</f>
        <v>146400</v>
      </c>
      <c r="AI11" s="3">
        <f>IF($AB11&lt;AI$2,0,Other!$D$9*12*$AA5)</f>
        <v>118584</v>
      </c>
      <c r="AJ11" s="3">
        <f>IF($AB11&lt;AJ$2,0,Other!$D$10*12*$AA4)</f>
        <v>84911.999999999985</v>
      </c>
      <c r="AK11" s="3">
        <f>IF($AB11&lt;AK$2,0,Other!$D$11*12*$AA3)</f>
        <v>45384</v>
      </c>
      <c r="AQ11" t="s">
        <v>83</v>
      </c>
      <c r="AR11">
        <f>Other!B37</f>
        <v>175000</v>
      </c>
      <c r="AY11" s="149" t="s">
        <v>170</v>
      </c>
      <c r="AZ11" s="150">
        <f>IF((TotalYearlyIncome)=0,0,(YearlyBudget!E32+YearlyBudget!H23+YearlyBudget!H24+YearlyBudget!H25+YearlyBudget!H34+YearlyBudget!H35+YearlyBudget!H36+YearlyBudget!H37+YearlyBudget!K26+YearlyBudget!K27)/(TotalYearlyIncome))</f>
        <v>3.7558685446009389E-3</v>
      </c>
      <c r="BA11" s="150">
        <v>0.02</v>
      </c>
    </row>
    <row r="12" spans="1:59">
      <c r="B12" s="53"/>
      <c r="C12" s="53"/>
      <c r="E12">
        <f>IF(G11&gt;=Input!$C$6," ",E11+1)</f>
        <v>9</v>
      </c>
      <c r="F12" s="59">
        <f ca="1">IF(G11&gt;=Input!$C$6," ",F11+1)</f>
        <v>2065</v>
      </c>
      <c r="G12" s="1">
        <f>IF(G11&gt;=Input!$C$6," ",G11+1)</f>
        <v>76</v>
      </c>
      <c r="H12" s="1">
        <f>IF(G11&gt;=Input!$C$6," ",H11*(1+Input!$G$9))</f>
        <v>379097.39579339308</v>
      </c>
      <c r="I12" s="1">
        <f>IF(G11&gt;=Input!$C$6," ",IF(I11&lt;0,(I11-H12),(I11-H12)*(1+Input!$G$10)))</f>
        <v>2581322.3445547917</v>
      </c>
      <c r="J12" s="1">
        <f>IF(G11&gt;=Input!$C$6," ",IF(I12&lt;0,0,(I11-H12)*(Input!$G$10)))</f>
        <v>191209.06255961419</v>
      </c>
      <c r="K12" s="1">
        <f>IF(G11&gt;=Input!$C$6," ",K11*(1+Input!$G$9))</f>
        <v>163096.64797865559</v>
      </c>
      <c r="L12" s="1">
        <f>IF(K12=" "," ",IF(L11&lt;0,(L11-K12),(L11-K12)*(1+Input!$G$10)))</f>
        <v>5495635.2838491192</v>
      </c>
      <c r="M12" s="1">
        <f>IF(K12=" "," ",IF(L12&lt;0,0,(L11-K12)*(Input!$G$10)))</f>
        <v>407084.09509993473</v>
      </c>
      <c r="N12" s="1"/>
      <c r="O12" s="1">
        <f ca="1"/>
        <v>76</v>
      </c>
      <c r="P12" s="1">
        <f ca="1"/>
        <v>379097.39579339308</v>
      </c>
      <c r="Q12" s="1">
        <f ca="1"/>
        <v>2581322.3445547917</v>
      </c>
      <c r="R12" s="1">
        <f ca="1"/>
        <v>163096.64797865559</v>
      </c>
      <c r="S12" s="1">
        <f ca="1"/>
        <v>5495635.2838491192</v>
      </c>
      <c r="T12" s="1"/>
      <c r="U12">
        <f>IF(W11&gt;=Input!$C$6," ",U11+1)</f>
        <v>9</v>
      </c>
      <c r="V12" s="59">
        <f ca="1">IF(W11&gt;=Input!$C$6," ",V11+1)</f>
        <v>2065</v>
      </c>
      <c r="W12" s="1">
        <f>IF(W11&gt;=Input!$C$6," ",W11+1)</f>
        <v>76</v>
      </c>
      <c r="X12" s="1">
        <f>IF(W11&gt;=Input!$C$6," ",X11*(1+Input!$G$9))</f>
        <v>228335.30717011786</v>
      </c>
      <c r="Y12" s="1"/>
      <c r="AA12">
        <f t="shared" si="1"/>
        <v>10</v>
      </c>
      <c r="AB12">
        <f t="shared" si="2"/>
        <v>71</v>
      </c>
      <c r="AC12" s="3">
        <f>Other!$D$3*12*$AA12</f>
        <v>256200</v>
      </c>
      <c r="AD12" s="3">
        <f>IF($AB12&lt;AD$2,0,Other!$D$4*12*$AA11)</f>
        <v>247050</v>
      </c>
      <c r="AE12" s="3">
        <f>IF($AB12&lt;AE$2,0,Other!$D$5*12*$AA10)</f>
        <v>234240</v>
      </c>
      <c r="AF12" s="3">
        <f>IF($AB12&lt;AF$2,0,Other!$D$6*12*$AA9)</f>
        <v>222125.39999999997</v>
      </c>
      <c r="AG12" s="3">
        <f>IF($AB12&lt;AG$2,0,Other!$D$7*12*$AA8)</f>
        <v>204886.80000000002</v>
      </c>
      <c r="AH12" s="3">
        <f>IF($AB12&lt;AH$2,0,Other!$D$8*12*$AA7)</f>
        <v>183000</v>
      </c>
      <c r="AI12" s="3">
        <f>IF($AB12&lt;AI$2,0,Other!$D$9*12*$AA6)</f>
        <v>158112</v>
      </c>
      <c r="AJ12" s="3">
        <f>IF($AB12&lt;AJ$2,0,Other!$D$10*12*$AA5)</f>
        <v>127367.99999999997</v>
      </c>
      <c r="AK12" s="3">
        <f>IF($AB12&lt;AK$2,0,Other!$D$11*12*$AA4)</f>
        <v>90768</v>
      </c>
      <c r="AQ12" t="s">
        <v>84</v>
      </c>
      <c r="AR12">
        <f>Input!C6-Input!C5</f>
        <v>23</v>
      </c>
    </row>
    <row r="13" spans="1:59">
      <c r="B13" s="4" t="s">
        <v>24</v>
      </c>
      <c r="C13" s="4">
        <f>IF(AND(Input!C5&gt;=B4,Input!C5&lt;B5),B4,IF(AND(Input!C5&gt;=B5,Input!C5&lt;B6),B5,IF(AND(Input!C5&gt;=B6,Input!C5&lt;B7),B6,IF(AND(Input!C5&gt;=B7,Input!C5&lt;B8),B7,IF(AND(Input!C5&gt;=B8,Input!C5&lt;B9),B8,IF(AND(Input!C5&gt;=B9,Input!C5&lt;B10),B9,IF(AND(Input!C5&gt;=B10,Input!C5&lt;B11),B10,0)))))))</f>
        <v>65</v>
      </c>
      <c r="E13">
        <f>IF(G12&gt;=Input!$C$6," ",E12+1)</f>
        <v>10</v>
      </c>
      <c r="F13" s="59">
        <f ca="1">IF(G12&gt;=Input!$C$6," ",F12+1)</f>
        <v>2066</v>
      </c>
      <c r="G13" s="1">
        <f>IF(G12&gt;=Input!$C$6," ",G12+1)</f>
        <v>77</v>
      </c>
      <c r="H13" s="1">
        <f>IF(G12&gt;=Input!$C$6," ",H12*(1+Input!$G$9))</f>
        <v>390470.31766719487</v>
      </c>
      <c r="I13" s="1">
        <f>IF(G12&gt;=Input!$C$6," ",IF(I12&lt;0,(I12-H13),(I12-H13)*(1+Input!$G$10)))</f>
        <v>2366120.1890386045</v>
      </c>
      <c r="J13" s="1">
        <f>IF(G12&gt;=Input!$C$6," ",IF(I13&lt;0,0,(I12-H13)*(Input!$G$10)))</f>
        <v>175268.16215100774</v>
      </c>
      <c r="K13" s="1">
        <f>IF(G12&gt;=Input!$C$6," ",K12*(1+Input!$G$9))</f>
        <v>167989.54741801525</v>
      </c>
      <c r="L13" s="1">
        <f>IF(K13=" "," ",IF(L12&lt;0,(L12-K13),(L12-K13)*(1+Input!$G$10)))</f>
        <v>5753857.3953455929</v>
      </c>
      <c r="M13" s="1">
        <f>IF(K13=" "," ",IF(L13&lt;0,0,(L12-K13)*(Input!$G$10)))</f>
        <v>426211.65891448833</v>
      </c>
      <c r="N13" s="1"/>
      <c r="O13" s="1">
        <f ca="1"/>
        <v>77</v>
      </c>
      <c r="P13" s="1">
        <f ca="1"/>
        <v>390470.31766719487</v>
      </c>
      <c r="Q13" s="1">
        <f ca="1"/>
        <v>2366120.1890386045</v>
      </c>
      <c r="R13" s="1">
        <f ca="1"/>
        <v>167989.54741801525</v>
      </c>
      <c r="S13" s="1">
        <f ca="1"/>
        <v>5753857.3953455929</v>
      </c>
      <c r="T13" s="1"/>
      <c r="U13">
        <f>IF(W12&gt;=Input!$C$6," ",U12+1)</f>
        <v>10</v>
      </c>
      <c r="V13" s="59">
        <f ca="1">IF(W12&gt;=Input!$C$6," ",V12+1)</f>
        <v>2066</v>
      </c>
      <c r="W13" s="1">
        <f>IF(W12&gt;=Input!$C$6," ",W12+1)</f>
        <v>77</v>
      </c>
      <c r="X13" s="1">
        <f>IF(W12&gt;=Input!$C$6," ",X12*(1+Input!$G$9))</f>
        <v>235185.36638522139</v>
      </c>
      <c r="Y13" s="1"/>
      <c r="AA13">
        <f t="shared" si="1"/>
        <v>11</v>
      </c>
      <c r="AB13">
        <f t="shared" si="2"/>
        <v>72</v>
      </c>
      <c r="AC13" s="3">
        <f>Other!$D$3*12*$AA13</f>
        <v>281820</v>
      </c>
      <c r="AD13" s="3">
        <f>IF($AB13&lt;AD$2,0,Other!$D$4*12*$AA12)</f>
        <v>274500</v>
      </c>
      <c r="AE13" s="3">
        <f>IF($AB13&lt;AE$2,0,Other!$D$5*12*$AA11)</f>
        <v>263520</v>
      </c>
      <c r="AF13" s="3">
        <f>IF($AB13&lt;AF$2,0,Other!$D$6*12*$AA10)</f>
        <v>253857.59999999998</v>
      </c>
      <c r="AG13" s="3">
        <f>IF($AB13&lt;AG$2,0,Other!$D$7*12*$AA9)</f>
        <v>239034.60000000003</v>
      </c>
      <c r="AH13" s="3">
        <f>IF($AB13&lt;AH$2,0,Other!$D$8*12*$AA8)</f>
        <v>219600</v>
      </c>
      <c r="AI13" s="3">
        <f>IF($AB13&lt;AI$2,0,Other!$D$9*12*$AA7)</f>
        <v>197640</v>
      </c>
      <c r="AJ13" s="3">
        <f>IF($AB13&lt;AJ$2,0,Other!$D$10*12*$AA6)</f>
        <v>169823.99999999997</v>
      </c>
      <c r="AK13" s="3">
        <f>IF($AB13&lt;AK$2,0,Other!$D$11*12*$AA5)</f>
        <v>136152</v>
      </c>
    </row>
    <row r="14" spans="1:59">
      <c r="B14" s="4" t="s">
        <v>25</v>
      </c>
      <c r="C14" s="4">
        <f>IF(AND(Input!C5&gt;=B4,Input!C5&lt;B5),C4,IF(AND(Input!C5&gt;=B5,Input!C5&lt;B6),C5,IF(AND(Input!C5&gt;=B6,Input!C5&lt;B7),C6,IF(AND(Input!C5&gt;=B7,Input!C5&lt;B8),C7,IF(AND(Input!C5&gt;=B8,Input!C5&lt;B9),C8,IF(AND(Input!C5&gt;=B9,Input!C5&lt;B10),C9,IF(AND(Input!C5&gt;=B10,Input!C5&lt;B11),C10,0)))))))</f>
        <v>0.04</v>
      </c>
      <c r="E14">
        <f>IF(G13&gt;=Input!$C$6," ",E13+1)</f>
        <v>11</v>
      </c>
      <c r="F14" s="59">
        <f ca="1">IF(G13&gt;=Input!$C$6," ",F13+1)</f>
        <v>2067</v>
      </c>
      <c r="G14" s="1">
        <f>IF(G13&gt;=Input!$C$6," ",G13+1)</f>
        <v>78</v>
      </c>
      <c r="H14" s="1">
        <f>IF(G13&gt;=Input!$C$6," ",H13*(1+Input!$G$9))</f>
        <v>402184.42719721072</v>
      </c>
      <c r="I14" s="1">
        <f>IF(G13&gt;=Input!$C$6," ",IF(I13&lt;0,(I13-H14),(I13-H14)*(1+Input!$G$10)))</f>
        <v>2121050.6227887054</v>
      </c>
      <c r="J14" s="1">
        <f>IF(G13&gt;=Input!$C$6," ",IF(I14&lt;0,0,(I13-H14)*(Input!$G$10)))</f>
        <v>157114.86094731151</v>
      </c>
      <c r="K14" s="1">
        <f>IF(G13&gt;=Input!$C$6," ",K13*(1+Input!$G$9))</f>
        <v>173029.23384055571</v>
      </c>
      <c r="L14" s="1">
        <f>IF(K14=" "," ",IF(L13&lt;0,(L13-K14),(L13-K14)*(1+Input!$G$10)))</f>
        <v>6027294.4144254401</v>
      </c>
      <c r="M14" s="1">
        <f>IF(K14=" "," ",IF(L14&lt;0,0,(L13-K14)*(Input!$G$10)))</f>
        <v>446466.25292040297</v>
      </c>
      <c r="N14" s="1"/>
      <c r="O14" s="1">
        <f ca="1"/>
        <v>78</v>
      </c>
      <c r="P14" s="1">
        <f ca="1"/>
        <v>402184.42719721072</v>
      </c>
      <c r="Q14" s="1">
        <f ca="1"/>
        <v>2121050.6227887054</v>
      </c>
      <c r="R14" s="1">
        <f ca="1"/>
        <v>173029.23384055571</v>
      </c>
      <c r="S14" s="1">
        <f ca="1"/>
        <v>6027294.4144254401</v>
      </c>
      <c r="T14" s="1"/>
      <c r="U14">
        <f>IF(W13&gt;=Input!$C$6," ",U13+1)</f>
        <v>11</v>
      </c>
      <c r="V14" s="59">
        <f ca="1">IF(W13&gt;=Input!$C$6," ",V13+1)</f>
        <v>2067</v>
      </c>
      <c r="W14" s="1">
        <f>IF(W13&gt;=Input!$C$6," ",W13+1)</f>
        <v>78</v>
      </c>
      <c r="X14" s="1">
        <f>IF(W13&gt;=Input!$C$6," ",X13*(1+Input!$G$9))</f>
        <v>242240.92737677804</v>
      </c>
      <c r="Y14" s="1"/>
      <c r="AA14">
        <f t="shared" si="1"/>
        <v>12</v>
      </c>
      <c r="AB14">
        <f t="shared" si="2"/>
        <v>73</v>
      </c>
      <c r="AC14" s="3">
        <f>Other!$D$3*12*$AA14</f>
        <v>307440</v>
      </c>
      <c r="AD14" s="3">
        <f>IF($AB14&lt;AD$2,0,Other!$D$4*12*$AA13)</f>
        <v>301950</v>
      </c>
      <c r="AE14" s="3">
        <f>IF($AB14&lt;AE$2,0,Other!$D$5*12*$AA12)</f>
        <v>292800</v>
      </c>
      <c r="AF14" s="3">
        <f>IF($AB14&lt;AF$2,0,Other!$D$6*12*$AA11)</f>
        <v>285589.8</v>
      </c>
      <c r="AG14" s="3">
        <f>IF($AB14&lt;AG$2,0,Other!$D$7*12*$AA10)</f>
        <v>273182.40000000002</v>
      </c>
      <c r="AH14" s="3">
        <f>IF($AB14&lt;AH$2,0,Other!$D$8*12*$AA9)</f>
        <v>256200</v>
      </c>
      <c r="AI14" s="3">
        <f>IF($AB14&lt;AI$2,0,Other!$D$9*12*$AA8)</f>
        <v>237168</v>
      </c>
      <c r="AJ14" s="3">
        <f>IF($AB14&lt;AJ$2,0,Other!$D$10*12*$AA7)</f>
        <v>212279.99999999997</v>
      </c>
      <c r="AK14" s="3">
        <f>IF($AB14&lt;AK$2,0,Other!$D$11*12*$AA6)</f>
        <v>181536</v>
      </c>
    </row>
    <row r="15" spans="1:59">
      <c r="B15" s="4" t="s">
        <v>26</v>
      </c>
      <c r="C15" s="4">
        <f>IF(AND(Input!C5&gt;=B4,Input!C5&lt;B5),B5,IF(AND(Input!C5&gt;=B5,Input!C5&lt;B6),B6,IF(AND(Input!C5&gt;=B6,Input!C5&lt;B7),B7,IF(AND(Input!C5&gt;=B7,Input!C5&lt;B8),B8,IF(AND(Input!C5&gt;=B8,Input!C5&lt;B9),B9,IF(AND(Input!C5&gt;=B9,Input!C5&lt;B10),B10,IF(AND(Input!C5&gt;=B10,Input!C5&lt;B11),B11,0)))))))</f>
        <v>70</v>
      </c>
      <c r="E15">
        <f>IF(G14&gt;=Input!$C$6," ",E14+1)</f>
        <v>12</v>
      </c>
      <c r="F15" s="59">
        <f ca="1">IF(G14&gt;=Input!$C$6," ",F14+1)</f>
        <v>2068</v>
      </c>
      <c r="G15" s="1">
        <f>IF(G14&gt;=Input!$C$6," ",G14+1)</f>
        <v>79</v>
      </c>
      <c r="H15" s="1">
        <f>IF(G14&gt;=Input!$C$6," ",H14*(1+Input!$G$9))</f>
        <v>414249.96001312707</v>
      </c>
      <c r="I15" s="1">
        <f>IF(G14&gt;=Input!$C$6," ",IF(I14&lt;0,(I14-H15),(I14-H15)*(1+Input!$G$10)))</f>
        <v>1843344.7157976248</v>
      </c>
      <c r="J15" s="1">
        <f>IF(G14&gt;=Input!$C$6," ",IF(I15&lt;0,0,(I14-H15)*(Input!$G$10)))</f>
        <v>136544.05302204628</v>
      </c>
      <c r="K15" s="1">
        <f>IF(G14&gt;=Input!$C$6," ",K14*(1+Input!$G$9))</f>
        <v>178220.11085577239</v>
      </c>
      <c r="L15" s="1">
        <f>IF(K15=" "," ",IF(L14&lt;0,(L14-K15),(L14-K15)*(1+Input!$G$10)))</f>
        <v>6317000.2478552414</v>
      </c>
      <c r="M15" s="1">
        <f>IF(K15=" "," ",IF(L15&lt;0,0,(L14-K15)*(Input!$G$10)))</f>
        <v>467925.94428557344</v>
      </c>
      <c r="N15" s="1"/>
      <c r="O15" s="1">
        <f ca="1"/>
        <v>79</v>
      </c>
      <c r="P15" s="1">
        <f ca="1"/>
        <v>414249.96001312707</v>
      </c>
      <c r="Q15" s="1">
        <f ca="1"/>
        <v>1843344.7157976248</v>
      </c>
      <c r="R15" s="1">
        <f ca="1"/>
        <v>178220.11085577239</v>
      </c>
      <c r="S15" s="1">
        <f ca="1"/>
        <v>6317000.2478552414</v>
      </c>
      <c r="T15" s="1"/>
      <c r="U15">
        <f>IF(W14&gt;=Input!$C$6," ",U14+1)</f>
        <v>12</v>
      </c>
      <c r="V15" s="59">
        <f ca="1">IF(W14&gt;=Input!$C$6," ",V14+1)</f>
        <v>2068</v>
      </c>
      <c r="W15" s="1">
        <f>IF(W14&gt;=Input!$C$6," ",W14+1)</f>
        <v>79</v>
      </c>
      <c r="X15" s="1">
        <f>IF(W14&gt;=Input!$C$6," ",X14*(1+Input!$G$9))</f>
        <v>249508.1551980814</v>
      </c>
      <c r="Y15" s="1"/>
      <c r="AA15">
        <f t="shared" si="1"/>
        <v>13</v>
      </c>
      <c r="AB15">
        <f t="shared" si="2"/>
        <v>74</v>
      </c>
      <c r="AC15" s="3">
        <f>Other!$D$3*12*$AA15</f>
        <v>333060</v>
      </c>
      <c r="AD15" s="3">
        <f>IF($AB15&lt;AD$2,0,Other!$D$4*12*$AA14)</f>
        <v>329400</v>
      </c>
      <c r="AE15" s="3">
        <f>IF($AB15&lt;AE$2,0,Other!$D$5*12*$AA13)</f>
        <v>322080</v>
      </c>
      <c r="AF15" s="3">
        <f>IF($AB15&lt;AF$2,0,Other!$D$6*12*$AA12)</f>
        <v>317322</v>
      </c>
      <c r="AG15" s="3">
        <f>IF($AB15&lt;AG$2,0,Other!$D$7*12*$AA11)</f>
        <v>307330.2</v>
      </c>
      <c r="AH15" s="3">
        <f>IF($AB15&lt;AH$2,0,Other!$D$8*12*$AA10)</f>
        <v>292800</v>
      </c>
      <c r="AI15" s="3">
        <f>IF($AB15&lt;AI$2,0,Other!$D$9*12*$AA9)</f>
        <v>276696</v>
      </c>
      <c r="AJ15" s="3">
        <f>IF($AB15&lt;AJ$2,0,Other!$D$10*12*$AA8)</f>
        <v>254735.99999999994</v>
      </c>
      <c r="AK15" s="3">
        <f>IF($AB15&lt;AK$2,0,Other!$D$11*12*$AA7)</f>
        <v>226920</v>
      </c>
    </row>
    <row r="16" spans="1:59">
      <c r="B16" s="4" t="s">
        <v>27</v>
      </c>
      <c r="C16" s="4">
        <f>IF(AND(Input!C5&gt;=B4,Input!C5&lt;B5),C5,IF(AND(Input!C5&gt;=B5,Input!C5&lt;B6),C6,IF(AND(Input!C5&gt;=B6,Input!C5&lt;B7),C7,IF(AND(Input!C5&gt;=B7,Input!C5&lt;B8),C8,IF(AND(Input!C5&gt;=B8,Input!C5&lt;B9),C9,IF(AND(Input!C5&gt;=B9,Input!C5&lt;B10),C10,IF(AND(Input!C5&gt;=B10,Input!C5&lt;B11),C11,0)))))))</f>
        <v>4.4999999999999998E-2</v>
      </c>
      <c r="E16">
        <f>IF(G15&gt;=Input!$C$6," ",E15+1)</f>
        <v>13</v>
      </c>
      <c r="F16" s="59">
        <f ca="1">IF(G15&gt;=Input!$C$6," ",F15+1)</f>
        <v>2069</v>
      </c>
      <c r="G16" s="1">
        <f>IF(G15&gt;=Input!$C$6," ",G15+1)</f>
        <v>80</v>
      </c>
      <c r="H16" s="1">
        <f>IF(G15&gt;=Input!$C$6," ",H15*(1+Input!$G$9))</f>
        <v>426677.45881352091</v>
      </c>
      <c r="I16" s="1">
        <f>IF(G15&gt;=Input!$C$6," ",IF(I15&lt;0,(I15-H16),(I15-H16)*(1+Input!$G$10)))</f>
        <v>1530000.6375428324</v>
      </c>
      <c r="J16" s="1">
        <f>IF(G15&gt;=Input!$C$6," ",IF(I16&lt;0,0,(I15-H16)*(Input!$G$10)))</f>
        <v>113333.38055872831</v>
      </c>
      <c r="K16" s="1">
        <f>IF(G15&gt;=Input!$C$6," ",K15*(1+Input!$G$9))</f>
        <v>183566.71418144557</v>
      </c>
      <c r="L16" s="1">
        <f>IF(K16=" "," ",IF(L15&lt;0,(L15-K16),(L15-K16)*(1+Input!$G$10)))</f>
        <v>6624108.2163677001</v>
      </c>
      <c r="M16" s="1">
        <f>IF(K16=" "," ",IF(L16&lt;0,0,(L15-K16)*(Input!$G$10)))</f>
        <v>490674.68269390368</v>
      </c>
      <c r="N16" s="1"/>
      <c r="O16" s="1">
        <f ca="1"/>
        <v>80</v>
      </c>
      <c r="P16" s="1">
        <f ca="1"/>
        <v>426677.45881352091</v>
      </c>
      <c r="Q16" s="1">
        <f ca="1"/>
        <v>1530000.6375428324</v>
      </c>
      <c r="R16" s="1">
        <f ca="1"/>
        <v>183566.71418144557</v>
      </c>
      <c r="S16" s="1">
        <f ca="1"/>
        <v>6624108.2163677001</v>
      </c>
      <c r="T16" s="1"/>
      <c r="U16">
        <f>IF(W15&gt;=Input!$C$6," ",U15+1)</f>
        <v>13</v>
      </c>
      <c r="V16" s="59">
        <f ca="1">IF(W15&gt;=Input!$C$6," ",V15+1)</f>
        <v>2069</v>
      </c>
      <c r="W16" s="1">
        <f>IF(W15&gt;=Input!$C$6," ",W15+1)</f>
        <v>80</v>
      </c>
      <c r="X16" s="1">
        <f>IF(W15&gt;=Input!$C$6," ",X15*(1+Input!$G$9))</f>
        <v>256993.39985402385</v>
      </c>
      <c r="Y16" s="1"/>
      <c r="AA16">
        <f t="shared" si="1"/>
        <v>14</v>
      </c>
      <c r="AB16">
        <f t="shared" si="2"/>
        <v>75</v>
      </c>
      <c r="AC16" s="3">
        <f>Other!$D$3*12*$AA16</f>
        <v>358680</v>
      </c>
      <c r="AD16" s="3">
        <f>IF($AB16&lt;AD$2,0,Other!$D$4*12*$AA15)</f>
        <v>356850</v>
      </c>
      <c r="AE16" s="3">
        <f>IF($AB16&lt;AE$2,0,Other!$D$5*12*$AA14)</f>
        <v>351360</v>
      </c>
      <c r="AF16" s="3">
        <f>IF($AB16&lt;AF$2,0,Other!$D$6*12*$AA13)</f>
        <v>349054.19999999995</v>
      </c>
      <c r="AG16" s="3">
        <f>IF($AB16&lt;AG$2,0,Other!$D$7*12*$AA12)</f>
        <v>341478</v>
      </c>
      <c r="AH16" s="3">
        <f>IF($AB16&lt;AH$2,0,Other!$D$8*12*$AA11)</f>
        <v>329400</v>
      </c>
      <c r="AI16" s="3">
        <f>IF($AB16&lt;AI$2,0,Other!$D$9*12*$AA10)</f>
        <v>316224</v>
      </c>
      <c r="AJ16" s="3">
        <f>IF($AB16&lt;AJ$2,0,Other!$D$10*12*$AA9)</f>
        <v>297191.99999999994</v>
      </c>
      <c r="AK16" s="3">
        <f>IF($AB16&lt;AK$2,0,Other!$D$11*12*$AA8)</f>
        <v>272304</v>
      </c>
      <c r="AQ16" s="140" t="str">
        <f>"Debt / Equity Goal ↓ 1.0"</f>
        <v>Debt / Equity Goal ↓ 1.0</v>
      </c>
      <c r="AR16" s="140" t="s">
        <v>143</v>
      </c>
      <c r="AS16" s="140"/>
      <c r="AT16" s="140" t="s">
        <v>144</v>
      </c>
    </row>
    <row r="17" spans="1:47">
      <c r="E17">
        <f>IF(G16&gt;=Input!$C$6," ",E16+1)</f>
        <v>14</v>
      </c>
      <c r="F17" s="59">
        <f ca="1">IF(G16&gt;=Input!$C$6," ",F16+1)</f>
        <v>2070</v>
      </c>
      <c r="G17" s="1">
        <f>IF(G16&gt;=Input!$C$6," ",G16+1)</f>
        <v>81</v>
      </c>
      <c r="H17" s="1">
        <f>IF(G16&gt;=Input!$C$6," ",H16*(1+Input!$G$9))</f>
        <v>439477.78257792653</v>
      </c>
      <c r="I17" s="1">
        <f>IF(G16&gt;=Input!$C$6," ",IF(I16&lt;0,(I16-H17),(I16-H17)*(1+Input!$G$10)))</f>
        <v>1177764.6833620984</v>
      </c>
      <c r="J17" s="1">
        <f>IF(G16&gt;=Input!$C$6," ",IF(I17&lt;0,0,(I16-H17)*(Input!$G$10)))</f>
        <v>87241.828397192468</v>
      </c>
      <c r="K17" s="1">
        <f>IF(G16&gt;=Input!$C$6," ",K16*(1+Input!$G$9))</f>
        <v>189073.71560688893</v>
      </c>
      <c r="L17" s="1">
        <f>IF(K17=" "," ",IF(L16&lt;0,(L16-K17),(L16-K17)*(1+Input!$G$10)))</f>
        <v>6949837.2608216768</v>
      </c>
      <c r="M17" s="1">
        <f>IF(K17=" "," ",IF(L17&lt;0,0,(L16-K17)*(Input!$G$10)))</f>
        <v>514802.76006086491</v>
      </c>
      <c r="N17" s="1"/>
      <c r="O17" s="1">
        <f ca="1"/>
        <v>81</v>
      </c>
      <c r="P17" s="1">
        <f ca="1"/>
        <v>439477.78257792653</v>
      </c>
      <c r="Q17" s="1">
        <f ca="1"/>
        <v>1177764.6833620984</v>
      </c>
      <c r="R17" s="1">
        <f ca="1"/>
        <v>189073.71560688893</v>
      </c>
      <c r="S17" s="1">
        <f ca="1"/>
        <v>6949837.2608216768</v>
      </c>
      <c r="T17" s="1"/>
      <c r="U17">
        <f>IF(W16&gt;=Input!$C$6," ",U16+1)</f>
        <v>14</v>
      </c>
      <c r="V17" s="59">
        <f ca="1">IF(W16&gt;=Input!$C$6," ",V16+1)</f>
        <v>2070</v>
      </c>
      <c r="W17" s="1">
        <f>IF(W16&gt;=Input!$C$6," ",W16+1)</f>
        <v>81</v>
      </c>
      <c r="X17" s="1">
        <f>IF(W16&gt;=Input!$C$6," ",X16*(1+Input!$G$9))</f>
        <v>264703.2018496446</v>
      </c>
      <c r="Y17" s="1"/>
      <c r="AA17">
        <f t="shared" si="1"/>
        <v>15</v>
      </c>
      <c r="AB17">
        <f t="shared" si="2"/>
        <v>76</v>
      </c>
      <c r="AC17" s="3">
        <f>Other!$D$3*12*$AA17</f>
        <v>384300</v>
      </c>
      <c r="AD17" s="3">
        <f>IF($AB17&lt;AD$2,0,Other!$D$4*12*$AA16)</f>
        <v>384300</v>
      </c>
      <c r="AE17" s="3">
        <f>IF($AB17&lt;AE$2,0,Other!$D$5*12*$AA15)</f>
        <v>380640</v>
      </c>
      <c r="AF17" s="3">
        <f>IF($AB17&lt;AF$2,0,Other!$D$6*12*$AA14)</f>
        <v>380786.39999999997</v>
      </c>
      <c r="AG17" s="3">
        <f>IF($AB17&lt;AG$2,0,Other!$D$7*12*$AA13)</f>
        <v>375625.80000000005</v>
      </c>
      <c r="AH17" s="3">
        <f>IF($AB17&lt;AH$2,0,Other!$D$8*12*$AA12)</f>
        <v>366000</v>
      </c>
      <c r="AI17" s="3">
        <f>IF($AB17&lt;AI$2,0,Other!$D$9*12*$AA11)</f>
        <v>355752</v>
      </c>
      <c r="AJ17" s="3">
        <f>IF($AB17&lt;AJ$2,0,Other!$D$10*12*$AA10)</f>
        <v>339647.99999999994</v>
      </c>
      <c r="AK17" s="3">
        <f>IF($AB17&lt;AK$2,0,Other!$D$11*12*$AA9)</f>
        <v>317688</v>
      </c>
      <c r="AQ17" s="140" t="s">
        <v>145</v>
      </c>
      <c r="AR17" s="141">
        <f>IF(Other!F26=0,0,Other!F24/Other!F26)</f>
        <v>0.66666666666666663</v>
      </c>
      <c r="AS17" s="140" t="s">
        <v>146</v>
      </c>
      <c r="AT17" s="141">
        <v>0</v>
      </c>
    </row>
    <row r="18" spans="1:47">
      <c r="E18">
        <f>IF(G17&gt;=Input!$C$6," ",E17+1)</f>
        <v>15</v>
      </c>
      <c r="F18" s="59">
        <f ca="1">IF(G17&gt;=Input!$C$6," ",F17+1)</f>
        <v>2071</v>
      </c>
      <c r="G18" s="1">
        <f>IF(G17&gt;=Input!$C$6," ",G17+1)</f>
        <v>82</v>
      </c>
      <c r="H18" s="1">
        <f>IF(G17&gt;=Input!$C$6," ",H17*(1+Input!$G$9))</f>
        <v>452662.11605526431</v>
      </c>
      <c r="I18" s="1">
        <f>IF(G17&gt;=Input!$C$6," ",IF(I17&lt;0,(I17-H18),(I17-H18)*(1+Input!$G$10)))</f>
        <v>783110.77269138081</v>
      </c>
      <c r="J18" s="1">
        <f>IF(G17&gt;=Input!$C$6," ",IF(I18&lt;0,0,(I17-H18)*(Input!$G$10)))</f>
        <v>58008.205384546724</v>
      </c>
      <c r="K18" s="1">
        <f>IF(G17&gt;=Input!$C$6," ",K17*(1+Input!$G$9))</f>
        <v>194745.92707509559</v>
      </c>
      <c r="L18" s="1">
        <f>IF(K18=" "," ",IF(L17&lt;0,(L17-K18),(L17-K18)*(1+Input!$G$10)))</f>
        <v>7295498.6404463081</v>
      </c>
      <c r="M18" s="1">
        <f>IF(K18=" "," ",IF(L18&lt;0,0,(L17-K18)*(Input!$G$10)))</f>
        <v>540407.3066997265</v>
      </c>
      <c r="N18" s="1"/>
      <c r="O18" s="1">
        <f ca="1"/>
        <v>82</v>
      </c>
      <c r="P18" s="1">
        <f ca="1"/>
        <v>452662.11605526431</v>
      </c>
      <c r="Q18" s="1">
        <f ca="1"/>
        <v>783110.77269138081</v>
      </c>
      <c r="R18" s="1">
        <f ca="1"/>
        <v>194745.92707509559</v>
      </c>
      <c r="S18" s="1">
        <f ca="1"/>
        <v>7295498.6404463081</v>
      </c>
      <c r="T18" s="1"/>
      <c r="U18">
        <f>IF(W17&gt;=Input!$C$6," ",U17+1)</f>
        <v>15</v>
      </c>
      <c r="V18" s="59">
        <f ca="1">IF(W17&gt;=Input!$C$6," ",V17+1)</f>
        <v>2071</v>
      </c>
      <c r="W18" s="1">
        <f>IF(W17&gt;=Input!$C$6," ",W17+1)</f>
        <v>82</v>
      </c>
      <c r="X18" s="1">
        <f>IF(W17&gt;=Input!$C$6," ",X17*(1+Input!$G$9))</f>
        <v>272644.29790513392</v>
      </c>
      <c r="Y18" s="1"/>
      <c r="AA18">
        <f t="shared" si="1"/>
        <v>16</v>
      </c>
      <c r="AB18">
        <f t="shared" si="2"/>
        <v>77</v>
      </c>
      <c r="AC18" s="3">
        <f>Other!$D$3*12*$AA18</f>
        <v>409920</v>
      </c>
      <c r="AD18" s="3">
        <f>IF($AB18&lt;AD$2,0,Other!$D$4*12*$AA17)</f>
        <v>411750</v>
      </c>
      <c r="AE18" s="3">
        <f>IF($AB18&lt;AE$2,0,Other!$D$5*12*$AA16)</f>
        <v>409920</v>
      </c>
      <c r="AF18" s="3">
        <f>IF($AB18&lt;AF$2,0,Other!$D$6*12*$AA15)</f>
        <v>412518.6</v>
      </c>
      <c r="AG18" s="3">
        <f>IF($AB18&lt;AG$2,0,Other!$D$7*12*$AA14)</f>
        <v>409773.60000000003</v>
      </c>
      <c r="AH18" s="3">
        <f>IF($AB18&lt;AH$2,0,Other!$D$8*12*$AA13)</f>
        <v>402600</v>
      </c>
      <c r="AI18" s="3">
        <f>IF($AB18&lt;AI$2,0,Other!$D$9*12*$AA12)</f>
        <v>395280</v>
      </c>
      <c r="AJ18" s="3">
        <f>IF($AB18&lt;AJ$2,0,Other!$D$10*12*$AA11)</f>
        <v>382103.99999999994</v>
      </c>
      <c r="AK18" s="3">
        <f>IF($AB18&lt;AK$2,0,Other!$D$11*12*$AA10)</f>
        <v>363072</v>
      </c>
      <c r="AQ18" s="140" t="s">
        <v>147</v>
      </c>
      <c r="AR18" s="141">
        <v>0.15</v>
      </c>
      <c r="AS18" s="140" t="s">
        <v>148</v>
      </c>
      <c r="AT18" s="141">
        <v>0</v>
      </c>
      <c r="AU18" s="73"/>
    </row>
    <row r="19" spans="1:47">
      <c r="A19" s="238" t="s">
        <v>66</v>
      </c>
      <c r="B19" s="238"/>
      <c r="C19" s="238"/>
      <c r="E19">
        <f>IF(G18&gt;=Input!$C$6," ",E18+1)</f>
        <v>16</v>
      </c>
      <c r="F19" s="59">
        <f ca="1">IF(G18&gt;=Input!$C$6," ",F18+1)</f>
        <v>2072</v>
      </c>
      <c r="G19" s="1">
        <f>IF(G18&gt;=Input!$C$6," ",G18+1)</f>
        <v>83</v>
      </c>
      <c r="H19" s="1">
        <f>IF(G18&gt;=Input!$C$6," ",H18*(1+Input!$G$9))</f>
        <v>466241.97953692224</v>
      </c>
      <c r="I19" s="1">
        <f>IF(G18&gt;=Input!$C$6," ",IF(I18&lt;0,(I18-H19),(I18-H19)*(1+Input!$G$10)))</f>
        <v>342218.2966068153</v>
      </c>
      <c r="J19" s="1">
        <f>IF(G18&gt;=Input!$C$6," ",IF(I19&lt;0,0,(I18-H19)*(Input!$G$10)))</f>
        <v>25349.503452356686</v>
      </c>
      <c r="K19" s="1">
        <f>IF(G18&gt;=Input!$C$6," ",K18*(1+Input!$G$9))</f>
        <v>200588.30488734847</v>
      </c>
      <c r="L19" s="1">
        <f>IF(K19=" "," ",IF(L18&lt;0,(L18-K19),(L18-K19)*(1+Input!$G$10)))</f>
        <v>7662503.1624036767</v>
      </c>
      <c r="M19" s="1">
        <f>IF(K19=" "," ",IF(L19&lt;0,0,(L18-K19)*(Input!$G$10)))</f>
        <v>567592.82684471679</v>
      </c>
      <c r="N19" s="1"/>
      <c r="O19" s="1">
        <f ca="1"/>
        <v>83</v>
      </c>
      <c r="P19" s="1">
        <f ca="1"/>
        <v>466241.97953692224</v>
      </c>
      <c r="Q19" s="1">
        <f ca="1"/>
        <v>342218.2966068153</v>
      </c>
      <c r="R19" s="1">
        <f ca="1"/>
        <v>200588.30488734847</v>
      </c>
      <c r="S19" s="1">
        <f ca="1"/>
        <v>7662503.1624036767</v>
      </c>
      <c r="T19" s="1"/>
      <c r="U19">
        <f>IF(W18&gt;=Input!$C$6," ",U18+1)</f>
        <v>16</v>
      </c>
      <c r="V19" s="59">
        <f ca="1">IF(W18&gt;=Input!$C$6," ",V18+1)</f>
        <v>2072</v>
      </c>
      <c r="W19" s="1">
        <f>IF(W18&gt;=Input!$C$6," ",W18+1)</f>
        <v>83</v>
      </c>
      <c r="X19" s="1">
        <f>IF(W18&gt;=Input!$C$6," ",X18*(1+Input!$G$9))</f>
        <v>280823.62684228795</v>
      </c>
      <c r="Y19" s="1"/>
      <c r="AA19">
        <f t="shared" si="1"/>
        <v>17</v>
      </c>
      <c r="AB19">
        <f t="shared" si="2"/>
        <v>78</v>
      </c>
      <c r="AC19" s="3">
        <f>Other!$D$3*12*$AA19</f>
        <v>435540</v>
      </c>
      <c r="AD19" s="3">
        <f>IF($AB19&lt;AD$2,0,Other!$D$4*12*$AA18)</f>
        <v>439200</v>
      </c>
      <c r="AE19" s="3">
        <f>IF($AB19&lt;AE$2,0,Other!$D$5*12*$AA17)</f>
        <v>439200</v>
      </c>
      <c r="AF19" s="3">
        <f>IF($AB19&lt;AF$2,0,Other!$D$6*12*$AA16)</f>
        <v>444250.79999999993</v>
      </c>
      <c r="AG19" s="3">
        <f>IF($AB19&lt;AG$2,0,Other!$D$7*12*$AA15)</f>
        <v>443921.4</v>
      </c>
      <c r="AH19" s="3">
        <f>IF($AB19&lt;AH$2,0,Other!$D$8*12*$AA14)</f>
        <v>439200</v>
      </c>
      <c r="AI19" s="3">
        <f>IF($AB19&lt;AI$2,0,Other!$D$9*12*$AA13)</f>
        <v>434808</v>
      </c>
      <c r="AJ19" s="3">
        <f>IF($AB19&lt;AJ$2,0,Other!$D$10*12*$AA12)</f>
        <v>424559.99999999994</v>
      </c>
      <c r="AK19" s="3">
        <f>IF($AB19&lt;AK$2,0,Other!$D$11*12*$AA11)</f>
        <v>408456</v>
      </c>
      <c r="AQ19" s="140" t="s">
        <v>149</v>
      </c>
      <c r="AR19" s="141">
        <f>SUM(AT18:AT23)-AR17-AR18</f>
        <v>13.183333333333334</v>
      </c>
      <c r="AS19" s="140" t="s">
        <v>150</v>
      </c>
      <c r="AT19" s="141">
        <v>1</v>
      </c>
      <c r="AU19" s="73"/>
    </row>
    <row r="20" spans="1:47">
      <c r="B20" s="51" t="s">
        <v>1</v>
      </c>
      <c r="C20" s="51" t="s">
        <v>28</v>
      </c>
      <c r="E20">
        <f>IF(G19&gt;=Input!$C$6," ",E19+1)</f>
        <v>17</v>
      </c>
      <c r="F20" s="59">
        <f ca="1">IF(G19&gt;=Input!$C$6," ",F19+1)</f>
        <v>2073</v>
      </c>
      <c r="G20" s="1">
        <f>IF(G19&gt;=Input!$C$6," ",G19+1)</f>
        <v>84</v>
      </c>
      <c r="H20" s="1">
        <f>IF(G19&gt;=Input!$C$6," ",H19*(1+Input!$G$9))</f>
        <v>480229.23892302992</v>
      </c>
      <c r="I20" s="1">
        <f>IF(G19&gt;=Input!$C$6," ",IF(I19&lt;0,(I19-H20),(I19-H20)*(1+Input!$G$10)))</f>
        <v>-149051.81770151178</v>
      </c>
      <c r="J20" s="1">
        <f>IF(G19&gt;=Input!$C$6," ",IF(I20&lt;0,0,(I19-H20)*(Input!$G$10)))</f>
        <v>0</v>
      </c>
      <c r="K20" s="1">
        <f>IF(G19&gt;=Input!$C$6," ",K19*(1+Input!$G$9))</f>
        <v>206605.95403396891</v>
      </c>
      <c r="L20" s="1">
        <f>IF(K20=" "," ",IF(L19&lt;0,(L19-K20),(L19-K20)*(1+Input!$G$10)))</f>
        <v>8052368.9850392845</v>
      </c>
      <c r="M20" s="1">
        <f>IF(K20=" "," ",IF(L20&lt;0,0,(L19-K20)*(Input!$G$10)))</f>
        <v>596471.77666957665</v>
      </c>
      <c r="N20" s="1"/>
      <c r="O20" s="1">
        <f ca="1"/>
        <v>84</v>
      </c>
      <c r="P20" s="1">
        <f ca="1"/>
        <v>480229.23892302992</v>
      </c>
      <c r="Q20" s="1">
        <f ca="1"/>
        <v>-149051.81770151178</v>
      </c>
      <c r="R20" s="1">
        <f ca="1"/>
        <v>206605.95403396891</v>
      </c>
      <c r="S20" s="1">
        <f ca="1"/>
        <v>8052368.9850392845</v>
      </c>
      <c r="T20" s="1"/>
      <c r="U20">
        <f>IF(W19&gt;=Input!$C$6," ",U19+1)</f>
        <v>17</v>
      </c>
      <c r="V20" s="59">
        <f ca="1">IF(W19&gt;=Input!$C$6," ",V19+1)</f>
        <v>2073</v>
      </c>
      <c r="W20" s="1">
        <f>IF(W19&gt;=Input!$C$6," ",W19+1)</f>
        <v>84</v>
      </c>
      <c r="X20" s="1">
        <f>IF(W19&gt;=Input!$C$6," ",X19*(1+Input!$G$9))</f>
        <v>289248.33564755658</v>
      </c>
      <c r="Y20" s="1"/>
      <c r="AA20">
        <f t="shared" si="1"/>
        <v>18</v>
      </c>
      <c r="AB20">
        <f t="shared" si="2"/>
        <v>79</v>
      </c>
      <c r="AC20" s="3">
        <f>Other!$D$3*12*$AA20</f>
        <v>461160</v>
      </c>
      <c r="AD20" s="3">
        <f>IF($AB20&lt;AD$2,0,Other!$D$4*12*$AA19)</f>
        <v>466650</v>
      </c>
      <c r="AE20" s="3">
        <f>IF($AB20&lt;AE$2,0,Other!$D$5*12*$AA18)</f>
        <v>468480</v>
      </c>
      <c r="AF20" s="3">
        <f>IF($AB20&lt;AF$2,0,Other!$D$6*12*$AA17)</f>
        <v>475982.99999999994</v>
      </c>
      <c r="AG20" s="3">
        <f>IF($AB20&lt;AG$2,0,Other!$D$7*12*$AA16)</f>
        <v>478069.20000000007</v>
      </c>
      <c r="AH20" s="3">
        <f>IF($AB20&lt;AH$2,0,Other!$D$8*12*$AA15)</f>
        <v>475800</v>
      </c>
      <c r="AI20" s="3">
        <f>IF($AB20&lt;AI$2,0,Other!$D$9*12*$AA14)</f>
        <v>474336</v>
      </c>
      <c r="AJ20" s="3">
        <f>IF($AB20&lt;AJ$2,0,Other!$D$10*12*$AA13)</f>
        <v>467015.99999999994</v>
      </c>
      <c r="AK20" s="3">
        <f>IF($AB20&lt;AK$2,0,Other!$D$11*12*$AA12)</f>
        <v>453840</v>
      </c>
      <c r="AQ20" s="140"/>
      <c r="AR20" s="140"/>
      <c r="AS20" s="140" t="s">
        <v>151</v>
      </c>
      <c r="AT20" s="141">
        <v>1.5</v>
      </c>
      <c r="AU20" s="73"/>
    </row>
    <row r="21" spans="1:47">
      <c r="B21" s="51">
        <v>30</v>
      </c>
      <c r="C21" s="51">
        <v>1</v>
      </c>
      <c r="E21">
        <f>IF(G20&gt;=Input!$C$6," ",E20+1)</f>
        <v>18</v>
      </c>
      <c r="F21" s="59">
        <f ca="1">IF(G20&gt;=Input!$C$6," ",F20+1)</f>
        <v>2074</v>
      </c>
      <c r="G21" s="1">
        <f>IF(G20&gt;=Input!$C$6," ",G20+1)</f>
        <v>85</v>
      </c>
      <c r="H21" s="1">
        <f>IF(G20&gt;=Input!$C$6," ",H20*(1+Input!$G$9))</f>
        <v>494636.11609072081</v>
      </c>
      <c r="I21" s="1">
        <f>IF(G20&gt;=Input!$C$6," ",IF(I20&lt;0,(I20-H21),(I20-H21)*(1+Input!$G$10)))</f>
        <v>-643687.93379223254</v>
      </c>
      <c r="J21" s="1">
        <f>IF(G20&gt;=Input!$C$6," ",IF(I21&lt;0,0,(I20-H21)*(Input!$G$10)))</f>
        <v>0</v>
      </c>
      <c r="K21" s="1">
        <f>IF(G20&gt;=Input!$C$6," ",K20*(1+Input!$G$9))</f>
        <v>212804.13265498797</v>
      </c>
      <c r="L21" s="1">
        <f>IF(K21=" "," ",IF(L20&lt;0,(L20-K21),(L20-K21)*(1+Input!$G$10)))</f>
        <v>8466730.0405750405</v>
      </c>
      <c r="M21" s="1">
        <f>IF(K21=" "," ",IF(L21&lt;0,0,(L20-K21)*(Input!$G$10)))</f>
        <v>627165.18819074368</v>
      </c>
      <c r="N21" s="1"/>
      <c r="O21" s="1">
        <f ca="1"/>
        <v>85</v>
      </c>
      <c r="P21" s="1">
        <f ca="1"/>
        <v>494636.11609072081</v>
      </c>
      <c r="Q21" s="1">
        <f ca="1"/>
        <v>-643687.93379223254</v>
      </c>
      <c r="R21" s="1">
        <f ca="1"/>
        <v>212804.13265498797</v>
      </c>
      <c r="S21" s="1">
        <f ca="1"/>
        <v>8466730.0405750405</v>
      </c>
      <c r="T21" s="1"/>
      <c r="U21">
        <f>IF(W20&gt;=Input!$C$6," ",U20+1)</f>
        <v>18</v>
      </c>
      <c r="V21" s="59">
        <f ca="1">IF(W20&gt;=Input!$C$6," ",V20+1)</f>
        <v>2074</v>
      </c>
      <c r="W21" s="1">
        <f>IF(W20&gt;=Input!$C$6," ",W20+1)</f>
        <v>85</v>
      </c>
      <c r="X21" s="1">
        <f>IF(W20&gt;=Input!$C$6," ",X20*(1+Input!$G$9))</f>
        <v>297925.78571698332</v>
      </c>
      <c r="Y21" s="1"/>
      <c r="AA21">
        <f t="shared" si="1"/>
        <v>19</v>
      </c>
      <c r="AB21">
        <f t="shared" si="2"/>
        <v>80</v>
      </c>
      <c r="AC21" s="3">
        <f>Other!$D$3*12*$AA21</f>
        <v>486780</v>
      </c>
      <c r="AD21" s="3">
        <f>IF($AB21&lt;AD$2,0,Other!$D$4*12*$AA20)</f>
        <v>494100</v>
      </c>
      <c r="AE21" s="3">
        <f>IF($AB21&lt;AE$2,0,Other!$D$5*12*$AA19)</f>
        <v>497760</v>
      </c>
      <c r="AF21" s="3">
        <f>IF($AB21&lt;AF$2,0,Other!$D$6*12*$AA18)</f>
        <v>507715.19999999995</v>
      </c>
      <c r="AG21" s="3">
        <f>IF($AB21&lt;AG$2,0,Other!$D$7*12*$AA17)</f>
        <v>512217.00000000006</v>
      </c>
      <c r="AH21" s="3">
        <f>IF($AB21&lt;AH$2,0,Other!$D$8*12*$AA16)</f>
        <v>512400</v>
      </c>
      <c r="AI21" s="3">
        <f>IF($AB21&lt;AI$2,0,Other!$D$9*12*$AA15)</f>
        <v>513864</v>
      </c>
      <c r="AJ21" s="3">
        <f>IF($AB21&lt;AJ$2,0,Other!$D$10*12*$AA14)</f>
        <v>509471.99999999988</v>
      </c>
      <c r="AK21" s="3">
        <f>IF($AB21&lt;AK$2,0,Other!$D$11*12*$AA13)</f>
        <v>499224</v>
      </c>
      <c r="AQ21" s="140"/>
      <c r="AR21" s="140"/>
      <c r="AS21" s="140" t="s">
        <v>152</v>
      </c>
      <c r="AT21" s="141">
        <v>4.5</v>
      </c>
      <c r="AU21" s="73"/>
    </row>
    <row r="22" spans="1:47">
      <c r="B22" s="51">
        <v>35</v>
      </c>
      <c r="C22" s="51">
        <v>2</v>
      </c>
      <c r="E22">
        <f>IF(G21&gt;=Input!$C$6," ",E21+1)</f>
        <v>19</v>
      </c>
      <c r="F22" s="59">
        <f ca="1">IF(G21&gt;=Input!$C$6," ",F21+1)</f>
        <v>2075</v>
      </c>
      <c r="G22" s="1">
        <f>IF(G21&gt;=Input!$C$6," ",G21+1)</f>
        <v>86</v>
      </c>
      <c r="H22" s="1">
        <f>IF(G21&gt;=Input!$C$6," ",H21*(1+Input!$G$9))</f>
        <v>509475.19957344246</v>
      </c>
      <c r="I22" s="1">
        <f>IF(G21&gt;=Input!$C$6," ",IF(I21&lt;0,(I21-H22),(I21-H22)*(1+Input!$G$10)))</f>
        <v>-1153163.1333656749</v>
      </c>
      <c r="J22" s="1">
        <f>IF(G21&gt;=Input!$C$6," ",IF(I22&lt;0,0,(I21-H22)*(Input!$G$10)))</f>
        <v>0</v>
      </c>
      <c r="K22" s="1">
        <f>IF(G21&gt;=Input!$C$6," ",K21*(1+Input!$G$9))</f>
        <v>219188.25663463763</v>
      </c>
      <c r="L22" s="1">
        <f>IF(K22=" "," ",IF(L21&lt;0,(L21-K22),(L21-K22)*(1+Input!$G$10)))</f>
        <v>8907345.1266556364</v>
      </c>
      <c r="M22" s="1">
        <f>IF(K22=" "," ",IF(L22&lt;0,0,(L21-K22)*(Input!$G$10)))</f>
        <v>659803.34271523228</v>
      </c>
      <c r="N22" s="1"/>
      <c r="O22" s="1">
        <f ca="1"/>
        <v>86</v>
      </c>
      <c r="P22" s="1">
        <f ca="1"/>
        <v>509475.19957344246</v>
      </c>
      <c r="Q22" s="1">
        <f ca="1"/>
        <v>-1153163.1333656749</v>
      </c>
      <c r="R22" s="1">
        <f ca="1"/>
        <v>219188.25663463763</v>
      </c>
      <c r="S22" s="1">
        <f ca="1"/>
        <v>8907345.1266556364</v>
      </c>
      <c r="T22" s="1"/>
      <c r="U22">
        <f>IF(W21&gt;=Input!$C$6," ",U21+1)</f>
        <v>19</v>
      </c>
      <c r="V22" s="59">
        <f ca="1">IF(W21&gt;=Input!$C$6," ",V21+1)</f>
        <v>2075</v>
      </c>
      <c r="W22" s="1">
        <f>IF(W21&gt;=Input!$C$6," ",W21+1)</f>
        <v>86</v>
      </c>
      <c r="X22" s="1">
        <f>IF(W21&gt;=Input!$C$6," ",X21*(1+Input!$G$9))</f>
        <v>306863.55928849283</v>
      </c>
      <c r="Y22" s="1"/>
      <c r="AA22">
        <f t="shared" si="1"/>
        <v>20</v>
      </c>
      <c r="AB22">
        <f t="shared" si="2"/>
        <v>81</v>
      </c>
      <c r="AC22" s="3">
        <f>Other!$D$3*12*$AA22</f>
        <v>512400</v>
      </c>
      <c r="AD22" s="3">
        <f>IF($AB22&lt;AD$2,0,Other!$D$4*12*$AA21)</f>
        <v>521550</v>
      </c>
      <c r="AE22" s="3">
        <f>IF($AB22&lt;AE$2,0,Other!$D$5*12*$AA20)</f>
        <v>527040</v>
      </c>
      <c r="AF22" s="3">
        <f>IF($AB22&lt;AF$2,0,Other!$D$6*12*$AA19)</f>
        <v>539447.39999999991</v>
      </c>
      <c r="AG22" s="3">
        <f>IF($AB22&lt;AG$2,0,Other!$D$7*12*$AA18)</f>
        <v>546364.80000000005</v>
      </c>
      <c r="AH22" s="3">
        <f>IF($AB22&lt;AH$2,0,Other!$D$8*12*$AA17)</f>
        <v>549000</v>
      </c>
      <c r="AI22" s="3">
        <f>IF($AB22&lt;AI$2,0,Other!$D$9*12*$AA16)</f>
        <v>553392</v>
      </c>
      <c r="AJ22" s="3">
        <f>IF($AB22&lt;AJ$2,0,Other!$D$10*12*$AA15)</f>
        <v>551927.99999999988</v>
      </c>
      <c r="AK22" s="3">
        <f>IF($AB22&lt;AK$2,0,Other!$D$11*12*$AA14)</f>
        <v>544608</v>
      </c>
      <c r="AQ22" s="140"/>
      <c r="AR22" s="140"/>
      <c r="AS22" s="140" t="s">
        <v>153</v>
      </c>
      <c r="AT22" s="141">
        <v>0</v>
      </c>
      <c r="AU22" s="73"/>
    </row>
    <row r="23" spans="1:47">
      <c r="B23" s="51">
        <v>40</v>
      </c>
      <c r="C23" s="51">
        <v>3</v>
      </c>
      <c r="E23">
        <f>IF(G22&gt;=Input!$C$6," ",E22+1)</f>
        <v>20</v>
      </c>
      <c r="F23" s="59">
        <f ca="1">IF(G22&gt;=Input!$C$6," ",F22+1)</f>
        <v>2076</v>
      </c>
      <c r="G23" s="1">
        <f>IF(G22&gt;=Input!$C$6," ",G22+1)</f>
        <v>87</v>
      </c>
      <c r="H23" s="1">
        <f>IF(G22&gt;=Input!$C$6," ",H22*(1+Input!$G$9))</f>
        <v>524759.45556064579</v>
      </c>
      <c r="I23" s="1">
        <f>IF(G22&gt;=Input!$C$6," ",IF(I22&lt;0,(I22-H23),(I22-H23)*(1+Input!$G$10)))</f>
        <v>-1677922.5889263207</v>
      </c>
      <c r="J23" s="1">
        <f>IF(G22&gt;=Input!$C$6," ",IF(I23&lt;0,0,(I22-H23)*(Input!$G$10)))</f>
        <v>0</v>
      </c>
      <c r="K23" s="1">
        <f>IF(G22&gt;=Input!$C$6," ",K22*(1+Input!$G$9))</f>
        <v>225763.90433367676</v>
      </c>
      <c r="L23" s="1">
        <f>IF(K23=" "," ",IF(L22&lt;0,(L22-K23),(L22-K23)*(1+Input!$G$10)))</f>
        <v>9376107.7201077174</v>
      </c>
      <c r="M23" s="1">
        <f>IF(K23=" "," ",IF(L23&lt;0,0,(L22-K23)*(Input!$G$10)))</f>
        <v>694526.49778575671</v>
      </c>
      <c r="N23" s="1"/>
      <c r="O23" s="1">
        <f ca="1"/>
        <v>87</v>
      </c>
      <c r="P23" s="1">
        <f ca="1"/>
        <v>524759.45556064579</v>
      </c>
      <c r="Q23" s="1">
        <f ca="1"/>
        <v>-1677922.5889263207</v>
      </c>
      <c r="R23" s="1">
        <f ca="1"/>
        <v>225763.90433367676</v>
      </c>
      <c r="S23" s="1">
        <f ca="1"/>
        <v>9376107.7201077174</v>
      </c>
      <c r="T23" s="1"/>
      <c r="U23">
        <f>IF(W22&gt;=Input!$C$6," ",U22+1)</f>
        <v>20</v>
      </c>
      <c r="V23" s="59">
        <f ca="1">IF(W22&gt;=Input!$C$6," ",V22+1)</f>
        <v>2076</v>
      </c>
      <c r="W23" s="1">
        <f>IF(W22&gt;=Input!$C$6," ",W22+1)</f>
        <v>87</v>
      </c>
      <c r="X23" s="1">
        <f>IF(W22&gt;=Input!$C$6," ",X22*(1+Input!$G$9))</f>
        <v>316069.46606714762</v>
      </c>
      <c r="Y23" s="1"/>
      <c r="AA23">
        <f t="shared" si="1"/>
        <v>21</v>
      </c>
      <c r="AB23">
        <f t="shared" si="2"/>
        <v>82</v>
      </c>
      <c r="AC23" s="3">
        <f>Other!$D$3*12*$AA23</f>
        <v>538020</v>
      </c>
      <c r="AD23" s="3">
        <f>IF($AB23&lt;AD$2,0,Other!$D$4*12*$AA22)</f>
        <v>549000</v>
      </c>
      <c r="AE23" s="3">
        <f>IF($AB23&lt;AE$2,0,Other!$D$5*12*$AA21)</f>
        <v>556320</v>
      </c>
      <c r="AF23" s="3">
        <f>IF($AB23&lt;AF$2,0,Other!$D$6*12*$AA20)</f>
        <v>571179.6</v>
      </c>
      <c r="AG23" s="3">
        <f>IF($AB23&lt;AG$2,0,Other!$D$7*12*$AA19)</f>
        <v>580512.60000000009</v>
      </c>
      <c r="AH23" s="3">
        <f>IF($AB23&lt;AH$2,0,Other!$D$8*12*$AA18)</f>
        <v>585600</v>
      </c>
      <c r="AI23" s="3">
        <f>IF($AB23&lt;AI$2,0,Other!$D$9*12*$AA17)</f>
        <v>592920</v>
      </c>
      <c r="AJ23" s="3">
        <f>IF($AB23&lt;AJ$2,0,Other!$D$10*12*$AA16)</f>
        <v>594383.99999999988</v>
      </c>
      <c r="AK23" s="3">
        <f>IF($AB23&lt;AK$2,0,Other!$D$11*12*$AA15)</f>
        <v>589992</v>
      </c>
      <c r="AQ23" s="140"/>
      <c r="AR23" s="140"/>
      <c r="AS23" s="140" t="s">
        <v>154</v>
      </c>
      <c r="AT23" s="141">
        <f>SUM(AT17:AT22)</f>
        <v>7</v>
      </c>
      <c r="AU23" s="73"/>
    </row>
    <row r="24" spans="1:47">
      <c r="B24" s="51">
        <v>45</v>
      </c>
      <c r="C24" s="51">
        <v>4</v>
      </c>
      <c r="E24">
        <f>IF(G23&gt;=Input!$C$6," ",E23+1)</f>
        <v>21</v>
      </c>
      <c r="F24" s="59">
        <f ca="1">IF(G23&gt;=Input!$C$6," ",F23+1)</f>
        <v>2077</v>
      </c>
      <c r="G24" s="1">
        <f>IF(G23&gt;=Input!$C$6," ",G23+1)</f>
        <v>88</v>
      </c>
      <c r="H24" s="1">
        <f>IF(G23&gt;=Input!$C$6," ",H23*(1+Input!$G$9))</f>
        <v>540502.23922746512</v>
      </c>
      <c r="I24" s="1">
        <f>IF(G23&gt;=Input!$C$6," ",IF(I23&lt;0,(I23-H24),(I23-H24)*(1+Input!$G$10)))</f>
        <v>-2218424.8281537858</v>
      </c>
      <c r="J24" s="1">
        <f>IF(G23&gt;=Input!$C$6," ",IF(I24&lt;0,0,(I23-H24)*(Input!$G$10)))</f>
        <v>0</v>
      </c>
      <c r="K24" s="1">
        <f>IF(G23&gt;=Input!$C$6," ",K23*(1+Input!$G$9))</f>
        <v>232536.82146368708</v>
      </c>
      <c r="L24" s="1">
        <f>IF(K24=" "," ",IF(L23&lt;0,(L23-K24),(L23-K24)*(1+Input!$G$10)))</f>
        <v>9875056.5705355536</v>
      </c>
      <c r="M24" s="1">
        <f>IF(K24=" "," ",IF(L24&lt;0,0,(L23-K24)*(Input!$G$10)))</f>
        <v>731485.67189152248</v>
      </c>
      <c r="N24" s="1"/>
      <c r="O24" s="1">
        <f ca="1"/>
        <v>88</v>
      </c>
      <c r="P24" s="1">
        <f ca="1"/>
        <v>540502.23922746512</v>
      </c>
      <c r="Q24" s="1">
        <f ca="1"/>
        <v>-2218424.8281537858</v>
      </c>
      <c r="R24" s="1">
        <f ca="1"/>
        <v>232536.82146368708</v>
      </c>
      <c r="S24" s="1">
        <f ca="1"/>
        <v>9875056.5705355536</v>
      </c>
      <c r="T24" s="1"/>
      <c r="U24">
        <f>IF(W23&gt;=Input!$C$6," ",U23+1)</f>
        <v>21</v>
      </c>
      <c r="V24" s="59">
        <f ca="1">IF(W23&gt;=Input!$C$6," ",V23+1)</f>
        <v>2077</v>
      </c>
      <c r="W24" s="1">
        <f>IF(W23&gt;=Input!$C$6," ",W23+1)</f>
        <v>88</v>
      </c>
      <c r="X24" s="1">
        <f>IF(W23&gt;=Input!$C$6," ",X23*(1+Input!$G$9))</f>
        <v>325551.55004916206</v>
      </c>
      <c r="Y24" s="1"/>
      <c r="AA24">
        <f t="shared" si="1"/>
        <v>22</v>
      </c>
      <c r="AB24">
        <f t="shared" si="2"/>
        <v>83</v>
      </c>
      <c r="AC24" s="3">
        <f>Other!$D$3*12*$AA24</f>
        <v>563640</v>
      </c>
      <c r="AD24" s="3">
        <f>IF($AB24&lt;AD$2,0,Other!$D$4*12*$AA23)</f>
        <v>576450</v>
      </c>
      <c r="AE24" s="3">
        <f>IF($AB24&lt;AE$2,0,Other!$D$5*12*$AA22)</f>
        <v>585600</v>
      </c>
      <c r="AF24" s="3">
        <f>IF($AB24&lt;AF$2,0,Other!$D$6*12*$AA21)</f>
        <v>602911.79999999993</v>
      </c>
      <c r="AG24" s="3">
        <f>IF($AB24&lt;AG$2,0,Other!$D$7*12*$AA20)</f>
        <v>614660.4</v>
      </c>
      <c r="AH24" s="3">
        <f>IF($AB24&lt;AH$2,0,Other!$D$8*12*$AA19)</f>
        <v>622200</v>
      </c>
      <c r="AI24" s="3">
        <f>IF($AB24&lt;AI$2,0,Other!$D$9*12*$AA18)</f>
        <v>632448</v>
      </c>
      <c r="AJ24" s="3">
        <f>IF($AB24&lt;AJ$2,0,Other!$D$10*12*$AA17)</f>
        <v>636839.99999999988</v>
      </c>
      <c r="AK24" s="3">
        <f>IF($AB24&lt;AK$2,0,Other!$D$11*12*$AA16)</f>
        <v>635376</v>
      </c>
      <c r="AQ24" s="73"/>
      <c r="AR24" s="73"/>
      <c r="AS24" s="73" t="s">
        <v>155</v>
      </c>
      <c r="AT24" s="142">
        <f>AT19+AT20</f>
        <v>2.5</v>
      </c>
      <c r="AU24" s="73"/>
    </row>
    <row r="25" spans="1:47">
      <c r="B25" s="51">
        <v>50</v>
      </c>
      <c r="C25" s="51">
        <v>6</v>
      </c>
      <c r="E25">
        <f>IF(G24&gt;=Input!$C$6," ",E24+1)</f>
        <v>22</v>
      </c>
      <c r="F25" s="59">
        <f ca="1">IF(G24&gt;=Input!$C$6," ",F24+1)</f>
        <v>2078</v>
      </c>
      <c r="G25" s="1">
        <f>IF(G24&gt;=Input!$C$6," ",G24+1)</f>
        <v>89</v>
      </c>
      <c r="H25" s="1">
        <f>IF(G24&gt;=Input!$C$6," ",H24*(1+Input!$G$9))</f>
        <v>556717.30640428909</v>
      </c>
      <c r="I25" s="1">
        <f>IF(G24&gt;=Input!$C$6," ",IF(I24&lt;0,(I24-H25),(I24-H25)*(1+Input!$G$10)))</f>
        <v>-2775142.1345580751</v>
      </c>
      <c r="J25" s="1">
        <f>IF(G24&gt;=Input!$C$6," ",IF(I25&lt;0,0,(I24-H25)*(Input!$G$10)))</f>
        <v>0</v>
      </c>
      <c r="K25" s="1">
        <f>IF(G24&gt;=Input!$C$6," ",K24*(1+Input!$G$9))</f>
        <v>239512.92610759771</v>
      </c>
      <c r="L25" s="1">
        <f>IF(K25=" "," ",IF(L24&lt;0,(L24-K25),(L24-K25)*(1+Input!$G$10)))</f>
        <v>10406387.135982193</v>
      </c>
      <c r="M25" s="1">
        <f>IF(K25=" "," ",IF(L25&lt;0,0,(L24-K25)*(Input!$G$10)))</f>
        <v>770843.49155423639</v>
      </c>
      <c r="N25" s="1"/>
      <c r="O25" s="1">
        <f ca="1"/>
        <v>89</v>
      </c>
      <c r="P25" s="1">
        <f ca="1"/>
        <v>556717.30640428909</v>
      </c>
      <c r="Q25" s="1">
        <f ca="1"/>
        <v>-2775142.1345580751</v>
      </c>
      <c r="R25" s="1">
        <f ca="1"/>
        <v>239512.92610759771</v>
      </c>
      <c r="S25" s="1">
        <f ca="1"/>
        <v>10406387.135982193</v>
      </c>
      <c r="T25" s="1"/>
      <c r="U25">
        <f>IF(W24&gt;=Input!$C$6," ",U24+1)</f>
        <v>22</v>
      </c>
      <c r="V25" s="59">
        <f ca="1">IF(W24&gt;=Input!$C$6," ",V24+1)</f>
        <v>2078</v>
      </c>
      <c r="W25" s="1">
        <f>IF(W24&gt;=Input!$C$6," ",W24+1)</f>
        <v>89</v>
      </c>
      <c r="X25" s="1">
        <f>IF(W24&gt;=Input!$C$6," ",X24*(1+Input!$G$9))</f>
        <v>335318.09655063692</v>
      </c>
      <c r="Y25" s="1"/>
      <c r="AA25">
        <f t="shared" si="1"/>
        <v>23</v>
      </c>
      <c r="AB25">
        <f t="shared" si="2"/>
        <v>84</v>
      </c>
      <c r="AC25" s="3">
        <f>Other!$D$3*12*$AA25</f>
        <v>589260</v>
      </c>
      <c r="AD25" s="3">
        <f>IF($AB25&lt;AD$2,0,Other!$D$4*12*$AA24)</f>
        <v>603900</v>
      </c>
      <c r="AE25" s="3">
        <f>IF($AB25&lt;AE$2,0,Other!$D$5*12*$AA23)</f>
        <v>614880</v>
      </c>
      <c r="AF25" s="3">
        <f>IF($AB25&lt;AF$2,0,Other!$D$6*12*$AA22)</f>
        <v>634644</v>
      </c>
      <c r="AG25" s="3">
        <f>IF($AB25&lt;AG$2,0,Other!$D$7*12*$AA21)</f>
        <v>648808.20000000007</v>
      </c>
      <c r="AH25" s="3">
        <f>IF($AB25&lt;AH$2,0,Other!$D$8*12*$AA20)</f>
        <v>658800</v>
      </c>
      <c r="AI25" s="3">
        <f>IF($AB25&lt;AI$2,0,Other!$D$9*12*$AA19)</f>
        <v>671976</v>
      </c>
      <c r="AJ25" s="3">
        <f>IF($AB25&lt;AJ$2,0,Other!$D$10*12*$AA18)</f>
        <v>679295.99999999988</v>
      </c>
      <c r="AK25" s="3">
        <f>IF($AB25&lt;AK$2,0,Other!$D$11*12*$AA17)</f>
        <v>680760</v>
      </c>
      <c r="AQ25" s="73"/>
      <c r="AR25" s="73"/>
      <c r="AS25" s="73"/>
      <c r="AT25" s="73"/>
      <c r="AU25" s="73"/>
    </row>
    <row r="26" spans="1:47">
      <c r="B26" s="51">
        <v>55</v>
      </c>
      <c r="C26" s="51">
        <v>7</v>
      </c>
      <c r="E26">
        <f>IF(G25&gt;=Input!$C$6," ",E25+1)</f>
        <v>23</v>
      </c>
      <c r="F26" s="59">
        <f ca="1">IF(G25&gt;=Input!$C$6," ",F25+1)</f>
        <v>2079</v>
      </c>
      <c r="G26" s="1">
        <f>IF(G25&gt;=Input!$C$6," ",G25+1)</f>
        <v>90</v>
      </c>
      <c r="H26" s="1">
        <f>IF(G25&gt;=Input!$C$6," ",H25*(1+Input!$G$9))</f>
        <v>573418.82559641777</v>
      </c>
      <c r="I26" s="1">
        <f>IF(G25&gt;=Input!$C$6," ",IF(I25&lt;0,(I25-H26),(I25-H26)*(1+Input!$G$10)))</f>
        <v>-3348560.9601544929</v>
      </c>
      <c r="J26" s="1">
        <f>IF(G25&gt;=Input!$C$6," ",IF(I26&lt;0,0,(I25-H26)*(Input!$G$10)))</f>
        <v>0</v>
      </c>
      <c r="K26" s="1">
        <f>IF(G25&gt;=Input!$C$6," ",K25*(1+Input!$G$9))</f>
        <v>246698.31389082564</v>
      </c>
      <c r="L26" s="1">
        <f>IF(K26=" "," ",IF(L25&lt;0,(L25-K26),(L25-K26)*(1+Input!$G$10)))</f>
        <v>10972463.927858677</v>
      </c>
      <c r="M26" s="1">
        <f>IF(K26=" "," ",IF(L26&lt;0,0,(L25-K26)*(Input!$G$10)))</f>
        <v>812775.10576730943</v>
      </c>
      <c r="N26" s="1"/>
      <c r="O26" s="1">
        <f ca="1"/>
        <v>90</v>
      </c>
      <c r="P26" s="1">
        <f ca="1"/>
        <v>573418.82559641777</v>
      </c>
      <c r="Q26" s="1">
        <f ca="1"/>
        <v>-3348560.9601544929</v>
      </c>
      <c r="R26" s="1">
        <f ca="1"/>
        <v>246698.31389082564</v>
      </c>
      <c r="S26" s="1">
        <f ca="1"/>
        <v>10972463.927858677</v>
      </c>
      <c r="T26" s="1"/>
      <c r="U26">
        <f>IF(W25&gt;=Input!$C$6," ",U25+1)</f>
        <v>23</v>
      </c>
      <c r="V26" s="59">
        <f ca="1">IF(W25&gt;=Input!$C$6," ",V25+1)</f>
        <v>2079</v>
      </c>
      <c r="W26" s="1">
        <f>IF(W25&gt;=Input!$C$6," ",W25+1)</f>
        <v>90</v>
      </c>
      <c r="X26" s="1">
        <f>IF(W25&gt;=Input!$C$6," ",X25*(1+Input!$G$9))</f>
        <v>345377.63944715605</v>
      </c>
      <c r="Y26" s="1"/>
      <c r="AA26">
        <f t="shared" si="1"/>
        <v>24</v>
      </c>
      <c r="AB26">
        <f t="shared" si="2"/>
        <v>85</v>
      </c>
      <c r="AC26" s="3">
        <f>Other!$D$3*12*$AA26</f>
        <v>614880</v>
      </c>
      <c r="AD26" s="3">
        <f>IF($AB26&lt;AD$2,0,Other!$D$4*12*$AA25)</f>
        <v>631350</v>
      </c>
      <c r="AE26" s="3">
        <f>IF($AB26&lt;AE$2,0,Other!$D$5*12*$AA24)</f>
        <v>644160</v>
      </c>
      <c r="AF26" s="3">
        <f>IF($AB26&lt;AF$2,0,Other!$D$6*12*$AA23)</f>
        <v>666376.19999999995</v>
      </c>
      <c r="AG26" s="3">
        <f>IF($AB26&lt;AG$2,0,Other!$D$7*12*$AA22)</f>
        <v>682956</v>
      </c>
      <c r="AH26" s="3">
        <f>IF($AB26&lt;AH$2,0,Other!$D$8*12*$AA21)</f>
        <v>695400</v>
      </c>
      <c r="AI26" s="3">
        <f>IF($AB26&lt;AI$2,0,Other!$D$9*12*$AA20)</f>
        <v>711504</v>
      </c>
      <c r="AJ26" s="3">
        <f>IF($AB26&lt;AJ$2,0,Other!$D$10*12*$AA19)</f>
        <v>721751.99999999988</v>
      </c>
      <c r="AK26" s="3">
        <f>IF($AB26&lt;AK$2,0,Other!$D$11*12*$AA18)</f>
        <v>726144</v>
      </c>
      <c r="AQ26" s="73" t="s">
        <v>182</v>
      </c>
      <c r="AR26" s="73"/>
      <c r="AS26" s="73"/>
      <c r="AT26" s="73"/>
      <c r="AU26" s="73"/>
    </row>
    <row r="27" spans="1:47">
      <c r="B27" s="51">
        <v>60</v>
      </c>
      <c r="C27" s="51">
        <v>8</v>
      </c>
      <c r="E27" t="str">
        <f>IF(G26&gt;=Input!$C$6," ",E26+1)</f>
        <v xml:space="preserve"> </v>
      </c>
      <c r="F27" s="59" t="str">
        <f>IF(G26&gt;=Input!$C$6," ",F26+1)</f>
        <v xml:space="preserve"> </v>
      </c>
      <c r="G27" s="1" t="str">
        <f>IF(G26&gt;=Input!$C$6," ",G26+1)</f>
        <v xml:space="preserve"> </v>
      </c>
      <c r="H27" s="1" t="str">
        <f>IF(G26&gt;=Input!$C$6," ",H26*(1+Input!$G$9))</f>
        <v xml:space="preserve"> </v>
      </c>
      <c r="I27" s="1" t="str">
        <f>IF(G26&gt;=Input!$C$6," ",IF(I26&lt;0,(I26-H27),(I26-H27)*(1+Input!$G$10)))</f>
        <v xml:space="preserve"> </v>
      </c>
      <c r="J27" s="1" t="str">
        <f>IF(G26&gt;=Input!$C$6," ",IF(I27&lt;0,0,(I26-H27)*(Input!$G$10)))</f>
        <v xml:space="preserve"> </v>
      </c>
      <c r="K27" s="1" t="str">
        <f>IF(G26&gt;=Input!$C$6," ",K26*(1+Input!$G$9))</f>
        <v xml:space="preserve"> </v>
      </c>
      <c r="L27" s="1" t="str">
        <f>IF(K27=" "," ",IF(L26&lt;0,(L26-K27),(L26-K27)*(1+Input!$G$10)))</f>
        <v xml:space="preserve"> </v>
      </c>
      <c r="M27" s="1" t="str">
        <f>IF(K27=" "," ",IF(L27&lt;0,0,(L26-K27)*(Input!$G$10)))</f>
        <v xml:space="preserve"> </v>
      </c>
      <c r="N27" s="1"/>
      <c r="O27" s="1" t="str">
        <f ca="1"/>
        <v xml:space="preserve"> </v>
      </c>
      <c r="P27" s="1" t="str">
        <f ca="1"/>
        <v xml:space="preserve"> </v>
      </c>
      <c r="Q27" s="1" t="str">
        <f ca="1"/>
        <v xml:space="preserve"> </v>
      </c>
      <c r="R27" s="1" t="str">
        <f ca="1"/>
        <v xml:space="preserve"> </v>
      </c>
      <c r="S27" s="1" t="str">
        <f ca="1"/>
        <v xml:space="preserve"> </v>
      </c>
      <c r="T27" s="1"/>
      <c r="U27" t="str">
        <f>IF(W26&gt;=Input!$C$6," ",U26+1)</f>
        <v xml:space="preserve"> </v>
      </c>
      <c r="V27" s="59" t="str">
        <f>IF(W26&gt;=Input!$C$6," ",V26+1)</f>
        <v xml:space="preserve"> </v>
      </c>
      <c r="W27" s="1" t="str">
        <f>IF(W26&gt;=Input!$C$6," ",W26+1)</f>
        <v xml:space="preserve"> </v>
      </c>
      <c r="X27" s="1" t="str">
        <f>IF(W26&gt;=Input!$C$6," ",X26*(1+Input!$G$9))</f>
        <v xml:space="preserve"> </v>
      </c>
      <c r="Y27" s="1"/>
      <c r="AA27">
        <f t="shared" si="1"/>
        <v>25</v>
      </c>
      <c r="AB27">
        <f t="shared" si="2"/>
        <v>86</v>
      </c>
      <c r="AC27" s="3">
        <f>Other!$D$3*12*$AA27</f>
        <v>640500</v>
      </c>
      <c r="AD27" s="3">
        <f>IF($AB27&lt;AD$2,0,Other!$D$4*12*$AA26)</f>
        <v>658800</v>
      </c>
      <c r="AE27" s="3">
        <f>IF($AB27&lt;AE$2,0,Other!$D$5*12*$AA25)</f>
        <v>673440</v>
      </c>
      <c r="AF27" s="3">
        <f>IF($AB27&lt;AF$2,0,Other!$D$6*12*$AA24)</f>
        <v>698108.39999999991</v>
      </c>
      <c r="AG27" s="3">
        <f>IF($AB27&lt;AG$2,0,Other!$D$7*12*$AA23)</f>
        <v>717103.8</v>
      </c>
      <c r="AH27" s="3">
        <f>IF($AB27&lt;AH$2,0,Other!$D$8*12*$AA22)</f>
        <v>732000</v>
      </c>
      <c r="AI27" s="3">
        <f>IF($AB27&lt;AI$2,0,Other!$D$9*12*$AA21)</f>
        <v>751032</v>
      </c>
      <c r="AJ27" s="3">
        <f>IF($AB27&lt;AJ$2,0,Other!$D$10*12*$AA20)</f>
        <v>764207.99999999988</v>
      </c>
      <c r="AK27" s="3">
        <f>IF($AB27&lt;AK$2,0,Other!$D$11*12*$AA19)</f>
        <v>771528</v>
      </c>
      <c r="AQ27" s="4" t="str">
        <f>"Factor = Gross Wage / Savings, you want this to be "&amp;TEXT(C35,"#0.00")&amp;" for your age"</f>
        <v>Factor = Gross Wage / Savings, you want this to be 2.00 for your age</v>
      </c>
      <c r="AR27" s="4"/>
      <c r="AS27" s="4"/>
      <c r="AT27" s="4"/>
      <c r="AU27" s="4"/>
    </row>
    <row r="28" spans="1:47">
      <c r="B28" s="51">
        <v>67</v>
      </c>
      <c r="C28" s="51">
        <v>10</v>
      </c>
      <c r="E28" t="str">
        <f>IF(G27&gt;=Input!$C$6," ",E27+1)</f>
        <v xml:space="preserve"> </v>
      </c>
      <c r="F28" s="59" t="str">
        <f>IF(G27&gt;=Input!$C$6," ",F27+1)</f>
        <v xml:space="preserve"> </v>
      </c>
      <c r="G28" s="1" t="str">
        <f>IF(G27&gt;=Input!$C$6," ",G27+1)</f>
        <v xml:space="preserve"> </v>
      </c>
      <c r="H28" s="1" t="str">
        <f>IF(G27&gt;=Input!$C$6," ",H27*(1+Input!$G$9))</f>
        <v xml:space="preserve"> </v>
      </c>
      <c r="I28" s="1" t="str">
        <f>IF(G27&gt;=Input!$C$6," ",IF(I27&lt;0,(I27-H28),(I27-H28)*(1+Input!$G$10)))</f>
        <v xml:space="preserve"> </v>
      </c>
      <c r="J28" s="1" t="str">
        <f>IF(G27&gt;=Input!$C$6," ",IF(I28&lt;0,0,(I27-H28)*(Input!$G$10)))</f>
        <v xml:space="preserve"> </v>
      </c>
      <c r="K28" s="1" t="str">
        <f>IF(G27&gt;=Input!$C$6," ",K27*(1+Input!$G$9))</f>
        <v xml:space="preserve"> </v>
      </c>
      <c r="L28" s="1" t="str">
        <f>IF(K28=" "," ",IF(L27&lt;0,(L27-K28),(L27-K28)*(1+Input!$G$10)))</f>
        <v xml:space="preserve"> </v>
      </c>
      <c r="M28" s="1" t="str">
        <f>IF(K28=" "," ",IF(L28&lt;0,0,(L27-K28)*(Input!$G$10)))</f>
        <v xml:space="preserve"> </v>
      </c>
      <c r="N28" s="1"/>
      <c r="O28" s="1"/>
      <c r="P28" s="1"/>
      <c r="Q28" s="1"/>
      <c r="R28" s="1"/>
      <c r="S28" s="1"/>
      <c r="T28" s="1"/>
      <c r="U28" t="str">
        <f>IF(W27&gt;=Input!$C$6," ",U27+1)</f>
        <v xml:space="preserve"> </v>
      </c>
      <c r="V28" s="59" t="str">
        <f>IF(W27&gt;=Input!$C$6," ",V27+1)</f>
        <v xml:space="preserve"> </v>
      </c>
      <c r="W28" s="1" t="str">
        <f>IF(W27&gt;=Input!$C$6," ",W27+1)</f>
        <v xml:space="preserve"> </v>
      </c>
      <c r="X28" s="1" t="str">
        <f>IF(W27&gt;=Input!$C$6," ",X27*(1+Input!$G$9))</f>
        <v xml:space="preserve"> </v>
      </c>
      <c r="Y28" s="1"/>
      <c r="AA28">
        <f t="shared" si="1"/>
        <v>26</v>
      </c>
      <c r="AB28">
        <f t="shared" si="2"/>
        <v>87</v>
      </c>
      <c r="AC28" s="3">
        <f>Other!$D$3*12*$AA28</f>
        <v>666120</v>
      </c>
      <c r="AD28" s="3">
        <f>IF($AB28&lt;AD$2,0,Other!$D$4*12*$AA27)</f>
        <v>686250</v>
      </c>
      <c r="AE28" s="3">
        <f>IF($AB28&lt;AE$2,0,Other!$D$5*12*$AA26)</f>
        <v>702720</v>
      </c>
      <c r="AF28" s="3">
        <f>IF($AB28&lt;AF$2,0,Other!$D$6*12*$AA25)</f>
        <v>729840.6</v>
      </c>
      <c r="AG28" s="3">
        <f>IF($AB28&lt;AG$2,0,Other!$D$7*12*$AA24)</f>
        <v>751251.60000000009</v>
      </c>
      <c r="AH28" s="3">
        <f>IF($AB28&lt;AH$2,0,Other!$D$8*12*$AA23)</f>
        <v>768600</v>
      </c>
      <c r="AI28" s="3">
        <f>IF($AB28&lt;AI$2,0,Other!$D$9*12*$AA22)</f>
        <v>790560</v>
      </c>
      <c r="AJ28" s="3">
        <f>IF($AB28&lt;AJ$2,0,Other!$D$10*12*$AA21)</f>
        <v>806663.99999999988</v>
      </c>
      <c r="AK28" s="3">
        <f>IF($AB28&lt;AK$2,0,Other!$D$11*12*$AA20)</f>
        <v>816912</v>
      </c>
      <c r="AQ28" s="4" t="str">
        <f>"Being "&amp;TEXT(Input!C4,"#0.0")&amp;" yrs old, you want "&amp;TEXT(Input!G5*Tables!C35,"$###,##0")&amp;" saved"</f>
        <v>Being 35.0 yrs old, you want $355,000 saved</v>
      </c>
      <c r="AR28" s="4"/>
      <c r="AS28" s="4"/>
      <c r="AT28" s="4"/>
      <c r="AU28" s="4"/>
    </row>
    <row r="29" spans="1:47">
      <c r="B29" s="53"/>
      <c r="C29" s="53"/>
      <c r="E29" t="str">
        <f>IF(G28&gt;=Input!$C$6," ",E28+1)</f>
        <v xml:space="preserve"> </v>
      </c>
      <c r="F29" s="59" t="str">
        <f>IF(G28&gt;=Input!$C$6," ",F28+1)</f>
        <v xml:space="preserve"> </v>
      </c>
      <c r="G29" s="1" t="str">
        <f>IF(G28&gt;=Input!$C$6," ",G28+1)</f>
        <v xml:space="preserve"> </v>
      </c>
      <c r="H29" s="1" t="str">
        <f>IF(G28&gt;=Input!$C$6," ",H28*(1+Input!$G$9))</f>
        <v xml:space="preserve"> </v>
      </c>
      <c r="I29" s="1" t="str">
        <f>IF(G28&gt;=Input!$C$6," ",IF(I28&lt;0,(I28-H29),(I28-H29)*(1+Input!$G$10)))</f>
        <v xml:space="preserve"> </v>
      </c>
      <c r="J29" s="1" t="str">
        <f>IF(G28&gt;=Input!$C$6," ",IF(I29&lt;0,0,(I28-H29)*(Input!$G$10)))</f>
        <v xml:space="preserve"> </v>
      </c>
      <c r="K29" s="1" t="str">
        <f>IF(G28&gt;=Input!$C$6," ",K28*(1+Input!$G$9))</f>
        <v xml:space="preserve"> </v>
      </c>
      <c r="L29" s="1" t="str">
        <f>IF(K29=" "," ",IF(L28&lt;0,(L28-K29),(L28-K29)*(1+Input!$G$10)))</f>
        <v xml:space="preserve"> </v>
      </c>
      <c r="M29" s="1" t="str">
        <f>IF(K29=" "," ",IF(L29&lt;0,0,(L28-K29)*(Input!$G$10)))</f>
        <v xml:space="preserve"> </v>
      </c>
      <c r="N29" s="153" t="s">
        <v>236</v>
      </c>
      <c r="O29" s="1"/>
      <c r="P29" s="1"/>
      <c r="Q29" s="1"/>
      <c r="R29" s="1"/>
      <c r="S29" s="1"/>
      <c r="T29" s="1"/>
      <c r="U29" t="str">
        <f>IF(W28&gt;=Input!$C$6," ",U28+1)</f>
        <v xml:space="preserve"> </v>
      </c>
      <c r="V29" s="59" t="str">
        <f>IF(W28&gt;=Input!$C$6," ",V28+1)</f>
        <v xml:space="preserve"> </v>
      </c>
      <c r="W29" s="1" t="str">
        <f>IF(W28&gt;=Input!$C$6," ",W28+1)</f>
        <v xml:space="preserve"> </v>
      </c>
      <c r="X29" s="1" t="str">
        <f>IF(W28&gt;=Input!$C$6," ",X28*(1+Input!$G$9))</f>
        <v xml:space="preserve"> </v>
      </c>
      <c r="Y29" s="1"/>
      <c r="AA29">
        <f t="shared" si="1"/>
        <v>27</v>
      </c>
      <c r="AB29">
        <f t="shared" si="2"/>
        <v>88</v>
      </c>
      <c r="AC29" s="3">
        <f>Other!$D$3*12*$AA29</f>
        <v>691740</v>
      </c>
      <c r="AD29" s="3">
        <f>IF($AB29&lt;AD$2,0,Other!$D$4*12*$AA28)</f>
        <v>713700</v>
      </c>
      <c r="AE29" s="3">
        <f>IF($AB29&lt;AE$2,0,Other!$D$5*12*$AA27)</f>
        <v>732000</v>
      </c>
      <c r="AF29" s="3">
        <f>IF($AB29&lt;AF$2,0,Other!$D$6*12*$AA26)</f>
        <v>761572.79999999993</v>
      </c>
      <c r="AG29" s="3">
        <f>IF($AB29&lt;AG$2,0,Other!$D$7*12*$AA25)</f>
        <v>785399.4</v>
      </c>
      <c r="AH29" s="3">
        <f>IF($AB29&lt;AH$2,0,Other!$D$8*12*$AA24)</f>
        <v>805200</v>
      </c>
      <c r="AI29" s="3">
        <f>IF($AB29&lt;AI$2,0,Other!$D$9*12*$AA23)</f>
        <v>830088</v>
      </c>
      <c r="AJ29" s="3">
        <f>IF($AB29&lt;AJ$2,0,Other!$D$10*12*$AA22)</f>
        <v>849119.99999999988</v>
      </c>
      <c r="AK29" s="3">
        <f>IF($AB29&lt;AK$2,0,Other!$D$11*12*$AA21)</f>
        <v>862296</v>
      </c>
      <c r="AQ29" s="140" t="str">
        <f>"Savings Goal ↑ "&amp;TEXT(AR29,"#0.00")</f>
        <v>Savings Goal ↑ 2.00</v>
      </c>
      <c r="AR29" s="151">
        <f>C35</f>
        <v>2</v>
      </c>
      <c r="AS29" s="140" t="s">
        <v>143</v>
      </c>
      <c r="AT29" s="140"/>
      <c r="AU29" s="140" t="s">
        <v>144</v>
      </c>
    </row>
    <row r="30" spans="1:47">
      <c r="B30" s="4" t="s">
        <v>24</v>
      </c>
      <c r="C30" s="4">
        <f>IF(AND(Input!C4&gt;=B21,Input!C4&lt;B22),B21,IF(AND(Input!C4&gt;=B22,Input!C4&lt;B23),B22,IF(AND(Input!C4&gt;=B23,Input!C4&lt;B24),B23,IF(AND(Input!C4&gt;=B24,Input!C4&lt;B25),B24,IF(AND(Input!C4&gt;=B25,Input!C4&lt;B26),B25,IF(AND(Input!C4&gt;=B26,Input!C4&lt;B27),B26,IF(AND(Input!C4&gt;=B27,Input!C4&lt;B28),B27,0)))))))</f>
        <v>35</v>
      </c>
      <c r="E30" t="str">
        <f>IF(G29&gt;=Input!$C$6," ",E29+1)</f>
        <v xml:space="preserve"> </v>
      </c>
      <c r="F30" s="59" t="str">
        <f>IF(G29&gt;=Input!$C$6," ",F29+1)</f>
        <v xml:space="preserve"> </v>
      </c>
      <c r="G30" s="1" t="str">
        <f>IF(G29&gt;=Input!$C$6," ",G29+1)</f>
        <v xml:space="preserve"> </v>
      </c>
      <c r="H30" s="1" t="str">
        <f>IF(G29&gt;=Input!$C$6," ",H29*(1+Input!$G$9))</f>
        <v xml:space="preserve"> </v>
      </c>
      <c r="I30" s="1" t="str">
        <f>IF(G29&gt;=Input!$C$6," ",IF(I29&lt;0,(I29-H30),(I29-H30)*(1+Input!$G$10)))</f>
        <v xml:space="preserve"> </v>
      </c>
      <c r="J30" s="1" t="str">
        <f>IF(G29&gt;=Input!$C$6," ",IF(I30&lt;0,0,(I29-H30)*(Input!$G$10)))</f>
        <v xml:space="preserve"> </v>
      </c>
      <c r="K30" s="1" t="str">
        <f>IF(G29&gt;=Input!$C$6," ",K29*(1+Input!$G$9))</f>
        <v xml:space="preserve"> </v>
      </c>
      <c r="L30" s="1" t="str">
        <f>IF(K30=" "," ",IF(L29&lt;0,(L29-K30),(L29-K30)*(1+Input!$G$10)))</f>
        <v xml:space="preserve"> </v>
      </c>
      <c r="M30" s="1" t="str">
        <f>IF(K30=" "," ",IF(L30&lt;0,0,(L29-K30)*(Input!$G$10)))</f>
        <v xml:space="preserve"> </v>
      </c>
      <c r="N30" s="1"/>
      <c r="O30" s="1"/>
      <c r="P30" s="1"/>
      <c r="Q30" s="1"/>
      <c r="R30" s="1"/>
      <c r="S30" s="1"/>
      <c r="T30" s="1"/>
      <c r="U30" t="str">
        <f>IF(W29&gt;=Input!$C$6," ",U29+1)</f>
        <v xml:space="preserve"> </v>
      </c>
      <c r="V30" s="59" t="str">
        <f>IF(W29&gt;=Input!$C$6," ",V29+1)</f>
        <v xml:space="preserve"> </v>
      </c>
      <c r="W30" s="1" t="str">
        <f>IF(W29&gt;=Input!$C$6," ",W29+1)</f>
        <v xml:space="preserve"> </v>
      </c>
      <c r="X30" s="1" t="str">
        <f>IF(W29&gt;=Input!$C$6," ",X29*(1+Input!$G$9))</f>
        <v xml:space="preserve"> </v>
      </c>
      <c r="Y30" s="1"/>
      <c r="AA30">
        <f t="shared" si="1"/>
        <v>28</v>
      </c>
      <c r="AB30">
        <f t="shared" si="2"/>
        <v>89</v>
      </c>
      <c r="AC30" s="3">
        <f>Other!$D$3*12*$AA30</f>
        <v>717360</v>
      </c>
      <c r="AD30" s="3">
        <f>IF($AB30&lt;AD$2,0,Other!$D$4*12*$AA29)</f>
        <v>741150</v>
      </c>
      <c r="AE30" s="3">
        <f>IF($AB30&lt;AE$2,0,Other!$D$5*12*$AA28)</f>
        <v>761280</v>
      </c>
      <c r="AF30" s="3">
        <f>IF($AB30&lt;AF$2,0,Other!$D$6*12*$AA27)</f>
        <v>793304.99999999988</v>
      </c>
      <c r="AG30" s="3">
        <f>IF($AB30&lt;AG$2,0,Other!$D$7*12*$AA26)</f>
        <v>819547.20000000007</v>
      </c>
      <c r="AH30" s="3">
        <f>IF($AB30&lt;AH$2,0,Other!$D$8*12*$AA25)</f>
        <v>841800</v>
      </c>
      <c r="AI30" s="3">
        <f>IF($AB30&lt;AI$2,0,Other!$D$9*12*$AA24)</f>
        <v>869616</v>
      </c>
      <c r="AJ30" s="3">
        <f>IF($AB30&lt;AJ$2,0,Other!$D$10*12*$AA23)</f>
        <v>891575.99999999988</v>
      </c>
      <c r="AK30" s="3">
        <f>IF($AB30&lt;AK$2,0,Other!$D$11*12*$AA22)</f>
        <v>907680</v>
      </c>
      <c r="AQ30" s="140" t="s">
        <v>145</v>
      </c>
      <c r="AR30" s="152">
        <f>Input!G8/Input!G5</f>
        <v>0.25915492957746478</v>
      </c>
      <c r="AS30" s="140" t="s">
        <v>146</v>
      </c>
      <c r="AT30" s="152">
        <v>0</v>
      </c>
    </row>
    <row r="31" spans="1:47">
      <c r="B31" s="4" t="s">
        <v>25</v>
      </c>
      <c r="C31" s="4">
        <f>IF(AND(Input!C4&gt;=B21,Input!C4&lt;B22),C21,IF(AND(Input!C4&gt;=B22,Input!C4&lt;B23),C22,IF(AND(Input!C4&gt;=B23,Input!C4&lt;B24),C23,IF(AND(Input!C4&gt;=B24,Input!C4&lt;B25),C24,IF(AND(Input!C4&gt;=B25,Input!C4&lt;B26),C25,IF(AND(Input!C4&gt;=B26,Input!C4&lt;B27),C26,IF(AND(Input!C4&gt;=B27,Input!C4&lt;B28),C27,0)))))))</f>
        <v>2</v>
      </c>
      <c r="E31" t="str">
        <f>IF(G30&gt;=Input!$C$6," ",E30+1)</f>
        <v xml:space="preserve"> </v>
      </c>
      <c r="F31" s="59" t="str">
        <f>IF(G30&gt;=Input!$C$6," ",F30+1)</f>
        <v xml:space="preserve"> </v>
      </c>
      <c r="G31" s="1" t="str">
        <f>IF(G30&gt;=Input!$C$6," ",G30+1)</f>
        <v xml:space="preserve"> </v>
      </c>
      <c r="H31" s="1" t="str">
        <f>IF(G30&gt;=Input!$C$6," ",H30*(1+Input!$G$9))</f>
        <v xml:space="preserve"> </v>
      </c>
      <c r="I31" s="1" t="str">
        <f>IF(G30&gt;=Input!$C$6," ",IF(I30&lt;0,(I30-H31),(I30-H31)*(1+Input!$G$10)))</f>
        <v xml:space="preserve"> </v>
      </c>
      <c r="J31" s="1" t="str">
        <f>IF(G30&gt;=Input!$C$6," ",IF(I31&lt;0,0,(I30-H31)*(Input!$G$10)))</f>
        <v xml:space="preserve"> </v>
      </c>
      <c r="K31" s="1" t="str">
        <f>IF(G30&gt;=Input!$C$6," ",K30*(1+Input!$G$9))</f>
        <v xml:space="preserve"> </v>
      </c>
      <c r="L31" s="1" t="str">
        <f>IF(K31=" "," ",IF(L30&lt;0,(L30-K31),(L30-K31)*(1+Input!$G$10)))</f>
        <v xml:space="preserve"> </v>
      </c>
      <c r="M31" s="1" t="str">
        <f>IF(K31=" "," ",IF(L31&lt;0,0,(L30-K31)*(Input!$G$10)))</f>
        <v xml:space="preserve"> </v>
      </c>
      <c r="N31" s="1"/>
      <c r="O31" s="1"/>
      <c r="P31" s="1"/>
      <c r="Q31" s="1"/>
      <c r="R31" s="1"/>
      <c r="S31" s="1"/>
      <c r="T31" s="1"/>
      <c r="U31" t="str">
        <f>IF(W30&gt;=Input!$C$6," ",U30+1)</f>
        <v xml:space="preserve"> </v>
      </c>
      <c r="V31" s="59" t="str">
        <f>IF(W30&gt;=Input!$C$6," ",V30+1)</f>
        <v xml:space="preserve"> </v>
      </c>
      <c r="W31" s="1" t="str">
        <f>IF(W30&gt;=Input!$C$6," ",W30+1)</f>
        <v xml:space="preserve"> </v>
      </c>
      <c r="X31" s="1" t="str">
        <f>IF(W30&gt;=Input!$C$6," ",X30*(1+Input!$G$9))</f>
        <v xml:space="preserve"> </v>
      </c>
      <c r="Y31" s="1"/>
      <c r="AA31">
        <f t="shared" si="1"/>
        <v>29</v>
      </c>
      <c r="AB31">
        <f t="shared" si="2"/>
        <v>90</v>
      </c>
      <c r="AC31" s="3">
        <f>Other!$D$3*12*$AA31</f>
        <v>742980</v>
      </c>
      <c r="AD31" s="3">
        <f>IF($AB31&lt;AD$2,0,Other!$D$4*12*$AA30)</f>
        <v>768600</v>
      </c>
      <c r="AE31" s="3">
        <f>IF($AB31&lt;AE$2,0,Other!$D$5*12*$AA29)</f>
        <v>790560</v>
      </c>
      <c r="AF31" s="3">
        <f>IF($AB31&lt;AF$2,0,Other!$D$6*12*$AA28)</f>
        <v>825037.2</v>
      </c>
      <c r="AG31" s="3">
        <f>IF($AB31&lt;AG$2,0,Other!$D$7*12*$AA27)</f>
        <v>853695.00000000012</v>
      </c>
      <c r="AH31" s="3">
        <f>IF($AB31&lt;AH$2,0,Other!$D$8*12*$AA26)</f>
        <v>878400</v>
      </c>
      <c r="AI31" s="3">
        <f>IF($AB31&lt;AI$2,0,Other!$D$9*12*$AA25)</f>
        <v>909144</v>
      </c>
      <c r="AJ31" s="3">
        <f>IF($AB31&lt;AJ$2,0,Other!$D$10*12*$AA24)</f>
        <v>934031.99999999988</v>
      </c>
      <c r="AK31" s="3">
        <f>IF($AB31&lt;AK$2,0,Other!$D$11*12*$AA23)</f>
        <v>953064</v>
      </c>
      <c r="AQ31" s="140" t="s">
        <v>147</v>
      </c>
      <c r="AR31" s="152">
        <v>0.1</v>
      </c>
      <c r="AS31" s="140" t="s">
        <v>148</v>
      </c>
      <c r="AT31" s="152">
        <v>0</v>
      </c>
    </row>
    <row r="32" spans="1:47">
      <c r="B32" s="4" t="s">
        <v>26</v>
      </c>
      <c r="C32" s="4">
        <f>IF(AND(Input!C4&gt;=B21,Input!C4&lt;B22),B22,IF(AND(Input!C4&gt;=B22,Input!C4&lt;B23),B23,IF(AND(Input!C4&gt;=B23,Input!C4&lt;B24),B24,IF(AND(Input!C4&gt;=B24,Input!C4&lt;B25),B25,IF(AND(Input!C4&gt;=B25,Input!C4&lt;B26),B26,IF(AND(Input!C4&gt;=B26,Input!C4&lt;B27),B27,IF(AND(Input!C4&gt;=B27,Input!C4&lt;B28),B28,0)))))))</f>
        <v>40</v>
      </c>
      <c r="E32" t="str">
        <f>IF(G31&gt;=Input!$C$6," ",E31+1)</f>
        <v xml:space="preserve"> </v>
      </c>
      <c r="F32" s="59" t="str">
        <f>IF(G31&gt;=Input!$C$6," ",F31+1)</f>
        <v xml:space="preserve"> </v>
      </c>
      <c r="G32" s="1" t="str">
        <f>IF(G31&gt;=Input!$C$6," ",G31+1)</f>
        <v xml:space="preserve"> </v>
      </c>
      <c r="H32" s="1" t="str">
        <f>IF(G31&gt;=Input!$C$6," ",H31*(1+Input!$G$9))</f>
        <v xml:space="preserve"> </v>
      </c>
      <c r="I32" s="1" t="str">
        <f>IF(G31&gt;=Input!$C$6," ",IF(I31&lt;0,(I31-H32),(I31-H32)*(1+Input!$G$10)))</f>
        <v xml:space="preserve"> </v>
      </c>
      <c r="J32" s="1" t="str">
        <f>IF(G31&gt;=Input!$C$6," ",IF(I32&lt;0,0,(I31-H32)*(Input!$G$10)))</f>
        <v xml:space="preserve"> </v>
      </c>
      <c r="K32" s="1" t="str">
        <f>IF(G31&gt;=Input!$C$6," ",K31*(1+Input!$G$9))</f>
        <v xml:space="preserve"> </v>
      </c>
      <c r="L32" s="1" t="str">
        <f>IF(K32=" "," ",IF(L31&lt;0,(L31-K32),(L31-K32)*(1+Input!$G$10)))</f>
        <v xml:space="preserve"> </v>
      </c>
      <c r="M32" s="1" t="str">
        <f>IF(K32=" "," ",IF(L32&lt;0,0,(L31-K32)*(Input!$G$10)))</f>
        <v xml:space="preserve"> </v>
      </c>
      <c r="N32" s="1"/>
      <c r="O32" s="1"/>
      <c r="P32" s="1"/>
      <c r="Q32" s="1"/>
      <c r="R32" s="1"/>
      <c r="S32" s="1"/>
      <c r="T32" s="1"/>
      <c r="U32" t="str">
        <f>IF(W31&gt;=Input!$C$6," ",U31+1)</f>
        <v xml:space="preserve"> </v>
      </c>
      <c r="V32" s="59" t="str">
        <f>IF(W31&gt;=Input!$C$6," ",V31+1)</f>
        <v xml:space="preserve"> </v>
      </c>
      <c r="W32" s="1" t="str">
        <f>IF(W31&gt;=Input!$C$6," ",W31+1)</f>
        <v xml:space="preserve"> </v>
      </c>
      <c r="X32" s="1" t="str">
        <f>IF(W31&gt;=Input!$C$6," ",X31*(1+Input!$G$9))</f>
        <v xml:space="preserve"> </v>
      </c>
      <c r="Y32" s="1"/>
      <c r="AQ32" s="140" t="s">
        <v>149</v>
      </c>
      <c r="AR32" s="152">
        <f>SUM(AT31:AT36)-AR30-AR31</f>
        <v>23.640845070422532</v>
      </c>
      <c r="AS32" s="140" t="s">
        <v>150</v>
      </c>
      <c r="AT32" s="152">
        <f>AR29/2</f>
        <v>1</v>
      </c>
    </row>
    <row r="33" spans="1:49">
      <c r="B33" s="4" t="s">
        <v>27</v>
      </c>
      <c r="C33" s="4">
        <f>IF(AND(Input!C4&gt;=B21,Input!C4&lt;B22),C22,IF(AND(Input!C4&gt;=B22,Input!C4&lt;B23),C23,IF(AND(Input!C4&gt;=B23,Input!C4&lt;B24),C24,IF(AND(Input!C4&gt;=B24,Input!C4&lt;B25),C25,IF(AND(Input!C4&gt;=B25,Input!C4&lt;B26),C26,IF(AND(Input!C4&gt;=B26,Input!C4&lt;B27),C27,IF(AND(Input!C4&gt;=B27,Input!C4&lt;B28),C28,0)))))))</f>
        <v>3</v>
      </c>
      <c r="E33" t="str">
        <f>IF(G32&gt;=Input!$C$6," ",E32+1)</f>
        <v xml:space="preserve"> </v>
      </c>
      <c r="F33" s="59" t="str">
        <f>IF(G32&gt;=Input!$C$6," ",F32+1)</f>
        <v xml:space="preserve"> </v>
      </c>
      <c r="G33" s="1" t="str">
        <f>IF(G32&gt;=Input!$C$6," ",G32+1)</f>
        <v xml:space="preserve"> </v>
      </c>
      <c r="H33" s="1" t="str">
        <f>IF(G32&gt;=Input!$C$6," ",H32*(1+Input!$G$9))</f>
        <v xml:space="preserve"> </v>
      </c>
      <c r="I33" s="1" t="str">
        <f>IF(G32&gt;=Input!$C$6," ",IF(I32&lt;0,(I32-H33),(I32-H33)*(1+Input!$G$10)))</f>
        <v xml:space="preserve"> </v>
      </c>
      <c r="J33" s="1" t="str">
        <f>IF(G32&gt;=Input!$C$6," ",IF(I33&lt;0,0,(I32-H33)*(Input!$G$10)))</f>
        <v xml:space="preserve"> </v>
      </c>
      <c r="K33" s="1" t="str">
        <f>IF(G32&gt;=Input!$C$6," ",K32*(1+Input!$G$9))</f>
        <v xml:space="preserve"> </v>
      </c>
      <c r="L33" s="1" t="str">
        <f>IF(K33=" "," ",IF(L32&lt;0,(L32-K33),(L32-K33)*(1+Input!$G$10)))</f>
        <v xml:space="preserve"> </v>
      </c>
      <c r="M33" s="1" t="str">
        <f>IF(K33=" "," ",IF(L33&lt;0,0,(L32-K33)*(Input!$G$10)))</f>
        <v xml:space="preserve"> </v>
      </c>
      <c r="N33" s="1"/>
      <c r="O33" s="1"/>
      <c r="P33" s="1"/>
      <c r="Q33" s="1"/>
      <c r="R33" s="1"/>
      <c r="S33" s="1"/>
      <c r="T33" s="1"/>
      <c r="U33" t="str">
        <f>IF(W32&gt;=Input!$C$6," ",U32+1)</f>
        <v xml:space="preserve"> </v>
      </c>
      <c r="V33" s="59" t="str">
        <f>IF(W32&gt;=Input!$C$6," ",V32+1)</f>
        <v xml:space="preserve"> </v>
      </c>
      <c r="W33" s="1" t="str">
        <f>IF(W32&gt;=Input!$C$6," ",W32+1)</f>
        <v xml:space="preserve"> </v>
      </c>
      <c r="X33" s="1" t="str">
        <f>IF(W32&gt;=Input!$C$6," ",X32*(1+Input!$G$9))</f>
        <v xml:space="preserve"> </v>
      </c>
      <c r="Y33" s="1"/>
      <c r="AQ33" s="140"/>
      <c r="AR33" s="140"/>
      <c r="AS33" s="140" t="s">
        <v>151</v>
      </c>
      <c r="AT33" s="152">
        <f>AR29/2</f>
        <v>1</v>
      </c>
    </row>
    <row r="34" spans="1:49">
      <c r="B34" s="53"/>
      <c r="C34" s="53"/>
      <c r="E34" t="str">
        <f>IF(G33&gt;=Input!$C$6," ",E33+1)</f>
        <v xml:space="preserve"> </v>
      </c>
      <c r="F34" s="59" t="str">
        <f>IF(G33&gt;=Input!$C$6," ",F33+1)</f>
        <v xml:space="preserve"> </v>
      </c>
      <c r="G34" s="1" t="str">
        <f>IF(G33&gt;=Input!$C$6," ",G33+1)</f>
        <v xml:space="preserve"> </v>
      </c>
      <c r="H34" s="1" t="str">
        <f>IF(G33&gt;=Input!$C$6," ",H33*(1+Input!$G$9))</f>
        <v xml:space="preserve"> </v>
      </c>
      <c r="I34" s="1" t="str">
        <f>IF(G33&gt;=Input!$C$6," ",IF(I33&lt;0,(I33-H34),(I33-H34)*(1+Input!$G$10)))</f>
        <v xml:space="preserve"> </v>
      </c>
      <c r="J34" s="1" t="str">
        <f>IF(G33&gt;=Input!$C$6," ",IF(I34&lt;0,0,(I33-H34)*(Input!$G$10)))</f>
        <v xml:space="preserve"> </v>
      </c>
      <c r="K34" s="1" t="str">
        <f>IF(G33&gt;=Input!$C$6," ",K33*(1+Input!$G$9))</f>
        <v xml:space="preserve"> </v>
      </c>
      <c r="L34" s="1" t="str">
        <f>IF(K34=" "," ",IF(L33&lt;0,(L33-K34),(L33-K34)*(1+Input!$G$10)))</f>
        <v xml:space="preserve"> </v>
      </c>
      <c r="M34" s="1" t="str">
        <f>IF(K34=" "," ",IF(L34&lt;0,0,(L33-K34)*(Input!$G$10)))</f>
        <v xml:space="preserve"> </v>
      </c>
      <c r="N34" s="1"/>
      <c r="O34" s="1"/>
      <c r="P34" s="1"/>
      <c r="Q34" s="1"/>
      <c r="R34" s="1"/>
      <c r="S34" s="1"/>
      <c r="T34" s="1"/>
      <c r="U34" t="str">
        <f>IF(W33&gt;=Input!$C$6," ",U33+1)</f>
        <v xml:space="preserve"> </v>
      </c>
      <c r="V34" s="59" t="str">
        <f>IF(W33&gt;=Input!$C$6," ",V33+1)</f>
        <v xml:space="preserve"> </v>
      </c>
      <c r="W34" s="1" t="str">
        <f>IF(W33&gt;=Input!$C$6," ",W33+1)</f>
        <v xml:space="preserve"> </v>
      </c>
      <c r="X34" s="1" t="str">
        <f>IF(W33&gt;=Input!$C$6," ",X33*(1+Input!$G$9))</f>
        <v xml:space="preserve"> </v>
      </c>
      <c r="Y34" s="1"/>
      <c r="AQ34" s="140"/>
      <c r="AR34" s="140"/>
      <c r="AS34" s="140" t="s">
        <v>152</v>
      </c>
      <c r="AT34" s="152">
        <f>12-AR29</f>
        <v>10</v>
      </c>
    </row>
    <row r="35" spans="1:49">
      <c r="B35" s="61" t="s">
        <v>68</v>
      </c>
      <c r="C35" s="57">
        <f>IF(AND(ISERROR((Tables!C31+(Input!C4-Tables!C30)*((Tables!C33-Tables!C31)/(Tables!C32-Tables!C30)))),Input!C4&lt;30),1,IF(AND(ISERROR((Tables!C31+(Input!C4-Tables!C30)*((Tables!C33-Tables!C31)/(Tables!C32-Tables!C30)))),Input!C4&gt;=67),10,(Tables!C31+(Input!C4-Tables!C30)*((Tables!C33-Tables!C31)/(Tables!C32-Tables!C30)))))</f>
        <v>2</v>
      </c>
      <c r="E35" t="str">
        <f>IF(G34&gt;=Input!$C$6," ",E34+1)</f>
        <v xml:space="preserve"> </v>
      </c>
      <c r="F35" s="59" t="str">
        <f>IF(G34&gt;=Input!$C$6," ",F34+1)</f>
        <v xml:space="preserve"> </v>
      </c>
      <c r="G35" s="1" t="str">
        <f>IF(G34&gt;=Input!$C$6," ",G34+1)</f>
        <v xml:space="preserve"> </v>
      </c>
      <c r="H35" s="1" t="str">
        <f>IF(G34&gt;=Input!$C$6," ",H34*(1+Input!$G$9))</f>
        <v xml:space="preserve"> </v>
      </c>
      <c r="I35" s="1" t="str">
        <f>IF(G34&gt;=Input!$C$6," ",IF(I34&lt;0,(I34-H35),(I34-H35)*(1+Input!$G$10)))</f>
        <v xml:space="preserve"> </v>
      </c>
      <c r="J35" s="1" t="str">
        <f>IF(G34&gt;=Input!$C$6," ",IF(I35&lt;0,0,(I34-H35)*(Input!$G$10)))</f>
        <v xml:space="preserve"> </v>
      </c>
      <c r="K35" s="1" t="str">
        <f>IF(G34&gt;=Input!$C$6," ",K34*(1+Input!$G$9))</f>
        <v xml:space="preserve"> </v>
      </c>
      <c r="L35" s="1" t="str">
        <f>IF(K35=" "," ",IF(L34&lt;0,(L34-K35),(L34-K35)*(1+Input!$G$10)))</f>
        <v xml:space="preserve"> </v>
      </c>
      <c r="M35" s="1" t="str">
        <f>IF(K35=" "," ",IF(L35&lt;0,0,(L34-K35)*(Input!$G$10)))</f>
        <v xml:space="preserve"> </v>
      </c>
      <c r="N35" s="1"/>
      <c r="O35" s="1"/>
      <c r="P35" s="1"/>
      <c r="Q35" s="1"/>
      <c r="R35" s="1"/>
      <c r="S35" s="1"/>
      <c r="T35" s="1"/>
      <c r="U35" t="str">
        <f>IF(W34&gt;=Input!$C$6," ",U34+1)</f>
        <v xml:space="preserve"> </v>
      </c>
      <c r="V35" s="59" t="str">
        <f>IF(W34&gt;=Input!$C$6," ",V34+1)</f>
        <v xml:space="preserve"> </v>
      </c>
      <c r="W35" s="1" t="str">
        <f>IF(W34&gt;=Input!$C$6," ",W34+1)</f>
        <v xml:space="preserve"> </v>
      </c>
      <c r="X35" s="1" t="str">
        <f>IF(W34&gt;=Input!$C$6," ",X34*(1+Input!$G$9))</f>
        <v xml:space="preserve"> </v>
      </c>
      <c r="Y35" s="1"/>
      <c r="AQ35" s="140"/>
      <c r="AR35" s="140"/>
      <c r="AS35" s="140" t="s">
        <v>153</v>
      </c>
      <c r="AT35" s="152">
        <v>0</v>
      </c>
    </row>
    <row r="36" spans="1:49">
      <c r="E36" t="str">
        <f>IF(G35&gt;=Input!$C$6," ",E35+1)</f>
        <v xml:space="preserve"> </v>
      </c>
      <c r="F36" s="59" t="str">
        <f>IF(G35&gt;=Input!$C$6," ",F35+1)</f>
        <v xml:space="preserve"> </v>
      </c>
      <c r="G36" s="1" t="str">
        <f>IF(G35&gt;=Input!$C$6," ",G35+1)</f>
        <v xml:space="preserve"> </v>
      </c>
      <c r="H36" s="1" t="str">
        <f>IF(G35&gt;=Input!$C$6," ",H35*(1+Input!$G$9))</f>
        <v xml:space="preserve"> </v>
      </c>
      <c r="I36" s="1" t="str">
        <f>IF(G35&gt;=Input!$C$6," ",IF(I35&lt;0,(I35-H36),(I35-H36)*(1+Input!$G$10)))</f>
        <v xml:space="preserve"> </v>
      </c>
      <c r="J36" s="1" t="str">
        <f>IF(G35&gt;=Input!$C$6," ",IF(I36&lt;0,0,(I35-H36)*(Input!$G$10)))</f>
        <v xml:space="preserve"> </v>
      </c>
      <c r="K36" s="1" t="str">
        <f>IF(G35&gt;=Input!$C$6," ",K35*(1+Input!$G$9))</f>
        <v xml:space="preserve"> </v>
      </c>
      <c r="L36" s="1" t="str">
        <f>IF(K36=" "," ",IF(L35&lt;0,(L35-K36),(L35-K36)*(1+Input!$G$10)))</f>
        <v xml:space="preserve"> </v>
      </c>
      <c r="M36" s="1" t="str">
        <f>IF(K36=" "," ",IF(L36&lt;0,0,(L35-K36)*(Input!$G$10)))</f>
        <v xml:space="preserve"> </v>
      </c>
      <c r="N36" s="1"/>
      <c r="O36" s="1"/>
      <c r="P36" s="1"/>
      <c r="Q36" s="1"/>
      <c r="R36" s="1"/>
      <c r="S36" s="1"/>
      <c r="T36" s="1"/>
      <c r="U36" t="str">
        <f>IF(W35&gt;=Input!$C$6," ",U35+1)</f>
        <v xml:space="preserve"> </v>
      </c>
      <c r="V36" s="59" t="str">
        <f>IF(W35&gt;=Input!$C$6," ",V35+1)</f>
        <v xml:space="preserve"> </v>
      </c>
      <c r="W36" s="1" t="str">
        <f>IF(W35&gt;=Input!$C$6," ",W35+1)</f>
        <v xml:space="preserve"> </v>
      </c>
      <c r="X36" s="1" t="str">
        <f>IF(W35&gt;=Input!$C$6," ",X35*(1+Input!$G$9))</f>
        <v xml:space="preserve"> </v>
      </c>
      <c r="Y36" s="1"/>
      <c r="AQ36" s="140"/>
      <c r="AR36" s="140"/>
      <c r="AS36" s="140" t="s">
        <v>154</v>
      </c>
      <c r="AT36" s="152">
        <f>SUM(AT30:AT35)</f>
        <v>12</v>
      </c>
    </row>
    <row r="37" spans="1:49">
      <c r="E37" t="str">
        <f>IF(G36&gt;=Input!$C$6," ",E36+1)</f>
        <v xml:space="preserve"> </v>
      </c>
      <c r="F37" s="59" t="str">
        <f>IF(G36&gt;=Input!$C$6," ",F36+1)</f>
        <v xml:space="preserve"> </v>
      </c>
      <c r="G37" s="1" t="str">
        <f>IF(G36&gt;=Input!$C$6," ",G36+1)</f>
        <v xml:space="preserve"> </v>
      </c>
      <c r="H37" s="1" t="str">
        <f>IF(G36&gt;=Input!$C$6," ",H36*(1+Input!$G$9))</f>
        <v xml:space="preserve"> </v>
      </c>
      <c r="I37" s="1" t="str">
        <f>IF(G36&gt;=Input!$C$6," ",IF(I36&lt;0,(I36-H37),(I36-H37)*(1+Input!$G$10)))</f>
        <v xml:space="preserve"> </v>
      </c>
      <c r="J37" s="1" t="str">
        <f>IF(G36&gt;=Input!$C$6," ",IF(I37&lt;0,0,(I36-H37)*(Input!$G$10)))</f>
        <v xml:space="preserve"> </v>
      </c>
      <c r="K37" s="1" t="str">
        <f>IF(G36&gt;=Input!$C$6," ",K36*(1+Input!$G$9))</f>
        <v xml:space="preserve"> </v>
      </c>
      <c r="L37" s="1" t="str">
        <f>IF(K37=" "," ",IF(L36&lt;0,(L36-K37),(L36-K37)*(1+Input!$G$10)))</f>
        <v xml:space="preserve"> </v>
      </c>
      <c r="M37" s="1" t="str">
        <f>IF(K37=" "," ",IF(L37&lt;0,0,(L36-K37)*(Input!$G$10)))</f>
        <v xml:space="preserve"> </v>
      </c>
      <c r="N37" s="1"/>
      <c r="O37" s="1"/>
      <c r="P37" s="1"/>
      <c r="Q37" s="1"/>
      <c r="R37" s="1"/>
      <c r="S37" s="1"/>
      <c r="T37" s="1"/>
      <c r="U37" t="str">
        <f>IF(W36&gt;=Input!$C$6," ",U36+1)</f>
        <v xml:space="preserve"> </v>
      </c>
      <c r="V37" s="59" t="str">
        <f>IF(W36&gt;=Input!$C$6," ",V36+1)</f>
        <v xml:space="preserve"> </v>
      </c>
      <c r="W37" s="1" t="str">
        <f>IF(W36&gt;=Input!$C$6," ",W36+1)</f>
        <v xml:space="preserve"> </v>
      </c>
      <c r="X37" s="1" t="str">
        <f>IF(W36&gt;=Input!$C$6," ",X36*(1+Input!$G$9))</f>
        <v xml:space="preserve"> </v>
      </c>
      <c r="Y37" s="1"/>
      <c r="AQ37" s="4"/>
      <c r="AR37" s="4"/>
      <c r="AS37" s="4"/>
      <c r="AT37" s="4"/>
      <c r="AU37" s="4"/>
    </row>
    <row r="38" spans="1:49">
      <c r="E38" t="str">
        <f>IF(G37&gt;=Input!$C$6," ",E37+1)</f>
        <v xml:space="preserve"> </v>
      </c>
      <c r="F38" s="59" t="str">
        <f>IF(G37&gt;=Input!$C$6," ",F37+1)</f>
        <v xml:space="preserve"> </v>
      </c>
      <c r="G38" s="1" t="str">
        <f>IF(G37&gt;=Input!$C$6," ",G37+1)</f>
        <v xml:space="preserve"> </v>
      </c>
      <c r="H38" s="1" t="str">
        <f>IF(G37&gt;=Input!$C$6," ",H37*(1+Input!$G$9))</f>
        <v xml:space="preserve"> </v>
      </c>
      <c r="I38" s="1" t="str">
        <f>IF(G37&gt;=Input!$C$6," ",IF(I37&lt;0,(I37-H38),(I37-H38)*(1+Input!$G$10)))</f>
        <v xml:space="preserve"> </v>
      </c>
      <c r="J38" s="1" t="str">
        <f>IF(G37&gt;=Input!$C$6," ",IF(I38&lt;0,0,(I37-H38)*(Input!$G$10)))</f>
        <v xml:space="preserve"> </v>
      </c>
      <c r="K38" s="1" t="str">
        <f>IF(G37&gt;=Input!$C$6," ",K37*(1+Input!$G$9))</f>
        <v xml:space="preserve"> </v>
      </c>
      <c r="L38" s="1" t="str">
        <f>IF(K38=" "," ",IF(L37&lt;0,(L37-K38),(L37-K38)*(1+Input!$G$10)))</f>
        <v xml:space="preserve"> </v>
      </c>
      <c r="M38" s="1" t="str">
        <f>IF(K38=" "," ",IF(L38&lt;0,0,(L37-K38)*(Input!$G$10)))</f>
        <v xml:space="preserve"> </v>
      </c>
      <c r="N38" s="1"/>
      <c r="O38" s="1"/>
      <c r="P38" s="1"/>
      <c r="Q38" s="1"/>
      <c r="R38" s="1"/>
      <c r="S38" s="1"/>
      <c r="T38" s="1"/>
      <c r="U38" t="str">
        <f>IF(W37&gt;=Input!$C$6," ",U37+1)</f>
        <v xml:space="preserve"> </v>
      </c>
      <c r="V38" s="59" t="str">
        <f>IF(W37&gt;=Input!$C$6," ",V37+1)</f>
        <v xml:space="preserve"> </v>
      </c>
      <c r="W38" s="1" t="str">
        <f>IF(W37&gt;=Input!$C$6," ",W37+1)</f>
        <v xml:space="preserve"> </v>
      </c>
      <c r="X38" s="1" t="str">
        <f>IF(W37&gt;=Input!$C$6," ",X37*(1+Input!$G$9))</f>
        <v xml:space="preserve"> </v>
      </c>
      <c r="Y38" s="1"/>
      <c r="AU38" s="73"/>
    </row>
    <row r="39" spans="1:49">
      <c r="E39" t="str">
        <f>IF(G38&gt;=Input!$C$6," ",E38+1)</f>
        <v xml:space="preserve"> </v>
      </c>
      <c r="F39" s="59" t="str">
        <f>IF(G38&gt;=Input!$C$6," ",F38+1)</f>
        <v xml:space="preserve"> </v>
      </c>
      <c r="G39" s="1" t="str">
        <f>IF(G38&gt;=Input!$C$6," ",G38+1)</f>
        <v xml:space="preserve"> </v>
      </c>
      <c r="H39" s="1" t="str">
        <f>IF(G38&gt;=Input!$C$6," ",H38*(1+Input!$G$9))</f>
        <v xml:space="preserve"> </v>
      </c>
      <c r="I39" s="1" t="str">
        <f>IF(G38&gt;=Input!$C$6," ",IF(I38&lt;0,(I38-H39),(I38-H39)*(1+Input!$G$10)))</f>
        <v xml:space="preserve"> </v>
      </c>
      <c r="J39" s="1" t="str">
        <f>IF(G38&gt;=Input!$C$6," ",IF(I39&lt;0,0,(I38-H39)*(Input!$G$10)))</f>
        <v xml:space="preserve"> </v>
      </c>
      <c r="K39" s="1" t="str">
        <f>IF(G38&gt;=Input!$C$6," ",K38*(1+Input!$G$9))</f>
        <v xml:space="preserve"> </v>
      </c>
      <c r="L39" s="1" t="str">
        <f>IF(K39=" "," ",IF(L38&lt;0,(L38-K39),(L38-K39)*(1+Input!$G$10)))</f>
        <v xml:space="preserve"> </v>
      </c>
      <c r="M39" s="1" t="str">
        <f>IF(K39=" "," ",IF(L39&lt;0,0,(L38-K39)*(Input!$G$10)))</f>
        <v xml:space="preserve"> </v>
      </c>
      <c r="N39" s="1"/>
      <c r="O39" s="1"/>
      <c r="P39" s="1"/>
      <c r="Q39" s="1"/>
      <c r="R39" s="1"/>
      <c r="S39" s="1"/>
      <c r="T39" s="1"/>
      <c r="U39" t="str">
        <f>IF(W38&gt;=Input!$C$6," ",U38+1)</f>
        <v xml:space="preserve"> </v>
      </c>
      <c r="V39" s="59" t="str">
        <f>IF(W38&gt;=Input!$C$6," ",V38+1)</f>
        <v xml:space="preserve"> </v>
      </c>
      <c r="W39" s="1" t="str">
        <f>IF(W38&gt;=Input!$C$6," ",W38+1)</f>
        <v xml:space="preserve"> </v>
      </c>
      <c r="X39" s="1" t="str">
        <f>IF(W38&gt;=Input!$C$6," ",X38*(1+Input!$G$9))</f>
        <v xml:space="preserve"> </v>
      </c>
      <c r="Y39" s="1"/>
      <c r="AQ39" s="149" t="str">
        <f>"Needs Goal ↓ 50%"</f>
        <v>Needs Goal ↓ 50%</v>
      </c>
      <c r="AR39" s="149" t="s">
        <v>143</v>
      </c>
      <c r="AS39" s="149"/>
      <c r="AT39" s="149" t="s">
        <v>144</v>
      </c>
      <c r="AU39" s="73"/>
    </row>
    <row r="40" spans="1:49">
      <c r="A40" s="72" t="s">
        <v>98</v>
      </c>
      <c r="E40" t="str">
        <f>IF(G39&gt;=Input!$C$6," ",E39+1)</f>
        <v xml:space="preserve"> </v>
      </c>
      <c r="F40" s="59" t="str">
        <f>IF(G39&gt;=Input!$C$6," ",F39+1)</f>
        <v xml:space="preserve"> </v>
      </c>
      <c r="G40" s="1" t="str">
        <f>IF(G39&gt;=Input!$C$6," ",G39+1)</f>
        <v xml:space="preserve"> </v>
      </c>
      <c r="H40" s="1" t="str">
        <f>IF(G39&gt;=Input!$C$6," ",H39*(1+Input!$G$9))</f>
        <v xml:space="preserve"> </v>
      </c>
      <c r="I40" s="1" t="str">
        <f>IF(G39&gt;=Input!$C$6," ",IF(I39&lt;0,(I39-H40),(I39-H40)*(1+Input!$G$10)))</f>
        <v xml:space="preserve"> </v>
      </c>
      <c r="J40" s="1" t="str">
        <f>IF(G39&gt;=Input!$C$6," ",IF(I40&lt;0,0,(I39-H40)*(Input!$G$10)))</f>
        <v xml:space="preserve"> </v>
      </c>
      <c r="K40" s="1" t="str">
        <f>IF(G39&gt;=Input!$C$6," ",K39*(1+Input!$G$9))</f>
        <v xml:space="preserve"> </v>
      </c>
      <c r="L40" s="1" t="str">
        <f>IF(K40=" "," ",IF(L39&lt;0,(L39-K40),(L39-K40)*(1+Input!$G$10)))</f>
        <v xml:space="preserve"> </v>
      </c>
      <c r="M40" s="1" t="str">
        <f>IF(K40=" "," ",IF(L40&lt;0,0,(L39-K40)*(Input!$G$10)))</f>
        <v xml:space="preserve"> </v>
      </c>
      <c r="N40" s="1"/>
      <c r="O40" s="1"/>
      <c r="P40" s="1"/>
      <c r="Q40" s="1"/>
      <c r="R40" s="1"/>
      <c r="S40" s="1"/>
      <c r="T40" s="1"/>
      <c r="U40" t="str">
        <f>IF(W39&gt;=Input!$C$6," ",U39+1)</f>
        <v xml:space="preserve"> </v>
      </c>
      <c r="V40" s="59" t="str">
        <f>IF(W39&gt;=Input!$C$6," ",V39+1)</f>
        <v xml:space="preserve"> </v>
      </c>
      <c r="W40" s="1" t="str">
        <f>IF(W39&gt;=Input!$C$6," ",W39+1)</f>
        <v xml:space="preserve"> </v>
      </c>
      <c r="X40" s="1" t="str">
        <f>IF(W39&gt;=Input!$C$6," ",X39*(1+Input!$G$9))</f>
        <v xml:space="preserve"> </v>
      </c>
      <c r="Y40" s="1"/>
      <c r="AQ40" s="149" t="s">
        <v>145</v>
      </c>
      <c r="AR40" s="150">
        <f>IF(YearlyBudget!B4=0,0,(YearlyBudget!C7/YearlyBudget!B4))</f>
        <v>0.76867605633802816</v>
      </c>
      <c r="AS40" s="149" t="s">
        <v>146</v>
      </c>
      <c r="AT40" s="150">
        <v>0</v>
      </c>
      <c r="AU40" s="73"/>
    </row>
    <row r="41" spans="1:49">
      <c r="A41" t="s">
        <v>90</v>
      </c>
      <c r="E41" t="str">
        <f>IF(G40&gt;=Input!$C$6," ",E40+1)</f>
        <v xml:space="preserve"> </v>
      </c>
      <c r="F41" s="59" t="str">
        <f>IF(G40&gt;=Input!$C$6," ",F40+1)</f>
        <v xml:space="preserve"> </v>
      </c>
      <c r="G41" s="1" t="str">
        <f>IF(G40&gt;=Input!$C$6," ",G40+1)</f>
        <v xml:space="preserve"> </v>
      </c>
      <c r="H41" s="1" t="str">
        <f>IF(G40&gt;=Input!$C$6," ",H40*(1+Input!$G$9))</f>
        <v xml:space="preserve"> </v>
      </c>
      <c r="I41" s="1" t="str">
        <f>IF(G40&gt;=Input!$C$6," ",IF(I40&lt;0,(I40-H41),(I40-H41)*(1+Input!$G$10)))</f>
        <v xml:space="preserve"> </v>
      </c>
      <c r="J41" s="1" t="str">
        <f>IF(G40&gt;=Input!$C$6," ",IF(I41&lt;0,0,(I40-H41)*(Input!$G$10)))</f>
        <v xml:space="preserve"> </v>
      </c>
      <c r="K41" s="1" t="str">
        <f>IF(G40&gt;=Input!$C$6," ",K40*(1+Input!$G$9))</f>
        <v xml:space="preserve"> </v>
      </c>
      <c r="L41" s="1" t="str">
        <f>IF(K41=" "," ",IF(L40&lt;0,(L40-K41),(L40-K41)*(1+Input!$G$10)))</f>
        <v xml:space="preserve"> </v>
      </c>
      <c r="M41" s="1" t="str">
        <f>IF(K41=" "," ",IF(L41&lt;0,0,(L40-K41)*(Input!$G$10)))</f>
        <v xml:space="preserve"> </v>
      </c>
      <c r="N41" s="1"/>
      <c r="O41" s="1"/>
      <c r="P41" s="1"/>
      <c r="Q41" s="1"/>
      <c r="R41" s="1"/>
      <c r="S41" s="1"/>
      <c r="T41" s="1"/>
      <c r="U41" t="str">
        <f>IF(W40&gt;=Input!$C$6," ",U40+1)</f>
        <v xml:space="preserve"> </v>
      </c>
      <c r="V41" s="59" t="str">
        <f>IF(W40&gt;=Input!$C$6," ",V40+1)</f>
        <v xml:space="preserve"> </v>
      </c>
      <c r="W41" s="1" t="str">
        <f>IF(W40&gt;=Input!$C$6," ",W40+1)</f>
        <v xml:space="preserve"> </v>
      </c>
      <c r="X41" s="1" t="str">
        <f>IF(W40&gt;=Input!$C$6," ",X40*(1+Input!$G$9))</f>
        <v xml:space="preserve"> </v>
      </c>
      <c r="Y41" s="1"/>
      <c r="AQ41" s="149" t="s">
        <v>147</v>
      </c>
      <c r="AR41" s="149">
        <v>0.02</v>
      </c>
      <c r="AS41" s="149" t="s">
        <v>148</v>
      </c>
      <c r="AT41" s="150">
        <v>0</v>
      </c>
    </row>
    <row r="42" spans="1:49">
      <c r="A42" t="s">
        <v>91</v>
      </c>
      <c r="E42" t="str">
        <f>IF(G41&gt;=Input!$C$6," ",E41+1)</f>
        <v xml:space="preserve"> </v>
      </c>
      <c r="F42" s="59" t="str">
        <f>IF(G41&gt;=Input!$C$6," ",F41+1)</f>
        <v xml:space="preserve"> </v>
      </c>
      <c r="G42" s="1" t="str">
        <f>IF(G41&gt;=Input!$C$6," ",G41+1)</f>
        <v xml:space="preserve"> </v>
      </c>
      <c r="H42" s="1" t="str">
        <f>IF(G41&gt;=Input!$C$6," ",H41*(1+Input!$G$9))</f>
        <v xml:space="preserve"> </v>
      </c>
      <c r="I42" s="1" t="str">
        <f>IF(G41&gt;=Input!$C$6," ",IF(I41&lt;0,(I41-H42),(I41-H42)*(1+Input!$G$10)))</f>
        <v xml:space="preserve"> </v>
      </c>
      <c r="J42" s="1" t="str">
        <f>IF(G41&gt;=Input!$C$6," ",IF(I42&lt;0,0,(I41-H42)*(Input!$G$10)))</f>
        <v xml:space="preserve"> </v>
      </c>
      <c r="K42" s="1" t="str">
        <f>IF(G41&gt;=Input!$C$6," ",K41*(1+Input!$G$9))</f>
        <v xml:space="preserve"> </v>
      </c>
      <c r="L42" s="1" t="str">
        <f>IF(K42=" "," ",IF(L41&lt;0,(L41-K42),(L41-K42)*(1+Input!$G$10)))</f>
        <v xml:space="preserve"> </v>
      </c>
      <c r="M42" s="1" t="str">
        <f>IF(K42=" "," ",IF(L42&lt;0,0,(L41-K42)*(Input!$G$10)))</f>
        <v xml:space="preserve"> </v>
      </c>
      <c r="N42" s="1"/>
      <c r="O42" s="1"/>
      <c r="P42" s="1"/>
      <c r="Q42" s="1"/>
      <c r="R42" s="1"/>
      <c r="S42" s="1"/>
      <c r="T42" s="1"/>
      <c r="U42" t="str">
        <f>IF(W41&gt;=Input!$C$6," ",U41+1)</f>
        <v xml:space="preserve"> </v>
      </c>
      <c r="V42" s="59" t="str">
        <f>IF(W41&gt;=Input!$C$6," ",V41+1)</f>
        <v xml:space="preserve"> </v>
      </c>
      <c r="W42" s="1" t="str">
        <f>IF(W41&gt;=Input!$C$6," ",W41+1)</f>
        <v xml:space="preserve"> </v>
      </c>
      <c r="X42" s="1" t="str">
        <f>IF(W41&gt;=Input!$C$6," ",X41*(1+Input!$G$9))</f>
        <v xml:space="preserve"> </v>
      </c>
      <c r="Y42" s="1"/>
      <c r="AQ42" s="149" t="s">
        <v>149</v>
      </c>
      <c r="AR42" s="149">
        <f>SUM(AT41:AT46)-AR40-AR41</f>
        <v>1.2113239436619718</v>
      </c>
      <c r="AS42" s="149" t="s">
        <v>150</v>
      </c>
      <c r="AT42" s="150">
        <v>0.5</v>
      </c>
    </row>
    <row r="43" spans="1:49">
      <c r="A43" t="s">
        <v>92</v>
      </c>
      <c r="E43" t="str">
        <f>IF(G42&gt;=Input!$C$6," ",E42+1)</f>
        <v xml:space="preserve"> </v>
      </c>
      <c r="F43" s="59" t="str">
        <f>IF(G42&gt;=Input!$C$6," ",F42+1)</f>
        <v xml:space="preserve"> </v>
      </c>
      <c r="G43" s="1" t="str">
        <f>IF(G42&gt;=Input!$C$6," ",G42+1)</f>
        <v xml:space="preserve"> </v>
      </c>
      <c r="H43" s="1" t="str">
        <f>IF(G42&gt;=Input!$C$6," ",H42*(1+Input!$G$9))</f>
        <v xml:space="preserve"> </v>
      </c>
      <c r="I43" s="1" t="str">
        <f>IF(G42&gt;=Input!$C$6," ",IF(I42&lt;0,(I42-H43),(I42-H43)*(1+Input!$G$10)))</f>
        <v xml:space="preserve"> </v>
      </c>
      <c r="J43" s="1" t="str">
        <f>IF(G42&gt;=Input!$C$6," ",IF(I43&lt;0,0,(I42-H43)*(Input!$G$10)))</f>
        <v xml:space="preserve"> </v>
      </c>
      <c r="K43" s="1" t="str">
        <f>IF(G42&gt;=Input!$C$6," ",K42*(1+Input!$G$9))</f>
        <v xml:space="preserve"> </v>
      </c>
      <c r="L43" s="1" t="str">
        <f>IF(K43=" "," ",IF(L42&lt;0,(L42-K43),(L42-K43)*(1+Input!$G$10)))</f>
        <v xml:space="preserve"> </v>
      </c>
      <c r="M43" s="1" t="str">
        <f>IF(K43=" "," ",IF(L43&lt;0,0,(L42-K43)*(Input!$G$10)))</f>
        <v xml:space="preserve"> </v>
      </c>
      <c r="N43" s="1"/>
      <c r="O43" s="1"/>
      <c r="P43" s="1"/>
      <c r="Q43" s="1"/>
      <c r="R43" s="1"/>
      <c r="S43" s="1"/>
      <c r="T43" s="1"/>
      <c r="U43" t="str">
        <f>IF(W42&gt;=Input!$C$6," ",U42+1)</f>
        <v xml:space="preserve"> </v>
      </c>
      <c r="V43" s="59" t="str">
        <f>IF(W42&gt;=Input!$C$6," ",V42+1)</f>
        <v xml:space="preserve"> </v>
      </c>
      <c r="W43" s="1" t="str">
        <f>IF(W42&gt;=Input!$C$6," ",W42+1)</f>
        <v xml:space="preserve"> </v>
      </c>
      <c r="X43" s="1" t="str">
        <f>IF(W42&gt;=Input!$C$6," ",X42*(1+Input!$G$9))</f>
        <v xml:space="preserve"> </v>
      </c>
      <c r="Y43" s="1"/>
      <c r="AQ43" s="149"/>
      <c r="AR43" s="149"/>
      <c r="AS43" s="149" t="s">
        <v>151</v>
      </c>
      <c r="AT43" s="150">
        <v>0.25</v>
      </c>
    </row>
    <row r="44" spans="1:49">
      <c r="A44" t="s">
        <v>93</v>
      </c>
      <c r="E44" t="str">
        <f>IF(G43&gt;=Input!$C$6," ",E43+1)</f>
        <v xml:space="preserve"> </v>
      </c>
      <c r="F44" s="59" t="str">
        <f>IF(G43&gt;=Input!$C$6," ",F43+1)</f>
        <v xml:space="preserve"> </v>
      </c>
      <c r="G44" s="1" t="str">
        <f>IF(G43&gt;=Input!$C$6," ",G43+1)</f>
        <v xml:space="preserve"> </v>
      </c>
      <c r="H44" s="1" t="str">
        <f>IF(G43&gt;=Input!$C$6," ",H43*(1+Input!$G$9))</f>
        <v xml:space="preserve"> </v>
      </c>
      <c r="I44" s="1" t="str">
        <f>IF(G43&gt;=Input!$C$6," ",IF(I43&lt;0,(I43-H44),(I43-H44)*(1+Input!$G$10)))</f>
        <v xml:space="preserve"> </v>
      </c>
      <c r="J44" s="1" t="str">
        <f>IF(G43&gt;=Input!$C$6," ",IF(I44&lt;0,0,(I43-H44)*(Input!$G$10)))</f>
        <v xml:space="preserve"> </v>
      </c>
      <c r="K44" s="1" t="str">
        <f>IF(G43&gt;=Input!$C$6," ",K43*(1+Input!$G$9))</f>
        <v xml:space="preserve"> </v>
      </c>
      <c r="L44" s="1" t="str">
        <f>IF(K44=" "," ",IF(L43&lt;0,(L43-K44),(L43-K44)*(1+Input!$G$10)))</f>
        <v xml:space="preserve"> </v>
      </c>
      <c r="M44" s="1" t="str">
        <f>IF(K44=" "," ",IF(L44&lt;0,0,(L43-K44)*(Input!$G$10)))</f>
        <v xml:space="preserve"> </v>
      </c>
      <c r="N44" s="1"/>
      <c r="O44" s="1"/>
      <c r="P44" s="1"/>
      <c r="Q44" s="1"/>
      <c r="R44" s="1"/>
      <c r="S44" s="1"/>
      <c r="T44" s="1"/>
      <c r="U44" t="str">
        <f>IF(W43&gt;=Input!$C$6," ",U43+1)</f>
        <v xml:space="preserve"> </v>
      </c>
      <c r="V44" s="59" t="str">
        <f>IF(W43&gt;=Input!$C$6," ",V43+1)</f>
        <v xml:space="preserve"> </v>
      </c>
      <c r="W44" s="1" t="str">
        <f>IF(W43&gt;=Input!$C$6," ",W43+1)</f>
        <v xml:space="preserve"> </v>
      </c>
      <c r="X44" s="1" t="str">
        <f>IF(W43&gt;=Input!$C$6," ",X43*(1+Input!$G$9))</f>
        <v xml:space="preserve"> </v>
      </c>
      <c r="Y44" s="1"/>
      <c r="AQ44" s="149"/>
      <c r="AR44" s="149"/>
      <c r="AS44" s="149" t="s">
        <v>152</v>
      </c>
      <c r="AT44" s="150">
        <v>0.25</v>
      </c>
    </row>
    <row r="45" spans="1:49">
      <c r="A45" t="s">
        <v>94</v>
      </c>
      <c r="E45" t="str">
        <f>IF(G44&gt;=Input!$C$6," ",E44+1)</f>
        <v xml:space="preserve"> </v>
      </c>
      <c r="F45" s="59" t="str">
        <f>IF(G44&gt;=Input!$C$6," ",F44+1)</f>
        <v xml:space="preserve"> </v>
      </c>
      <c r="G45" s="1" t="str">
        <f>IF(G44&gt;=Input!$C$6," ",G44+1)</f>
        <v xml:space="preserve"> </v>
      </c>
      <c r="H45" s="1" t="str">
        <f>IF(G44&gt;=Input!$C$6," ",H44*(1+Input!$G$9))</f>
        <v xml:space="preserve"> </v>
      </c>
      <c r="I45" s="1" t="str">
        <f>IF(G44&gt;=Input!$C$6," ",IF(I44&lt;0,(I44-H45),(I44-H45)*(1+Input!$G$10)))</f>
        <v xml:space="preserve"> </v>
      </c>
      <c r="J45" s="1" t="str">
        <f>IF(G44&gt;=Input!$C$6," ",IF(I45&lt;0,0,(I44-H45)*(Input!$G$10)))</f>
        <v xml:space="preserve"> </v>
      </c>
      <c r="K45" s="1" t="str">
        <f>IF(G44&gt;=Input!$C$6," ",K44*(1+Input!$G$9))</f>
        <v xml:space="preserve"> </v>
      </c>
      <c r="L45" s="1" t="str">
        <f>IF(K45=" "," ",IF(L44&lt;0,(L44-K45),(L44-K45)*(1+Input!$G$10)))</f>
        <v xml:space="preserve"> </v>
      </c>
      <c r="M45" s="1" t="str">
        <f>IF(K45=" "," ",IF(L45&lt;0,0,(L44-K45)*(Input!$G$10)))</f>
        <v xml:space="preserve"> </v>
      </c>
      <c r="N45" s="1"/>
      <c r="O45" s="1"/>
      <c r="P45" s="1"/>
      <c r="Q45" s="1"/>
      <c r="R45" s="1"/>
      <c r="S45" s="1"/>
      <c r="T45" s="1"/>
      <c r="U45" t="str">
        <f>IF(W44&gt;=Input!$C$6," ",U44+1)</f>
        <v xml:space="preserve"> </v>
      </c>
      <c r="V45" s="59" t="str">
        <f>IF(W44&gt;=Input!$C$6," ",V44+1)</f>
        <v xml:space="preserve"> </v>
      </c>
      <c r="W45" s="1" t="str">
        <f>IF(W44&gt;=Input!$C$6," ",W44+1)</f>
        <v xml:space="preserve"> </v>
      </c>
      <c r="X45" s="1" t="str">
        <f>IF(W44&gt;=Input!$C$6," ",X44*(1+Input!$G$9))</f>
        <v xml:space="preserve"> </v>
      </c>
      <c r="Y45" s="1"/>
      <c r="AQ45" s="149"/>
      <c r="AR45" s="149"/>
      <c r="AS45" s="149" t="s">
        <v>153</v>
      </c>
      <c r="AT45" s="150">
        <v>0</v>
      </c>
    </row>
    <row r="46" spans="1:49">
      <c r="A46" t="s">
        <v>95</v>
      </c>
      <c r="E46" t="str">
        <f>IF(G45&gt;=Input!$C$6," ",E45+1)</f>
        <v xml:space="preserve"> </v>
      </c>
      <c r="F46" s="59" t="str">
        <f>IF(G45&gt;=Input!$C$6," ",F45+1)</f>
        <v xml:space="preserve"> </v>
      </c>
      <c r="G46" s="1" t="str">
        <f>IF(G45&gt;=Input!$C$6," ",G45+1)</f>
        <v xml:space="preserve"> </v>
      </c>
      <c r="H46" s="1" t="str">
        <f>IF(G45&gt;=Input!$C$6," ",H45*(1+Input!$G$9))</f>
        <v xml:space="preserve"> </v>
      </c>
      <c r="I46" s="1" t="str">
        <f>IF(G45&gt;=Input!$C$6," ",IF(I45&lt;0,(I45-H46),(I45-H46)*(1+Input!$G$10)))</f>
        <v xml:space="preserve"> </v>
      </c>
      <c r="J46" s="1" t="str">
        <f>IF(G45&gt;=Input!$C$6," ",IF(I46&lt;0,0,(I45-H46)*(Input!$G$10)))</f>
        <v xml:space="preserve"> </v>
      </c>
      <c r="K46" s="1" t="str">
        <f>IF(G45&gt;=Input!$C$6," ",K45*(1+Input!$G$9))</f>
        <v xml:space="preserve"> </v>
      </c>
      <c r="L46" s="1" t="str">
        <f>IF(K46=" "," ",IF(L45&lt;0,(L45-K46),(L45-K46)*(1+Input!$G$10)))</f>
        <v xml:space="preserve"> </v>
      </c>
      <c r="M46" s="1" t="str">
        <f>IF(K46=" "," ",IF(L46&lt;0,0,(L45-K46)*(Input!$G$10)))</f>
        <v xml:space="preserve"> </v>
      </c>
      <c r="N46" s="1"/>
      <c r="O46" s="1"/>
      <c r="P46" s="1"/>
      <c r="Q46" s="1"/>
      <c r="R46" s="1"/>
      <c r="S46" s="1"/>
      <c r="T46" s="1"/>
      <c r="U46" t="str">
        <f>IF(W45&gt;=Input!$C$6," ",U45+1)</f>
        <v xml:space="preserve"> </v>
      </c>
      <c r="V46" s="59" t="str">
        <f>IF(W45&gt;=Input!$C$6," ",V45+1)</f>
        <v xml:space="preserve"> </v>
      </c>
      <c r="W46" s="1" t="str">
        <f>IF(W45&gt;=Input!$C$6," ",W45+1)</f>
        <v xml:space="preserve"> </v>
      </c>
      <c r="X46" s="1" t="str">
        <f>IF(W45&gt;=Input!$C$6," ",X45*(1+Input!$G$9))</f>
        <v xml:space="preserve"> </v>
      </c>
      <c r="Y46" s="1"/>
      <c r="AQ46" s="149"/>
      <c r="AR46" s="149"/>
      <c r="AS46" s="149" t="s">
        <v>154</v>
      </c>
      <c r="AT46" s="150">
        <f>SUM(AT40:AT45)</f>
        <v>1</v>
      </c>
    </row>
    <row r="47" spans="1:49">
      <c r="A47" t="s">
        <v>96</v>
      </c>
      <c r="E47" t="str">
        <f>IF(G46&gt;=Input!$C$6," ",E46+1)</f>
        <v xml:space="preserve"> </v>
      </c>
      <c r="F47" s="59" t="str">
        <f>IF(G46&gt;=Input!$C$6," ",F46+1)</f>
        <v xml:space="preserve"> </v>
      </c>
      <c r="G47" s="1" t="str">
        <f>IF(G46&gt;=Input!$C$6," ",G46+1)</f>
        <v xml:space="preserve"> </v>
      </c>
      <c r="H47" s="1" t="str">
        <f>IF(G46&gt;=Input!$C$6," ",H46*(1+Input!$G$9))</f>
        <v xml:space="preserve"> </v>
      </c>
      <c r="I47" s="1" t="str">
        <f>IF(G46&gt;=Input!$C$6," ",IF(I46&lt;0,(I46-H47),(I46-H47)*(1+Input!$G$10)))</f>
        <v xml:space="preserve"> </v>
      </c>
      <c r="J47" s="1" t="str">
        <f>IF(G46&gt;=Input!$C$6," ",IF(I47&lt;0,0,(I46-H47)*(Input!$G$10)))</f>
        <v xml:space="preserve"> </v>
      </c>
      <c r="K47" s="1" t="str">
        <f>IF(G46&gt;=Input!$C$6," ",K46*(1+Input!$G$9))</f>
        <v xml:space="preserve"> </v>
      </c>
      <c r="L47" s="1" t="str">
        <f>IF(K47=" "," ",IF(L46&lt;0,(L46-K47),(L46-K47)*(1+Input!$G$10)))</f>
        <v xml:space="preserve"> </v>
      </c>
      <c r="M47" s="1" t="str">
        <f>IF(K47=" "," ",IF(L47&lt;0,0,(L46-K47)*(Input!$G$10)))</f>
        <v xml:space="preserve"> </v>
      </c>
      <c r="N47" s="1"/>
      <c r="O47" s="1"/>
      <c r="P47" s="1"/>
      <c r="Q47" s="1"/>
      <c r="R47" s="1"/>
      <c r="S47" s="1"/>
      <c r="T47" s="1"/>
      <c r="U47" t="str">
        <f>IF(W46&gt;=Input!$C$6," ",U46+1)</f>
        <v xml:space="preserve"> </v>
      </c>
      <c r="V47" s="59" t="str">
        <f>IF(W46&gt;=Input!$C$6," ",V46+1)</f>
        <v xml:space="preserve"> </v>
      </c>
      <c r="W47" s="1" t="str">
        <f>IF(W46&gt;=Input!$C$6," ",W46+1)</f>
        <v xml:space="preserve"> </v>
      </c>
      <c r="X47" s="1" t="str">
        <f>IF(W46&gt;=Input!$C$6," ",X46*(1+Input!$G$9))</f>
        <v xml:space="preserve"> </v>
      </c>
      <c r="Y47" s="1"/>
      <c r="AP47" s="4"/>
      <c r="AQ47" s="4"/>
      <c r="AR47" s="4"/>
      <c r="AS47" s="4"/>
      <c r="AT47" s="4"/>
      <c r="AU47" s="4"/>
      <c r="AV47" s="4"/>
      <c r="AW47" s="4"/>
    </row>
    <row r="48" spans="1:49">
      <c r="A48" t="s">
        <v>97</v>
      </c>
      <c r="E48" t="str">
        <f>IF(G47&gt;=Input!$C$6," ",E47+1)</f>
        <v xml:space="preserve"> </v>
      </c>
      <c r="F48" s="59" t="str">
        <f>IF(G47&gt;=Input!$C$6," ",F47+1)</f>
        <v xml:space="preserve"> </v>
      </c>
      <c r="G48" s="1" t="str">
        <f>IF(G47&gt;=Input!$C$6," ",G47+1)</f>
        <v xml:space="preserve"> </v>
      </c>
      <c r="H48" s="1" t="str">
        <f>IF(G47&gt;=Input!$C$6," ",H47*(1+Input!$G$9))</f>
        <v xml:space="preserve"> </v>
      </c>
      <c r="I48" s="1" t="str">
        <f>IF(G47&gt;=Input!$C$6," ",IF(I47&lt;0,(I47-H48),(I47-H48)*(1+Input!$G$10)))</f>
        <v xml:space="preserve"> </v>
      </c>
      <c r="J48" s="1" t="str">
        <f>IF(G47&gt;=Input!$C$6," ",IF(I48&lt;0,0,(I47-H48)*(Input!$G$10)))</f>
        <v xml:space="preserve"> </v>
      </c>
      <c r="K48" s="1" t="str">
        <f>IF(G47&gt;=Input!$C$6," ",K47*(1+Input!$G$9))</f>
        <v xml:space="preserve"> </v>
      </c>
      <c r="L48" s="1" t="str">
        <f>IF(K48=" "," ",IF(L47&lt;0,(L47-K48),(L47-K48)*(1+Input!$G$10)))</f>
        <v xml:space="preserve"> </v>
      </c>
      <c r="M48" s="1" t="str">
        <f>IF(K48=" "," ",IF(L48&lt;0,0,(L47-K48)*(Input!$G$10)))</f>
        <v xml:space="preserve"> </v>
      </c>
      <c r="N48" s="1"/>
      <c r="O48" s="1"/>
      <c r="P48" s="1"/>
      <c r="Q48" s="1"/>
      <c r="R48" s="1"/>
      <c r="S48" s="1"/>
      <c r="T48" s="1"/>
      <c r="U48" t="str">
        <f>IF(W47&gt;=Input!$C$6," ",U47+1)</f>
        <v xml:space="preserve"> </v>
      </c>
      <c r="V48" s="59" t="str">
        <f>IF(W47&gt;=Input!$C$6," ",V47+1)</f>
        <v xml:space="preserve"> </v>
      </c>
      <c r="W48" s="1" t="str">
        <f>IF(W47&gt;=Input!$C$6," ",W47+1)</f>
        <v xml:space="preserve"> </v>
      </c>
      <c r="X48" s="1" t="str">
        <f>IF(W47&gt;=Input!$C$6," ",X47*(1+Input!$G$9))</f>
        <v xml:space="preserve"> </v>
      </c>
      <c r="Y48" s="1"/>
      <c r="AP48" s="4"/>
      <c r="AQ48" s="4"/>
      <c r="AR48" s="4"/>
      <c r="AS48" s="4"/>
      <c r="AT48" s="4"/>
      <c r="AU48" s="4"/>
      <c r="AV48" s="4"/>
      <c r="AW48" s="4"/>
    </row>
    <row r="49" spans="5:49">
      <c r="E49" t="str">
        <f>IF(G48&gt;=Input!$C$6," ",E48+1)</f>
        <v xml:space="preserve"> </v>
      </c>
      <c r="F49" s="59" t="str">
        <f>IF(G48&gt;=Input!$C$6," ",F48+1)</f>
        <v xml:space="preserve"> </v>
      </c>
      <c r="G49" s="1" t="str">
        <f>IF(G48&gt;=Input!$C$6," ",G48+1)</f>
        <v xml:space="preserve"> </v>
      </c>
      <c r="H49" s="1" t="str">
        <f>IF(G48&gt;=Input!$C$6," ",H48*(1+Input!$G$9))</f>
        <v xml:space="preserve"> </v>
      </c>
      <c r="I49" s="1" t="str">
        <f>IF(G48&gt;=Input!$C$6," ",IF(I48&lt;0,(I48-H49),(I48-H49)*(1+Input!$G$10)))</f>
        <v xml:space="preserve"> </v>
      </c>
      <c r="J49" s="1" t="str">
        <f>IF(G48&gt;=Input!$C$6," ",IF(I49&lt;0,0,(I48-H49)*(Input!$G$10)))</f>
        <v xml:space="preserve"> </v>
      </c>
      <c r="K49" s="1" t="str">
        <f>IF(G48&gt;=Input!$C$6," ",K48*(1+Input!$G$9))</f>
        <v xml:space="preserve"> </v>
      </c>
      <c r="L49" s="1" t="str">
        <f>IF(K49=" "," ",IF(L48&lt;0,(L48-K49),(L48-K49)*(1+Input!$G$10)))</f>
        <v xml:space="preserve"> </v>
      </c>
      <c r="M49" s="1" t="str">
        <f>IF(K49=" "," ",IF(L49&lt;0,0,(L48-K49)*(Input!$G$10)))</f>
        <v xml:space="preserve"> </v>
      </c>
      <c r="N49" s="1"/>
      <c r="O49" s="1"/>
      <c r="P49" s="1"/>
      <c r="Q49" s="1"/>
      <c r="R49" s="1"/>
      <c r="S49" s="1"/>
      <c r="T49" s="1"/>
      <c r="U49" t="str">
        <f>IF(W48&gt;=Input!$C$6," ",U48+1)</f>
        <v xml:space="preserve"> </v>
      </c>
      <c r="V49" s="59" t="str">
        <f>IF(W48&gt;=Input!$C$6," ",V48+1)</f>
        <v xml:space="preserve"> </v>
      </c>
      <c r="W49" s="1" t="str">
        <f>IF(W48&gt;=Input!$C$6," ",W48+1)</f>
        <v xml:space="preserve"> </v>
      </c>
      <c r="X49" s="1" t="str">
        <f>IF(W48&gt;=Input!$C$6," ",X48*(1+Input!$G$9))</f>
        <v xml:space="preserve"> </v>
      </c>
      <c r="Y49" s="1"/>
      <c r="AP49" s="4"/>
      <c r="AQ49" s="149" t="str">
        <f>"Wants Goal ↓ 30%"</f>
        <v>Wants Goal ↓ 30%</v>
      </c>
      <c r="AR49" s="149" t="s">
        <v>143</v>
      </c>
      <c r="AS49" s="149"/>
      <c r="AT49" s="149" t="s">
        <v>144</v>
      </c>
      <c r="AU49" s="4"/>
      <c r="AV49" s="4"/>
      <c r="AW49" s="4"/>
    </row>
    <row r="50" spans="5:49">
      <c r="E50" t="str">
        <f>IF(G49&gt;=Input!$C$6," ",E49+1)</f>
        <v xml:space="preserve"> </v>
      </c>
      <c r="F50" s="59" t="str">
        <f>IF(G49&gt;=Input!$C$6," ",F49+1)</f>
        <v xml:space="preserve"> </v>
      </c>
      <c r="G50" s="1" t="str">
        <f>IF(G49&gt;=Input!$C$6," ",G49+1)</f>
        <v xml:space="preserve"> </v>
      </c>
      <c r="H50" s="1" t="str">
        <f>IF(G49&gt;=Input!$C$6," ",H49*(1+Input!$G$9))</f>
        <v xml:space="preserve"> </v>
      </c>
      <c r="I50" s="1" t="str">
        <f>IF(G49&gt;=Input!$C$6," ",IF(I49&lt;0,(I49-H50),(I49-H50)*(1+Input!$G$10)))</f>
        <v xml:space="preserve"> </v>
      </c>
      <c r="J50" s="1" t="str">
        <f>IF(G49&gt;=Input!$C$6," ",IF(I50&lt;0,0,(I49-H50)*(Input!$G$10)))</f>
        <v xml:space="preserve"> </v>
      </c>
      <c r="K50" s="1" t="str">
        <f>IF(G49&gt;=Input!$C$6," ",K49*(1+Input!$G$9))</f>
        <v xml:space="preserve"> </v>
      </c>
      <c r="L50" s="1" t="str">
        <f>IF(K50=" "," ",IF(L49&lt;0,(L49-K50),(L49-K50)*(1+Input!$G$10)))</f>
        <v xml:space="preserve"> </v>
      </c>
      <c r="M50" s="1" t="str">
        <f>IF(K50=" "," ",IF(L50&lt;0,0,(L49-K50)*(Input!$G$10)))</f>
        <v xml:space="preserve"> </v>
      </c>
      <c r="N50" s="1"/>
      <c r="O50" s="1"/>
      <c r="P50" s="1"/>
      <c r="Q50" s="1"/>
      <c r="R50" s="1"/>
      <c r="S50" s="1"/>
      <c r="T50" s="1"/>
      <c r="U50" t="str">
        <f>IF(W49&gt;=Input!$C$6," ",U49+1)</f>
        <v xml:space="preserve"> </v>
      </c>
      <c r="V50" s="59" t="str">
        <f>IF(W49&gt;=Input!$C$6," ",V49+1)</f>
        <v xml:space="preserve"> </v>
      </c>
      <c r="W50" s="1" t="str">
        <f>IF(W49&gt;=Input!$C$6," ",W49+1)</f>
        <v xml:space="preserve"> </v>
      </c>
      <c r="X50" s="1" t="str">
        <f>IF(W49&gt;=Input!$C$6," ",X49*(1+Input!$G$9))</f>
        <v xml:space="preserve"> </v>
      </c>
      <c r="Y50" s="1"/>
      <c r="AP50" s="4"/>
      <c r="AQ50" s="149" t="s">
        <v>145</v>
      </c>
      <c r="AR50" s="150">
        <f>IF(TotalYearlyIncome=0,0,(YearlyBudget!C10/TotalYearlyIncome))</f>
        <v>7.8873239436619724E-2</v>
      </c>
      <c r="AS50" s="149" t="s">
        <v>146</v>
      </c>
      <c r="AT50" s="150">
        <v>0</v>
      </c>
      <c r="AU50" s="4"/>
      <c r="AV50" s="4"/>
      <c r="AW50" s="4"/>
    </row>
    <row r="51" spans="5:49">
      <c r="E51" t="str">
        <f>IF(G50&gt;=Input!$C$6," ",E50+1)</f>
        <v xml:space="preserve"> </v>
      </c>
      <c r="F51" s="59" t="str">
        <f>IF(G50&gt;=Input!$C$6," ",F50+1)</f>
        <v xml:space="preserve"> </v>
      </c>
      <c r="G51" s="1" t="str">
        <f>IF(G50&gt;=Input!$C$6," ",G50+1)</f>
        <v xml:space="preserve"> </v>
      </c>
      <c r="H51" s="1" t="str">
        <f>IF(G50&gt;=Input!$C$6," ",H50*(1+Input!$G$9))</f>
        <v xml:space="preserve"> </v>
      </c>
      <c r="I51" s="1" t="str">
        <f>IF(G50&gt;=Input!$C$6," ",IF(I50&lt;0,(I50-H51),(I50-H51)*(1+Input!$G$10)))</f>
        <v xml:space="preserve"> </v>
      </c>
      <c r="J51" s="1" t="str">
        <f>IF(G50&gt;=Input!$C$6," ",IF(I51&lt;0,0,(I50-H51)*(Input!$G$10)))</f>
        <v xml:space="preserve"> </v>
      </c>
      <c r="K51" s="1" t="str">
        <f>IF(G50&gt;=Input!$C$6," ",K50*(1+Input!$G$9))</f>
        <v xml:space="preserve"> </v>
      </c>
      <c r="L51" s="1" t="str">
        <f>IF(K51=" "," ",IF(L50&lt;0,(L50-K51),(L50-K51)*(1+Input!$G$10)))</f>
        <v xml:space="preserve"> </v>
      </c>
      <c r="M51" s="1" t="str">
        <f>IF(K51=" "," ",IF(L51&lt;0,0,(L50-K51)*(Input!$G$10)))</f>
        <v xml:space="preserve"> </v>
      </c>
      <c r="N51" s="1"/>
      <c r="O51" s="1"/>
      <c r="P51" s="1"/>
      <c r="Q51" s="1"/>
      <c r="R51" s="1"/>
      <c r="S51" s="1"/>
      <c r="T51" s="1"/>
      <c r="U51" t="str">
        <f>IF(W50&gt;=Input!$C$6," ",U50+1)</f>
        <v xml:space="preserve"> </v>
      </c>
      <c r="V51" s="59" t="str">
        <f>IF(W50&gt;=Input!$C$6," ",V50+1)</f>
        <v xml:space="preserve"> </v>
      </c>
      <c r="W51" s="1" t="str">
        <f>IF(W50&gt;=Input!$C$6," ",W50+1)</f>
        <v xml:space="preserve"> </v>
      </c>
      <c r="X51" s="1" t="str">
        <f>IF(W50&gt;=Input!$C$6," ",X50*(1+Input!$G$9))</f>
        <v xml:space="preserve"> </v>
      </c>
      <c r="Y51" s="1"/>
      <c r="AP51" s="4"/>
      <c r="AQ51" s="149" t="s">
        <v>147</v>
      </c>
      <c r="AR51" s="149">
        <v>0.02</v>
      </c>
      <c r="AS51" s="149" t="s">
        <v>148</v>
      </c>
      <c r="AT51" s="150">
        <v>0</v>
      </c>
      <c r="AU51" s="4"/>
      <c r="AV51" s="4"/>
      <c r="AW51" s="4"/>
    </row>
    <row r="52" spans="5:49">
      <c r="E52" t="str">
        <f>IF(G51&gt;=Input!$C$6," ",E51+1)</f>
        <v xml:space="preserve"> </v>
      </c>
      <c r="F52" s="59" t="str">
        <f>IF(G51&gt;=Input!$C$6," ",F51+1)</f>
        <v xml:space="preserve"> </v>
      </c>
      <c r="G52" s="1" t="str">
        <f>IF(G51&gt;=Input!$C$6," ",G51+1)</f>
        <v xml:space="preserve"> </v>
      </c>
      <c r="H52" s="1" t="str">
        <f>IF(G51&gt;=Input!$C$6," ",H51*(1+Input!$G$9))</f>
        <v xml:space="preserve"> </v>
      </c>
      <c r="I52" s="1" t="str">
        <f>IF(G51&gt;=Input!$C$6," ",IF(I51&lt;0,(I51-H52),(I51-H52)*(1+Input!$G$10)))</f>
        <v xml:space="preserve"> </v>
      </c>
      <c r="J52" s="1" t="str">
        <f>IF(G51&gt;=Input!$C$6," ",IF(I52&lt;0,0,(I51-H52)*(Input!$G$10)))</f>
        <v xml:space="preserve"> </v>
      </c>
      <c r="K52" s="1" t="str">
        <f>IF(G51&gt;=Input!$C$6," ",K51*(1+Input!$G$9))</f>
        <v xml:space="preserve"> </v>
      </c>
      <c r="L52" s="1" t="str">
        <f>IF(K52=" "," ",IF(L51&lt;0,(L51-K52),(L51-K52)*(1+Input!$G$10)))</f>
        <v xml:space="preserve"> </v>
      </c>
      <c r="M52" s="1" t="str">
        <f>IF(K52=" "," ",IF(L52&lt;0,0,(L51-K52)*(Input!$G$10)))</f>
        <v xml:space="preserve"> </v>
      </c>
      <c r="N52" s="1"/>
      <c r="O52" s="1"/>
      <c r="P52" s="1"/>
      <c r="Q52" s="1"/>
      <c r="R52" s="1"/>
      <c r="S52" s="1"/>
      <c r="T52" s="1"/>
      <c r="U52" t="str">
        <f>IF(W51&gt;=Input!$C$6," ",U51+1)</f>
        <v xml:space="preserve"> </v>
      </c>
      <c r="V52" s="59" t="str">
        <f>IF(W51&gt;=Input!$C$6," ",V51+1)</f>
        <v xml:space="preserve"> </v>
      </c>
      <c r="W52" s="1" t="str">
        <f>IF(W51&gt;=Input!$C$6," ",W51+1)</f>
        <v xml:space="preserve"> </v>
      </c>
      <c r="X52" s="1" t="str">
        <f>IF(W51&gt;=Input!$C$6," ",X51*(1+Input!$G$9))</f>
        <v xml:space="preserve"> </v>
      </c>
      <c r="Y52" s="1"/>
      <c r="AP52" s="4"/>
      <c r="AQ52" s="149" t="s">
        <v>149</v>
      </c>
      <c r="AR52" s="149">
        <f>SUM(AT51:AT56)-AR50-AR51</f>
        <v>1.9011267605633804</v>
      </c>
      <c r="AS52" s="149" t="s">
        <v>150</v>
      </c>
      <c r="AT52" s="150">
        <v>0.3</v>
      </c>
      <c r="AU52" s="4"/>
      <c r="AV52" s="4"/>
      <c r="AW52" s="4"/>
    </row>
    <row r="53" spans="5:49">
      <c r="E53" t="str">
        <f>IF(G52&gt;=Input!$C$6," ",E52+1)</f>
        <v xml:space="preserve"> </v>
      </c>
      <c r="F53" s="59" t="str">
        <f>IF(G52&gt;=Input!$C$6," ",F52+1)</f>
        <v xml:space="preserve"> </v>
      </c>
      <c r="G53" s="1" t="str">
        <f>IF(G52&gt;=Input!$C$6," ",G52+1)</f>
        <v xml:space="preserve"> </v>
      </c>
      <c r="H53" s="1" t="str">
        <f>IF(G52&gt;=Input!$C$6," ",H52*(1+Input!$G$9))</f>
        <v xml:space="preserve"> </v>
      </c>
      <c r="I53" s="1" t="str">
        <f>IF(G52&gt;=Input!$C$6," ",IF(I52&lt;0,(I52-H53),(I52-H53)*(1+Input!$G$10)))</f>
        <v xml:space="preserve"> </v>
      </c>
      <c r="J53" s="1" t="str">
        <f>IF(G52&gt;=Input!$C$6," ",IF(I53&lt;0,0,(I52-H53)*(Input!$G$10)))</f>
        <v xml:space="preserve"> </v>
      </c>
      <c r="K53" s="1" t="str">
        <f>IF(G52&gt;=Input!$C$6," ",K52*(1+Input!$G$9))</f>
        <v xml:space="preserve"> </v>
      </c>
      <c r="L53" s="1" t="str">
        <f>IF(K53=" "," ",IF(L52&lt;0,(L52-K53),(L52-K53)*(1+Input!$G$10)))</f>
        <v xml:space="preserve"> </v>
      </c>
      <c r="M53" s="1" t="str">
        <f>IF(K53=" "," ",IF(L53&lt;0,0,(L52-K53)*(Input!$G$10)))</f>
        <v xml:space="preserve"> </v>
      </c>
      <c r="N53" s="1"/>
      <c r="O53" s="1"/>
      <c r="P53" s="1"/>
      <c r="Q53" s="1"/>
      <c r="R53" s="1"/>
      <c r="S53" s="1"/>
      <c r="T53" s="1"/>
      <c r="U53" t="str">
        <f>IF(W52&gt;=Input!$C$6," ",U52+1)</f>
        <v xml:space="preserve"> </v>
      </c>
      <c r="V53" s="59" t="str">
        <f>IF(W52&gt;=Input!$C$6," ",V52+1)</f>
        <v xml:space="preserve"> </v>
      </c>
      <c r="W53" s="1" t="str">
        <f>IF(W52&gt;=Input!$C$6," ",W52+1)</f>
        <v xml:space="preserve"> </v>
      </c>
      <c r="X53" s="1" t="str">
        <f>IF(W52&gt;=Input!$C$6," ",X52*(1+Input!$G$9))</f>
        <v xml:space="preserve"> </v>
      </c>
      <c r="Y53" s="1"/>
      <c r="AP53" s="4"/>
      <c r="AQ53" s="149"/>
      <c r="AR53" s="149"/>
      <c r="AS53" s="149" t="s">
        <v>151</v>
      </c>
      <c r="AT53" s="150">
        <v>0.3</v>
      </c>
      <c r="AU53" s="4"/>
      <c r="AV53" s="4"/>
      <c r="AW53" s="4"/>
    </row>
    <row r="54" spans="5:49">
      <c r="E54" t="str">
        <f>IF(G53&gt;=Input!$C$6," ",E53+1)</f>
        <v xml:space="preserve"> </v>
      </c>
      <c r="F54" s="59" t="str">
        <f>IF(G53&gt;=Input!$C$6," ",F53+1)</f>
        <v xml:space="preserve"> </v>
      </c>
      <c r="G54" s="1" t="str">
        <f>IF(G53&gt;=Input!$C$6," ",G53+1)</f>
        <v xml:space="preserve"> </v>
      </c>
      <c r="H54" s="1" t="str">
        <f>IF(G53&gt;=Input!$C$6," ",H53*(1+Input!$G$9))</f>
        <v xml:space="preserve"> </v>
      </c>
      <c r="I54" s="1" t="str">
        <f>IF(G53&gt;=Input!$C$6," ",IF(I53&lt;0,(I53-H54),(I53-H54)*(1+Input!$G$10)))</f>
        <v xml:space="preserve"> </v>
      </c>
      <c r="J54" s="1" t="str">
        <f>IF(G53&gt;=Input!$C$6," ",IF(I54&lt;0,0,(I53-H54)*(Input!$G$10)))</f>
        <v xml:space="preserve"> </v>
      </c>
      <c r="K54" s="1" t="str">
        <f>IF(G53&gt;=Input!$C$6," ",K53*(1+Input!$G$9))</f>
        <v xml:space="preserve"> </v>
      </c>
      <c r="L54" s="1" t="str">
        <f>IF(K54=" "," ",IF(L53&lt;0,(L53-K54),(L53-K54)*(1+Input!$G$10)))</f>
        <v xml:space="preserve"> </v>
      </c>
      <c r="M54" s="1" t="str">
        <f>IF(K54=" "," ",IF(L54&lt;0,0,(L53-K54)*(Input!$G$10)))</f>
        <v xml:space="preserve"> </v>
      </c>
      <c r="N54" s="1"/>
      <c r="O54" s="1"/>
      <c r="P54" s="1"/>
      <c r="Q54" s="1"/>
      <c r="R54" s="1"/>
      <c r="S54" s="1"/>
      <c r="T54" s="1"/>
      <c r="U54" t="str">
        <f>IF(W53&gt;=Input!$C$6," ",U53+1)</f>
        <v xml:space="preserve"> </v>
      </c>
      <c r="V54" s="59" t="str">
        <f>IF(W53&gt;=Input!$C$6," ",V53+1)</f>
        <v xml:space="preserve"> </v>
      </c>
      <c r="W54" s="1" t="str">
        <f>IF(W53&gt;=Input!$C$6," ",W53+1)</f>
        <v xml:space="preserve"> </v>
      </c>
      <c r="X54" s="1" t="str">
        <f>IF(W53&gt;=Input!$C$6," ",X53*(1+Input!$G$9))</f>
        <v xml:space="preserve"> </v>
      </c>
      <c r="Y54" s="1"/>
      <c r="AP54" s="4"/>
      <c r="AQ54" s="149"/>
      <c r="AR54" s="149"/>
      <c r="AS54" s="149" t="s">
        <v>152</v>
      </c>
      <c r="AT54" s="150">
        <v>0.4</v>
      </c>
      <c r="AU54" s="4"/>
      <c r="AV54" s="4"/>
      <c r="AW54" s="4"/>
    </row>
    <row r="55" spans="5:49">
      <c r="E55" t="str">
        <f>IF(G54&gt;=Input!$C$6," ",E54+1)</f>
        <v xml:space="preserve"> </v>
      </c>
      <c r="F55" s="59" t="str">
        <f>IF(G54&gt;=Input!$C$6," ",F54+1)</f>
        <v xml:space="preserve"> </v>
      </c>
      <c r="G55" s="1" t="str">
        <f>IF(G54&gt;=Input!$C$6," ",G54+1)</f>
        <v xml:space="preserve"> </v>
      </c>
      <c r="H55" s="1" t="str">
        <f>IF(G54&gt;=Input!$C$6," ",H54*(1+Input!$G$9))</f>
        <v xml:space="preserve"> </v>
      </c>
      <c r="I55" s="1" t="str">
        <f>IF(G54&gt;=Input!$C$6," ",IF(I54&lt;0,(I54-H55),(I54-H55)*(1+Input!$G$10)))</f>
        <v xml:space="preserve"> </v>
      </c>
      <c r="J55" s="1" t="str">
        <f>IF(G54&gt;=Input!$C$6," ",IF(I55&lt;0,0,(I54-H55)*(Input!$G$10)))</f>
        <v xml:space="preserve"> </v>
      </c>
      <c r="K55" s="1" t="str">
        <f>IF(G54&gt;=Input!$C$6," ",K54*(1+Input!$G$9))</f>
        <v xml:space="preserve"> </v>
      </c>
      <c r="L55" s="1" t="str">
        <f>IF(K55=" "," ",IF(L54&lt;0,(L54-K55),(L54-K55)*(1+Input!$G$10)))</f>
        <v xml:space="preserve"> </v>
      </c>
      <c r="M55" s="1" t="str">
        <f>IF(K55=" "," ",IF(L55&lt;0,0,(L54-K55)*(Input!$G$10)))</f>
        <v xml:space="preserve"> </v>
      </c>
      <c r="N55" s="1"/>
      <c r="O55" s="1"/>
      <c r="P55" s="1"/>
      <c r="Q55" s="1"/>
      <c r="R55" s="1"/>
      <c r="S55" s="1"/>
      <c r="T55" s="1"/>
      <c r="U55" t="str">
        <f>IF(W54&gt;=Input!$C$6," ",U54+1)</f>
        <v xml:space="preserve"> </v>
      </c>
      <c r="V55" s="59" t="str">
        <f>IF(W54&gt;=Input!$C$6," ",V54+1)</f>
        <v xml:space="preserve"> </v>
      </c>
      <c r="W55" s="1" t="str">
        <f>IF(W54&gt;=Input!$C$6," ",W54+1)</f>
        <v xml:space="preserve"> </v>
      </c>
      <c r="X55" s="1" t="str">
        <f>IF(W54&gt;=Input!$C$6," ",X54*(1+Input!$G$9))</f>
        <v xml:space="preserve"> </v>
      </c>
      <c r="Y55" s="1"/>
      <c r="AP55" s="4"/>
      <c r="AQ55" s="149"/>
      <c r="AR55" s="149"/>
      <c r="AS55" s="149" t="s">
        <v>153</v>
      </c>
      <c r="AT55" s="150">
        <v>0</v>
      </c>
      <c r="AU55" s="4"/>
      <c r="AV55" s="4"/>
      <c r="AW55" s="4"/>
    </row>
    <row r="56" spans="5:49">
      <c r="E56" t="str">
        <f>IF(G55&gt;=Input!$C$6," ",E55+1)</f>
        <v xml:space="preserve"> </v>
      </c>
      <c r="F56" s="59" t="str">
        <f>IF(G55&gt;=Input!$C$6," ",F55+1)</f>
        <v xml:space="preserve"> </v>
      </c>
      <c r="G56" s="1" t="str">
        <f>IF(G55&gt;=Input!$C$6," ",G55+1)</f>
        <v xml:space="preserve"> </v>
      </c>
      <c r="H56" s="1" t="str">
        <f>IF(G55&gt;=Input!$C$6," ",H55*(1+Input!$G$9))</f>
        <v xml:space="preserve"> </v>
      </c>
      <c r="I56" s="1" t="str">
        <f>IF(G55&gt;=Input!$C$6," ",IF(I55&lt;0,(I55-H56),(I55-H56)*(1+Input!$G$10)))</f>
        <v xml:space="preserve"> </v>
      </c>
      <c r="J56" s="1" t="str">
        <f>IF(G55&gt;=Input!$C$6," ",IF(I56&lt;0,0,(I55-H56)*(Input!$G$10)))</f>
        <v xml:space="preserve"> </v>
      </c>
      <c r="K56" s="1" t="str">
        <f>IF(G55&gt;=Input!$C$6," ",K55*(1+Input!$G$9))</f>
        <v xml:space="preserve"> </v>
      </c>
      <c r="L56" s="1" t="str">
        <f>IF(K56=" "," ",IF(L55&lt;0,(L55-K56),(L55-K56)*(1+Input!$G$10)))</f>
        <v xml:space="preserve"> </v>
      </c>
      <c r="M56" s="1" t="str">
        <f>IF(K56=" "," ",IF(L56&lt;0,0,(L55-K56)*(Input!$G$10)))</f>
        <v xml:space="preserve"> </v>
      </c>
      <c r="N56" s="1"/>
      <c r="O56" s="1"/>
      <c r="P56" s="1"/>
      <c r="Q56" s="1"/>
      <c r="R56" s="1"/>
      <c r="S56" s="1"/>
      <c r="T56" s="1"/>
      <c r="U56" t="str">
        <f>IF(W55&gt;=Input!$C$6," ",U55+1)</f>
        <v xml:space="preserve"> </v>
      </c>
      <c r="V56" s="59" t="str">
        <f>IF(W55&gt;=Input!$C$6," ",V55+1)</f>
        <v xml:space="preserve"> </v>
      </c>
      <c r="W56" s="1" t="str">
        <f>IF(W55&gt;=Input!$C$6," ",W55+1)</f>
        <v xml:space="preserve"> </v>
      </c>
      <c r="X56" s="1" t="str">
        <f>IF(W55&gt;=Input!$C$6," ",X55*(1+Input!$G$9))</f>
        <v xml:space="preserve"> </v>
      </c>
      <c r="Y56" s="1"/>
      <c r="AP56" s="4"/>
      <c r="AQ56" s="149"/>
      <c r="AR56" s="149"/>
      <c r="AS56" s="149" t="s">
        <v>154</v>
      </c>
      <c r="AT56" s="150">
        <f>SUM(AT50:AT55)</f>
        <v>1</v>
      </c>
      <c r="AU56" s="4"/>
      <c r="AV56" s="4"/>
      <c r="AW56" s="4"/>
    </row>
    <row r="57" spans="5:49">
      <c r="E57" t="str">
        <f>IF(G56&gt;=Input!$C$6," ",E56+1)</f>
        <v xml:space="preserve"> </v>
      </c>
      <c r="F57" s="59" t="str">
        <f>IF(G56&gt;=Input!$C$6," ",F56+1)</f>
        <v xml:space="preserve"> </v>
      </c>
      <c r="G57" s="1" t="str">
        <f>IF(G56&gt;=Input!$C$6," ",G56+1)</f>
        <v xml:space="preserve"> </v>
      </c>
      <c r="H57" s="1" t="str">
        <f>IF(G56&gt;=Input!$C$6," ",H56*(1+Input!$G$9))</f>
        <v xml:space="preserve"> </v>
      </c>
      <c r="I57" s="1" t="str">
        <f>IF(G56&gt;=Input!$C$6," ",IF(I56&lt;0,(I56-H57),(I56-H57)*(1+Input!$G$10)))</f>
        <v xml:space="preserve"> </v>
      </c>
      <c r="J57" s="1" t="str">
        <f>IF(G56&gt;=Input!$C$6," ",IF(I57&lt;0,0,(I56-H57)*(Input!$G$10)))</f>
        <v xml:space="preserve"> </v>
      </c>
      <c r="K57" s="1" t="str">
        <f>IF(G56&gt;=Input!$C$6," ",K56*(1+Input!$G$9))</f>
        <v xml:space="preserve"> </v>
      </c>
      <c r="L57" s="1" t="str">
        <f>IF(K57=" "," ",IF(L56&lt;0,(L56-K57),(L56-K57)*(1+Input!$G$10)))</f>
        <v xml:space="preserve"> </v>
      </c>
      <c r="M57" s="1" t="str">
        <f>IF(K57=" "," ",IF(L57&lt;0,0,(L56-K57)*(Input!$G$10)))</f>
        <v xml:space="preserve"> </v>
      </c>
      <c r="N57" s="1"/>
      <c r="O57" s="1"/>
      <c r="P57" s="1"/>
      <c r="Q57" s="1"/>
      <c r="R57" s="1"/>
      <c r="S57" s="1"/>
      <c r="T57" s="1"/>
      <c r="U57" t="str">
        <f>IF(W56&gt;=Input!$C$6," ",U56+1)</f>
        <v xml:space="preserve"> </v>
      </c>
      <c r="V57" s="59" t="str">
        <f>IF(W56&gt;=Input!$C$6," ",V56+1)</f>
        <v xml:space="preserve"> </v>
      </c>
      <c r="W57" s="1" t="str">
        <f>IF(W56&gt;=Input!$C$6," ",W56+1)</f>
        <v xml:space="preserve"> </v>
      </c>
      <c r="X57" s="1" t="str">
        <f>IF(W56&gt;=Input!$C$6," ",X56*(1+Input!$G$9))</f>
        <v xml:space="preserve"> </v>
      </c>
      <c r="Y57" s="1"/>
      <c r="AP57" s="4"/>
      <c r="AQ57" s="149"/>
      <c r="AR57" s="149"/>
      <c r="AS57" s="149"/>
      <c r="AT57" s="149"/>
      <c r="AU57" s="4"/>
      <c r="AV57" s="4"/>
      <c r="AW57" s="4"/>
    </row>
    <row r="58" spans="5:49">
      <c r="E58" t="str">
        <f>IF(G57&gt;=Input!$C$6," ",E57+1)</f>
        <v xml:space="preserve"> </v>
      </c>
      <c r="F58" s="59" t="str">
        <f>IF(G57&gt;=Input!$C$6," ",F57+1)</f>
        <v xml:space="preserve"> </v>
      </c>
      <c r="G58" s="1" t="str">
        <f>IF(G57&gt;=Input!$C$6," ",G57+1)</f>
        <v xml:space="preserve"> </v>
      </c>
      <c r="H58" s="1" t="str">
        <f>IF(G57&gt;=Input!$C$6," ",H57*(1+Input!$G$9))</f>
        <v xml:space="preserve"> </v>
      </c>
      <c r="I58" s="1" t="str">
        <f>IF(G57&gt;=Input!$C$6," ",IF(I57&lt;0,(I57-H58),(I57-H58)*(1+Input!$G$10)))</f>
        <v xml:space="preserve"> </v>
      </c>
      <c r="J58" s="1" t="str">
        <f>IF(G57&gt;=Input!$C$6," ",IF(I58&lt;0,0,(I57-H58)*(Input!$G$10)))</f>
        <v xml:space="preserve"> </v>
      </c>
      <c r="K58" s="1" t="str">
        <f>IF(G57&gt;=Input!$C$6," ",K57*(1+Input!$G$9))</f>
        <v xml:space="preserve"> </v>
      </c>
      <c r="L58" s="1" t="str">
        <f>IF(K58=" "," ",IF(L57&lt;0,(L57-K58),(L57-K58)*(1+Input!$G$10)))</f>
        <v xml:space="preserve"> </v>
      </c>
      <c r="M58" s="1" t="str">
        <f>IF(K58=" "," ",IF(L58&lt;0,0,(L57-K58)*(Input!$G$10)))</f>
        <v xml:space="preserve"> </v>
      </c>
      <c r="N58" s="1"/>
      <c r="O58" s="1"/>
      <c r="P58" s="1"/>
      <c r="Q58" s="1"/>
      <c r="R58" s="1"/>
      <c r="S58" s="1"/>
      <c r="T58" s="1"/>
      <c r="U58" t="str">
        <f>IF(W57&gt;=Input!$C$6," ",U57+1)</f>
        <v xml:space="preserve"> </v>
      </c>
      <c r="V58" s="59" t="str">
        <f>IF(W57&gt;=Input!$C$6," ",V57+1)</f>
        <v xml:space="preserve"> </v>
      </c>
      <c r="W58" s="1" t="str">
        <f>IF(W57&gt;=Input!$C$6," ",W57+1)</f>
        <v xml:space="preserve"> </v>
      </c>
      <c r="X58" s="1" t="str">
        <f>IF(W57&gt;=Input!$C$6," ",X57*(1+Input!$G$9))</f>
        <v xml:space="preserve"> </v>
      </c>
      <c r="Y58" s="1"/>
      <c r="AP58" s="4"/>
      <c r="AQ58" s="149" t="str">
        <f>"Total Expenses Goal ↓ 80%"</f>
        <v>Total Expenses Goal ↓ 80%</v>
      </c>
      <c r="AR58" s="149" t="s">
        <v>143</v>
      </c>
      <c r="AS58" s="149"/>
      <c r="AT58" s="149" t="s">
        <v>144</v>
      </c>
      <c r="AU58" s="4"/>
      <c r="AV58" s="4"/>
      <c r="AW58" s="4"/>
    </row>
    <row r="59" spans="5:49">
      <c r="E59" t="str">
        <f>IF(G58&gt;=Input!$C$6," ",E58+1)</f>
        <v xml:space="preserve"> </v>
      </c>
      <c r="F59" s="59" t="str">
        <f>IF(G58&gt;=Input!$C$6," ",F58+1)</f>
        <v xml:space="preserve"> </v>
      </c>
      <c r="G59" s="1" t="str">
        <f>IF(G58&gt;=Input!$C$6," ",G58+1)</f>
        <v xml:space="preserve"> </v>
      </c>
      <c r="H59" s="1" t="str">
        <f>IF(G58&gt;=Input!$C$6," ",H58*(1+Input!$G$9))</f>
        <v xml:space="preserve"> </v>
      </c>
      <c r="I59" s="1" t="str">
        <f>IF(G58&gt;=Input!$C$6," ",IF(I58&lt;0,(I58-H59),(I58-H59)*(1+Input!$G$10)))</f>
        <v xml:space="preserve"> </v>
      </c>
      <c r="J59" s="1" t="str">
        <f>IF(G58&gt;=Input!$C$6," ",IF(I59&lt;0,0,(I58-H59)*(Input!$G$10)))</f>
        <v xml:space="preserve"> </v>
      </c>
      <c r="K59" s="1" t="str">
        <f>IF(G58&gt;=Input!$C$6," ",K58*(1+Input!$G$9))</f>
        <v xml:space="preserve"> </v>
      </c>
      <c r="L59" s="1" t="str">
        <f>IF(K59=" "," ",IF(L58&lt;0,(L58-K59),(L58-K59)*(1+Input!$G$10)))</f>
        <v xml:space="preserve"> </v>
      </c>
      <c r="M59" s="1" t="str">
        <f>IF(K59=" "," ",IF(L59&lt;0,0,(L58-K59)*(Input!$G$10)))</f>
        <v xml:space="preserve"> </v>
      </c>
      <c r="N59" s="1"/>
      <c r="O59" s="1"/>
      <c r="P59" s="1"/>
      <c r="Q59" s="1"/>
      <c r="R59" s="1"/>
      <c r="S59" s="1"/>
      <c r="T59" s="1"/>
      <c r="U59" t="str">
        <f>IF(W58&gt;=Input!$C$6," ",U58+1)</f>
        <v xml:space="preserve"> </v>
      </c>
      <c r="V59" s="59" t="str">
        <f>IF(W58&gt;=Input!$C$6," ",V58+1)</f>
        <v xml:space="preserve"> </v>
      </c>
      <c r="W59" s="1" t="str">
        <f>IF(W58&gt;=Input!$C$6," ",W58+1)</f>
        <v xml:space="preserve"> </v>
      </c>
      <c r="X59" s="1" t="str">
        <f>IF(W58&gt;=Input!$C$6," ",X58*(1+Input!$G$9))</f>
        <v xml:space="preserve"> </v>
      </c>
      <c r="Y59" s="1"/>
      <c r="AP59" s="4"/>
      <c r="AQ59" s="149" t="s">
        <v>145</v>
      </c>
      <c r="AR59" s="150">
        <f>IF(TotalYearlyIncome=0,0,(TotalYearlyExpenses/TotalYearlyIncome))</f>
        <v>0.84754929577464788</v>
      </c>
      <c r="AS59" s="149" t="s">
        <v>146</v>
      </c>
      <c r="AT59" s="150">
        <v>0</v>
      </c>
      <c r="AU59" s="4"/>
      <c r="AV59" s="4"/>
      <c r="AW59" s="4"/>
    </row>
    <row r="60" spans="5:49">
      <c r="E60" t="str">
        <f>IF(G59&gt;=Input!$C$6," ",E59+1)</f>
        <v xml:space="preserve"> </v>
      </c>
      <c r="F60" s="59" t="str">
        <f>IF(G59&gt;=Input!$C$6," ",F59+1)</f>
        <v xml:space="preserve"> </v>
      </c>
      <c r="G60" s="1" t="str">
        <f>IF(G59&gt;=Input!$C$6," ",G59+1)</f>
        <v xml:space="preserve"> </v>
      </c>
      <c r="H60" s="1" t="str">
        <f>IF(G59&gt;=Input!$C$6," ",H59*(1+Input!$G$9))</f>
        <v xml:space="preserve"> </v>
      </c>
      <c r="I60" s="1" t="str">
        <f>IF(G59&gt;=Input!$C$6," ",IF(I59&lt;0,(I59-H60),(I59-H60)*(1+Input!$G$10)))</f>
        <v xml:space="preserve"> </v>
      </c>
      <c r="J60" s="1" t="str">
        <f>IF(G59&gt;=Input!$C$6," ",IF(I60&lt;0,0,(I59-H60)*(Input!$G$10)))</f>
        <v xml:space="preserve"> </v>
      </c>
      <c r="K60" s="1" t="str">
        <f>IF(G59&gt;=Input!$C$6," ",K59*(1+Input!$G$9))</f>
        <v xml:space="preserve"> </v>
      </c>
      <c r="L60" s="1" t="str">
        <f>IF(K60=" "," ",IF(L59&lt;0,(L59-K60),(L59-K60)*(1+Input!$G$10)))</f>
        <v xml:space="preserve"> </v>
      </c>
      <c r="M60" s="1" t="str">
        <f>IF(K60=" "," ",IF(L60&lt;0,0,(L59-K60)*(Input!$G$10)))</f>
        <v xml:space="preserve"> </v>
      </c>
      <c r="N60" s="1"/>
      <c r="O60" s="1"/>
      <c r="P60" s="1"/>
      <c r="Q60" s="1"/>
      <c r="R60" s="1"/>
      <c r="S60" s="1"/>
      <c r="T60" s="1"/>
      <c r="U60" t="str">
        <f>IF(W59&gt;=Input!$C$6," ",U59+1)</f>
        <v xml:space="preserve"> </v>
      </c>
      <c r="V60" s="59" t="str">
        <f>IF(W59&gt;=Input!$C$6," ",V59+1)</f>
        <v xml:space="preserve"> </v>
      </c>
      <c r="W60" s="1" t="str">
        <f>IF(W59&gt;=Input!$C$6," ",W59+1)</f>
        <v xml:space="preserve"> </v>
      </c>
      <c r="X60" s="1" t="str">
        <f>IF(W59&gt;=Input!$C$6," ",X59*(1+Input!$G$9))</f>
        <v xml:space="preserve"> </v>
      </c>
      <c r="Y60" s="1"/>
      <c r="AP60" s="4"/>
      <c r="AQ60" s="149" t="s">
        <v>147</v>
      </c>
      <c r="AR60" s="149">
        <v>0.02</v>
      </c>
      <c r="AS60" s="149" t="s">
        <v>148</v>
      </c>
      <c r="AT60" s="150">
        <v>0</v>
      </c>
      <c r="AU60" s="4"/>
      <c r="AV60" s="4"/>
      <c r="AW60" s="4"/>
    </row>
    <row r="61" spans="5:49">
      <c r="E61" t="str">
        <f>IF(G60&gt;=Input!$C$6," ",E60+1)</f>
        <v xml:space="preserve"> </v>
      </c>
      <c r="F61" s="59" t="str">
        <f>IF(G60&gt;=Input!$C$6," ",F60+1)</f>
        <v xml:space="preserve"> </v>
      </c>
      <c r="G61" s="1" t="str">
        <f>IF(G60&gt;=Input!$C$6," ",G60+1)</f>
        <v xml:space="preserve"> </v>
      </c>
      <c r="H61" s="1" t="str">
        <f>IF(G60&gt;=Input!$C$6," ",H60*(1+Input!$G$9))</f>
        <v xml:space="preserve"> </v>
      </c>
      <c r="I61" s="1" t="str">
        <f>IF(G60&gt;=Input!$C$6," ",IF(I60&lt;0,(I60-H61),(I60-H61)*(1+Input!$G$10)))</f>
        <v xml:space="preserve"> </v>
      </c>
      <c r="J61" s="1" t="str">
        <f>IF(G60&gt;=Input!$C$6," ",IF(I61&lt;0,0,(I60-H61)*(Input!$G$10)))</f>
        <v xml:space="preserve"> </v>
      </c>
      <c r="K61" s="1" t="str">
        <f>IF(G60&gt;=Input!$C$6," ",K60*(1+Input!$G$9))</f>
        <v xml:space="preserve"> </v>
      </c>
      <c r="L61" s="1" t="str">
        <f>IF(K61=" "," ",IF(L60&lt;0,(L60-K61),(L60-K61)*(1+Input!$G$10)))</f>
        <v xml:space="preserve"> </v>
      </c>
      <c r="M61" s="1" t="str">
        <f>IF(K61=" "," ",IF(L61&lt;0,0,(L60-K61)*(Input!$G$10)))</f>
        <v xml:space="preserve"> </v>
      </c>
      <c r="N61" s="1"/>
      <c r="O61" s="1"/>
      <c r="P61" s="1"/>
      <c r="Q61" s="1"/>
      <c r="R61" s="1"/>
      <c r="S61" s="1"/>
      <c r="T61" s="1"/>
      <c r="U61" t="str">
        <f>IF(W60&gt;=Input!$C$6," ",U60+1)</f>
        <v xml:space="preserve"> </v>
      </c>
      <c r="V61" s="59" t="str">
        <f>IF(W60&gt;=Input!$C$6," ",V60+1)</f>
        <v xml:space="preserve"> </v>
      </c>
      <c r="W61" s="1" t="str">
        <f>IF(W60&gt;=Input!$C$6," ",W60+1)</f>
        <v xml:space="preserve"> </v>
      </c>
      <c r="X61" s="1" t="str">
        <f>IF(W60&gt;=Input!$C$6," ",X60*(1+Input!$G$9))</f>
        <v xml:space="preserve"> </v>
      </c>
      <c r="Y61" s="1"/>
      <c r="AP61" s="4"/>
      <c r="AQ61" s="149" t="s">
        <v>149</v>
      </c>
      <c r="AR61" s="149">
        <f>SUM(AT60:AT65)-AR59-AR60</f>
        <v>1.1324507042253522</v>
      </c>
      <c r="AS61" s="149" t="s">
        <v>150</v>
      </c>
      <c r="AT61" s="150">
        <v>0.8</v>
      </c>
      <c r="AU61" s="4"/>
      <c r="AV61" s="4"/>
      <c r="AW61" s="4"/>
    </row>
    <row r="62" spans="5:49">
      <c r="E62" t="str">
        <f>IF(G61&gt;=Input!$C$6," ",E61+1)</f>
        <v xml:space="preserve"> </v>
      </c>
      <c r="F62" s="59" t="str">
        <f>IF(G61&gt;=Input!$C$6," ",F61+1)</f>
        <v xml:space="preserve"> </v>
      </c>
      <c r="G62" s="1" t="str">
        <f>IF(G61&gt;=Input!$C$6," ",G61+1)</f>
        <v xml:space="preserve"> </v>
      </c>
      <c r="H62" s="1" t="str">
        <f>IF(G61&gt;=Input!$C$6," ",H61*(1+Input!$G$9))</f>
        <v xml:space="preserve"> </v>
      </c>
      <c r="I62" s="1" t="str">
        <f>IF(G61&gt;=Input!$C$6," ",IF(I61&lt;0,(I61-H62),(I61-H62)*(1+Input!$G$10)))</f>
        <v xml:space="preserve"> </v>
      </c>
      <c r="J62" s="1" t="str">
        <f>IF(G61&gt;=Input!$C$6," ",IF(I62&lt;0,0,(I61-H62)*(Input!$G$10)))</f>
        <v xml:space="preserve"> </v>
      </c>
      <c r="K62" s="1" t="str">
        <f>IF(G61&gt;=Input!$C$6," ",K61*(1+Input!$G$9))</f>
        <v xml:space="preserve"> </v>
      </c>
      <c r="L62" s="1" t="str">
        <f>IF(K62=" "," ",IF(L61&lt;0,(L61-K62),(L61-K62)*(1+Input!$G$10)))</f>
        <v xml:space="preserve"> </v>
      </c>
      <c r="M62" s="1" t="str">
        <f>IF(K62=" "," ",IF(L62&lt;0,0,(L61-K62)*(Input!$G$10)))</f>
        <v xml:space="preserve"> </v>
      </c>
      <c r="N62" s="1"/>
      <c r="O62" s="1"/>
      <c r="P62" s="1"/>
      <c r="Q62" s="1"/>
      <c r="R62" s="1"/>
      <c r="S62" s="1"/>
      <c r="T62" s="1"/>
      <c r="U62" t="str">
        <f>IF(W61&gt;=Input!$C$6," ",U61+1)</f>
        <v xml:space="preserve"> </v>
      </c>
      <c r="V62" s="59" t="str">
        <f>IF(W61&gt;=Input!$C$6," ",V61+1)</f>
        <v xml:space="preserve"> </v>
      </c>
      <c r="W62" s="1" t="str">
        <f>IF(W61&gt;=Input!$C$6," ",W61+1)</f>
        <v xml:space="preserve"> </v>
      </c>
      <c r="X62" s="1" t="str">
        <f>IF(W61&gt;=Input!$C$6," ",X61*(1+Input!$G$9))</f>
        <v xml:space="preserve"> </v>
      </c>
      <c r="Y62" s="1"/>
      <c r="AP62" s="4"/>
      <c r="AQ62" s="149"/>
      <c r="AR62" s="149"/>
      <c r="AS62" s="149" t="s">
        <v>151</v>
      </c>
      <c r="AT62" s="150">
        <v>0.1</v>
      </c>
      <c r="AU62" s="4"/>
      <c r="AV62" s="4"/>
      <c r="AW62" s="4"/>
    </row>
    <row r="63" spans="5:49">
      <c r="E63" t="str">
        <f>IF(G62&gt;=Input!$C$6," ",E62+1)</f>
        <v xml:space="preserve"> </v>
      </c>
      <c r="F63" s="59" t="str">
        <f>IF(G62&gt;=Input!$C$6," ",F62+1)</f>
        <v xml:space="preserve"> </v>
      </c>
      <c r="G63" s="1" t="str">
        <f>IF(G62&gt;=Input!$C$6," ",G62+1)</f>
        <v xml:space="preserve"> </v>
      </c>
      <c r="H63" s="1" t="str">
        <f>IF(G62&gt;=Input!$C$6," ",H62*(1+Input!$G$9))</f>
        <v xml:space="preserve"> </v>
      </c>
      <c r="I63" s="1" t="str">
        <f>IF(G62&gt;=Input!$C$6," ",IF(I62&lt;0,(I62-H63),(I62-H63)*(1+Input!$G$10)))</f>
        <v xml:space="preserve"> </v>
      </c>
      <c r="J63" s="1" t="str">
        <f>IF(G62&gt;=Input!$C$6," ",IF(I63&lt;0,0,(I62-H63)*(Input!$G$10)))</f>
        <v xml:space="preserve"> </v>
      </c>
      <c r="K63" s="1" t="str">
        <f>IF(G62&gt;=Input!$C$6," ",K62*(1+Input!$G$9))</f>
        <v xml:space="preserve"> </v>
      </c>
      <c r="L63" s="1" t="str">
        <f>IF(K63=" "," ",IF(L62&lt;0,(L62-K63),(L62-K63)*(1+Input!$G$10)))</f>
        <v xml:space="preserve"> </v>
      </c>
      <c r="M63" s="1" t="str">
        <f>IF(K63=" "," ",IF(L63&lt;0,0,(L62-K63)*(Input!$G$10)))</f>
        <v xml:space="preserve"> </v>
      </c>
      <c r="N63" s="1"/>
      <c r="O63" s="1"/>
      <c r="P63" s="1"/>
      <c r="Q63" s="1"/>
      <c r="R63" s="1"/>
      <c r="S63" s="1"/>
      <c r="T63" s="1"/>
      <c r="U63" t="str">
        <f>IF(W62&gt;=Input!$C$6," ",U62+1)</f>
        <v xml:space="preserve"> </v>
      </c>
      <c r="V63" s="59" t="str">
        <f>IF(W62&gt;=Input!$C$6," ",V62+1)</f>
        <v xml:space="preserve"> </v>
      </c>
      <c r="W63" s="1" t="str">
        <f>IF(W62&gt;=Input!$C$6," ",W62+1)</f>
        <v xml:space="preserve"> </v>
      </c>
      <c r="X63" s="1" t="str">
        <f>IF(W62&gt;=Input!$C$6," ",X62*(1+Input!$G$9))</f>
        <v xml:space="preserve"> </v>
      </c>
      <c r="Y63" s="1"/>
      <c r="AP63" s="4"/>
      <c r="AQ63" s="149"/>
      <c r="AR63" s="149"/>
      <c r="AS63" s="149" t="s">
        <v>152</v>
      </c>
      <c r="AT63" s="150">
        <v>0.1</v>
      </c>
      <c r="AU63" s="4"/>
      <c r="AV63" s="4"/>
      <c r="AW63" s="4"/>
    </row>
    <row r="64" spans="5:49">
      <c r="E64" t="str">
        <f>IF(G63&gt;=Input!$C$6," ",E63+1)</f>
        <v xml:space="preserve"> </v>
      </c>
      <c r="F64" s="59" t="str">
        <f>IF(G63&gt;=Input!$C$6," ",F63+1)</f>
        <v xml:space="preserve"> </v>
      </c>
      <c r="G64" s="1" t="str">
        <f>IF(G63&gt;=Input!$C$6," ",G63+1)</f>
        <v xml:space="preserve"> </v>
      </c>
      <c r="H64" s="1" t="str">
        <f>IF(G63&gt;=Input!$C$6," ",H63*(1+Input!$G$9))</f>
        <v xml:space="preserve"> </v>
      </c>
      <c r="I64" s="1" t="str">
        <f>IF(G63&gt;=Input!$C$6," ",IF(I63&lt;0,(I63-H64),(I63-H64)*(1+Input!$G$10)))</f>
        <v xml:space="preserve"> </v>
      </c>
      <c r="J64" s="1" t="str">
        <f>IF(G63&gt;=Input!$C$6," ",IF(I64&lt;0,0,(I63-H64)*(Input!$G$10)))</f>
        <v xml:space="preserve"> </v>
      </c>
      <c r="K64" s="1" t="str">
        <f>IF(G63&gt;=Input!$C$6," ",K63*(1+Input!$G$9))</f>
        <v xml:space="preserve"> </v>
      </c>
      <c r="L64" s="1" t="str">
        <f>IF(K64=" "," ",IF(L63&lt;0,(L63-K64),(L63-K64)*(1+Input!$G$10)))</f>
        <v xml:space="preserve"> </v>
      </c>
      <c r="M64" s="1" t="str">
        <f>IF(K64=" "," ",IF(L64&lt;0,0,(L63-K64)*(Input!$G$10)))</f>
        <v xml:space="preserve"> </v>
      </c>
      <c r="N64" s="1"/>
      <c r="O64" s="1"/>
      <c r="P64" s="1"/>
      <c r="Q64" s="1"/>
      <c r="R64" s="1"/>
      <c r="S64" s="1"/>
      <c r="T64" s="1"/>
      <c r="U64" t="str">
        <f>IF(W63&gt;=Input!$C$6," ",U63+1)</f>
        <v xml:space="preserve"> </v>
      </c>
      <c r="V64" s="59" t="str">
        <f>IF(W63&gt;=Input!$C$6," ",V63+1)</f>
        <v xml:space="preserve"> </v>
      </c>
      <c r="W64" s="1" t="str">
        <f>IF(W63&gt;=Input!$C$6," ",W63+1)</f>
        <v xml:space="preserve"> </v>
      </c>
      <c r="X64" s="1" t="str">
        <f>IF(W63&gt;=Input!$C$6," ",X63*(1+Input!$G$9))</f>
        <v xml:space="preserve"> </v>
      </c>
      <c r="Y64" s="1"/>
      <c r="AP64" s="4"/>
      <c r="AQ64" s="149"/>
      <c r="AR64" s="149"/>
      <c r="AS64" s="149" t="s">
        <v>153</v>
      </c>
      <c r="AT64" s="150">
        <v>0</v>
      </c>
      <c r="AU64" s="4"/>
      <c r="AV64" s="4"/>
      <c r="AW64" s="4"/>
    </row>
    <row r="65" spans="5:49">
      <c r="E65" t="str">
        <f>IF(G64&gt;=Input!$C$6," ",E64+1)</f>
        <v xml:space="preserve"> </v>
      </c>
      <c r="F65" s="59" t="str">
        <f>IF(G64&gt;=Input!$C$6," ",F64+1)</f>
        <v xml:space="preserve"> </v>
      </c>
      <c r="G65" s="1" t="str">
        <f>IF(G64&gt;=Input!$C$6," ",G64+1)</f>
        <v xml:space="preserve"> </v>
      </c>
      <c r="H65" s="1" t="str">
        <f>IF(G64&gt;=Input!$C$6," ",H64*(1+Input!$G$9))</f>
        <v xml:space="preserve"> </v>
      </c>
      <c r="I65" s="1" t="str">
        <f>IF(G64&gt;=Input!$C$6," ",IF(I64&lt;0,(I64-H65),(I64-H65)*(1+Input!$G$10)))</f>
        <v xml:space="preserve"> </v>
      </c>
      <c r="J65" s="1" t="str">
        <f>IF(G64&gt;=Input!$C$6," ",IF(I65&lt;0,0,(I64-H65)*(Input!$G$10)))</f>
        <v xml:space="preserve"> </v>
      </c>
      <c r="K65" s="1" t="str">
        <f>IF(G64&gt;=Input!$C$6," ",K64*(1+Input!$G$9))</f>
        <v xml:space="preserve"> </v>
      </c>
      <c r="L65" s="1" t="str">
        <f>IF(K65=" "," ",IF(L64&lt;0,(L64-K65),(L64-K65)*(1+Input!$G$10)))</f>
        <v xml:space="preserve"> </v>
      </c>
      <c r="M65" s="1" t="str">
        <f>IF(K65=" "," ",IF(L65&lt;0,0,(L64-K65)*(Input!$G$10)))</f>
        <v xml:space="preserve"> </v>
      </c>
      <c r="N65" s="1"/>
      <c r="O65" s="1"/>
      <c r="P65" s="1"/>
      <c r="Q65" s="1"/>
      <c r="R65" s="1"/>
      <c r="S65" s="1"/>
      <c r="T65" s="1"/>
      <c r="U65" t="str">
        <f>IF(W64&gt;=Input!$C$6," ",U64+1)</f>
        <v xml:space="preserve"> </v>
      </c>
      <c r="V65" s="59" t="str">
        <f>IF(W64&gt;=Input!$C$6," ",V64+1)</f>
        <v xml:space="preserve"> </v>
      </c>
      <c r="W65" s="1" t="str">
        <f>IF(W64&gt;=Input!$C$6," ",W64+1)</f>
        <v xml:space="preserve"> </v>
      </c>
      <c r="X65" s="1" t="str">
        <f>IF(W64&gt;=Input!$C$6," ",X64*(1+Input!$G$9))</f>
        <v xml:space="preserve"> </v>
      </c>
      <c r="Y65" s="1"/>
      <c r="AP65" s="4"/>
      <c r="AQ65" s="149"/>
      <c r="AR65" s="149"/>
      <c r="AS65" s="149" t="s">
        <v>154</v>
      </c>
      <c r="AT65" s="150">
        <f>SUM(AT59:AT64)</f>
        <v>1</v>
      </c>
      <c r="AU65" s="4"/>
      <c r="AV65" s="4"/>
      <c r="AW65" s="4"/>
    </row>
    <row r="66" spans="5:49">
      <c r="E66" t="str">
        <f>IF(G65&gt;=Input!$C$6," ",E65+1)</f>
        <v xml:space="preserve"> </v>
      </c>
      <c r="F66" s="59" t="str">
        <f>IF(G65&gt;=Input!$C$6," ",F65+1)</f>
        <v xml:space="preserve"> </v>
      </c>
      <c r="G66" s="1" t="str">
        <f>IF(G65&gt;=Input!$C$6," ",G65+1)</f>
        <v xml:space="preserve"> </v>
      </c>
      <c r="H66" s="1" t="str">
        <f>IF(G65&gt;=Input!$C$6," ",H65*(1+Input!$G$9))</f>
        <v xml:space="preserve"> </v>
      </c>
      <c r="I66" s="1" t="str">
        <f>IF(G65&gt;=Input!$C$6," ",IF(I65&lt;0,(I65-H66),(I65-H66)*(1+Input!$G$10)))</f>
        <v xml:space="preserve"> </v>
      </c>
      <c r="J66" s="1" t="str">
        <f>IF(G65&gt;=Input!$C$6," ",IF(I66&lt;0,0,(I65-H66)*(Input!$G$10)))</f>
        <v xml:space="preserve"> </v>
      </c>
      <c r="K66" s="1" t="str">
        <f>IF(G65&gt;=Input!$C$6," ",K65*(1+Input!$G$9))</f>
        <v xml:space="preserve"> </v>
      </c>
      <c r="L66" s="1" t="str">
        <f>IF(K66=" "," ",IF(L65&lt;0,(L65-K66),(L65-K66)*(1+Input!$G$10)))</f>
        <v xml:space="preserve"> </v>
      </c>
      <c r="M66" s="1" t="str">
        <f>IF(K66=" "," ",IF(L66&lt;0,0,(L65-K66)*(Input!$G$10)))</f>
        <v xml:space="preserve"> </v>
      </c>
      <c r="N66" s="1"/>
      <c r="O66" s="1"/>
      <c r="P66" s="1"/>
      <c r="Q66" s="1"/>
      <c r="R66" s="1"/>
      <c r="S66" s="1"/>
      <c r="T66" s="1"/>
      <c r="U66" t="str">
        <f>IF(W65&gt;=Input!$C$6," ",U65+1)</f>
        <v xml:space="preserve"> </v>
      </c>
      <c r="V66" s="59" t="str">
        <f>IF(W65&gt;=Input!$C$6," ",V65+1)</f>
        <v xml:space="preserve"> </v>
      </c>
      <c r="W66" s="1" t="str">
        <f>IF(W65&gt;=Input!$C$6," ",W65+1)</f>
        <v xml:space="preserve"> </v>
      </c>
      <c r="X66" s="1" t="str">
        <f>IF(W65&gt;=Input!$C$6," ",X65*(1+Input!$G$9))</f>
        <v xml:space="preserve"> </v>
      </c>
      <c r="Y66" s="1"/>
      <c r="AP66" s="4"/>
      <c r="AQ66" s="149"/>
      <c r="AR66" s="149"/>
      <c r="AS66" s="149"/>
      <c r="AT66" s="149"/>
      <c r="AU66" s="4"/>
      <c r="AV66" s="4"/>
      <c r="AW66" s="4"/>
    </row>
    <row r="67" spans="5:49">
      <c r="E67" t="str">
        <f>IF(G66&gt;=Input!$C$6," ",E66+1)</f>
        <v xml:space="preserve"> </v>
      </c>
      <c r="F67" s="59" t="str">
        <f>IF(G66&gt;=Input!$C$6," ",F66+1)</f>
        <v xml:space="preserve"> </v>
      </c>
      <c r="G67" s="1" t="str">
        <f>IF(G66&gt;=Input!$C$6," ",G66+1)</f>
        <v xml:space="preserve"> </v>
      </c>
      <c r="H67" s="1" t="str">
        <f>IF(G66&gt;=Input!$C$6," ",H66*(1+Input!$G$9))</f>
        <v xml:space="preserve"> </v>
      </c>
      <c r="I67" s="1" t="str">
        <f>IF(G66&gt;=Input!$C$6," ",IF(I66&lt;0,(I66-H67),(I66-H67)*(1+Input!$G$10)))</f>
        <v xml:space="preserve"> </v>
      </c>
      <c r="J67" s="1" t="str">
        <f>IF(G66&gt;=Input!$C$6," ",IF(I67&lt;0,0,(I66-H67)*(Input!$G$10)))</f>
        <v xml:space="preserve"> </v>
      </c>
      <c r="K67" s="1" t="str">
        <f>IF(G66&gt;=Input!$C$6," ",K66*(1+Input!$G$9))</f>
        <v xml:space="preserve"> </v>
      </c>
      <c r="L67" s="1" t="str">
        <f>IF(K67=" "," ",IF(L66&lt;0,(L66-K67),(L66-K67)*(1+Input!$G$10)))</f>
        <v xml:space="preserve"> </v>
      </c>
      <c r="M67" s="1" t="str">
        <f>IF(K67=" "," ",IF(L67&lt;0,0,(L66-K67)*(Input!$G$10)))</f>
        <v xml:space="preserve"> </v>
      </c>
      <c r="N67" s="1"/>
      <c r="O67" s="1"/>
      <c r="P67" s="1"/>
      <c r="Q67" s="1"/>
      <c r="R67" s="1"/>
      <c r="S67" s="1"/>
      <c r="T67" s="1"/>
      <c r="U67" t="str">
        <f>IF(W66&gt;=Input!$C$6," ",U66+1)</f>
        <v xml:space="preserve"> </v>
      </c>
      <c r="V67" s="59" t="str">
        <f>IF(W66&gt;=Input!$C$6," ",V66+1)</f>
        <v xml:space="preserve"> </v>
      </c>
      <c r="W67" s="1" t="str">
        <f>IF(W66&gt;=Input!$C$6," ",W66+1)</f>
        <v xml:space="preserve"> </v>
      </c>
      <c r="X67" s="1" t="str">
        <f>IF(W66&gt;=Input!$C$6," ",X66*(1+Input!$G$9))</f>
        <v xml:space="preserve"> </v>
      </c>
      <c r="Y67" s="1"/>
      <c r="AP67" s="4"/>
      <c r="AQ67" s="149" t="str">
        <f>"Savings Goal ↑ 20%"</f>
        <v>Savings Goal ↑ 20%</v>
      </c>
      <c r="AR67" s="149" t="s">
        <v>143</v>
      </c>
      <c r="AS67" s="149"/>
      <c r="AT67" s="149" t="s">
        <v>144</v>
      </c>
      <c r="AU67" s="4"/>
      <c r="AV67" s="4"/>
      <c r="AW67" s="4"/>
    </row>
    <row r="68" spans="5:49">
      <c r="E68" t="str">
        <f>IF(G67&gt;=Input!$C$6," ",E67+1)</f>
        <v xml:space="preserve"> </v>
      </c>
      <c r="F68" s="59" t="str">
        <f>IF(G67&gt;=Input!$C$6," ",F67+1)</f>
        <v xml:space="preserve"> </v>
      </c>
      <c r="G68" s="1" t="str">
        <f>IF(G67&gt;=Input!$C$6," ",G67+1)</f>
        <v xml:space="preserve"> </v>
      </c>
      <c r="H68" s="1" t="str">
        <f>IF(G67&gt;=Input!$C$6," ",H67*(1+Input!$G$9))</f>
        <v xml:space="preserve"> </v>
      </c>
      <c r="I68" s="1" t="str">
        <f>IF(G67&gt;=Input!$C$6," ",IF(I67&lt;0,(I67-H68),(I67-H68)*(1+Input!$G$10)))</f>
        <v xml:space="preserve"> </v>
      </c>
      <c r="J68" s="1" t="str">
        <f>IF(G67&gt;=Input!$C$6," ",IF(I68&lt;0,0,(I67-H68)*(Input!$G$10)))</f>
        <v xml:space="preserve"> </v>
      </c>
      <c r="K68" s="1" t="str">
        <f>IF(G67&gt;=Input!$C$6," ",K67*(1+Input!$G$9))</f>
        <v xml:space="preserve"> </v>
      </c>
      <c r="L68" s="1" t="str">
        <f>IF(K68=" "," ",IF(L67&lt;0,(L67-K68),(L67-K68)*(1+Input!$G$10)))</f>
        <v xml:space="preserve"> </v>
      </c>
      <c r="M68" s="1" t="str">
        <f>IF(K68=" "," ",IF(L68&lt;0,0,(L67-K68)*(Input!$G$10)))</f>
        <v xml:space="preserve"> </v>
      </c>
      <c r="N68" s="1"/>
      <c r="O68" s="1"/>
      <c r="P68" s="1"/>
      <c r="Q68" s="1"/>
      <c r="R68" s="1"/>
      <c r="S68" s="1"/>
      <c r="T68" s="1"/>
      <c r="U68" t="str">
        <f>IF(W67&gt;=Input!$C$6," ",U67+1)</f>
        <v xml:space="preserve"> </v>
      </c>
      <c r="V68" s="59" t="str">
        <f>IF(W67&gt;=Input!$C$6," ",V67+1)</f>
        <v xml:space="preserve"> </v>
      </c>
      <c r="W68" s="1" t="str">
        <f>IF(W67&gt;=Input!$C$6," ",W67+1)</f>
        <v xml:space="preserve"> </v>
      </c>
      <c r="X68" s="1" t="str">
        <f>IF(W67&gt;=Input!$C$6," ",X67*(1+Input!$G$9))</f>
        <v xml:space="preserve"> </v>
      </c>
      <c r="Y68" s="1"/>
      <c r="AP68" s="4"/>
      <c r="AQ68" s="149" t="s">
        <v>145</v>
      </c>
      <c r="AR68" s="150">
        <f>IF(TotalYearlyIncome=0,0,(TotalYearlySavings/TotalYearlyIncome))</f>
        <v>0.16929953051643193</v>
      </c>
      <c r="AS68" s="149" t="s">
        <v>146</v>
      </c>
      <c r="AT68" s="150">
        <v>0</v>
      </c>
      <c r="AU68" s="4"/>
      <c r="AV68" s="4"/>
      <c r="AW68" s="4"/>
    </row>
    <row r="69" spans="5:49">
      <c r="H69" s="1"/>
      <c r="I69" s="1"/>
      <c r="J69" s="1"/>
      <c r="K69" s="1"/>
      <c r="L69" s="1"/>
      <c r="U69" t="str">
        <f>IF(W68&gt;=Input!$C$6," ",U68+1)</f>
        <v xml:space="preserve"> </v>
      </c>
      <c r="V69" s="59" t="str">
        <f>IF(W68&gt;=Input!$C$6," ",V68+1)</f>
        <v xml:space="preserve"> </v>
      </c>
      <c r="W69" s="1" t="str">
        <f>IF(W68&gt;=Input!$C$6," ",W68+1)</f>
        <v xml:space="preserve"> </v>
      </c>
      <c r="X69" s="1" t="str">
        <f>IF(W68&gt;=Input!$C$6," ",X68*(1+Input!$G$9))</f>
        <v xml:space="preserve"> </v>
      </c>
      <c r="AP69" s="4"/>
      <c r="AQ69" s="149" t="s">
        <v>147</v>
      </c>
      <c r="AR69" s="149">
        <v>0.02</v>
      </c>
      <c r="AS69" s="149" t="s">
        <v>148</v>
      </c>
      <c r="AT69" s="150">
        <v>0</v>
      </c>
      <c r="AU69" s="4"/>
      <c r="AV69" s="4"/>
      <c r="AW69" s="4"/>
    </row>
    <row r="70" spans="5:49">
      <c r="H70" s="1"/>
      <c r="I70" s="1"/>
      <c r="J70" s="1"/>
      <c r="K70" s="1"/>
      <c r="L70" s="1"/>
      <c r="U70" t="str">
        <f>IF(W69&gt;=Input!$C$6," ",U69+1)</f>
        <v xml:space="preserve"> </v>
      </c>
      <c r="V70" s="59" t="str">
        <f>IF(W69&gt;=Input!$C$6," ",V69+1)</f>
        <v xml:space="preserve"> </v>
      </c>
      <c r="W70" s="1" t="str">
        <f>IF(W69&gt;=Input!$C$6," ",W69+1)</f>
        <v xml:space="preserve"> </v>
      </c>
      <c r="X70" s="1" t="str">
        <f>IF(W69&gt;=Input!$C$6," ",X69*(1+Input!$G$9))</f>
        <v xml:space="preserve"> </v>
      </c>
      <c r="AP70" s="4"/>
      <c r="AQ70" s="149" t="s">
        <v>149</v>
      </c>
      <c r="AR70" s="149">
        <f>SUM(AT69:AT74)-AR68-AR69</f>
        <v>1.810700469483568</v>
      </c>
      <c r="AS70" s="149" t="s">
        <v>150</v>
      </c>
      <c r="AT70" s="150">
        <v>0.1</v>
      </c>
      <c r="AU70" s="4"/>
      <c r="AV70" s="4"/>
      <c r="AW70" s="4"/>
    </row>
    <row r="71" spans="5:49">
      <c r="H71" s="1"/>
      <c r="I71" s="1"/>
      <c r="J71" s="1"/>
      <c r="K71" s="1"/>
      <c r="L71" s="1"/>
      <c r="U71" t="str">
        <f>IF(W70&gt;=Input!$C$6," ",U70+1)</f>
        <v xml:space="preserve"> </v>
      </c>
      <c r="V71" s="59" t="str">
        <f>IF(W70&gt;=Input!$C$6," ",V70+1)</f>
        <v xml:space="preserve"> </v>
      </c>
      <c r="W71" s="1" t="str">
        <f>IF(W70&gt;=Input!$C$6," ",W70+1)</f>
        <v xml:space="preserve"> </v>
      </c>
      <c r="X71" s="1" t="str">
        <f>IF(W70&gt;=Input!$C$6," ",X70*(1+Input!$G$9))</f>
        <v xml:space="preserve"> </v>
      </c>
      <c r="AP71" s="4"/>
      <c r="AQ71" s="149"/>
      <c r="AR71" s="149"/>
      <c r="AS71" s="149" t="s">
        <v>151</v>
      </c>
      <c r="AT71" s="150">
        <v>0.1</v>
      </c>
      <c r="AU71" s="4"/>
      <c r="AV71" s="4"/>
      <c r="AW71" s="4"/>
    </row>
    <row r="72" spans="5:49">
      <c r="H72" s="1"/>
      <c r="I72" s="1"/>
      <c r="J72" s="1"/>
      <c r="K72" s="1"/>
      <c r="L72" s="1"/>
      <c r="AP72" s="4"/>
      <c r="AQ72" s="149"/>
      <c r="AR72" s="149"/>
      <c r="AS72" s="149" t="s">
        <v>152</v>
      </c>
      <c r="AT72" s="150">
        <v>0.8</v>
      </c>
      <c r="AU72" s="4"/>
      <c r="AV72" s="4"/>
      <c r="AW72" s="4"/>
    </row>
    <row r="73" spans="5:49">
      <c r="AP73" s="4"/>
      <c r="AQ73" s="149"/>
      <c r="AR73" s="149"/>
      <c r="AS73" s="149" t="s">
        <v>153</v>
      </c>
      <c r="AT73" s="150">
        <v>0</v>
      </c>
      <c r="AU73" s="4"/>
      <c r="AV73" s="4"/>
      <c r="AW73" s="4"/>
    </row>
    <row r="74" spans="5:49">
      <c r="AP74" s="4"/>
      <c r="AQ74" s="149"/>
      <c r="AR74" s="149"/>
      <c r="AS74" s="149" t="s">
        <v>154</v>
      </c>
      <c r="AT74" s="150">
        <f>SUM(AT68:AT73)</f>
        <v>1</v>
      </c>
      <c r="AU74" s="4"/>
      <c r="AV74" s="4"/>
      <c r="AW74" s="4"/>
    </row>
    <row r="75" spans="5:49">
      <c r="AP75" s="4"/>
      <c r="AQ75" s="149"/>
      <c r="AR75" s="149"/>
      <c r="AS75" s="149"/>
      <c r="AT75" s="149"/>
      <c r="AU75" s="4"/>
      <c r="AV75" s="4"/>
      <c r="AW75" s="4"/>
    </row>
    <row r="76" spans="5:49">
      <c r="AP76" s="4"/>
      <c r="AQ76" s="149" t="str">
        <f>"Debt to Gross Inc Goal ↓ 30%"</f>
        <v>Debt to Gross Inc Goal ↓ 30%</v>
      </c>
      <c r="AR76" s="149" t="s">
        <v>143</v>
      </c>
      <c r="AS76" s="149"/>
      <c r="AT76" s="149" t="s">
        <v>144</v>
      </c>
      <c r="AU76" s="4"/>
      <c r="AV76" s="4"/>
      <c r="AW76" s="4"/>
    </row>
    <row r="77" spans="5:49">
      <c r="AP77" s="4"/>
      <c r="AQ77" s="149" t="s">
        <v>145</v>
      </c>
      <c r="AR77" s="150">
        <f>YearlyBudget!K31</f>
        <v>0.24676056338028168</v>
      </c>
      <c r="AS77" s="149" t="s">
        <v>146</v>
      </c>
      <c r="AT77" s="150">
        <v>0</v>
      </c>
      <c r="AU77" s="4"/>
      <c r="AV77" s="4"/>
      <c r="AW77" s="4"/>
    </row>
    <row r="78" spans="5:49">
      <c r="AP78" s="4"/>
      <c r="AQ78" s="149" t="s">
        <v>147</v>
      </c>
      <c r="AR78" s="149">
        <v>0.02</v>
      </c>
      <c r="AS78" s="149" t="s">
        <v>148</v>
      </c>
      <c r="AT78" s="150">
        <v>0</v>
      </c>
      <c r="AU78" s="4"/>
      <c r="AV78" s="4"/>
      <c r="AW78" s="4"/>
    </row>
    <row r="79" spans="5:49">
      <c r="AQ79" s="149" t="s">
        <v>149</v>
      </c>
      <c r="AR79" s="149">
        <f>SUM(AT78:AT83)-AR77-AR78</f>
        <v>1.7332394366197184</v>
      </c>
      <c r="AS79" s="149" t="s">
        <v>150</v>
      </c>
      <c r="AT79" s="150">
        <v>0.3</v>
      </c>
    </row>
    <row r="80" spans="5:49">
      <c r="AQ80" s="149"/>
      <c r="AR80" s="149"/>
      <c r="AS80" s="149" t="s">
        <v>151</v>
      </c>
      <c r="AT80" s="150">
        <v>0.15</v>
      </c>
    </row>
    <row r="81" spans="43:46">
      <c r="AQ81" s="149"/>
      <c r="AR81" s="149"/>
      <c r="AS81" s="149" t="s">
        <v>152</v>
      </c>
      <c r="AT81" s="150">
        <v>0.55000000000000004</v>
      </c>
    </row>
    <row r="82" spans="43:46">
      <c r="AQ82" s="149"/>
      <c r="AR82" s="149"/>
      <c r="AS82" s="149" t="s">
        <v>153</v>
      </c>
      <c r="AT82" s="150">
        <v>0</v>
      </c>
    </row>
    <row r="83" spans="43:46">
      <c r="AQ83" s="149"/>
      <c r="AR83" s="149"/>
      <c r="AS83" s="149" t="s">
        <v>154</v>
      </c>
      <c r="AT83" s="150">
        <f>SUM(AT77:AT82)</f>
        <v>1</v>
      </c>
    </row>
    <row r="84" spans="43:46">
      <c r="AQ84" s="149"/>
      <c r="AR84" s="149"/>
      <c r="AS84" s="149"/>
      <c r="AT84" s="149"/>
    </row>
    <row r="85" spans="43:46">
      <c r="AQ85" s="149" t="str">
        <f>"Cash To Monthly Expense Goal ↑ 3"</f>
        <v>Cash To Monthly Expense Goal ↑ 3</v>
      </c>
      <c r="AR85" s="149" t="s">
        <v>143</v>
      </c>
      <c r="AS85" s="149"/>
      <c r="AT85" s="149" t="s">
        <v>144</v>
      </c>
    </row>
    <row r="86" spans="43:46">
      <c r="AQ86" s="149" t="s">
        <v>145</v>
      </c>
      <c r="AR86" s="150">
        <f>Input!B37</f>
        <v>3.2969954799255516</v>
      </c>
      <c r="AS86" s="149" t="s">
        <v>146</v>
      </c>
      <c r="AT86" s="150">
        <v>0</v>
      </c>
    </row>
    <row r="87" spans="43:46">
      <c r="AQ87" s="149" t="s">
        <v>147</v>
      </c>
      <c r="AR87" s="149">
        <v>0.15</v>
      </c>
      <c r="AS87" s="149" t="s">
        <v>148</v>
      </c>
      <c r="AT87" s="150">
        <v>0</v>
      </c>
    </row>
    <row r="88" spans="43:46">
      <c r="AQ88" s="149" t="s">
        <v>149</v>
      </c>
      <c r="AR88" s="149">
        <f>SUM(AT87:AT92)-AR86-AR87</f>
        <v>8.5530045200744471</v>
      </c>
      <c r="AS88" s="149" t="s">
        <v>150</v>
      </c>
      <c r="AT88" s="150">
        <v>1</v>
      </c>
    </row>
    <row r="89" spans="43:46">
      <c r="AQ89" s="149"/>
      <c r="AR89" s="149"/>
      <c r="AS89" s="149" t="s">
        <v>151</v>
      </c>
      <c r="AT89" s="150">
        <v>2</v>
      </c>
    </row>
    <row r="90" spans="43:46">
      <c r="AQ90" s="149"/>
      <c r="AR90" s="149"/>
      <c r="AS90" s="149" t="s">
        <v>152</v>
      </c>
      <c r="AT90" s="150">
        <v>3</v>
      </c>
    </row>
    <row r="91" spans="43:46">
      <c r="AQ91" s="149"/>
      <c r="AR91" s="149"/>
      <c r="AS91" s="149" t="s">
        <v>153</v>
      </c>
      <c r="AT91" s="150">
        <v>0</v>
      </c>
    </row>
    <row r="92" spans="43:46">
      <c r="AQ92" s="149"/>
      <c r="AR92" s="149"/>
      <c r="AS92" s="149" t="s">
        <v>154</v>
      </c>
      <c r="AT92" s="150">
        <f>SUM(AT86:AT91)</f>
        <v>6</v>
      </c>
    </row>
    <row r="93" spans="43:46">
      <c r="AQ93" s="149"/>
      <c r="AR93" s="149"/>
      <c r="AS93" s="149"/>
      <c r="AT93" s="149"/>
    </row>
  </sheetData>
  <sheetProtection algorithmName="SHA-512" hashValue="6LnQ942jM0u4krULZ08uydurKDqIq6/1nxC6jBYKIjz9tkugk+zjgyGlKp3/1g3rn2/KhXCWlsb1WK08TFgZ6A==" saltValue="L82ghKECNCtW6Cb0jowCfw==" spinCount="100000" sheet="1" objects="1" scenarios="1" selectLockedCells="1"/>
  <mergeCells count="6">
    <mergeCell ref="BC2:BG2"/>
    <mergeCell ref="A1:C1"/>
    <mergeCell ref="A19:C19"/>
    <mergeCell ref="E1:M1"/>
    <mergeCell ref="AA1:AK1"/>
    <mergeCell ref="U1:Y1"/>
  </mergeCells>
  <dataValidations count="5">
    <dataValidation allowBlank="1" showInputMessage="1" showErrorMessage="1" prompt="Payments per year is defined in this column" sqref="BG3" xr:uid="{27C2F430-3858-0F41-9141-8B1A360A339A}"/>
    <dataValidation allowBlank="1" showInputMessage="1" showErrorMessage="1" prompt="Year interval is defined in this column" sqref="BF3" xr:uid="{D377CF5C-0113-FC46-A8A0-3345FB2D22DA}"/>
    <dataValidation allowBlank="1" showInputMessage="1" showErrorMessage="1" prompt="Day interval is defined in this column" sqref="BE3" xr:uid="{A01A416C-A9B7-814C-9FA8-77F3F1009991}"/>
    <dataValidation allowBlank="1" showInputMessage="1" showErrorMessage="1" prompt="Month interval is defined in this column" sqref="BD3" xr:uid="{77BE2C83-B7EB-074C-9EA0-A26571AC7A1D}"/>
    <dataValidation allowBlank="1" showInputMessage="1" showErrorMessage="1" prompt="Payment frequency is defined in this column" sqref="BC3" xr:uid="{A4EC1277-154D-9D44-9DEC-C92FCF956C63}"/>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28</vt:i4>
      </vt:variant>
    </vt:vector>
  </HeadingPairs>
  <TitlesOfParts>
    <vt:vector size="34" baseType="lpstr">
      <vt:lpstr>Input</vt:lpstr>
      <vt:lpstr>Savings</vt:lpstr>
      <vt:lpstr>Debt</vt:lpstr>
      <vt:lpstr>YearlyBudget</vt:lpstr>
      <vt:lpstr>Other</vt:lpstr>
      <vt:lpstr>Tables</vt:lpstr>
      <vt:lpstr>Debt!fpdate</vt:lpstr>
      <vt:lpstr>Debt!loan_amount</vt:lpstr>
      <vt:lpstr>LoanAmount</vt:lpstr>
      <vt:lpstr>Debt!payment</vt:lpstr>
      <vt:lpstr>YearlyBudget!Print_Titles</vt:lpstr>
      <vt:lpstr>Debt!rate</vt:lpstr>
      <vt:lpstr>S1Interest</vt:lpstr>
      <vt:lpstr>S1LoanPeriod</vt:lpstr>
      <vt:lpstr>S1PaymentFrequency</vt:lpstr>
      <vt:lpstr>S1ScheduledPayment</vt:lpstr>
      <vt:lpstr>S1TotalInterest</vt:lpstr>
      <vt:lpstr>S1TotalPayments</vt:lpstr>
      <vt:lpstr>S2Interest</vt:lpstr>
      <vt:lpstr>S2LoanPeriod</vt:lpstr>
      <vt:lpstr>S2PaymentFrequency</vt:lpstr>
      <vt:lpstr>S2ScheduledPayment</vt:lpstr>
      <vt:lpstr>S2TotalInterest</vt:lpstr>
      <vt:lpstr>S2TotalPayments</vt:lpstr>
      <vt:lpstr>S3Interest</vt:lpstr>
      <vt:lpstr>S3LoanPeriod</vt:lpstr>
      <vt:lpstr>S3PaymentFrequency</vt:lpstr>
      <vt:lpstr>S3ScheduledPayment</vt:lpstr>
      <vt:lpstr>S3TotalInterest</vt:lpstr>
      <vt:lpstr>S3TotalPayments</vt:lpstr>
      <vt:lpstr>Debt!term</vt:lpstr>
      <vt:lpstr>TotalYearlyExpenses</vt:lpstr>
      <vt:lpstr>TotalYearlyIncome</vt:lpstr>
      <vt:lpstr>TotalYearlySavings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vonHahmann</dc:creator>
  <cp:lastModifiedBy>Bryan vonHahmann</cp:lastModifiedBy>
  <dcterms:created xsi:type="dcterms:W3CDTF">2024-08-01T13:10:37Z</dcterms:created>
  <dcterms:modified xsi:type="dcterms:W3CDTF">2024-09-02T18:10:42Z</dcterms:modified>
</cp:coreProperties>
</file>