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C:\Users\Jaymes.Stephen\Desktop\ACCOUNT MANAGER\001 - FORMS\"/>
    </mc:Choice>
  </mc:AlternateContent>
  <xr:revisionPtr revIDLastSave="0" documentId="13_ncr:1_{EB2E1CD7-3E4A-43D6-92DC-EA1CCCE6EF95}" xr6:coauthVersionLast="41" xr6:coauthVersionMax="41" xr10:uidLastSave="{00000000-0000-0000-0000-000000000000}"/>
  <workbookProtection workbookPassword="A16C" lockStructure="1"/>
  <bookViews>
    <workbookView xWindow="-120" yWindow="-120" windowWidth="29040" windowHeight="15840" tabRatio="765" xr2:uid="{00000000-000D-0000-FFFF-FFFF00000000}"/>
  </bookViews>
  <sheets>
    <sheet name="4A1 Form" sheetId="1" r:id="rId1"/>
    <sheet name="Language" sheetId="4" state="hidden" r:id="rId2"/>
    <sheet name="Tariffs" sheetId="3" state="hidden" r:id="rId3"/>
    <sheet name="Selected Tariff info" sheetId="5" state="hidden" r:id="rId4"/>
    <sheet name="Tariffs Info" sheetId="2" state="hidden" r:id="rId5"/>
    <sheet name="Licensee details section" sheetId="6" state="hidden" r:id="rId6"/>
    <sheet name="Province &amp; tax rates" sheetId="7" state="hidden" r:id="rId7"/>
    <sheet name="PostalCode validation" sheetId="8" state="hidden" r:id="rId8"/>
    <sheet name="page2 translations" sheetId="10" state="hidden" r:id="rId9"/>
    <sheet name="Page 2 calculation" sheetId="12" state="hidden" r:id="rId10"/>
    <sheet name="page4 translations" sheetId="11" state="hidden" r:id="rId11"/>
  </sheets>
  <externalReferences>
    <externalReference r:id="rId12"/>
  </externalReferences>
  <definedNames>
    <definedName name="_xlnm._FilterDatabase" localSheetId="0" hidden="1">'4A1 Form'!$C$20:$F$22</definedName>
    <definedName name="correcttarifflanguage">Tariffs!$B$3:$B$3</definedName>
    <definedName name="Language">Language!$D$2:$D$3</definedName>
    <definedName name="LicenseeField1">'Licensee details section'!$B$4</definedName>
    <definedName name="LicenseeField2">'Licensee details section'!$B$5</definedName>
    <definedName name="OuiNon">'page2 translations'!$F$5:$F$6</definedName>
    <definedName name="_xlnm.Print_Area" localSheetId="0">'4A1 Form'!$A$1:$BC$88</definedName>
    <definedName name="Prov">'Province &amp; tax rates'!$A$3:$A$16</definedName>
    <definedName name="TariffEN">Tariffs!$A$8:$A$11</definedName>
    <definedName name="TariffFR">Tariffs!$B$8:$B$11</definedName>
    <definedName name="termsconditions">'4A1 Form'!$A$65:$BC$85</definedName>
    <definedName name="YesNo">'page2 translations'!$F$2:$F$3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5" i="2" l="1"/>
  <c r="AV42" i="1" l="1"/>
  <c r="AV43" i="1"/>
  <c r="AV44" i="1"/>
  <c r="AV45" i="1"/>
  <c r="AV46" i="1"/>
  <c r="AV47" i="1"/>
  <c r="AV48" i="1"/>
  <c r="AV49" i="1"/>
  <c r="AV50" i="1"/>
  <c r="AV41" i="1"/>
  <c r="BH41" i="1"/>
  <c r="BH42" i="1"/>
  <c r="BH43" i="1"/>
  <c r="BH44" i="1"/>
  <c r="BH45" i="1"/>
  <c r="BH46" i="1"/>
  <c r="BH47" i="1"/>
  <c r="BH48" i="1"/>
  <c r="BH49" i="1"/>
  <c r="BH50" i="1"/>
  <c r="I5" i="10" l="1"/>
  <c r="O15" i="12" l="1"/>
  <c r="N15" i="12"/>
  <c r="O14" i="12"/>
  <c r="N14" i="12"/>
  <c r="O13" i="12"/>
  <c r="N13" i="12"/>
  <c r="O12" i="12"/>
  <c r="N12" i="12"/>
  <c r="O11" i="12"/>
  <c r="N11" i="12"/>
  <c r="O10" i="12"/>
  <c r="N10" i="12"/>
  <c r="O9" i="12"/>
  <c r="N9" i="12"/>
  <c r="O8" i="12"/>
  <c r="N8" i="12"/>
  <c r="O7" i="12"/>
  <c r="N7" i="12"/>
  <c r="O6" i="12"/>
  <c r="N6" i="12"/>
  <c r="M15" i="12"/>
  <c r="U15" i="12" s="1"/>
  <c r="L15" i="12"/>
  <c r="T15" i="12" s="1"/>
  <c r="K15" i="12"/>
  <c r="S15" i="12" s="1"/>
  <c r="J15" i="12"/>
  <c r="R15" i="12" s="1"/>
  <c r="I15" i="12"/>
  <c r="Q15" i="12" s="1"/>
  <c r="M14" i="12"/>
  <c r="U14" i="12" s="1"/>
  <c r="L14" i="12"/>
  <c r="T14" i="12" s="1"/>
  <c r="K14" i="12"/>
  <c r="S14" i="12" s="1"/>
  <c r="J14" i="12"/>
  <c r="R14" i="12" s="1"/>
  <c r="I14" i="12"/>
  <c r="Q14" i="12" s="1"/>
  <c r="M13" i="12"/>
  <c r="U13" i="12" s="1"/>
  <c r="L13" i="12"/>
  <c r="T13" i="12" s="1"/>
  <c r="K13" i="12"/>
  <c r="S13" i="12" s="1"/>
  <c r="J13" i="12"/>
  <c r="R13" i="12" s="1"/>
  <c r="I13" i="12"/>
  <c r="Q13" i="12" s="1"/>
  <c r="M12" i="12"/>
  <c r="U12" i="12" s="1"/>
  <c r="L12" i="12"/>
  <c r="T12" i="12" s="1"/>
  <c r="K12" i="12"/>
  <c r="S12" i="12" s="1"/>
  <c r="J12" i="12"/>
  <c r="R12" i="12" s="1"/>
  <c r="I12" i="12"/>
  <c r="Q12" i="12" s="1"/>
  <c r="M11" i="12"/>
  <c r="U11" i="12" s="1"/>
  <c r="L11" i="12"/>
  <c r="T11" i="12" s="1"/>
  <c r="K11" i="12"/>
  <c r="S11" i="12" s="1"/>
  <c r="J11" i="12"/>
  <c r="R11" i="12" s="1"/>
  <c r="I11" i="12"/>
  <c r="Q11" i="12" s="1"/>
  <c r="M10" i="12"/>
  <c r="U10" i="12" s="1"/>
  <c r="L10" i="12"/>
  <c r="T10" i="12" s="1"/>
  <c r="K10" i="12"/>
  <c r="S10" i="12" s="1"/>
  <c r="J10" i="12"/>
  <c r="R10" i="12" s="1"/>
  <c r="I10" i="12"/>
  <c r="Q10" i="12" s="1"/>
  <c r="M9" i="12"/>
  <c r="U9" i="12" s="1"/>
  <c r="L9" i="12"/>
  <c r="T9" i="12" s="1"/>
  <c r="K9" i="12"/>
  <c r="S9" i="12" s="1"/>
  <c r="J9" i="12"/>
  <c r="R9" i="12" s="1"/>
  <c r="I9" i="12"/>
  <c r="Q9" i="12" s="1"/>
  <c r="M8" i="12"/>
  <c r="U8" i="12" s="1"/>
  <c r="L8" i="12"/>
  <c r="T8" i="12" s="1"/>
  <c r="K8" i="12"/>
  <c r="S8" i="12" s="1"/>
  <c r="J8" i="12"/>
  <c r="R8" i="12" s="1"/>
  <c r="I8" i="12"/>
  <c r="Q8" i="12" s="1"/>
  <c r="M7" i="12"/>
  <c r="U7" i="12" s="1"/>
  <c r="L7" i="12"/>
  <c r="T7" i="12" s="1"/>
  <c r="K7" i="12"/>
  <c r="S7" i="12" s="1"/>
  <c r="J7" i="12"/>
  <c r="R7" i="12" s="1"/>
  <c r="I7" i="12"/>
  <c r="Q7" i="12" s="1"/>
  <c r="M6" i="12"/>
  <c r="U6" i="12" s="1"/>
  <c r="L6" i="12"/>
  <c r="T6" i="12" s="1"/>
  <c r="K6" i="12"/>
  <c r="S6" i="12" s="1"/>
  <c r="J6" i="12"/>
  <c r="R6" i="12" s="1"/>
  <c r="I6" i="12"/>
  <c r="Q6" i="12" s="1"/>
  <c r="C2" i="8" l="1"/>
  <c r="C11" i="8" s="1"/>
  <c r="P31" i="1" l="1"/>
  <c r="N31" i="1"/>
  <c r="M31" i="1"/>
  <c r="L31" i="1"/>
  <c r="K31" i="1"/>
  <c r="J31" i="1"/>
  <c r="I31" i="1"/>
  <c r="H31" i="1"/>
  <c r="G31" i="1"/>
  <c r="F31" i="1"/>
  <c r="E31" i="1"/>
  <c r="D31" i="1"/>
  <c r="C31" i="1"/>
  <c r="B15" i="12" l="1"/>
  <c r="F15" i="12" s="1"/>
  <c r="B14" i="12"/>
  <c r="F14" i="12" s="1"/>
  <c r="B13" i="12"/>
  <c r="F13" i="12" s="1"/>
  <c r="B12" i="12"/>
  <c r="F12" i="12" s="1"/>
  <c r="B11" i="12"/>
  <c r="F11" i="12" s="1"/>
  <c r="B10" i="12"/>
  <c r="F10" i="12" s="1"/>
  <c r="B9" i="12"/>
  <c r="F9" i="12" s="1"/>
  <c r="B8" i="12"/>
  <c r="F8" i="12" s="1"/>
  <c r="B7" i="12"/>
  <c r="B6" i="12"/>
  <c r="BF50" i="1"/>
  <c r="BF49" i="1"/>
  <c r="BF48" i="1"/>
  <c r="BF47" i="1"/>
  <c r="BF46" i="1"/>
  <c r="BF45" i="1"/>
  <c r="BF44" i="1"/>
  <c r="BF43" i="1"/>
  <c r="BF42" i="1"/>
  <c r="BD41" i="1"/>
  <c r="BE41" i="1"/>
  <c r="BF41" i="1"/>
  <c r="V14" i="12" l="1"/>
  <c r="W14" i="12" s="1"/>
  <c r="X14" i="12" s="1"/>
  <c r="V7" i="12"/>
  <c r="W7" i="12" s="1"/>
  <c r="X7" i="12" s="1"/>
  <c r="V6" i="12"/>
  <c r="W6" i="12" s="1"/>
  <c r="X6" i="12" s="1"/>
  <c r="V10" i="12"/>
  <c r="W10" i="12" s="1"/>
  <c r="X10" i="12" s="1"/>
  <c r="V11" i="12"/>
  <c r="W11" i="12" s="1"/>
  <c r="X11" i="12" s="1"/>
  <c r="V15" i="12"/>
  <c r="W15" i="12" s="1"/>
  <c r="X15" i="12" s="1"/>
  <c r="V8" i="12"/>
  <c r="W8" i="12" s="1"/>
  <c r="X8" i="12" s="1"/>
  <c r="V12" i="12"/>
  <c r="W12" i="12" s="1"/>
  <c r="X12" i="12" s="1"/>
  <c r="V9" i="12"/>
  <c r="W9" i="12" s="1"/>
  <c r="X9" i="12" s="1"/>
  <c r="V13" i="12"/>
  <c r="W13" i="12" s="1"/>
  <c r="X13" i="12" s="1"/>
  <c r="B16" i="12"/>
  <c r="F2" i="4"/>
  <c r="D3" i="4" s="1"/>
  <c r="C6" i="12"/>
  <c r="D6" i="12"/>
  <c r="BE50" i="1"/>
  <c r="BD50" i="1"/>
  <c r="BE49" i="1"/>
  <c r="BD49" i="1"/>
  <c r="BE48" i="1"/>
  <c r="BD48" i="1"/>
  <c r="BE47" i="1"/>
  <c r="BD47" i="1"/>
  <c r="BE46" i="1"/>
  <c r="BD46" i="1"/>
  <c r="BE45" i="1"/>
  <c r="BD45" i="1"/>
  <c r="BE44" i="1"/>
  <c r="BD44" i="1"/>
  <c r="BE43" i="1"/>
  <c r="BD43" i="1"/>
  <c r="BE42" i="1"/>
  <c r="BD42" i="1"/>
  <c r="H23" i="1"/>
  <c r="C30" i="1"/>
  <c r="D7" i="12"/>
  <c r="C7" i="12"/>
  <c r="C15" i="12"/>
  <c r="D15" i="12"/>
  <c r="C14" i="12"/>
  <c r="D14" i="12"/>
  <c r="C13" i="12"/>
  <c r="D13" i="12"/>
  <c r="C12" i="12"/>
  <c r="D12" i="12"/>
  <c r="C11" i="12"/>
  <c r="D11" i="12"/>
  <c r="C10" i="12"/>
  <c r="D10" i="12"/>
  <c r="C9" i="12"/>
  <c r="D9" i="12"/>
  <c r="C8" i="12"/>
  <c r="D8" i="12"/>
  <c r="C5" i="8"/>
  <c r="D5" i="8" s="1"/>
  <c r="C6" i="8"/>
  <c r="C4" i="8"/>
  <c r="F15" i="2"/>
  <c r="E15" i="2"/>
  <c r="D15" i="2"/>
  <c r="C15" i="2"/>
  <c r="F5" i="2"/>
  <c r="E5" i="2"/>
  <c r="D5" i="2"/>
  <c r="O31" i="1" l="1"/>
  <c r="Q31" i="1" s="1"/>
  <c r="X16" i="12"/>
  <c r="D16" i="12"/>
  <c r="C16" i="12"/>
  <c r="D2" i="4"/>
  <c r="BC24" i="1" s="1"/>
  <c r="G2" i="4"/>
  <c r="C12" i="1" s="1"/>
  <c r="C9" i="8"/>
  <c r="D9" i="8" s="1"/>
  <c r="C8" i="8"/>
  <c r="C7" i="8"/>
  <c r="D7" i="8" s="1"/>
  <c r="C3" i="8"/>
  <c r="E30" i="1" l="1"/>
  <c r="A37" i="1"/>
  <c r="A87" i="1" s="1"/>
  <c r="O26" i="1"/>
  <c r="A24" i="1"/>
  <c r="A38" i="1"/>
  <c r="A88" i="1" s="1"/>
  <c r="A14" i="1"/>
  <c r="C33" i="1"/>
  <c r="B1" i="10"/>
  <c r="B17" i="10" s="1"/>
  <c r="AV40" i="1" s="1"/>
  <c r="S26" i="1"/>
  <c r="K26" i="1"/>
  <c r="X26" i="1"/>
  <c r="C26" i="1"/>
  <c r="C24" i="1"/>
  <c r="AM26" i="1"/>
  <c r="B1" i="12"/>
  <c r="AP26" i="1"/>
  <c r="C2" i="7"/>
  <c r="C1" i="5"/>
  <c r="A1" i="1"/>
  <c r="AE26" i="1"/>
  <c r="B1" i="6"/>
  <c r="B21" i="6" s="1"/>
  <c r="AW26" i="1"/>
  <c r="AI39" i="1"/>
  <c r="X32" i="1"/>
  <c r="B2" i="7"/>
  <c r="AE27" i="1"/>
  <c r="B1" i="11"/>
  <c r="B1" i="3"/>
  <c r="B2" i="3" s="1"/>
  <c r="J1" i="1"/>
  <c r="E9" i="8"/>
  <c r="F9" i="8" s="1"/>
  <c r="E4" i="8"/>
  <c r="F4" i="8" s="1"/>
  <c r="E6" i="8"/>
  <c r="F6" i="8" s="1"/>
  <c r="E3" i="8"/>
  <c r="F3" i="8" s="1"/>
  <c r="E8" i="8"/>
  <c r="F8" i="8" s="1"/>
  <c r="E5" i="8"/>
  <c r="F5" i="8" s="1"/>
  <c r="E7" i="8"/>
  <c r="F7" i="8" s="1"/>
  <c r="B8" i="10" l="1"/>
  <c r="S40" i="1" s="1"/>
  <c r="B16" i="10"/>
  <c r="B53" i="1" s="1"/>
  <c r="B20" i="6"/>
  <c r="C34" i="1" s="1"/>
  <c r="F2" i="8"/>
  <c r="C1" i="10"/>
  <c r="AJ39" i="1" s="1"/>
  <c r="B10" i="10"/>
  <c r="AJ40" i="1" s="1"/>
  <c r="B15" i="10"/>
  <c r="B52" i="1" s="1"/>
  <c r="B3" i="3"/>
  <c r="B9" i="10"/>
  <c r="AA40" i="1" s="1"/>
  <c r="B11" i="10"/>
  <c r="AN40" i="1" s="1"/>
  <c r="B14" i="6"/>
  <c r="AF20" i="1" s="1"/>
  <c r="B7" i="6"/>
  <c r="Z16" i="1" s="1"/>
  <c r="B6" i="10"/>
  <c r="B40" i="1" s="1"/>
  <c r="B7" i="10"/>
  <c r="G40" i="1" s="1"/>
  <c r="B15" i="6"/>
  <c r="AM20" i="1" s="1"/>
  <c r="B18" i="6"/>
  <c r="I22" i="1" s="1"/>
  <c r="B4" i="6"/>
  <c r="C14" i="1" s="1"/>
  <c r="B9" i="6"/>
  <c r="W18" i="1" s="1"/>
  <c r="B19" i="6"/>
  <c r="AJ22" i="1" s="1"/>
  <c r="B13" i="6"/>
  <c r="P20" i="1" s="1"/>
  <c r="B6" i="6"/>
  <c r="C16" i="1" s="1"/>
  <c r="B10" i="6"/>
  <c r="AE18" i="1" s="1"/>
  <c r="B5" i="6"/>
  <c r="AC14" i="1" s="1"/>
  <c r="B16" i="6"/>
  <c r="AQ20" i="1" s="1"/>
  <c r="B12" i="10"/>
  <c r="AQ40" i="1" s="1"/>
  <c r="B14" i="10"/>
  <c r="B8" i="6"/>
  <c r="C18" i="1" s="1"/>
  <c r="B11" i="6"/>
  <c r="AQ18" i="1" s="1"/>
  <c r="B17" i="6"/>
  <c r="C22" i="1" s="1"/>
  <c r="B12" i="6"/>
  <c r="C20" i="1" s="1"/>
  <c r="O2" i="1" l="1"/>
  <c r="C2" i="5" s="1"/>
  <c r="C3" i="5" s="1"/>
  <c r="AQ32" i="1"/>
  <c r="E13" i="5" l="1"/>
  <c r="D13" i="5" s="1"/>
  <c r="B2" i="11"/>
  <c r="B2" i="12"/>
  <c r="C2" i="12" s="1"/>
  <c r="D3" i="5"/>
  <c r="A39" i="1"/>
  <c r="E11" i="5"/>
  <c r="D11" i="5" s="1"/>
  <c r="C11" i="5" s="1"/>
  <c r="AZ29" i="1"/>
  <c r="B2" i="10"/>
  <c r="E12" i="5"/>
  <c r="D12" i="5" s="1"/>
  <c r="C12" i="5" s="1"/>
  <c r="B9" i="1" s="1"/>
  <c r="E8" i="5"/>
  <c r="I5" i="1" s="1"/>
  <c r="E7" i="5"/>
  <c r="C7" i="5" s="1"/>
  <c r="E9" i="5"/>
  <c r="D9" i="5" s="1"/>
  <c r="C9" i="5" s="1"/>
  <c r="B6" i="1" s="1"/>
  <c r="E10" i="5"/>
  <c r="B7" i="11" l="1"/>
  <c r="N56" i="1" s="1"/>
  <c r="B16" i="11"/>
  <c r="C85" i="1" s="1"/>
  <c r="B8" i="11"/>
  <c r="A65" i="1" s="1"/>
  <c r="B17" i="11"/>
  <c r="B9" i="11"/>
  <c r="A67" i="1" s="1"/>
  <c r="B18" i="11"/>
  <c r="B10" i="11"/>
  <c r="C70" i="1" s="1"/>
  <c r="B19" i="11"/>
  <c r="B11" i="11"/>
  <c r="C73" i="1" s="1"/>
  <c r="B13" i="11"/>
  <c r="C78" i="1" s="1"/>
  <c r="B12" i="11"/>
  <c r="C75" i="1" s="1"/>
  <c r="B14" i="11"/>
  <c r="C81" i="1" s="1"/>
  <c r="B6" i="11"/>
  <c r="B15" i="11"/>
  <c r="C83" i="1" s="1"/>
  <c r="C13" i="5"/>
  <c r="B10" i="1" s="1"/>
  <c r="C3" i="10"/>
  <c r="G8" i="12"/>
  <c r="AW43" i="1" s="1"/>
  <c r="AX43" i="1" s="1"/>
  <c r="G9" i="12"/>
  <c r="AW44" i="1" s="1"/>
  <c r="G10" i="12"/>
  <c r="AW45" i="1" s="1"/>
  <c r="G12" i="12"/>
  <c r="AW47" i="1" s="1"/>
  <c r="G13" i="12"/>
  <c r="AW48" i="1" s="1"/>
  <c r="G11" i="12"/>
  <c r="AW46" i="1" s="1"/>
  <c r="AX46" i="1" s="1"/>
  <c r="G14" i="12"/>
  <c r="AW49" i="1" s="1"/>
  <c r="G15" i="12"/>
  <c r="AW50" i="1" s="1"/>
  <c r="AX50" i="1" s="1"/>
  <c r="D10" i="5"/>
  <c r="C10" i="5" s="1"/>
  <c r="B8" i="1"/>
  <c r="B3" i="10"/>
  <c r="B4" i="10"/>
  <c r="B3" i="12"/>
  <c r="F4" i="12"/>
  <c r="C8" i="5"/>
  <c r="D13" i="10" l="1"/>
  <c r="C13" i="10"/>
  <c r="AX45" i="1"/>
  <c r="AY45" i="1" s="1"/>
  <c r="AX44" i="1"/>
  <c r="AY44" i="1" s="1"/>
  <c r="AY50" i="1"/>
  <c r="AZ50" i="1" s="1"/>
  <c r="AY43" i="1"/>
  <c r="AZ43" i="1" s="1"/>
  <c r="AX47" i="1"/>
  <c r="AY47" i="1" s="1"/>
  <c r="AX49" i="1"/>
  <c r="AY49" i="1" s="1"/>
  <c r="AX48" i="1"/>
  <c r="AY48" i="1" s="1"/>
  <c r="AY46" i="1"/>
  <c r="AZ46" i="1" s="1"/>
  <c r="B7" i="1"/>
  <c r="C4" i="12"/>
  <c r="D4" i="12"/>
  <c r="F6" i="12" s="1"/>
  <c r="F7" i="12" l="1"/>
  <c r="F16" i="12" s="1"/>
  <c r="B13" i="10"/>
  <c r="AW40" i="1" s="1"/>
  <c r="AZ45" i="1"/>
  <c r="BA45" i="1" s="1"/>
  <c r="BC45" i="1" s="1"/>
  <c r="BA46" i="1"/>
  <c r="BC46" i="1" s="1"/>
  <c r="AZ49" i="1"/>
  <c r="BA49" i="1" s="1"/>
  <c r="BC49" i="1" s="1"/>
  <c r="BA43" i="1"/>
  <c r="BC43" i="1" s="1"/>
  <c r="AZ48" i="1"/>
  <c r="BA48" i="1" s="1"/>
  <c r="BC48" i="1" s="1"/>
  <c r="BA50" i="1"/>
  <c r="BC50" i="1" s="1"/>
  <c r="AZ44" i="1"/>
  <c r="BA44" i="1" s="1"/>
  <c r="BC44" i="1" s="1"/>
  <c r="AZ47" i="1"/>
  <c r="G6" i="12"/>
  <c r="E13" i="12"/>
  <c r="E9" i="12"/>
  <c r="E7" i="12"/>
  <c r="E12" i="12"/>
  <c r="E8" i="12"/>
  <c r="E14" i="12"/>
  <c r="E10" i="12"/>
  <c r="E6" i="12"/>
  <c r="E15" i="12"/>
  <c r="E11" i="12"/>
  <c r="G7" i="12" l="1"/>
  <c r="AW42" i="1" s="1"/>
  <c r="AX42" i="1" s="1"/>
  <c r="E16" i="12"/>
  <c r="G16" i="12" s="1"/>
  <c r="AW41" i="1"/>
  <c r="AX41" i="1" s="1"/>
  <c r="BA47" i="1"/>
  <c r="BC47" i="1" s="1"/>
  <c r="AY42" i="1" l="1"/>
  <c r="AZ42" i="1" s="1"/>
  <c r="BA42" i="1" s="1"/>
  <c r="BC42" i="1" s="1"/>
  <c r="AY41" i="1"/>
  <c r="AZ41" i="1" s="1"/>
  <c r="BA41" i="1" s="1"/>
  <c r="BC41" i="1" s="1"/>
  <c r="C51" i="1"/>
  <c r="AW51" i="1" l="1"/>
  <c r="AM28" i="1" l="1"/>
  <c r="AE28" i="1"/>
  <c r="AP28" i="1"/>
  <c r="AV28" i="1" l="1"/>
  <c r="AW28" i="1"/>
</calcChain>
</file>

<file path=xl/sharedStrings.xml><?xml version="1.0" encoding="utf-8"?>
<sst xmlns="http://schemas.openxmlformats.org/spreadsheetml/2006/main" count="424" uniqueCount="275">
  <si>
    <t xml:space="preserve">Terms &amp; Conditions </t>
  </si>
  <si>
    <t>Important Information</t>
  </si>
  <si>
    <t>TOTAL FEE DUE (add taxes on first page)</t>
  </si>
  <si>
    <t>Fees paid to the performers (B)</t>
  </si>
  <si>
    <t>Promoter name and address</t>
  </si>
  <si>
    <t>Venue name and city</t>
  </si>
  <si>
    <t>Name of concert act(s)</t>
  </si>
  <si>
    <t>Title</t>
  </si>
  <si>
    <t>Date</t>
  </si>
  <si>
    <t>Signature</t>
  </si>
  <si>
    <t>Total due</t>
  </si>
  <si>
    <t>QST</t>
  </si>
  <si>
    <t>GST/HST</t>
  </si>
  <si>
    <t>Tax exemption number (if applicable)</t>
  </si>
  <si>
    <t>Postal code</t>
  </si>
  <si>
    <t>ON</t>
  </si>
  <si>
    <t>Province</t>
  </si>
  <si>
    <t>City</t>
  </si>
  <si>
    <t>Street address</t>
  </si>
  <si>
    <t>Email</t>
  </si>
  <si>
    <t xml:space="preserve">Fax </t>
  </si>
  <si>
    <t>Phone number</t>
  </si>
  <si>
    <t>Contact name</t>
  </si>
  <si>
    <t>Legal name of organization or owner</t>
  </si>
  <si>
    <t>Business name</t>
  </si>
  <si>
    <t>Account number</t>
  </si>
  <si>
    <t>SK</t>
  </si>
  <si>
    <t>QC</t>
  </si>
  <si>
    <t>NU</t>
  </si>
  <si>
    <t>NT</t>
  </si>
  <si>
    <t>NS</t>
  </si>
  <si>
    <t>NL</t>
  </si>
  <si>
    <t>NB</t>
  </si>
  <si>
    <t>MB</t>
  </si>
  <si>
    <t>BC</t>
  </si>
  <si>
    <t>AB</t>
  </si>
  <si>
    <t>prov</t>
  </si>
  <si>
    <t>English</t>
  </si>
  <si>
    <t>French</t>
  </si>
  <si>
    <t>4A1</t>
  </si>
  <si>
    <t>4A2</t>
  </si>
  <si>
    <t>4B1</t>
  </si>
  <si>
    <t>4B3</t>
  </si>
  <si>
    <t>Desc1</t>
  </si>
  <si>
    <t>Desc2</t>
  </si>
  <si>
    <t>Desc3</t>
  </si>
  <si>
    <t>Desc4</t>
  </si>
  <si>
    <t>Desc5</t>
  </si>
  <si>
    <t>Desc6</t>
  </si>
  <si>
    <t>Desc7</t>
  </si>
  <si>
    <t>Grants you permission to perform in public musical works as live performances by musicians, singers, or both, at concerts or recitals of classical music</t>
  </si>
  <si>
    <t xml:space="preserve">Grants you permission to perform in public musical works during a series of concerts or recitals of classical music forming part of an artistic season of a presenting organization </t>
  </si>
  <si>
    <t>Selected Language</t>
  </si>
  <si>
    <t>TariffEN</t>
  </si>
  <si>
    <t>TariffFR</t>
  </si>
  <si>
    <t>Language</t>
  </si>
  <si>
    <t>List to select</t>
  </si>
  <si>
    <t>Language Selected</t>
  </si>
  <si>
    <t>Tariff Selected</t>
  </si>
  <si>
    <t>Selected Description</t>
  </si>
  <si>
    <t>Tariff #</t>
  </si>
  <si>
    <t>Defined Name Lists</t>
  </si>
  <si>
    <t>Ref row</t>
  </si>
  <si>
    <t>Description Selected</t>
  </si>
  <si>
    <t>Field1</t>
  </si>
  <si>
    <t>Field2</t>
  </si>
  <si>
    <t>Field3</t>
  </si>
  <si>
    <t>Field4</t>
  </si>
  <si>
    <t>Field5</t>
  </si>
  <si>
    <t>Field6</t>
  </si>
  <si>
    <t>Field7</t>
  </si>
  <si>
    <t>Field8</t>
  </si>
  <si>
    <t>Field9</t>
  </si>
  <si>
    <t>Field10</t>
  </si>
  <si>
    <t>Field11</t>
  </si>
  <si>
    <t>Field12</t>
  </si>
  <si>
    <t>Field13</t>
  </si>
  <si>
    <t>Field14</t>
  </si>
  <si>
    <t>Field15</t>
  </si>
  <si>
    <t>Selected Desc</t>
  </si>
  <si>
    <t>Numéro de compte</t>
  </si>
  <si>
    <t>Field16</t>
  </si>
  <si>
    <t>Nom de l’entreprise</t>
  </si>
  <si>
    <t>Nom légal de l’organisation ou nom du propriétaire</t>
  </si>
  <si>
    <t>Titre</t>
  </si>
  <si>
    <t>Numéro de téléphone</t>
  </si>
  <si>
    <t>Télécopieur</t>
  </si>
  <si>
    <t>Courriel</t>
  </si>
  <si>
    <t>Adresse civique</t>
  </si>
  <si>
    <t>Ville</t>
  </si>
  <si>
    <t>Code postal</t>
  </si>
  <si>
    <t>Numéro d’exemption de taxe (s’il y a lieu)</t>
  </si>
  <si>
    <t>(or if you are a new licensee, check here)</t>
  </si>
  <si>
    <t>Mailing address</t>
  </si>
  <si>
    <t>Adresse postale</t>
  </si>
  <si>
    <t>(check here if same as above)</t>
  </si>
  <si>
    <t>(cliquez ici si identique à celle ci-dessus)</t>
  </si>
  <si>
    <t>@</t>
  </si>
  <si>
    <t>Check # of characters</t>
  </si>
  <si>
    <t>Correct value</t>
  </si>
  <si>
    <t>Condition met</t>
  </si>
  <si>
    <t>Check 1st char is letter</t>
  </si>
  <si>
    <t>Check 3rd char is letter</t>
  </si>
  <si>
    <t>Check 5th char is letter</t>
  </si>
  <si>
    <t>Check 2nd char is number</t>
  </si>
  <si>
    <t>Check 4th char is number</t>
  </si>
  <si>
    <t>Check 6th char is number</t>
  </si>
  <si>
    <t>Value on form</t>
  </si>
  <si>
    <t>1</t>
  </si>
  <si>
    <t>2</t>
  </si>
  <si>
    <t>3</t>
  </si>
  <si>
    <t>4</t>
  </si>
  <si>
    <t>5</t>
  </si>
  <si>
    <t>6</t>
  </si>
  <si>
    <t>7</t>
  </si>
  <si>
    <t>8</t>
  </si>
  <si>
    <t>9</t>
  </si>
  <si>
    <t>0</t>
  </si>
  <si>
    <t>Is there as space at 4th char</t>
  </si>
  <si>
    <t>Fee Calculation Description</t>
  </si>
  <si>
    <t>Concert date
(DD/MM/YY)</t>
  </si>
  <si>
    <t>Date du concert
(JJ/MM/AA)</t>
  </si>
  <si>
    <t>Nom du ou des concert(s)</t>
  </si>
  <si>
    <t>Nom de la salle et ville</t>
  </si>
  <si>
    <t>Nom et adresse du promoteur</t>
  </si>
  <si>
    <t>Ventes brutes de billets (A)</t>
  </si>
  <si>
    <t>Cachets payés aux exécutants (B)</t>
  </si>
  <si>
    <t>Fee</t>
  </si>
  <si>
    <t>Min</t>
  </si>
  <si>
    <t>3%</t>
  </si>
  <si>
    <t>1.56%</t>
  </si>
  <si>
    <t>0.96%</t>
  </si>
  <si>
    <t>Fee%</t>
  </si>
  <si>
    <t>35</t>
  </si>
  <si>
    <t>60</t>
  </si>
  <si>
    <t>FeeFr</t>
  </si>
  <si>
    <t>1,56 %</t>
  </si>
  <si>
    <t>0,96 %</t>
  </si>
  <si>
    <t>3 %</t>
  </si>
  <si>
    <t>TOTAL DES DROITS À PAYER (ajouter les taxes à la première page)</t>
  </si>
  <si>
    <t xml:space="preserve">AUX FINS DE RÉPARTITION DES REDEVANCES, veuillez joindre la liste des œuvres musicales de chaque concert </t>
  </si>
  <si>
    <t>Renseignement important</t>
  </si>
  <si>
    <t>Conditions générales</t>
  </si>
  <si>
    <t>2011 royalties distribution</t>
  </si>
  <si>
    <t>Repartition de redevances de 2011</t>
  </si>
  <si>
    <t>Frais diexploitation</t>
  </si>
  <si>
    <t>Operating costs</t>
  </si>
  <si>
    <t>Was admission charged?</t>
  </si>
  <si>
    <t>Yes</t>
  </si>
  <si>
    <t>Oui</t>
  </si>
  <si>
    <t>No</t>
  </si>
  <si>
    <t>YesNo</t>
  </si>
  <si>
    <t>Non</t>
  </si>
  <si>
    <t>OuiNon</t>
  </si>
  <si>
    <t>Was Admission Charged</t>
  </si>
  <si>
    <t>Gross Ticket Sales</t>
  </si>
  <si>
    <t>Fees paid to performers</t>
  </si>
  <si>
    <t>a été chargée d'admission?</t>
  </si>
  <si>
    <t>Rate</t>
  </si>
  <si>
    <t>Final Cal</t>
  </si>
  <si>
    <t>Row</t>
  </si>
  <si>
    <t>PE</t>
  </si>
  <si>
    <t>YT</t>
  </si>
  <si>
    <t>Existing Rates</t>
  </si>
  <si>
    <t>TRUETRUE</t>
  </si>
  <si>
    <t>TRUEFALSE</t>
  </si>
  <si>
    <t>FALSETRUE</t>
  </si>
  <si>
    <t>FALSEFALSE</t>
  </si>
  <si>
    <t>Gross ticket 
sales (A)</t>
  </si>
  <si>
    <t>Field17</t>
  </si>
  <si>
    <t>Anglais</t>
  </si>
  <si>
    <t>Français</t>
  </si>
  <si>
    <t>EnglishList</t>
  </si>
  <si>
    <t>FrenchList</t>
  </si>
  <si>
    <t>Correctlist</t>
  </si>
  <si>
    <t>Per Event Calculation</t>
  </si>
  <si>
    <t>Annual Calculation</t>
  </si>
  <si>
    <t>Calculationselection</t>
  </si>
  <si>
    <t>concert date provided?</t>
  </si>
  <si>
    <t>was addmission charged selected?</t>
  </si>
  <si>
    <t>promoter name an address provide?</t>
  </si>
  <si>
    <t>Venue name and city provide?</t>
  </si>
  <si>
    <t>Name of Concert Provided?</t>
  </si>
  <si>
    <t>colums upated</t>
  </si>
  <si>
    <t>error message to select</t>
  </si>
  <si>
    <t>amounts provided</t>
  </si>
  <si>
    <t>perfomer fees provided?</t>
  </si>
  <si>
    <t>gross ticked provided?</t>
  </si>
  <si>
    <t>Field18</t>
  </si>
  <si>
    <t>Personne contact</t>
  </si>
  <si>
    <t>(ou si vous n’êtes pas encore licencié, cliquez ici)</t>
  </si>
  <si>
    <t>nil</t>
  </si>
  <si>
    <t>For more than 10 events please use extra forms</t>
  </si>
  <si>
    <t>Pour plus de 10 événements, veuillez utiliser d'autres formulaires</t>
  </si>
  <si>
    <t>Please return this form by email or mail, and send your payment by cheque made payable to Entandem or contact Entandem to pay by credit card.  Or visit www.entandemlicensing.com/portal to submit online.</t>
  </si>
  <si>
    <t xml:space="preserve">Veuillez retourner ce formulaire par courriel ou par la poste et envoyer votre paiement à l’ordre de la Entandem ou contacter-nous pour payer par carte de crédit.  Ou visitez www.entandemlicensing.com/portal/fr pour soumettre votre formulaire en ligne. </t>
  </si>
  <si>
    <t>RE:SOUND Fee ($15 per event)</t>
  </si>
  <si>
    <t>Droit de RÉ:SONNE (15$ par événement)</t>
  </si>
  <si>
    <t>Per concert fee is $15 for the RE:SOUND right and, for the SOCAN right, 3% of either (a) the gross receipt from ticket sales exclusive of sales and amusement taxes (when an admission is charged), or (b) the fees paid to singers and/or musicians, and other entertainers (when no admission is charged); in all cases a $60 minimum fee applies (+taxes)</t>
  </si>
  <si>
    <t>Per concert fee is $15 for the RE:SOUND right and, for the SOCAN right, 1.56% of either (a) the gross receipt from ticket sales exclusive of sales and amusement taxes (when an admission is charged), or (b) the fees paid to singers, musicians, conductors, dancers and other performing artists (when no admission is charged); in all cases a $35 minimum fee applies (+taxes)</t>
  </si>
  <si>
    <t>Per concert fee is $15 for the RE:SOUND right and, for the SOCAN right, the annual fee is 0.96% of either (a) the gross receipts from ticket sales, subscription and membership revenues (when an admission is charged), or (b) the fees paid to performing artists (when no admission is charged); in all cases a $35 minimum annual fee applies (+taxes)</t>
  </si>
  <si>
    <t>Annual fee calculation is based on all concerts for the year, including concerts where no work of RE:SOUND or SOCAN’s repertoire is performed</t>
  </si>
  <si>
    <t>Le calcul des droits annuels est basé sur tous les concerts de l'année, y compris les concerts dans lesquels aucune œuvre du répertoire de la RE:SOUND et SOCAN n'est exécutée</t>
  </si>
  <si>
    <t xml:space="preserve">License fee = [gross receipts from ticket sales or fees paid to singers/musicians/entertainers] × 3% </t>
  </si>
  <si>
    <t xml:space="preserve">License fee = [gross receipts from ticket sales or fees paid to singers/musicians/entertainers] × 1.56% </t>
  </si>
  <si>
    <t xml:space="preserve">License fee = [gross receipts from ticket sales or fees paid to singers/musicians/entertainers] × 0.96% </t>
  </si>
  <si>
    <t>Per event license</t>
  </si>
  <si>
    <t>Annual license</t>
  </si>
  <si>
    <t>Per concert license</t>
  </si>
  <si>
    <t>Annual license for presenting organizations</t>
  </si>
  <si>
    <t>Deadline for Entandem to receive forms and payments is January 31st of the year for which the license is granted, except for first time reports or when total due is above $100, then payment is due quarterly</t>
  </si>
  <si>
    <t>License par événement</t>
  </si>
  <si>
    <t>License annuelle</t>
  </si>
  <si>
    <t>License par concert</t>
  </si>
  <si>
    <t>License annuelle pour les organisations présentant des concerts</t>
  </si>
  <si>
    <t>Cette license vous autorise à exécuter en public des œuvres de musique classique par des musiciens et des chanteurs dans des concerts et des récitals</t>
  </si>
  <si>
    <t xml:space="preserve">Cette license vous autorise  exécuter en public des œuvres de musique classique dans une série de concerts ou de récitals dans le cadre de la saison artistique d'une organisation présentant des concerts </t>
  </si>
  <si>
    <t>La Entandem doit recevoir le formulaire et le paiement au plus tard le 31 janvier de l'année visée par la license, sauf s'il s'agit de la première déclaration ou, si le montant total à payer est supérieur à 100 $, le paiement s'effectue trimestriellement</t>
  </si>
  <si>
    <t>La SOCAN est un organisme sans but lucratif qui agit en tant que trait d’union entre plus de 4 millions de créateurs musicaux partout dans le monde et plus d’un quart de million d’organisations et d’individus au Canada. Son effectif de membres compte près de 150 000 auteurs, compositeurs et éditeurs de musique, tandis que plus de 130 000 entreprises de partout au Canada détiennent une license « Autorisé à vous divertir ». Grâce à son utilisation concertée de la technologie et à son engagement d’être le leader mondial de la transformation des droits musicaux — notamment à travers ses filiales en propriété exclusive Audiam et MediaNet —, la SOCAN se dédie à la défense d’une vérité fondamentale : la musique a une valeur et les créateurs et éditeurs de cette musique méritent d’être rémunérés équitablement pour leur travail.</t>
  </si>
  <si>
    <t>MUSIC LICENSE FORM – POPULAR MUSIC CONCERTS (Per Event)</t>
  </si>
  <si>
    <t>FORMULAIRE DE LICENSE DE MUSIQUE - TARIF 4A1 – CONCERTS DE MUSIQUE POPULAIRE</t>
  </si>
  <si>
    <t>MUSIC LICENSE FORM – POPULAR MUSIC CONCERTS (Annual)</t>
  </si>
  <si>
    <t>FORMULAIRE DE LICENSE DE MUSIQUE - TARIF 4A2 – CONCERTS DE MUSIQUE POPULAIRE</t>
  </si>
  <si>
    <t>MUSIC LICENSE FORM – CLASSICAL MUSIC CONCERTS (Per event)</t>
  </si>
  <si>
    <t>FORMULAIRE DE LICENSE DE MUSIQUE - TARIF 4B1 – CONCERTS DE MUSIQUE CLASSIQUE</t>
  </si>
  <si>
    <t>MUSIC LICENSE FORM – CLASSICAL MUSIC CONCERTS (Annual)</t>
  </si>
  <si>
    <t>FORMULAIRE DE LICENSE DE MUSIQUE - TARIF 4B3 – CONCERTS DE MUSIQUE CLASSIQUE</t>
  </si>
  <si>
    <t>If you have any additional uses(s) of music, contact us or try our LICENSE Finder tool at www.socan.com</t>
  </si>
  <si>
    <t>Pour toute autre utilisation de musique, contactez-nous ou essayez le Sélecteur de lICENSE sur www.socan.com</t>
  </si>
  <si>
    <t>Droits de License = [recettes brutes des ventes de billets ou cachets payés aux chanteurs, musiciens ou exécutants] × 3 %</t>
  </si>
  <si>
    <t>Droits de License  = [recettes brutes des ventes de billets ou cachets payés aux chanteurs, musiciens ou exécutants] × 1,56 %</t>
  </si>
  <si>
    <t>Droits de License  = [recettes brutes des ventes de billets, des abonnements ou des cartes de membre, ou cachets payés aux artistes exécutants] × 0,96 %</t>
  </si>
  <si>
    <t>Les licenses de RE:SOUND et SOCAN couvrent l’exécution en direct de musique populaire aux concerts et l’utilisation de musique enregistrée durant l’entrée et la sortie des spectateurs et durant les pauses lors de concerts. La licenseE de RE :SOUND ne s’applique pas à l’utilisation d musique enregistrée dans le cadre de la représentation en direct.</t>
  </si>
  <si>
    <t>SOCAN is a not-for-profit organization connecting more than four-million music creators worldwide and more than a quarter-million businesses and individuals in Canada. Nearly 150,000 songwriters, composers and music publishers are its direct members, and more than 130,000 organizations are licensed to Play music across Canada. With a concerted use of progressive technology and a commitment to lead the global transformation of music rights, with wholly-owned companies Audiam and MediaNet, SOCAN is dedicated to upholding the fundamental truths that music has value and music creators and publishers deserve fair compensation for their work.</t>
  </si>
  <si>
    <t xml:space="preserve">Le montant par concert est de l'ordre de 15$ pour les droits dus a RE:SOUND, et pour SOCAN, </t>
  </si>
  <si>
    <t>Le montant par concert est de l'ordre de 15$ pour les droits dus a RE:SOUND, et pour SOCAN, les droits par concert sont de 3 % (a) des recettes brutes des ventes de billets, excluant les taxes d'amusement et de vente (lorsqu'il y a un prix d'entrée), ou (b) les cachets payés aux chanteurs ou aux musiciens et aux autres exécutants (lorsqu'il n'y a pas de prix d'entrée); le minimum des droits de license annuels est de 60 $ (+taxes) s'appliquent</t>
  </si>
  <si>
    <t>Le montant par concert est de l'ordre de 15$ pour les droits dus a RE:SOUND, et pour SOCAN, les droits par concert sont de 1,56 % de (a) des recettes brutes des ventes de billets, excluant les taxes d'amusement et de vente (lorsqu'il y a un prix d'entrée), ou (b) les cachets payés aux chanteurs, musiciens, chefs d'orchestre, danseurs et autres artistes exécutants (lorsqu'il n'y a pas de prix d'entrée); dans tous les cas des droits minimums de 35 $ (+taxes) s'appliquent</t>
  </si>
  <si>
    <t>Le montant par concert est de l'ordre de 15$ pour les droits dus a RE:SOUND, et pour SOCAN, les droits annuels sont de 0,96 % de (a) des recettes brutes des ventes de billets, d'abonnements et de cartes de membre (lorsqu'il y a un prix d'entrée) ou (b) des cachets payés aux artistes exécutants (lorsqu'il n'y a pas de prix d'entrée); dans tous les cas, le minimum des droits de license annuels est de 35 $ (+taxes) s'appliquent</t>
  </si>
  <si>
    <t>FORMULAIRE DE LICENSE DE MUSIQUE – CONCERTS DE MUSIQUE CLASSIQUE</t>
  </si>
  <si>
    <t>FORMULAIRE DE LICENSE DE MUSIQUE – CONCERTS DE MUSIQUE POPULAIRE (par concert)</t>
  </si>
  <si>
    <t>FORMULAIRE DE LICENSE DE MUSIQUE – CONCERTS DE MUSIQUE POPULAIRE (Annuelle)</t>
  </si>
  <si>
    <t>The legal terms that govern your SOCAN license are set out below as well as in the tariff (including the General Provisions) approved by the Copyright Board. If you have any questions or require a copy the tariff, please contact us at license@entandemlicensing.com or 1-866-944-6223.</t>
  </si>
  <si>
    <t>Les dispositions régissant votre licence incluent celles présentées ci-après ainsi que les conditions du tarif homologué, incluant les Dispositions générales, telles qu’homologuées annuellement par la Commission du droit d’auteur. Si vous avez des questions ou souhaitez obtenir un exemplaire du tarif, veuillez communiquer avec nous au license@entandemlicensing.com ou au 1-866-944-6223.</t>
  </si>
  <si>
    <t>“You”, “your” and “licensee” refer to the person or company submitting this form for the purpose of obtaining a SOCAN license or filing a report as required by the tariff. “SOCAN” refers to Society of Composers, Authors and Music Publishers of Canada. “Works” means any or all of the musical works in SOCAN’s repertoire.</t>
  </si>
  <si>
    <t>« Vous », « votre » et « licencié » désignent la personne ou l’entreprise qui soumet le présent formulaire dans le but d’obtenir une licence SOCAN ou qui soumet un rapport en vertu du tarif. « SOCAN » désigne la Société canadienne des auteurs, compositeurs et éditeurs de musique. « Oeuvres » désigne toute œuvre ou toutes les œuvres du répertoire de la SOCAN.</t>
  </si>
  <si>
    <t>The license allows you to perform the Works in public (and to authorize same) by means of performers in person at the concerts listed on this form held at concert halls, theatres or other places of entertainment. “Performers” include DJs when they are the featured performer and their identity forms part of material used to promote the event.</t>
  </si>
  <si>
    <t>Cette licence vous autorise à exécuter les Oeuvres en public (ainsi qu’à en autoriser l’exécution) par l’entremise d’interprètes en direct durant les concerts listés sur le présent formulaire ayant eu lieu dans une salle de spectacle, un théâtre ou tout autre lieu de divertissement. La notion d’« interprète » inclut les DJ lorsqu’ils sont la tête d’affiche de l’événement et que leur identité fait partie du matériel utilisé pour promouvoir l’événement.</t>
  </si>
  <si>
    <t>The license fee is calculated according to the tariff based on information from your most recent report or audit conducted by SOCAN and is subject to adjustment to reflect any subsequent reports, audits and approved tariffs. Applicable taxes are payable on all license fee amounts.</t>
  </si>
  <si>
    <t>Les frais de licence sont calculés en vertu des tarifs applicables en se basant sur les informations contenues dans votre plus récent rapport ou dans l’audit mené par la SOCAN et sont sujets à des ajustements afin de concorder à tout rapport, audit ou tarif homologués subséquents. Les taxes applicables sont payables sur tous les frais de licence.</t>
  </si>
  <si>
    <t>If the tariff for a particular year is not approved by January 1 of that year, the most recent approved tariff applies to that year and onward until a new tariff is approved, at which time license fees for these years will be adjusted to reflect the newly approved tariff.</t>
  </si>
  <si>
    <t>Si le tarif pour une année donnée n’est pas homologué avant le 1er janvier de cette année, c’est le dernier tarif homologué qui s’appliquera jusqu’à ce qu’un nouveau tarif soit homologué, et les frais de licence seront rajustés rétroactivement afin de refléter le tarif nouvellement homologué.</t>
  </si>
  <si>
    <t>The license renews automatically on January 1 of each year unless terminated by you or SOCAN with minimum 30 days’ advance written notice.</t>
  </si>
  <si>
    <t>La licence se renouvelle automatiquement le 1er janvier de chaque année sauf en cas de résiliation de votre part ou par la SOCAN avec une période minimale de préavis de 30 jours.</t>
  </si>
  <si>
    <t>You will submit the license fee, applicable taxes and report to Entandem by no later than January 31 of each year covered by the license, subject to the following: (a) the fee is estimated based on your report of: (i) previous year’s total gross receipts from ticket sales/fees paid to performers, or (ii) estimated total gross receipts/fees paid for the year, if previous year’s reported gross receipts/fees paid were not based on the entire year; (b) you will submit a report of the actual total gross receipts/fees paid in the year, and any adjustment of the license fee for the year, by no later than January 31 of the following year; and (c) you will also report the information requested on this form (if available) within 30 days of each concert. If the actual fee due is less than the amount paid, Entandem will credit you accordingly.</t>
  </si>
  <si>
    <t>Vous soumettrez à Entandem le paiement des frais de licence, des taxes applicables et le rapport afférent au plus tard le 31 janvier de chaque année visée par la licence en vertu de ce qui suit : (a) les frais sont une estimation basée sur votre rapport concernant : (a) le total des recettes brutes provenant de la vente de billets/des cachets versés aux interprètes au cours de l’année précédente, ou (ii) une estimation du total des recettes brutes/cachets versés aux interprètes pour l’année si le total des recettes brutes/cachets versés aux interprètes de l’année précédente n’était pas basé sur une année entière ; (b) vous soumettrez un rapport du total réel des recettes brutes/cachets versées aux interprètes pour l’année au plus tard le 31 janvier de l’année suivante ; et (c) vous soumettrez également un rapport concernant l’information requise par le présent formulaire (si elle est disponible) dans les 30 jours suivant un concert. Si les frais réels sont moindres que le montant payé, Entandem créditera votre compte en conséquence.</t>
  </si>
  <si>
    <t>You will pay to Entandem any additional amount found due (including applicable taxes) as a result of any adjustment made to any fees within 10 days of being invoiced by Entandem.</t>
  </si>
  <si>
    <t>Vous devrez payer à Entandem tout montant additionnel déclaré dû (incluant les taxes applicables) résultant de tout rajustement de frais, et ce, dans les 10 jours après la réception d’une facture d’Entandem.</t>
  </si>
  <si>
    <t>You will keep records of all information necessary for the calculation of the license fees.</t>
  </si>
  <si>
    <t>Assurez-vous de conserver toutes les informations nécessaires pour le calcul des frais de licence.</t>
  </si>
  <si>
    <t>The license allows you to perform the Recordings and Works in public (and to authorize the performance of works) by means of performers in person at the concerts listed on this form held at concert halls, theatres or other places of entertainment. “Performers” include DJs when they are the featured performer and their identity forms part of material used to promote the event.</t>
  </si>
  <si>
    <t>Cette licence vous autorise à exécuter les Enregistrements et Oeuvres en public (ainsi qu’à en autoriser l’exécution) par l’entremise d’interprètes en direct durant les concerts listés sur le présent formulaire ayant eu lieu dans une salle de spectacle, un théâtre ou tout autre lieu de divertissement. La notion d’« interprète » inclut les DJ lorsqu’ils sont la tête d’affiche de l’événement et que leur identité fait partie du matériel utilisé pour promouvoir l’événement.</t>
  </si>
  <si>
    <t>Licenses from RE:SOUND and SOCAN cover live performances of popular music at concerts and the use of recorded music during the entrance and exit of audiences and during breaks in live performances at live music concerts. The RE:SOUND licensedoes not apply to the use of recorded music as part of the live performance.</t>
  </si>
  <si>
    <t>You will submit to Entandem the license fee, applicable taxes, report and the information requested on this form (if available) within 30 days of the concert.</t>
  </si>
  <si>
    <t>Vous soumettrez à Entandem le paiement des frais de licence, des taxes applicables, le rapport afférent et les informations exigées sur le présent formulaire (si elles sont disponibles) au plus tard 30 jours après le concert.</t>
  </si>
  <si>
    <t>Licenses from SOCAN and RE:SOUND cover live performances of popular music at concerts, and the use of recorded music during the entrance and exit of audiences and during breaks in live performances at concerts.</t>
  </si>
  <si>
    <t>Per concert fee for RE:SOUND is $15. RE:SOUND license does not apply to the use of recorded music as part of the live performance.</t>
  </si>
  <si>
    <t>SOCAN license permits the public performance of musical works in a live popular music concert by performers in person (including featured DJs) at concert halls, theatres or other places of entertainment, including an open-air event and performance by lip synching or miming, subject to the legal terms on reverse. SOCAN license does not apply to performances of music covered under SOCAN Tariff 3.A or 22.</t>
  </si>
  <si>
    <t>Per concert fee for SOCAN is 3% of either: (a) gross receipts from ticket sales (excluding taxes), if admission is charged; or (b) fees paid to singers, musicians, dancers, conductors and all other entertainers, if no admission is charged, plus taxes. Subject to a minimum fee of $35 per concert.</t>
  </si>
  <si>
    <t>Deadline to submit fees and report to Entandem is 30 days from the concert.</t>
  </si>
  <si>
    <t xml:space="preserve">For SOCAN ROYALTY DISTRIBUTION PURPOSES, please attach a list of musical works for each concert, if available </t>
  </si>
  <si>
    <t>Les licences de la SOCAN et RÉ:SONNE couvrent les performances de musique populaire lors de concerts ainsi que l’utilisation de musique enregistrée durant l’arrivée et le départ des spectateurs et durant les pauses.</t>
  </si>
  <si>
    <t>Les frais par concert de RÉ:SONNE sont de 15 $. Les licences de RÉ:SONNE ne couvrent pas l’utilisation de musique enregistrée dans le cadre des performances en direct.</t>
  </si>
  <si>
    <t>La licence SOCAN permet l’exécution d’œuvres musicales dans le cadre de performances de musique populaire en direct (incluant par des DJ) dans des salles de spectacle, des théâtres ou d’autres lieux de divertissement, incluant les événements en plein air et les performances de « lip synch » ou mimées en vertu des dispositions légales au verso. La licence SOCAN ne s’applique pas aux exécutions de musique couvertes par les tarifs 3A ou 22 de la SOCAN.</t>
  </si>
  <si>
    <t>Les frais par concert de la SOCAN sont de 3 % soit : (a) des recettes brutes provenant de la vente de billets (excluant les taxes) s’il y a des frais d’admission ; ou (b) des cachets versés aux chanteurs, musiciens, danseurs, chefs d’orchestre et tous les autres artistes s’il n’y a pas de frais d’admission, plus taxes. Des frais minimums par concert de 35 $ sont exigés.</t>
  </si>
  <si>
    <t>Vous devez soumettre votre paiement et votre rapport à Entandem au plus tard 30 jours après l’événement.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</si>
</sst>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_(&quot;$&quot;* \(#,##0.00\);_(&quot;$&quot;* &quot;-&quot;??_);_(@_)"/>
    <numFmt numFmtId="43" formatCode="_(* #,##0.00_);_(* \(#,##0.00\);_(* &quot;-&quot;??_);_(@_)"/>
    <numFmt numFmtId="164" formatCode="&quot;$&quot;#,##0.00;\-&quot;$&quot;#,##0.00"/>
    <numFmt numFmtId="165" formatCode="_-&quot;$&quot;* #,##0.00_-;\-&quot;$&quot;* #,##0.00_-;_-&quot;$&quot;* &quot;-&quot;??_-;_-@_-"/>
    <numFmt numFmtId="166" formatCode="dd\-mm\-yyyy;@"/>
    <numFmt numFmtId="167" formatCode="_-* #,##0\ _k_r_-;\-* #,##0\ _k_r_-;_-* &quot;-&quot;??\ _k_r_-;_-@_-"/>
    <numFmt numFmtId="168" formatCode="_-* #,##0.0\ _k_r_-;\-* #,##0.0\ _k_r_-;_-* &quot;-&quot;??\ _k_r_-;_-@_-"/>
    <numFmt numFmtId="169" formatCode=";;;"/>
    <numFmt numFmtId="170" formatCode="0.000%"/>
    <numFmt numFmtId="171" formatCode="&quot;$&quot;#,##0.00"/>
  </numFmts>
  <fonts count="50"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1"/>
      <color theme="1"/>
      <name val="Arial Narrow"/>
      <family val="2"/>
    </font>
    <font>
      <sz val="12"/>
      <color theme="1"/>
      <name val="Arial Narrow"/>
      <family val="2"/>
    </font>
    <font>
      <sz val="10"/>
      <color theme="1"/>
      <name val="Arial Narrow"/>
      <family val="2"/>
    </font>
    <font>
      <sz val="10"/>
      <color rgb="FFFF0000"/>
      <name val="Arial Narrow"/>
      <family val="2"/>
    </font>
    <font>
      <b/>
      <u/>
      <sz val="12"/>
      <color theme="1"/>
      <name val="Arial Narrow"/>
      <family val="2"/>
    </font>
    <font>
      <b/>
      <u/>
      <sz val="12"/>
      <name val="Arial Narrow"/>
      <family val="2"/>
    </font>
    <font>
      <b/>
      <sz val="10"/>
      <color theme="1"/>
      <name val="Arial Narrow"/>
      <family val="2"/>
    </font>
    <font>
      <b/>
      <u/>
      <sz val="14"/>
      <color theme="1"/>
      <name val="Arial Narrow"/>
      <family val="2"/>
    </font>
    <font>
      <sz val="10"/>
      <color theme="1"/>
      <name val="Calibri"/>
      <family val="2"/>
      <scheme val="minor"/>
    </font>
    <font>
      <b/>
      <u/>
      <sz val="9"/>
      <color theme="1"/>
      <name val="Arial Narrow"/>
      <family val="2"/>
    </font>
    <font>
      <sz val="10"/>
      <name val="Arial Narrow"/>
      <family val="2"/>
    </font>
    <font>
      <b/>
      <sz val="11"/>
      <name val="Calibri"/>
      <family val="2"/>
      <scheme val="minor"/>
    </font>
    <font>
      <sz val="9"/>
      <color theme="1"/>
      <name val="Arial Narrow"/>
      <family val="2"/>
    </font>
    <font>
      <b/>
      <i/>
      <sz val="10"/>
      <color theme="1"/>
      <name val="Arial Narrow"/>
      <family val="2"/>
    </font>
    <font>
      <sz val="10"/>
      <color rgb="FFFF0000"/>
      <name val="Calibri"/>
      <family val="2"/>
      <scheme val="minor"/>
    </font>
    <font>
      <i/>
      <sz val="10"/>
      <color theme="1"/>
      <name val="Arial Narrow"/>
      <family val="2"/>
    </font>
    <font>
      <i/>
      <sz val="10"/>
      <color rgb="FFFF0000"/>
      <name val="Arial Narrow"/>
      <family val="2"/>
    </font>
    <font>
      <sz val="10"/>
      <color theme="1"/>
      <name val="Calibri"/>
      <family val="2"/>
    </font>
    <font>
      <b/>
      <sz val="12"/>
      <color theme="1"/>
      <name val="Arial Narrow"/>
      <family val="2"/>
    </font>
    <font>
      <b/>
      <sz val="11"/>
      <color rgb="FFFF0000"/>
      <name val="Calibri"/>
      <family val="2"/>
      <scheme val="minor"/>
    </font>
    <font>
      <b/>
      <sz val="11"/>
      <color theme="1"/>
      <name val="Arial Narrow"/>
      <family val="2"/>
    </font>
    <font>
      <b/>
      <sz val="14"/>
      <color theme="3"/>
      <name val="Arial Narrow"/>
      <family val="2"/>
    </font>
    <font>
      <b/>
      <sz val="11"/>
      <color theme="0"/>
      <name val="Arial Narrow"/>
      <family val="2"/>
    </font>
    <font>
      <sz val="11"/>
      <color theme="1"/>
      <name val="Calibri"/>
      <family val="2"/>
    </font>
    <font>
      <sz val="11"/>
      <name val="Calibri"/>
      <family val="2"/>
      <scheme val="minor"/>
    </font>
    <font>
      <u/>
      <sz val="11"/>
      <color theme="10"/>
      <name val="Calibri"/>
      <family val="2"/>
      <scheme val="minor"/>
    </font>
    <font>
      <sz val="10"/>
      <color theme="0"/>
      <name val="Calibri"/>
      <family val="2"/>
      <scheme val="minor"/>
    </font>
    <font>
      <b/>
      <i/>
      <sz val="10"/>
      <color theme="0"/>
      <name val="Arial Narrow"/>
      <family val="2"/>
    </font>
    <font>
      <b/>
      <sz val="10"/>
      <color theme="0"/>
      <name val="Arial Narrow"/>
      <family val="2"/>
    </font>
    <font>
      <sz val="11"/>
      <color theme="0"/>
      <name val="Arial Narrow"/>
      <family val="2"/>
    </font>
    <font>
      <sz val="10"/>
      <name val="Calibri"/>
      <family val="2"/>
      <scheme val="minor"/>
    </font>
    <font>
      <b/>
      <sz val="12"/>
      <color theme="9"/>
      <name val="Arial Narrow"/>
      <family val="2"/>
    </font>
    <font>
      <sz val="11"/>
      <color theme="9"/>
      <name val="Calibri"/>
      <family val="2"/>
      <scheme val="minor"/>
    </font>
    <font>
      <b/>
      <sz val="14"/>
      <color theme="9"/>
      <name val="Arial Narrow"/>
      <family val="2"/>
    </font>
    <font>
      <sz val="11"/>
      <color rgb="FFFFFF66"/>
      <name val="Arial Narrow"/>
      <family val="2"/>
    </font>
    <font>
      <sz val="10"/>
      <color theme="0"/>
      <name val="Arial Narrow"/>
      <family val="2"/>
    </font>
    <font>
      <b/>
      <sz val="10"/>
      <color theme="2"/>
      <name val="Arial Narrow"/>
      <family val="2"/>
    </font>
    <font>
      <strike/>
      <sz val="11"/>
      <color theme="2"/>
      <name val="Arial Narrow"/>
      <family val="2"/>
    </font>
    <font>
      <sz val="8"/>
      <color theme="1"/>
      <name val="Arial Narrow"/>
      <family val="2"/>
    </font>
    <font>
      <u/>
      <sz val="12"/>
      <color theme="10"/>
      <name val="Arial Narrow"/>
      <family val="2"/>
    </font>
    <font>
      <b/>
      <sz val="10"/>
      <name val="Arial Narrow"/>
      <family val="2"/>
    </font>
    <font>
      <sz val="9.5"/>
      <color theme="1"/>
      <name val="Arial Narrow"/>
      <family val="2"/>
    </font>
    <font>
      <b/>
      <sz val="11"/>
      <color theme="0"/>
      <name val="Calibri"/>
      <family val="2"/>
      <scheme val="minor"/>
    </font>
    <font>
      <sz val="11"/>
      <color rgb="FFFF0000"/>
      <name val="Arial Narrow"/>
      <family val="2"/>
    </font>
    <font>
      <u/>
      <sz val="11"/>
      <color theme="10"/>
      <name val="Arial Narrow"/>
      <family val="2"/>
    </font>
  </fonts>
  <fills count="8">
    <fill>
      <patternFill patternType="none"/>
    </fill>
    <fill>
      <patternFill patternType="gray125"/>
    </fill>
    <fill>
      <patternFill patternType="solid">
        <fgColor theme="2"/>
        <bgColor indexed="64"/>
      </patternFill>
    </fill>
    <fill>
      <patternFill patternType="solid">
        <fgColor rgb="FFFFFF00"/>
        <bgColor indexed="64"/>
      </patternFill>
    </fill>
    <fill>
      <patternFill patternType="solid">
        <fgColor theme="2" tint="-0.249977111117893"/>
        <bgColor indexed="64"/>
      </patternFill>
    </fill>
    <fill>
      <patternFill patternType="solid">
        <fgColor rgb="FFFFFF66"/>
        <bgColor indexed="64"/>
      </patternFill>
    </fill>
    <fill>
      <patternFill patternType="solid">
        <fgColor theme="1"/>
        <bgColor indexed="64"/>
      </patternFill>
    </fill>
    <fill>
      <patternFill patternType="solid">
        <fgColor rgb="FFFF0000"/>
        <bgColor indexed="64"/>
      </patternFill>
    </fill>
  </fills>
  <borders count="17">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s>
  <cellStyleXfs count="6">
    <xf numFmtId="0" fontId="0" fillId="0" borderId="0"/>
    <xf numFmtId="165"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30" fillId="0" borderId="0" applyNumberFormat="0" applyFill="0" applyBorder="0" applyAlignment="0" applyProtection="0"/>
    <xf numFmtId="9" fontId="1" fillId="0" borderId="0" applyFont="0" applyFill="0" applyBorder="0" applyAlignment="0" applyProtection="0"/>
  </cellStyleXfs>
  <cellXfs count="285">
    <xf numFmtId="0" fontId="0" fillId="0" borderId="0" xfId="0"/>
    <xf numFmtId="0" fontId="0" fillId="0" borderId="0" xfId="0" applyFill="1"/>
    <xf numFmtId="0" fontId="7" fillId="0" borderId="0" xfId="0" applyFont="1"/>
    <xf numFmtId="0" fontId="0" fillId="0" borderId="0" xfId="0" applyNumberFormat="1" applyProtection="1"/>
    <xf numFmtId="0" fontId="7" fillId="0" borderId="0" xfId="0" applyFont="1" applyAlignment="1"/>
    <xf numFmtId="0" fontId="13" fillId="0" borderId="0" xfId="0" applyFont="1" applyAlignment="1"/>
    <xf numFmtId="0" fontId="7" fillId="0" borderId="0" xfId="0" applyFont="1" applyBorder="1" applyAlignment="1" applyProtection="1">
      <protection locked="0"/>
    </xf>
    <xf numFmtId="0" fontId="0" fillId="0" borderId="0" xfId="0" applyFont="1" applyAlignment="1">
      <alignment wrapText="1"/>
    </xf>
    <xf numFmtId="0" fontId="3" fillId="0" borderId="0" xfId="0" applyFont="1" applyAlignment="1">
      <alignment horizontal="center" wrapText="1"/>
    </xf>
    <xf numFmtId="0" fontId="3" fillId="3" borderId="0" xfId="0" applyFont="1" applyFill="1" applyAlignment="1">
      <alignment wrapText="1"/>
    </xf>
    <xf numFmtId="0" fontId="0" fillId="3" borderId="0" xfId="0" applyFont="1" applyFill="1" applyAlignment="1">
      <alignment wrapText="1"/>
    </xf>
    <xf numFmtId="0" fontId="0" fillId="3" borderId="0" xfId="0" applyFill="1"/>
    <xf numFmtId="0" fontId="0" fillId="0" borderId="0" xfId="0" applyFont="1" applyAlignment="1"/>
    <xf numFmtId="0" fontId="0" fillId="3" borderId="0" xfId="0" applyFont="1" applyFill="1" applyAlignment="1"/>
    <xf numFmtId="0" fontId="28" fillId="0" borderId="0" xfId="0" applyFont="1"/>
    <xf numFmtId="0" fontId="17" fillId="0" borderId="0" xfId="0" applyFont="1"/>
    <xf numFmtId="0" fontId="0" fillId="0" borderId="0" xfId="0" applyProtection="1"/>
    <xf numFmtId="0" fontId="25" fillId="0" borderId="0" xfId="0" applyFont="1" applyProtection="1"/>
    <xf numFmtId="0" fontId="27" fillId="0" borderId="0" xfId="0" applyFont="1" applyProtection="1"/>
    <xf numFmtId="0" fontId="25" fillId="0" borderId="0" xfId="0" applyFont="1" applyBorder="1" applyAlignment="1" applyProtection="1"/>
    <xf numFmtId="0" fontId="2" fillId="0" borderId="0" xfId="0" applyFont="1" applyProtection="1"/>
    <xf numFmtId="0" fontId="23" fillId="0" borderId="0" xfId="0" applyFont="1" applyAlignment="1" applyProtection="1"/>
    <xf numFmtId="0" fontId="0" fillId="0" borderId="0" xfId="0" applyAlignment="1" applyProtection="1">
      <alignment vertical="center"/>
    </xf>
    <xf numFmtId="0" fontId="7" fillId="0" borderId="0" xfId="0" applyFont="1" applyProtection="1"/>
    <xf numFmtId="0" fontId="5" fillId="0" borderId="0" xfId="0" applyFont="1" applyProtection="1"/>
    <xf numFmtId="0" fontId="2" fillId="0" borderId="0" xfId="0" applyNumberFormat="1" applyFont="1" applyProtection="1"/>
    <xf numFmtId="0" fontId="0" fillId="0" borderId="0" xfId="0" applyFill="1" applyAlignment="1" applyProtection="1">
      <alignment vertical="center"/>
    </xf>
    <xf numFmtId="0" fontId="20" fillId="0" borderId="0" xfId="0" applyFont="1" applyAlignment="1" applyProtection="1"/>
    <xf numFmtId="0" fontId="21" fillId="0" borderId="0" xfId="0" applyFont="1" applyAlignment="1" applyProtection="1"/>
    <xf numFmtId="0" fontId="13" fillId="0" borderId="0" xfId="0" applyFont="1" applyProtection="1"/>
    <xf numFmtId="0" fontId="19" fillId="0" borderId="0" xfId="0" applyFont="1" applyProtection="1"/>
    <xf numFmtId="0" fontId="7" fillId="0" borderId="0" xfId="0" applyFont="1" applyAlignment="1" applyProtection="1"/>
    <xf numFmtId="0" fontId="13" fillId="0" borderId="0" xfId="0" applyFont="1" applyAlignment="1" applyProtection="1"/>
    <xf numFmtId="0" fontId="7" fillId="0" borderId="0" xfId="0" applyFont="1" applyBorder="1" applyAlignment="1" applyProtection="1"/>
    <xf numFmtId="0" fontId="7" fillId="0" borderId="0" xfId="0" applyFont="1" applyBorder="1" applyProtection="1"/>
    <xf numFmtId="0" fontId="13" fillId="0" borderId="0" xfId="0" applyFont="1" applyBorder="1" applyProtection="1"/>
    <xf numFmtId="0" fontId="19" fillId="0" borderId="0" xfId="0" applyFont="1" applyBorder="1" applyProtection="1"/>
    <xf numFmtId="0" fontId="18" fillId="0" borderId="0" xfId="0" applyFont="1" applyProtection="1"/>
    <xf numFmtId="0" fontId="11" fillId="0" borderId="0" xfId="0" applyFont="1" applyProtection="1"/>
    <xf numFmtId="0" fontId="7" fillId="0" borderId="0" xfId="0" applyFont="1" applyFill="1" applyBorder="1" applyProtection="1"/>
    <xf numFmtId="0" fontId="13" fillId="0" borderId="0" xfId="0" applyFont="1" applyFill="1" applyBorder="1" applyProtection="1"/>
    <xf numFmtId="0" fontId="13" fillId="0" borderId="0" xfId="0" applyFont="1" applyFill="1" applyProtection="1"/>
    <xf numFmtId="0" fontId="11" fillId="2" borderId="8" xfId="0" applyFont="1" applyFill="1" applyBorder="1" applyAlignment="1" applyProtection="1">
      <alignment horizontal="center" vertical="center"/>
    </xf>
    <xf numFmtId="0" fontId="11" fillId="2" borderId="6" xfId="0" applyFont="1" applyFill="1" applyBorder="1" applyAlignment="1" applyProtection="1">
      <alignment horizontal="center" vertical="center"/>
    </xf>
    <xf numFmtId="165" fontId="5" fillId="0" borderId="1" xfId="1" applyFont="1" applyBorder="1" applyProtection="1"/>
    <xf numFmtId="165" fontId="5" fillId="0" borderId="3" xfId="0" applyNumberFormat="1" applyFont="1" applyBorder="1" applyProtection="1"/>
    <xf numFmtId="165" fontId="0" fillId="0" borderId="0" xfId="0" applyNumberFormat="1" applyBorder="1" applyProtection="1"/>
    <xf numFmtId="0" fontId="0" fillId="0" borderId="0" xfId="0" applyBorder="1" applyProtection="1"/>
    <xf numFmtId="167" fontId="1" fillId="0" borderId="0" xfId="2" applyNumberFormat="1" applyFont="1" applyFill="1" applyBorder="1" applyAlignment="1" applyProtection="1">
      <alignment horizontal="right"/>
    </xf>
    <xf numFmtId="168" fontId="1" fillId="0" borderId="0" xfId="2" applyNumberFormat="1" applyFont="1" applyFill="1" applyBorder="1" applyAlignment="1" applyProtection="1">
      <alignment horizontal="right"/>
    </xf>
    <xf numFmtId="0" fontId="0" fillId="0" borderId="0" xfId="0" applyFill="1" applyBorder="1" applyProtection="1"/>
    <xf numFmtId="1" fontId="0" fillId="0" borderId="0" xfId="0" applyNumberFormat="1" applyFill="1" applyBorder="1" applyAlignment="1" applyProtection="1">
      <alignment horizontal="center"/>
    </xf>
    <xf numFmtId="0" fontId="5" fillId="0" borderId="0" xfId="0" applyFont="1" applyAlignment="1" applyProtection="1">
      <alignment horizontal="right"/>
    </xf>
    <xf numFmtId="0" fontId="0" fillId="0" borderId="0" xfId="0" applyFill="1" applyProtection="1"/>
    <xf numFmtId="0" fontId="11" fillId="0" borderId="0" xfId="0" applyFont="1" applyFill="1" applyBorder="1" applyAlignment="1" applyProtection="1"/>
    <xf numFmtId="0" fontId="11" fillId="0" borderId="4" xfId="0" applyFont="1" applyFill="1" applyBorder="1" applyAlignment="1" applyProtection="1"/>
    <xf numFmtId="0" fontId="0" fillId="0" borderId="0" xfId="0" applyFill="1" applyBorder="1" applyAlignment="1" applyProtection="1"/>
    <xf numFmtId="0" fontId="0" fillId="0" borderId="4" xfId="0" applyFill="1" applyBorder="1" applyAlignment="1" applyProtection="1"/>
    <xf numFmtId="0" fontId="0" fillId="0" borderId="5" xfId="0" applyFill="1" applyBorder="1" applyAlignment="1" applyProtection="1"/>
    <xf numFmtId="0" fontId="0" fillId="0" borderId="0" xfId="0" applyBorder="1" applyAlignment="1" applyProtection="1">
      <alignment vertical="center"/>
    </xf>
    <xf numFmtId="0" fontId="0" fillId="2" borderId="2" xfId="0" applyFill="1" applyBorder="1" applyAlignment="1" applyProtection="1"/>
    <xf numFmtId="0" fontId="7" fillId="0" borderId="0" xfId="0" applyFont="1" applyAlignment="1" applyProtection="1">
      <alignment horizontal="justify" vertical="center" wrapText="1"/>
    </xf>
    <xf numFmtId="0" fontId="8" fillId="0" borderId="0" xfId="0" applyFont="1" applyAlignment="1" applyProtection="1">
      <alignment horizontal="justify" vertical="center" wrapText="1"/>
    </xf>
    <xf numFmtId="0" fontId="5" fillId="0" borderId="0" xfId="0" applyFont="1" applyAlignment="1" applyProtection="1">
      <alignment horizontal="justify" vertical="top" wrapText="1"/>
    </xf>
    <xf numFmtId="0" fontId="10" fillId="0" borderId="0" xfId="0" applyFont="1" applyAlignment="1" applyProtection="1"/>
    <xf numFmtId="0" fontId="7" fillId="0" borderId="0" xfId="0" applyFont="1" applyAlignment="1" applyProtection="1">
      <alignment horizontal="justify" vertical="top"/>
    </xf>
    <xf numFmtId="0" fontId="8" fillId="0" borderId="0" xfId="0" applyFont="1" applyAlignment="1" applyProtection="1">
      <alignment horizontal="justify" vertical="top"/>
    </xf>
    <xf numFmtId="0" fontId="7" fillId="0" borderId="0" xfId="0" applyFont="1" applyAlignment="1" applyProtection="1">
      <alignment horizontal="justify" vertical="top" wrapText="1"/>
    </xf>
    <xf numFmtId="0" fontId="8" fillId="0" borderId="0" xfId="0" applyFont="1" applyAlignment="1" applyProtection="1">
      <alignment horizontal="justify" vertical="top" wrapText="1"/>
    </xf>
    <xf numFmtId="0" fontId="7" fillId="0" borderId="0" xfId="0" applyFont="1" applyFill="1" applyAlignment="1" applyProtection="1">
      <alignment horizontal="justify" vertical="top"/>
    </xf>
    <xf numFmtId="0" fontId="8" fillId="0" borderId="0" xfId="0" applyFont="1" applyFill="1" applyAlignment="1" applyProtection="1">
      <alignment horizontal="justify" vertical="top"/>
    </xf>
    <xf numFmtId="49" fontId="0" fillId="0" borderId="0" xfId="0" applyNumberFormat="1" applyAlignment="1" applyProtection="1"/>
    <xf numFmtId="0" fontId="5" fillId="0" borderId="0" xfId="0" applyFont="1" applyAlignment="1" applyProtection="1">
      <alignment vertical="center"/>
    </xf>
    <xf numFmtId="0" fontId="0" fillId="0" borderId="0" xfId="0" applyAlignment="1" applyProtection="1"/>
    <xf numFmtId="0" fontId="29" fillId="0" borderId="0" xfId="0" applyFont="1" applyProtection="1"/>
    <xf numFmtId="169" fontId="29" fillId="0" borderId="0" xfId="0" applyNumberFormat="1" applyFont="1" applyFill="1" applyBorder="1" applyAlignment="1" applyProtection="1">
      <alignment horizontal="center"/>
    </xf>
    <xf numFmtId="0" fontId="0" fillId="0" borderId="0" xfId="0" applyNumberFormat="1" applyFont="1" applyFill="1" applyBorder="1" applyAlignment="1" applyProtection="1">
      <alignment horizontal="center"/>
      <protection locked="0"/>
    </xf>
    <xf numFmtId="0" fontId="7" fillId="0" borderId="0" xfId="0" applyNumberFormat="1" applyFont="1" applyFill="1" applyBorder="1" applyAlignment="1" applyProtection="1">
      <alignment horizontal="center"/>
      <protection locked="0"/>
    </xf>
    <xf numFmtId="0" fontId="0" fillId="0" borderId="0" xfId="0" applyNumberFormat="1" applyFont="1" applyFill="1"/>
    <xf numFmtId="0" fontId="7" fillId="0" borderId="0" xfId="0" applyFont="1" applyAlignment="1" applyProtection="1">
      <alignment horizontal="left"/>
    </xf>
    <xf numFmtId="0" fontId="7" fillId="0" borderId="0" xfId="0" applyFont="1" applyAlignment="1" applyProtection="1">
      <alignment shrinkToFit="1"/>
    </xf>
    <xf numFmtId="0" fontId="13" fillId="0" borderId="0" xfId="0" applyFont="1" applyAlignment="1" applyProtection="1">
      <alignment horizontal="left"/>
    </xf>
    <xf numFmtId="0" fontId="31" fillId="0" borderId="0" xfId="0" applyFont="1" applyProtection="1"/>
    <xf numFmtId="0" fontId="2" fillId="0" borderId="0" xfId="0" applyFont="1" applyAlignment="1" applyProtection="1">
      <alignment wrapText="1"/>
    </xf>
    <xf numFmtId="49" fontId="0" fillId="0" borderId="0" xfId="0" applyNumberFormat="1"/>
    <xf numFmtId="2" fontId="0" fillId="3" borderId="0" xfId="0" applyNumberFormat="1" applyFill="1"/>
    <xf numFmtId="0" fontId="32" fillId="0" borderId="0" xfId="0" applyFont="1" applyProtection="1"/>
    <xf numFmtId="0" fontId="0" fillId="0" borderId="0" xfId="0" applyAlignment="1">
      <alignment wrapText="1"/>
    </xf>
    <xf numFmtId="0" fontId="0" fillId="0" borderId="0" xfId="0" applyAlignment="1"/>
    <xf numFmtId="0" fontId="3" fillId="0" borderId="9" xfId="0" applyFont="1" applyBorder="1" applyAlignment="1" applyProtection="1"/>
    <xf numFmtId="0" fontId="3" fillId="0" borderId="0" xfId="0" applyFont="1" applyBorder="1" applyAlignment="1" applyProtection="1"/>
    <xf numFmtId="0" fontId="23" fillId="0" borderId="0" xfId="0" applyFont="1" applyProtection="1"/>
    <xf numFmtId="0" fontId="0" fillId="3" borderId="0" xfId="0" applyFill="1" applyAlignment="1"/>
    <xf numFmtId="9" fontId="0" fillId="0" borderId="0" xfId="5" applyFont="1"/>
    <xf numFmtId="165" fontId="0" fillId="0" borderId="0" xfId="1" applyFont="1"/>
    <xf numFmtId="10" fontId="0" fillId="0" borderId="0" xfId="5" applyNumberFormat="1" applyFont="1"/>
    <xf numFmtId="0" fontId="0" fillId="4" borderId="0" xfId="0" applyFill="1" applyAlignment="1">
      <alignment horizontal="center" wrapText="1"/>
    </xf>
    <xf numFmtId="0" fontId="0" fillId="4" borderId="0" xfId="0" applyFill="1" applyAlignment="1">
      <alignment horizontal="center"/>
    </xf>
    <xf numFmtId="10" fontId="1" fillId="0" borderId="0" xfId="5" applyNumberFormat="1" applyFont="1"/>
    <xf numFmtId="10" fontId="1" fillId="0" borderId="0" xfId="5" applyNumberFormat="1" applyFont="1" applyFill="1"/>
    <xf numFmtId="170" fontId="0" fillId="0" borderId="0" xfId="5" applyNumberFormat="1" applyFont="1"/>
    <xf numFmtId="169" fontId="2" fillId="0" borderId="0" xfId="0" applyNumberFormat="1" applyFont="1" applyFill="1" applyBorder="1" applyAlignment="1" applyProtection="1">
      <alignment horizontal="center"/>
    </xf>
    <xf numFmtId="169" fontId="24" fillId="0" borderId="0" xfId="0" applyNumberFormat="1" applyFont="1" applyFill="1" applyBorder="1" applyProtection="1"/>
    <xf numFmtId="169" fontId="24" fillId="0" borderId="0" xfId="2" applyNumberFormat="1" applyFont="1" applyFill="1" applyBorder="1" applyAlignment="1" applyProtection="1">
      <alignment horizontal="right"/>
    </xf>
    <xf numFmtId="169" fontId="2" fillId="0" borderId="0" xfId="2" applyNumberFormat="1" applyFont="1" applyFill="1" applyBorder="1" applyAlignment="1" applyProtection="1">
      <alignment horizontal="right"/>
    </xf>
    <xf numFmtId="1" fontId="2" fillId="0" borderId="0" xfId="0" applyNumberFormat="1" applyFont="1" applyFill="1" applyBorder="1" applyAlignment="1" applyProtection="1">
      <alignment horizontal="center"/>
    </xf>
    <xf numFmtId="0" fontId="13" fillId="0" borderId="4" xfId="0" applyFont="1" applyBorder="1" applyAlignment="1" applyProtection="1"/>
    <xf numFmtId="1" fontId="4" fillId="0" borderId="0" xfId="0" applyNumberFormat="1" applyFont="1" applyFill="1" applyBorder="1" applyAlignment="1" applyProtection="1">
      <alignment horizontal="center"/>
    </xf>
    <xf numFmtId="167" fontId="15" fillId="0" borderId="0" xfId="2" applyNumberFormat="1" applyFont="1" applyFill="1" applyBorder="1" applyAlignment="1" applyProtection="1">
      <alignment horizontal="right"/>
    </xf>
    <xf numFmtId="0" fontId="27" fillId="0" borderId="0" xfId="0" applyFont="1" applyProtection="1">
      <protection locked="0"/>
    </xf>
    <xf numFmtId="0" fontId="3" fillId="0" borderId="0" xfId="0" applyFont="1" applyFill="1" applyBorder="1" applyAlignment="1" applyProtection="1">
      <alignment vertical="center"/>
    </xf>
    <xf numFmtId="171" fontId="5" fillId="0" borderId="2" xfId="1" applyNumberFormat="1" applyFont="1" applyFill="1" applyBorder="1" applyAlignment="1" applyProtection="1">
      <alignment horizontal="right"/>
    </xf>
    <xf numFmtId="0" fontId="5" fillId="0" borderId="0" xfId="0" applyFont="1" applyBorder="1" applyAlignment="1" applyProtection="1">
      <alignment horizontal="right"/>
    </xf>
    <xf numFmtId="1" fontId="35" fillId="0" borderId="0" xfId="0" applyNumberFormat="1" applyFont="1" applyFill="1" applyBorder="1" applyAlignment="1" applyProtection="1"/>
    <xf numFmtId="0" fontId="36" fillId="0" borderId="0" xfId="0" applyFont="1" applyAlignment="1" applyProtection="1"/>
    <xf numFmtId="0" fontId="37" fillId="0" borderId="0" xfId="0" applyFont="1" applyProtection="1"/>
    <xf numFmtId="0" fontId="7" fillId="0" borderId="0" xfId="0" applyFont="1" applyBorder="1" applyAlignment="1" applyProtection="1">
      <alignment wrapText="1"/>
    </xf>
    <xf numFmtId="165" fontId="0" fillId="0" borderId="0" xfId="0" applyNumberFormat="1"/>
    <xf numFmtId="0" fontId="4" fillId="0" borderId="0" xfId="0" applyFont="1" applyProtection="1"/>
    <xf numFmtId="0" fontId="4" fillId="0" borderId="0" xfId="0" applyFont="1" applyProtection="1">
      <protection hidden="1"/>
    </xf>
    <xf numFmtId="0" fontId="39" fillId="0" borderId="0" xfId="0" applyFont="1" applyFill="1" applyProtection="1">
      <protection locked="0"/>
    </xf>
    <xf numFmtId="0" fontId="40" fillId="0" borderId="0" xfId="0" applyFont="1" applyProtection="1"/>
    <xf numFmtId="0" fontId="25" fillId="5" borderId="0" xfId="0" applyFont="1" applyFill="1" applyAlignment="1" applyProtection="1">
      <alignment vertical="center"/>
    </xf>
    <xf numFmtId="0" fontId="26" fillId="5" borderId="0" xfId="0" applyFont="1" applyFill="1" applyProtection="1"/>
    <xf numFmtId="0" fontId="0" fillId="5" borderId="0" xfId="0" applyFill="1" applyProtection="1"/>
    <xf numFmtId="0" fontId="25" fillId="5" borderId="0" xfId="0" applyFont="1" applyFill="1" applyProtection="1"/>
    <xf numFmtId="0" fontId="4" fillId="0" borderId="4" xfId="0" applyFont="1" applyFill="1" applyBorder="1" applyAlignment="1" applyProtection="1"/>
    <xf numFmtId="0" fontId="4" fillId="0" borderId="0" xfId="0" applyFont="1" applyFill="1" applyProtection="1"/>
    <xf numFmtId="0" fontId="4" fillId="0" borderId="0" xfId="0" applyFont="1" applyProtection="1">
      <protection locked="0"/>
    </xf>
    <xf numFmtId="0" fontId="0" fillId="0" borderId="0" xfId="0" applyAlignment="1" applyProtection="1">
      <alignment horizontal="center"/>
    </xf>
    <xf numFmtId="0" fontId="23" fillId="0" borderId="0" xfId="0" applyFont="1" applyFill="1" applyAlignment="1" applyProtection="1"/>
    <xf numFmtId="0" fontId="25" fillId="5" borderId="0" xfId="0" applyFont="1" applyFill="1" applyAlignment="1" applyProtection="1">
      <alignment horizontal="left" vertical="center"/>
    </xf>
    <xf numFmtId="1" fontId="16" fillId="2" borderId="9" xfId="0" applyNumberFormat="1" applyFont="1" applyFill="1" applyBorder="1" applyAlignment="1" applyProtection="1">
      <alignment vertical="center"/>
    </xf>
    <xf numFmtId="1" fontId="16" fillId="2" borderId="4" xfId="0" applyNumberFormat="1" applyFont="1" applyFill="1" applyBorder="1" applyAlignment="1" applyProtection="1">
      <alignment vertical="center"/>
    </xf>
    <xf numFmtId="165" fontId="5" fillId="0" borderId="2" xfId="1" applyFont="1" applyBorder="1" applyAlignment="1" applyProtection="1"/>
    <xf numFmtId="1" fontId="16" fillId="0" borderId="0" xfId="0" applyNumberFormat="1" applyFont="1" applyFill="1" applyBorder="1" applyAlignment="1" applyProtection="1">
      <alignment vertical="center"/>
    </xf>
    <xf numFmtId="165" fontId="5" fillId="0" borderId="0" xfId="1" applyFont="1" applyFill="1" applyBorder="1" applyAlignment="1" applyProtection="1"/>
    <xf numFmtId="0" fontId="15" fillId="0" borderId="0" xfId="0" applyFont="1" applyAlignment="1" applyProtection="1">
      <alignment vertical="top" wrapText="1"/>
    </xf>
    <xf numFmtId="0" fontId="15" fillId="0" borderId="0" xfId="0" applyFont="1" applyFill="1" applyAlignment="1" applyProtection="1">
      <alignment vertical="top" wrapText="1"/>
    </xf>
    <xf numFmtId="1" fontId="35" fillId="0" borderId="4" xfId="0" applyNumberFormat="1" applyFont="1" applyFill="1" applyBorder="1" applyAlignment="1" applyProtection="1">
      <protection locked="0"/>
    </xf>
    <xf numFmtId="0" fontId="7" fillId="0" borderId="0" xfId="0" applyFont="1" applyFill="1" applyBorder="1" applyAlignment="1" applyProtection="1">
      <alignment wrapText="1"/>
    </xf>
    <xf numFmtId="0" fontId="22" fillId="0" borderId="0" xfId="0" applyFont="1" applyFill="1" applyBorder="1" applyAlignment="1" applyProtection="1">
      <alignment wrapText="1"/>
    </xf>
    <xf numFmtId="0" fontId="7" fillId="0" borderId="0" xfId="0" applyFont="1" applyFill="1" applyAlignment="1" applyProtection="1">
      <alignment horizontal="right"/>
    </xf>
    <xf numFmtId="0" fontId="7" fillId="0" borderId="0" xfId="0" applyFont="1" applyFill="1" applyAlignment="1" applyProtection="1"/>
    <xf numFmtId="0" fontId="7" fillId="0" borderId="0" xfId="0" applyFont="1" applyProtection="1">
      <protection locked="0"/>
    </xf>
    <xf numFmtId="0" fontId="38" fillId="0" borderId="0" xfId="0" applyFont="1" applyFill="1" applyBorder="1" applyAlignment="1" applyProtection="1"/>
    <xf numFmtId="0" fontId="38" fillId="0" borderId="0" xfId="0" applyFont="1" applyFill="1" applyBorder="1" applyAlignment="1" applyProtection="1">
      <alignment horizontal="left"/>
    </xf>
    <xf numFmtId="0" fontId="41" fillId="2" borderId="3" xfId="0" applyFont="1" applyFill="1" applyBorder="1" applyAlignment="1" applyProtection="1"/>
    <xf numFmtId="0" fontId="0" fillId="0" borderId="0" xfId="0" applyNumberFormat="1" applyAlignment="1">
      <alignment horizontal="center"/>
    </xf>
    <xf numFmtId="0" fontId="28" fillId="0" borderId="0" xfId="0" applyFont="1" applyAlignment="1"/>
    <xf numFmtId="0" fontId="6" fillId="0" borderId="0" xfId="0" applyFont="1" applyProtection="1"/>
    <xf numFmtId="0" fontId="7" fillId="0" borderId="0" xfId="0" applyFont="1" applyAlignment="1">
      <alignment wrapText="1"/>
    </xf>
    <xf numFmtId="0" fontId="5" fillId="0" borderId="0" xfId="0" applyFont="1" applyAlignment="1" applyProtection="1">
      <alignment horizontal="right" vertical="top"/>
    </xf>
    <xf numFmtId="0" fontId="31" fillId="0" borderId="0" xfId="0" applyFont="1" applyAlignment="1" applyProtection="1">
      <alignment wrapText="1"/>
      <protection hidden="1"/>
    </xf>
    <xf numFmtId="0" fontId="0" fillId="0" borderId="0" xfId="0" applyFont="1" applyFill="1" applyAlignment="1">
      <alignment wrapText="1"/>
    </xf>
    <xf numFmtId="0" fontId="28" fillId="0" borderId="0" xfId="0" applyFont="1" applyFill="1"/>
    <xf numFmtId="0" fontId="48" fillId="0" borderId="0" xfId="0" applyFont="1" applyProtection="1"/>
    <xf numFmtId="0" fontId="49" fillId="0" borderId="0" xfId="4" applyFont="1" applyAlignment="1" applyProtection="1"/>
    <xf numFmtId="0" fontId="48" fillId="0" borderId="0" xfId="0" applyNumberFormat="1" applyFont="1" applyProtection="1"/>
    <xf numFmtId="0" fontId="0" fillId="0" borderId="0" xfId="0" applyAlignment="1" applyProtection="1">
      <alignment vertical="top"/>
    </xf>
    <xf numFmtId="0" fontId="11" fillId="2" borderId="1" xfId="0" applyFont="1" applyFill="1" applyBorder="1" applyAlignment="1" applyProtection="1">
      <alignment horizontal="center" wrapText="1"/>
    </xf>
    <xf numFmtId="0" fontId="11" fillId="2" borderId="10" xfId="0" applyFont="1" applyFill="1" applyBorder="1" applyAlignment="1" applyProtection="1">
      <alignment horizontal="center" vertical="center" wrapText="1"/>
    </xf>
    <xf numFmtId="0" fontId="0" fillId="2" borderId="7" xfId="0" applyFill="1" applyBorder="1" applyProtection="1"/>
    <xf numFmtId="171" fontId="17" fillId="0" borderId="1" xfId="1" applyNumberFormat="1" applyFont="1" applyFill="1" applyBorder="1" applyAlignment="1" applyProtection="1">
      <alignment horizontal="right"/>
    </xf>
    <xf numFmtId="0" fontId="0" fillId="0" borderId="0" xfId="0" applyAlignment="1">
      <alignment vertical="center" wrapText="1"/>
    </xf>
    <xf numFmtId="0" fontId="0" fillId="0" borderId="0" xfId="0" applyAlignment="1" applyProtection="1"/>
    <xf numFmtId="0" fontId="6" fillId="0" borderId="0" xfId="0" applyFont="1" applyAlignment="1" applyProtection="1">
      <alignment vertical="top" wrapText="1"/>
    </xf>
    <xf numFmtId="0" fontId="5" fillId="0" borderId="0" xfId="0" applyFont="1" applyAlignment="1" applyProtection="1">
      <alignment vertical="top"/>
    </xf>
    <xf numFmtId="49" fontId="7" fillId="0" borderId="0" xfId="0" applyNumberFormat="1" applyFont="1" applyAlignment="1" applyProtection="1">
      <alignment horizontal="justify"/>
    </xf>
    <xf numFmtId="0" fontId="7" fillId="0" borderId="0" xfId="0" applyNumberFormat="1" applyFont="1" applyAlignment="1" applyProtection="1">
      <alignment horizontal="justify"/>
    </xf>
    <xf numFmtId="0" fontId="7" fillId="0" borderId="0" xfId="0" applyFont="1" applyAlignment="1" applyProtection="1">
      <alignment horizontal="justify"/>
    </xf>
    <xf numFmtId="0" fontId="6" fillId="0" borderId="0" xfId="0" applyFont="1" applyAlignment="1" applyProtection="1">
      <alignment vertical="top"/>
    </xf>
    <xf numFmtId="0" fontId="2" fillId="0" borderId="0" xfId="0" applyFont="1" applyAlignment="1" applyProtection="1">
      <alignment vertical="top"/>
    </xf>
    <xf numFmtId="0" fontId="0" fillId="0" borderId="0" xfId="0" applyNumberFormat="1" applyAlignment="1" applyProtection="1">
      <alignment vertical="top"/>
    </xf>
    <xf numFmtId="49" fontId="0" fillId="0" borderId="0" xfId="0" applyNumberFormat="1" applyAlignment="1" applyProtection="1">
      <alignment wrapText="1"/>
    </xf>
    <xf numFmtId="0" fontId="0" fillId="0" borderId="0" xfId="0" applyAlignment="1" applyProtection="1">
      <alignment wrapText="1"/>
    </xf>
    <xf numFmtId="0" fontId="6" fillId="0" borderId="0" xfId="0" applyFont="1" applyAlignment="1">
      <alignment horizontal="left" vertical="top" wrapText="1"/>
    </xf>
    <xf numFmtId="0" fontId="6" fillId="0" borderId="0" xfId="0" applyFont="1" applyAlignment="1" applyProtection="1">
      <alignment horizontal="justify" vertical="top" wrapText="1"/>
    </xf>
    <xf numFmtId="0" fontId="6" fillId="0" borderId="0" xfId="0" applyFont="1" applyAlignment="1" applyProtection="1">
      <alignment vertical="top" wrapText="1"/>
    </xf>
    <xf numFmtId="0" fontId="6" fillId="0" borderId="0" xfId="0" applyFont="1" applyAlignment="1">
      <alignment horizontal="left" vertical="top" wrapText="1"/>
    </xf>
    <xf numFmtId="0" fontId="47" fillId="7" borderId="0" xfId="0" applyFont="1" applyFill="1" applyAlignment="1" applyProtection="1">
      <alignment horizontal="center" vertical="center" textRotation="90"/>
    </xf>
    <xf numFmtId="0" fontId="11" fillId="2" borderId="3" xfId="0" applyFont="1" applyFill="1" applyBorder="1" applyAlignment="1" applyProtection="1">
      <alignment horizontal="center" wrapText="1"/>
    </xf>
    <xf numFmtId="0" fontId="11" fillId="2" borderId="2" xfId="0" applyFont="1" applyFill="1" applyBorder="1" applyAlignment="1" applyProtection="1">
      <alignment horizontal="center" wrapText="1"/>
    </xf>
    <xf numFmtId="0" fontId="11" fillId="2" borderId="1" xfId="0" applyFont="1" applyFill="1" applyBorder="1" applyAlignment="1" applyProtection="1">
      <alignment horizontal="center" wrapText="1"/>
    </xf>
    <xf numFmtId="165" fontId="25" fillId="2" borderId="2" xfId="1" applyNumberFormat="1" applyFont="1" applyFill="1" applyBorder="1" applyAlignment="1" applyProtection="1">
      <alignment horizontal="right"/>
    </xf>
    <xf numFmtId="164" fontId="25" fillId="2" borderId="2" xfId="1" applyNumberFormat="1" applyFont="1" applyFill="1" applyBorder="1" applyAlignment="1" applyProtection="1">
      <alignment horizontal="right"/>
    </xf>
    <xf numFmtId="164" fontId="25" fillId="2" borderId="1" xfId="1" applyNumberFormat="1" applyFont="1" applyFill="1" applyBorder="1" applyAlignment="1" applyProtection="1">
      <alignment horizontal="right"/>
    </xf>
    <xf numFmtId="0" fontId="12" fillId="0" borderId="0" xfId="0" applyFont="1" applyAlignment="1" applyProtection="1">
      <alignment horizontal="center"/>
    </xf>
    <xf numFmtId="0" fontId="9" fillId="0" borderId="0" xfId="0" applyFont="1" applyAlignment="1" applyProtection="1"/>
    <xf numFmtId="0" fontId="5" fillId="0" borderId="0" xfId="0" applyFont="1" applyAlignment="1" applyProtection="1"/>
    <xf numFmtId="0" fontId="3" fillId="0" borderId="9" xfId="0" applyFont="1" applyBorder="1" applyAlignment="1" applyProtection="1">
      <alignment horizontal="center" wrapText="1"/>
    </xf>
    <xf numFmtId="0" fontId="3" fillId="0" borderId="0" xfId="0" applyFont="1" applyBorder="1" applyAlignment="1" applyProtection="1">
      <alignment horizontal="center" wrapText="1"/>
    </xf>
    <xf numFmtId="49" fontId="7" fillId="0" borderId="3" xfId="0" applyNumberFormat="1" applyFont="1" applyBorder="1" applyAlignment="1" applyProtection="1">
      <alignment vertical="top" wrapText="1"/>
      <protection locked="0"/>
    </xf>
    <xf numFmtId="49" fontId="7" fillId="0" borderId="2" xfId="0" applyNumberFormat="1" applyFont="1" applyBorder="1" applyAlignment="1" applyProtection="1">
      <alignment vertical="top" wrapText="1"/>
      <protection locked="0"/>
    </xf>
    <xf numFmtId="49" fontId="7" fillId="0" borderId="1" xfId="0" applyNumberFormat="1" applyFont="1" applyBorder="1" applyAlignment="1" applyProtection="1">
      <alignment vertical="top" wrapText="1"/>
      <protection locked="0"/>
    </xf>
    <xf numFmtId="0" fontId="7" fillId="0" borderId="3" xfId="0" quotePrefix="1" applyFont="1" applyBorder="1" applyAlignment="1" applyProtection="1">
      <alignment horizontal="center" vertical="top" wrapText="1"/>
      <protection locked="0"/>
    </xf>
    <xf numFmtId="0" fontId="7" fillId="0" borderId="2" xfId="0" quotePrefix="1" applyFont="1" applyBorder="1" applyAlignment="1" applyProtection="1">
      <alignment horizontal="center" vertical="top" wrapText="1"/>
      <protection locked="0"/>
    </xf>
    <xf numFmtId="0" fontId="7" fillId="0" borderId="1" xfId="0" quotePrefix="1" applyFont="1" applyBorder="1" applyAlignment="1" applyProtection="1">
      <alignment horizontal="center" vertical="top" wrapText="1"/>
      <protection locked="0"/>
    </xf>
    <xf numFmtId="171" fontId="17" fillId="0" borderId="3" xfId="1" applyNumberFormat="1" applyFont="1" applyFill="1" applyBorder="1" applyAlignment="1" applyProtection="1">
      <alignment horizontal="right" wrapText="1" shrinkToFit="1"/>
    </xf>
    <xf numFmtId="171" fontId="17" fillId="0" borderId="2" xfId="1" applyNumberFormat="1" applyFont="1" applyFill="1" applyBorder="1" applyAlignment="1" applyProtection="1">
      <alignment horizontal="right" wrapText="1" shrinkToFit="1"/>
    </xf>
    <xf numFmtId="171" fontId="17" fillId="0" borderId="1" xfId="1" applyNumberFormat="1" applyFont="1" applyFill="1" applyBorder="1" applyAlignment="1" applyProtection="1">
      <alignment horizontal="right" wrapText="1" shrinkToFit="1"/>
    </xf>
    <xf numFmtId="44" fontId="7" fillId="0" borderId="3" xfId="0" quotePrefix="1" applyNumberFormat="1" applyFont="1" applyBorder="1" applyAlignment="1" applyProtection="1">
      <alignment horizontal="center"/>
      <protection locked="0"/>
    </xf>
    <xf numFmtId="44" fontId="7" fillId="0" borderId="2" xfId="0" quotePrefix="1" applyNumberFormat="1" applyFont="1" applyBorder="1" applyAlignment="1" applyProtection="1">
      <alignment horizontal="center"/>
      <protection locked="0"/>
    </xf>
    <xf numFmtId="44" fontId="7" fillId="0" borderId="1" xfId="0" quotePrefix="1" applyNumberFormat="1" applyFont="1" applyBorder="1" applyAlignment="1" applyProtection="1">
      <alignment horizontal="center"/>
      <protection locked="0"/>
    </xf>
    <xf numFmtId="171" fontId="42" fillId="2" borderId="14" xfId="0" quotePrefix="1" applyNumberFormat="1" applyFont="1" applyFill="1" applyBorder="1" applyAlignment="1" applyProtection="1">
      <alignment horizontal="right" shrinkToFit="1"/>
      <protection locked="0"/>
    </xf>
    <xf numFmtId="171" fontId="42" fillId="2" borderId="15" xfId="0" quotePrefix="1" applyNumberFormat="1" applyFont="1" applyFill="1" applyBorder="1" applyAlignment="1" applyProtection="1">
      <alignment horizontal="right" shrinkToFit="1"/>
      <protection locked="0"/>
    </xf>
    <xf numFmtId="171" fontId="42" fillId="2" borderId="16" xfId="0" quotePrefix="1" applyNumberFormat="1" applyFont="1" applyFill="1" applyBorder="1" applyAlignment="1" applyProtection="1">
      <alignment horizontal="right" shrinkToFit="1"/>
      <protection locked="0"/>
    </xf>
    <xf numFmtId="166" fontId="7" fillId="0" borderId="3" xfId="0" applyNumberFormat="1" applyFont="1" applyBorder="1" applyAlignment="1" applyProtection="1">
      <alignment vertical="top"/>
      <protection locked="0"/>
    </xf>
    <xf numFmtId="166" fontId="7" fillId="0" borderId="2" xfId="0" applyNumberFormat="1" applyFont="1" applyBorder="1" applyAlignment="1" applyProtection="1">
      <alignment vertical="top"/>
      <protection locked="0"/>
    </xf>
    <xf numFmtId="166" fontId="7" fillId="0" borderId="1" xfId="0" applyNumberFormat="1" applyFont="1" applyBorder="1" applyAlignment="1" applyProtection="1">
      <alignment vertical="top"/>
      <protection locked="0"/>
    </xf>
    <xf numFmtId="0" fontId="5" fillId="0" borderId="0" xfId="0" applyFont="1" applyAlignment="1" applyProtection="1">
      <alignment horizontal="left" wrapText="1"/>
    </xf>
    <xf numFmtId="0" fontId="5" fillId="0" borderId="0" xfId="0" applyFont="1" applyAlignment="1">
      <alignment horizontal="left"/>
    </xf>
    <xf numFmtId="0" fontId="5" fillId="0" borderId="0" xfId="0" applyNumberFormat="1" applyFont="1" applyAlignment="1" applyProtection="1">
      <alignment horizontal="left" wrapText="1"/>
    </xf>
    <xf numFmtId="0" fontId="7" fillId="0" borderId="0" xfId="0" applyFont="1" applyAlignment="1">
      <alignment horizontal="center"/>
    </xf>
    <xf numFmtId="0" fontId="46" fillId="0" borderId="0" xfId="0" applyFont="1" applyFill="1" applyBorder="1" applyAlignment="1" applyProtection="1">
      <alignment horizontal="left" wrapText="1"/>
    </xf>
    <xf numFmtId="171" fontId="42" fillId="2" borderId="11" xfId="0" quotePrefix="1" applyNumberFormat="1" applyFont="1" applyFill="1" applyBorder="1" applyAlignment="1" applyProtection="1">
      <alignment horizontal="right" shrinkToFit="1"/>
      <protection locked="0"/>
    </xf>
    <xf numFmtId="171" fontId="42" fillId="2" borderId="12" xfId="0" quotePrefix="1" applyNumberFormat="1" applyFont="1" applyFill="1" applyBorder="1" applyAlignment="1" applyProtection="1">
      <alignment horizontal="right" shrinkToFit="1"/>
      <protection locked="0"/>
    </xf>
    <xf numFmtId="171" fontId="42" fillId="2" borderId="12" xfId="0" applyNumberFormat="1" applyFont="1" applyFill="1" applyBorder="1" applyAlignment="1" applyProtection="1">
      <alignment horizontal="right" shrinkToFit="1"/>
      <protection locked="0"/>
    </xf>
    <xf numFmtId="171" fontId="42" fillId="2" borderId="13" xfId="0" quotePrefix="1" applyNumberFormat="1" applyFont="1" applyFill="1" applyBorder="1" applyAlignment="1" applyProtection="1">
      <alignment horizontal="right" shrinkToFit="1"/>
      <protection locked="0"/>
    </xf>
    <xf numFmtId="0" fontId="0" fillId="0" borderId="0" xfId="0" applyAlignment="1" applyProtection="1">
      <alignment vertical="top" wrapText="1"/>
    </xf>
    <xf numFmtId="0" fontId="6" fillId="0" borderId="0" xfId="0" applyFont="1" applyAlignment="1">
      <alignment vertical="top" wrapText="1"/>
    </xf>
    <xf numFmtId="0" fontId="6" fillId="0" borderId="0" xfId="0" applyFont="1" applyFill="1" applyAlignment="1" applyProtection="1">
      <alignment horizontal="justify" vertical="top" wrapText="1"/>
    </xf>
    <xf numFmtId="2" fontId="6" fillId="0" borderId="0" xfId="0" applyNumberFormat="1" applyFont="1" applyFill="1" applyAlignment="1" applyProtection="1">
      <alignment horizontal="justify" vertical="top" wrapText="1"/>
    </xf>
    <xf numFmtId="0" fontId="7" fillId="0" borderId="0" xfId="0" applyFont="1" applyBorder="1" applyAlignment="1" applyProtection="1">
      <alignment horizontal="center" wrapText="1"/>
    </xf>
    <xf numFmtId="0" fontId="11" fillId="2" borderId="10" xfId="0" applyFont="1" applyFill="1" applyBorder="1" applyAlignment="1" applyProtection="1">
      <alignment horizontal="center" shrinkToFit="1"/>
    </xf>
    <xf numFmtId="0" fontId="11" fillId="2" borderId="9" xfId="0" applyFont="1" applyFill="1" applyBorder="1" applyAlignment="1" applyProtection="1">
      <alignment horizontal="center" shrinkToFit="1"/>
    </xf>
    <xf numFmtId="0" fontId="11" fillId="2" borderId="8" xfId="0" applyFont="1" applyFill="1" applyBorder="1" applyAlignment="1" applyProtection="1">
      <alignment horizontal="center" shrinkToFit="1"/>
    </xf>
    <xf numFmtId="0" fontId="17" fillId="2" borderId="7" xfId="0" applyFont="1" applyFill="1" applyBorder="1" applyAlignment="1" applyProtection="1">
      <alignment horizontal="center"/>
    </xf>
    <xf numFmtId="0" fontId="17" fillId="2" borderId="4" xfId="0" applyFont="1" applyFill="1" applyBorder="1" applyAlignment="1" applyProtection="1">
      <alignment horizontal="center"/>
    </xf>
    <xf numFmtId="0" fontId="17" fillId="2" borderId="6" xfId="0" applyFont="1" applyFill="1" applyBorder="1" applyAlignment="1" applyProtection="1">
      <alignment horizontal="center"/>
    </xf>
    <xf numFmtId="165" fontId="5" fillId="0" borderId="3" xfId="0" applyNumberFormat="1" applyFont="1" applyBorder="1" applyAlignment="1" applyProtection="1">
      <alignment horizontal="center"/>
    </xf>
    <xf numFmtId="165" fontId="5" fillId="0" borderId="2" xfId="0" applyNumberFormat="1" applyFont="1" applyBorder="1" applyAlignment="1" applyProtection="1">
      <alignment horizontal="center"/>
    </xf>
    <xf numFmtId="165" fontId="5" fillId="0" borderId="1" xfId="0" applyNumberFormat="1" applyFont="1" applyBorder="1" applyAlignment="1" applyProtection="1">
      <alignment horizontal="center"/>
    </xf>
    <xf numFmtId="0" fontId="4" fillId="0" borderId="0" xfId="0" applyFont="1" applyFill="1" applyAlignment="1" applyProtection="1">
      <alignment horizontal="left" vertical="top"/>
    </xf>
    <xf numFmtId="0" fontId="47" fillId="6" borderId="0" xfId="0" applyFont="1" applyFill="1" applyAlignment="1" applyProtection="1">
      <alignment horizontal="center" vertical="center" textRotation="90"/>
    </xf>
    <xf numFmtId="0" fontId="7" fillId="0" borderId="4" xfId="0" applyFont="1" applyBorder="1" applyAlignment="1" applyProtection="1">
      <alignment horizontal="left"/>
      <protection locked="0"/>
    </xf>
    <xf numFmtId="0" fontId="7" fillId="0" borderId="0" xfId="0" applyFont="1" applyAlignment="1" applyProtection="1">
      <alignment horizontal="left"/>
    </xf>
    <xf numFmtId="0" fontId="7" fillId="0" borderId="4" xfId="0" applyFont="1" applyBorder="1" applyAlignment="1" applyProtection="1">
      <alignment horizontal="center"/>
      <protection locked="0"/>
    </xf>
    <xf numFmtId="0" fontId="30" fillId="0" borderId="4" xfId="4" applyBorder="1" applyAlignment="1" applyProtection="1">
      <alignment horizontal="center"/>
      <protection locked="0"/>
    </xf>
    <xf numFmtId="0" fontId="7" fillId="0" borderId="0" xfId="0" applyFont="1" applyAlignment="1" applyProtection="1">
      <alignment horizontal="center" shrinkToFit="1"/>
    </xf>
    <xf numFmtId="0" fontId="7" fillId="0" borderId="0" xfId="0" applyFont="1" applyAlignment="1" applyProtection="1">
      <alignment horizontal="center"/>
    </xf>
    <xf numFmtId="0" fontId="7" fillId="0" borderId="0" xfId="0" applyFont="1" applyAlignment="1" applyProtection="1">
      <alignment horizontal="left" shrinkToFit="1"/>
    </xf>
    <xf numFmtId="0" fontId="13" fillId="3" borderId="4" xfId="0" applyFont="1" applyFill="1" applyBorder="1" applyAlignment="1" applyProtection="1">
      <alignment horizontal="center"/>
      <protection locked="0"/>
    </xf>
    <xf numFmtId="0" fontId="23" fillId="0" borderId="0" xfId="0" applyFont="1"/>
    <xf numFmtId="0" fontId="11" fillId="2" borderId="3" xfId="0" applyFont="1" applyFill="1" applyBorder="1" applyAlignment="1" applyProtection="1">
      <alignment horizontal="center"/>
    </xf>
    <xf numFmtId="0" fontId="11" fillId="2" borderId="2" xfId="0" applyFont="1" applyFill="1" applyBorder="1" applyAlignment="1" applyProtection="1">
      <alignment horizontal="center"/>
    </xf>
    <xf numFmtId="0" fontId="11" fillId="2" borderId="1" xfId="0" applyFont="1" applyFill="1" applyBorder="1" applyAlignment="1" applyProtection="1">
      <alignment horizontal="center"/>
    </xf>
    <xf numFmtId="0" fontId="14" fillId="2" borderId="3" xfId="0" applyFont="1" applyFill="1" applyBorder="1" applyAlignment="1" applyProtection="1">
      <alignment horizontal="center" vertical="center" wrapText="1"/>
    </xf>
    <xf numFmtId="0" fontId="14" fillId="2" borderId="2" xfId="0" applyFont="1" applyFill="1" applyBorder="1" applyAlignment="1" applyProtection="1">
      <alignment horizontal="center" vertical="center" wrapText="1"/>
    </xf>
    <xf numFmtId="0" fontId="14" fillId="2" borderId="1" xfId="0" applyFont="1" applyFill="1" applyBorder="1" applyAlignment="1" applyProtection="1">
      <alignment horizontal="center" vertical="center" wrapText="1"/>
    </xf>
    <xf numFmtId="0" fontId="11" fillId="2" borderId="10" xfId="0" applyFont="1" applyFill="1" applyBorder="1" applyAlignment="1" applyProtection="1">
      <alignment horizontal="center" vertical="center" wrapText="1"/>
    </xf>
    <xf numFmtId="0" fontId="11" fillId="2" borderId="9" xfId="0" applyFont="1" applyFill="1" applyBorder="1" applyAlignment="1" applyProtection="1">
      <alignment horizontal="center" vertical="center" wrapText="1"/>
    </xf>
    <xf numFmtId="0" fontId="11" fillId="2" borderId="8" xfId="0" applyFont="1" applyFill="1" applyBorder="1" applyAlignment="1" applyProtection="1">
      <alignment horizontal="center" vertical="center" wrapText="1"/>
    </xf>
    <xf numFmtId="0" fontId="11" fillId="2" borderId="7" xfId="0" applyFont="1" applyFill="1" applyBorder="1" applyAlignment="1" applyProtection="1">
      <alignment horizontal="center" vertical="center" wrapText="1"/>
    </xf>
    <xf numFmtId="0" fontId="11" fillId="2" borderId="4" xfId="0" applyFont="1" applyFill="1" applyBorder="1" applyAlignment="1" applyProtection="1">
      <alignment horizontal="center" vertical="center" wrapText="1"/>
    </xf>
    <xf numFmtId="0" fontId="11" fillId="2" borderId="6" xfId="0" applyFont="1" applyFill="1" applyBorder="1" applyAlignment="1" applyProtection="1">
      <alignment horizontal="center" vertical="center" wrapText="1"/>
    </xf>
    <xf numFmtId="0" fontId="33" fillId="0" borderId="0" xfId="0" applyFont="1" applyFill="1" applyBorder="1" applyAlignment="1" applyProtection="1">
      <alignment horizontal="center" vertical="center"/>
    </xf>
    <xf numFmtId="0" fontId="33" fillId="0" borderId="0" xfId="0" applyFont="1" applyFill="1" applyBorder="1" applyAlignment="1" applyProtection="1">
      <alignment horizontal="center" vertical="center" wrapText="1"/>
    </xf>
    <xf numFmtId="0" fontId="15" fillId="0" borderId="4" xfId="0" applyFont="1" applyBorder="1" applyAlignment="1" applyProtection="1">
      <alignment horizontal="center"/>
      <protection locked="0"/>
    </xf>
    <xf numFmtId="0" fontId="44" fillId="0" borderId="0" xfId="4" applyFont="1"/>
    <xf numFmtId="0" fontId="43" fillId="0" borderId="0" xfId="0" applyFont="1" applyBorder="1" applyAlignment="1" applyProtection="1">
      <alignment horizontal="center" textRotation="90" wrapText="1"/>
    </xf>
    <xf numFmtId="1" fontId="16" fillId="2" borderId="10" xfId="0" applyNumberFormat="1" applyFont="1" applyFill="1" applyBorder="1" applyAlignment="1" applyProtection="1">
      <alignment horizontal="center" vertical="center"/>
    </xf>
    <xf numFmtId="1" fontId="16" fillId="2" borderId="9" xfId="0" applyNumberFormat="1" applyFont="1" applyFill="1" applyBorder="1" applyAlignment="1" applyProtection="1">
      <alignment horizontal="center" vertical="center"/>
    </xf>
    <xf numFmtId="1" fontId="16" fillId="2" borderId="8" xfId="0" applyNumberFormat="1" applyFont="1" applyFill="1" applyBorder="1" applyAlignment="1" applyProtection="1">
      <alignment horizontal="center" vertical="center"/>
    </xf>
    <xf numFmtId="1" fontId="16" fillId="2" borderId="7" xfId="0" applyNumberFormat="1" applyFont="1" applyFill="1" applyBorder="1" applyAlignment="1" applyProtection="1">
      <alignment horizontal="center" vertical="center"/>
    </xf>
    <xf numFmtId="1" fontId="16" fillId="2" borderId="4" xfId="0" applyNumberFormat="1" applyFont="1" applyFill="1" applyBorder="1" applyAlignment="1" applyProtection="1">
      <alignment horizontal="center" vertical="center"/>
    </xf>
    <xf numFmtId="1" fontId="16" fillId="2" borderId="6" xfId="0" applyNumberFormat="1" applyFont="1" applyFill="1" applyBorder="1" applyAlignment="1" applyProtection="1">
      <alignment horizontal="center" vertical="center"/>
    </xf>
    <xf numFmtId="0" fontId="45" fillId="2" borderId="2" xfId="0" applyFont="1" applyFill="1" applyBorder="1" applyAlignment="1" applyProtection="1">
      <alignment horizontal="center"/>
    </xf>
    <xf numFmtId="165" fontId="5" fillId="0" borderId="3" xfId="1" applyFont="1" applyBorder="1" applyAlignment="1" applyProtection="1">
      <alignment horizontal="center"/>
    </xf>
    <xf numFmtId="165" fontId="5" fillId="0" borderId="2" xfId="1" applyFont="1" applyBorder="1" applyAlignment="1" applyProtection="1">
      <alignment horizontal="center"/>
    </xf>
    <xf numFmtId="165" fontId="5" fillId="0" borderId="1" xfId="1" applyFont="1" applyBorder="1" applyAlignment="1" applyProtection="1">
      <alignment horizontal="center"/>
    </xf>
    <xf numFmtId="0" fontId="11" fillId="0" borderId="0" xfId="0" applyFont="1"/>
    <xf numFmtId="1" fontId="35" fillId="0" borderId="4" xfId="0" applyNumberFormat="1" applyFont="1" applyFill="1" applyBorder="1" applyAlignment="1" applyProtection="1">
      <alignment horizontal="center"/>
      <protection locked="0"/>
    </xf>
    <xf numFmtId="0" fontId="34" fillId="0" borderId="0" xfId="0" applyNumberFormat="1" applyFont="1" applyBorder="1" applyAlignment="1" applyProtection="1">
      <alignment horizontal="center"/>
      <protection locked="0"/>
    </xf>
    <xf numFmtId="165" fontId="34" fillId="0" borderId="0" xfId="1" applyFont="1" applyBorder="1" applyAlignment="1" applyProtection="1">
      <alignment horizontal="center"/>
      <protection locked="0"/>
    </xf>
    <xf numFmtId="165" fontId="34" fillId="0" borderId="0" xfId="0" applyNumberFormat="1" applyFont="1" applyBorder="1" applyAlignment="1" applyProtection="1">
      <alignment horizontal="center"/>
      <protection locked="0"/>
    </xf>
    <xf numFmtId="0" fontId="34" fillId="0" borderId="0" xfId="0" applyFont="1" applyBorder="1" applyAlignment="1" applyProtection="1">
      <alignment horizontal="center"/>
      <protection locked="0"/>
    </xf>
    <xf numFmtId="0" fontId="7" fillId="0" borderId="4" xfId="0" applyFont="1" applyBorder="1" applyProtection="1">
      <protection locked="0"/>
    </xf>
    <xf numFmtId="14" fontId="15" fillId="0" borderId="4" xfId="0" applyNumberFormat="1" applyFont="1" applyBorder="1" applyAlignment="1" applyProtection="1">
      <alignment horizontal="center"/>
      <protection locked="0"/>
    </xf>
    <xf numFmtId="0" fontId="7" fillId="0" borderId="3" xfId="0" applyFont="1" applyBorder="1" applyAlignment="1" applyProtection="1">
      <alignment horizontal="center" vertical="top" wrapText="1"/>
      <protection locked="0"/>
    </xf>
    <xf numFmtId="0" fontId="7" fillId="0" borderId="2" xfId="0" applyFont="1" applyBorder="1" applyAlignment="1" applyProtection="1">
      <alignment horizontal="center" vertical="top" wrapText="1"/>
      <protection locked="0"/>
    </xf>
    <xf numFmtId="0" fontId="7" fillId="0" borderId="1" xfId="0" applyFont="1" applyBorder="1" applyAlignment="1" applyProtection="1">
      <alignment horizontal="center" vertical="top" wrapText="1"/>
      <protection locked="0"/>
    </xf>
    <xf numFmtId="0" fontId="0" fillId="2" borderId="0" xfId="0" applyFill="1" applyAlignment="1">
      <alignment horizontal="center"/>
    </xf>
    <xf numFmtId="0" fontId="0" fillId="2" borderId="0" xfId="0" applyFill="1" applyAlignment="1">
      <alignment horizontal="center" wrapText="1"/>
    </xf>
    <xf numFmtId="0" fontId="0" fillId="0" borderId="0" xfId="0" applyAlignment="1">
      <alignment horizontal="center"/>
    </xf>
  </cellXfs>
  <cellStyles count="6">
    <cellStyle name="Comma 2" xfId="2" xr:uid="{00000000-0005-0000-0000-000000000000}"/>
    <cellStyle name="Currency" xfId="1" builtinId="4"/>
    <cellStyle name="Currency 2" xfId="3" xr:uid="{00000000-0005-0000-0000-000002000000}"/>
    <cellStyle name="Hyperlink" xfId="4" builtinId="8"/>
    <cellStyle name="Normal" xfId="0" builtinId="0"/>
    <cellStyle name="Percent" xfId="5" builtinId="5"/>
  </cellStyles>
  <dxfs count="104">
    <dxf>
      <numFmt numFmtId="172" formatCode="#,##0.00\ [$$-C0C]"/>
    </dxf>
    <dxf>
      <numFmt numFmtId="171" formatCode="&quot;$&quot;#,##0.00"/>
    </dxf>
    <dxf>
      <numFmt numFmtId="172" formatCode="#,##0.00\ [$$-C0C]"/>
    </dxf>
    <dxf>
      <numFmt numFmtId="171" formatCode="&quot;$&quot;#,##0.00"/>
    </dxf>
    <dxf>
      <numFmt numFmtId="172" formatCode="#,##0.00\ [$$-C0C]"/>
    </dxf>
    <dxf>
      <numFmt numFmtId="171" formatCode="&quot;$&quot;#,##0.00"/>
    </dxf>
    <dxf>
      <font>
        <color theme="1"/>
      </font>
      <fill>
        <patternFill>
          <bgColor theme="2"/>
        </patternFill>
      </fill>
      <border>
        <left style="thin">
          <color auto="1"/>
        </left>
        <right style="thin">
          <color auto="1"/>
        </right>
        <top style="thin">
          <color auto="1"/>
        </top>
        <bottom style="thin">
          <color auto="1"/>
        </bottom>
        <vertical/>
        <horizontal/>
      </border>
    </dxf>
    <dxf>
      <font>
        <color theme="1"/>
      </font>
      <border>
        <left style="thin">
          <color auto="1"/>
        </left>
        <right style="thin">
          <color auto="1"/>
        </right>
        <top style="thin">
          <color auto="1"/>
        </top>
        <bottom style="thin">
          <color auto="1"/>
        </bottom>
        <vertical/>
        <horizontal/>
      </border>
    </dxf>
    <dxf>
      <font>
        <color auto="1"/>
      </font>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b/>
        <i val="0"/>
        <color rgb="FFFF0000"/>
      </font>
      <fill>
        <patternFill patternType="solid">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ont>
        <strike val="0"/>
        <color auto="1"/>
      </font>
      <fill>
        <patternFill>
          <bgColor rgb="FFFFFF66"/>
        </patternFill>
      </fill>
      <border>
        <left style="thin">
          <color auto="1"/>
        </left>
        <right style="thin">
          <color auto="1"/>
        </right>
        <top style="thin">
          <color auto="1"/>
        </top>
        <bottom style="thin">
          <color auto="1"/>
        </bottom>
      </border>
    </dxf>
    <dxf>
      <font>
        <strike val="0"/>
        <color auto="1"/>
      </font>
      <fill>
        <patternFill>
          <bgColor rgb="FFFFFF66"/>
        </patternFill>
      </fill>
      <border>
        <left style="thin">
          <color auto="1"/>
        </left>
        <right style="thin">
          <color auto="1"/>
        </right>
        <top style="thin">
          <color auto="1"/>
        </top>
        <bottom style="thin">
          <color auto="1"/>
        </bottom>
      </border>
    </dxf>
    <dxf>
      <font>
        <strike val="0"/>
        <color auto="1"/>
      </font>
      <fill>
        <patternFill>
          <bgColor rgb="FFFFFF66"/>
        </patternFill>
      </fill>
      <border>
        <left style="thin">
          <color auto="1"/>
        </left>
        <right style="thin">
          <color auto="1"/>
        </right>
        <top style="thin">
          <color auto="1"/>
        </top>
        <bottom style="thin">
          <color auto="1"/>
        </bottom>
      </border>
    </dxf>
    <dxf>
      <font>
        <strike val="0"/>
        <color auto="1"/>
      </font>
      <fill>
        <patternFill>
          <bgColor rgb="FFFFFF66"/>
        </patternFill>
      </fill>
      <border>
        <left style="thin">
          <color auto="1"/>
        </left>
        <right style="thin">
          <color auto="1"/>
        </right>
        <top style="thin">
          <color auto="1"/>
        </top>
        <bottom style="thin">
          <color auto="1"/>
        </bottom>
      </border>
    </dxf>
    <dxf>
      <font>
        <strike val="0"/>
        <color auto="1"/>
      </font>
      <fill>
        <patternFill>
          <bgColor rgb="FFFFFF66"/>
        </patternFill>
      </fill>
      <border>
        <left style="thin">
          <color auto="1"/>
        </left>
        <right style="thin">
          <color auto="1"/>
        </right>
        <top style="thin">
          <color auto="1"/>
        </top>
        <bottom style="thin">
          <color auto="1"/>
        </bottom>
      </border>
    </dxf>
    <dxf>
      <font>
        <strike val="0"/>
        <color auto="1"/>
      </font>
      <fill>
        <patternFill>
          <bgColor rgb="FFFFFF66"/>
        </patternFill>
      </fill>
      <border>
        <left style="thin">
          <color auto="1"/>
        </left>
        <right style="thin">
          <color auto="1"/>
        </right>
        <top style="thin">
          <color auto="1"/>
        </top>
        <bottom style="thin">
          <color auto="1"/>
        </bottom>
      </border>
    </dxf>
    <dxf>
      <font>
        <strike val="0"/>
        <color auto="1"/>
      </font>
      <fill>
        <patternFill>
          <bgColor rgb="FFFFFF66"/>
        </patternFill>
      </fill>
      <border>
        <left style="thin">
          <color auto="1"/>
        </left>
        <right style="thin">
          <color auto="1"/>
        </right>
        <top style="thin">
          <color auto="1"/>
        </top>
        <bottom style="thin">
          <color auto="1"/>
        </bottom>
      </border>
    </dxf>
    <dxf>
      <font>
        <strike val="0"/>
        <color auto="1"/>
      </font>
      <fill>
        <patternFill>
          <bgColor rgb="FFFFFF66"/>
        </patternFill>
      </fill>
      <border>
        <left style="thin">
          <color auto="1"/>
        </left>
        <right style="thin">
          <color auto="1"/>
        </right>
        <top style="thin">
          <color auto="1"/>
        </top>
        <bottom style="thin">
          <color auto="1"/>
        </bottom>
      </border>
    </dxf>
    <dxf>
      <font>
        <strike val="0"/>
        <color auto="1"/>
      </font>
      <fill>
        <patternFill>
          <bgColor rgb="FFFFFF66"/>
        </patternFill>
      </fill>
      <border>
        <left style="thin">
          <color auto="1"/>
        </left>
        <right style="thin">
          <color auto="1"/>
        </right>
        <top style="thin">
          <color auto="1"/>
        </top>
        <bottom style="thin">
          <color auto="1"/>
        </bottom>
      </border>
    </dxf>
    <dxf>
      <font>
        <strike val="0"/>
        <color auto="1"/>
      </font>
      <fill>
        <patternFill>
          <bgColor rgb="FFFFFF66"/>
        </patternFill>
      </fill>
      <border>
        <left style="thin">
          <color auto="1"/>
        </left>
        <right style="thin">
          <color auto="1"/>
        </right>
        <top style="thin">
          <color auto="1"/>
        </top>
        <bottom style="thin">
          <color auto="1"/>
        </bottom>
      </border>
    </dxf>
    <dxf>
      <font>
        <strike val="0"/>
        <color auto="1"/>
      </font>
      <fill>
        <patternFill>
          <bgColor rgb="FFFFFF66"/>
        </patternFill>
      </fill>
      <border>
        <left style="thin">
          <color auto="1"/>
        </left>
        <right style="thin">
          <color auto="1"/>
        </right>
        <top style="thin">
          <color auto="1"/>
        </top>
        <bottom style="thin">
          <color auto="1"/>
        </bottom>
      </border>
    </dxf>
    <dxf>
      <font>
        <strike val="0"/>
        <color auto="1"/>
      </font>
      <fill>
        <patternFill>
          <bgColor rgb="FFFFFF66"/>
        </patternFill>
      </fill>
      <border>
        <left style="thin">
          <color auto="1"/>
        </left>
        <right style="thin">
          <color auto="1"/>
        </right>
        <top style="thin">
          <color auto="1"/>
        </top>
        <bottom style="thin">
          <color auto="1"/>
        </bottom>
      </border>
    </dxf>
    <dxf>
      <font>
        <strike val="0"/>
        <color auto="1"/>
      </font>
      <fill>
        <patternFill>
          <bgColor rgb="FFFFFF66"/>
        </patternFill>
      </fill>
      <border>
        <left style="thin">
          <color auto="1"/>
        </left>
        <right style="thin">
          <color auto="1"/>
        </right>
        <top style="thin">
          <color auto="1"/>
        </top>
        <bottom style="thin">
          <color auto="1"/>
        </bottom>
      </border>
    </dxf>
    <dxf>
      <font>
        <strike val="0"/>
        <color auto="1"/>
      </font>
      <fill>
        <patternFill>
          <bgColor rgb="FFFFFF66"/>
        </patternFill>
      </fill>
      <border>
        <left style="thin">
          <color auto="1"/>
        </left>
        <right style="thin">
          <color auto="1"/>
        </right>
        <top style="thin">
          <color auto="1"/>
        </top>
        <bottom style="thin">
          <color auto="1"/>
        </bottom>
      </border>
    </dxf>
    <dxf>
      <font>
        <strike val="0"/>
        <color auto="1"/>
      </font>
      <fill>
        <patternFill>
          <bgColor rgb="FFFFFF66"/>
        </patternFill>
      </fill>
      <border>
        <left style="thin">
          <color auto="1"/>
        </left>
        <right style="thin">
          <color auto="1"/>
        </right>
        <top style="thin">
          <color auto="1"/>
        </top>
        <bottom style="thin">
          <color auto="1"/>
        </bottom>
      </border>
    </dxf>
    <dxf>
      <font>
        <strike val="0"/>
        <color auto="1"/>
      </font>
      <fill>
        <patternFill>
          <bgColor rgb="FFFFFF66"/>
        </patternFill>
      </fill>
      <border>
        <left style="thin">
          <color auto="1"/>
        </left>
        <right style="thin">
          <color auto="1"/>
        </right>
        <top style="thin">
          <color auto="1"/>
        </top>
        <bottom style="thin">
          <color auto="1"/>
        </bottom>
      </border>
    </dxf>
    <dxf>
      <font>
        <strike val="0"/>
        <color auto="1"/>
      </font>
      <fill>
        <patternFill>
          <bgColor rgb="FFFFFF66"/>
        </patternFill>
      </fill>
      <border>
        <left style="thin">
          <color auto="1"/>
        </left>
        <right style="thin">
          <color auto="1"/>
        </right>
        <top style="thin">
          <color auto="1"/>
        </top>
        <bottom style="thin">
          <color auto="1"/>
        </bottom>
      </border>
    </dxf>
    <dxf>
      <font>
        <strike val="0"/>
        <color auto="1"/>
      </font>
      <fill>
        <patternFill>
          <bgColor rgb="FFFFFF66"/>
        </patternFill>
      </fill>
      <border>
        <left style="thin">
          <color auto="1"/>
        </left>
        <right style="thin">
          <color auto="1"/>
        </right>
        <top style="thin">
          <color auto="1"/>
        </top>
        <bottom style="thin">
          <color auto="1"/>
        </bottom>
      </border>
    </dxf>
    <dxf>
      <font>
        <strike val="0"/>
        <color auto="1"/>
      </font>
      <fill>
        <patternFill>
          <bgColor rgb="FFFFFF66"/>
        </patternFill>
      </fill>
      <border>
        <left style="thin">
          <color auto="1"/>
        </left>
        <right style="thin">
          <color auto="1"/>
        </right>
        <top style="thin">
          <color auto="1"/>
        </top>
        <bottom style="thin">
          <color auto="1"/>
        </bottom>
      </border>
    </dxf>
    <dxf>
      <font>
        <strike val="0"/>
        <color auto="1"/>
      </font>
      <fill>
        <patternFill>
          <bgColor rgb="FFFFFF66"/>
        </patternFill>
      </fill>
      <border>
        <left style="thin">
          <color auto="1"/>
        </left>
        <right style="thin">
          <color auto="1"/>
        </right>
        <top style="thin">
          <color auto="1"/>
        </top>
        <bottom style="thin">
          <color auto="1"/>
        </bottom>
      </border>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List" dx="16" fmlaLink="$A$2" fmlaRange="Language" noThreeD="1" sel="1" val="0"/>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H$22" lockText="1" noThreeD="1"/>
</file>

<file path=xl/ctrlProps/ctrlProp4.xml><?xml version="1.0" encoding="utf-8"?>
<formControlPr xmlns="http://schemas.microsoft.com/office/spreadsheetml/2009/9/main" objectType="CheckBox" fmlaLink="$D$30" lockText="1" noThreeD="1"/>
</file>

<file path=xl/ctrlProps/ctrlProp5.xml><?xml version="1.0" encoding="utf-8"?>
<formControlPr xmlns="http://schemas.microsoft.com/office/spreadsheetml/2009/9/main" objectType="List" dx="16" fmlaLink="$N$2" fmlaRange="correcttarifflanguage" noThreeD="1" sel="1" val="0"/>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47625</xdr:colOff>
          <xdr:row>1</xdr:row>
          <xdr:rowOff>57150</xdr:rowOff>
        </xdr:from>
        <xdr:to>
          <xdr:col>4</xdr:col>
          <xdr:colOff>0</xdr:colOff>
          <xdr:row>2</xdr:row>
          <xdr:rowOff>171450</xdr:rowOff>
        </xdr:to>
        <xdr:sp macro="" textlink="">
          <xdr:nvSpPr>
            <xdr:cNvPr id="1027" name="List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13</xdr:row>
          <xdr:rowOff>0</xdr:rowOff>
        </xdr:from>
        <xdr:to>
          <xdr:col>29</xdr:col>
          <xdr:colOff>0</xdr:colOff>
          <xdr:row>15</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20</xdr:row>
          <xdr:rowOff>38100</xdr:rowOff>
        </xdr:from>
        <xdr:to>
          <xdr:col>8</xdr:col>
          <xdr:colOff>47625</xdr:colOff>
          <xdr:row>22</xdr:row>
          <xdr:rowOff>47625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28</xdr:row>
          <xdr:rowOff>171450</xdr:rowOff>
        </xdr:from>
        <xdr:to>
          <xdr:col>4</xdr:col>
          <xdr:colOff>28575</xdr:colOff>
          <xdr:row>30</xdr:row>
          <xdr:rowOff>19050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8</xdr:col>
          <xdr:colOff>38100</xdr:colOff>
          <xdr:row>1</xdr:row>
          <xdr:rowOff>57150</xdr:rowOff>
        </xdr:from>
        <xdr:to>
          <xdr:col>39</xdr:col>
          <xdr:colOff>447675</xdr:colOff>
          <xdr:row>3</xdr:row>
          <xdr:rowOff>0</xdr:rowOff>
        </xdr:to>
        <xdr:sp macro="" textlink="">
          <xdr:nvSpPr>
            <xdr:cNvPr id="1063" name="List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oneCellAnchor>
    <xdr:from>
      <xdr:col>47</xdr:col>
      <xdr:colOff>234950</xdr:colOff>
      <xdr:row>7</xdr:row>
      <xdr:rowOff>501650</xdr:rowOff>
    </xdr:from>
    <xdr:ext cx="184731" cy="264560"/>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8693150" y="2130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lex.milevski/AppData/Local/Microsoft/Windows/INetCache/Content.Outlook/WFL47ANX/Form_4A1%20EN%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A1 4A2 4B1 4B3 Form"/>
      <sheetName val="Language"/>
      <sheetName val="Tariffs"/>
      <sheetName val="Selected Tariff info"/>
      <sheetName val="Tariffs Info"/>
      <sheetName val="Licensee details section"/>
      <sheetName val="Province &amp; tax rates"/>
      <sheetName val="PostalCode validation"/>
      <sheetName val="page2 translations"/>
      <sheetName val="Page 2 calculation"/>
      <sheetName val="page4 translation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vmlDrawing" Target="../drawings/vmlDrawing1.vml"/><Relationship Id="rId7" Type="http://schemas.openxmlformats.org/officeDocument/2006/relationships/ctrlProp" Target="../ctrlProps/ctrlProp3.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2.vml"/><Relationship Id="rId9" Type="http://schemas.openxmlformats.org/officeDocument/2006/relationships/ctrlProp" Target="../ctrlProps/ctrlProp5.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outlinePr showOutlineSymbols="0"/>
  </sheetPr>
  <dimension ref="A1:BN94"/>
  <sheetViews>
    <sheetView showGridLines="0" tabSelected="1" showRuler="0" showOutlineSymbols="0" view="pageLayout" zoomScaleNormal="100" zoomScaleSheetLayoutView="100" workbookViewId="0">
      <selection activeCell="B9" sqref="B9:BC9"/>
    </sheetView>
  </sheetViews>
  <sheetFormatPr defaultColWidth="9.140625" defaultRowHeight="15" x14ac:dyDescent="0.25"/>
  <cols>
    <col min="1" max="1" width="3.140625" style="22" customWidth="1"/>
    <col min="2" max="12" width="2.42578125" style="16" customWidth="1"/>
    <col min="13" max="13" width="3.28515625" style="16" customWidth="1"/>
    <col min="14" max="15" width="2.42578125" style="16" customWidth="1"/>
    <col min="16" max="16" width="2.5703125" style="16" customWidth="1"/>
    <col min="17" max="18" width="2.42578125" style="16" customWidth="1"/>
    <col min="19" max="19" width="3.42578125" style="16" customWidth="1"/>
    <col min="20" max="21" width="2.42578125" style="16" customWidth="1"/>
    <col min="22" max="22" width="1" style="16" customWidth="1"/>
    <col min="23" max="31" width="2.42578125" style="16" customWidth="1"/>
    <col min="32" max="32" width="3.42578125" style="16" customWidth="1"/>
    <col min="33" max="39" width="2.42578125" style="16" customWidth="1"/>
    <col min="40" max="40" width="6.85546875" style="16" customWidth="1"/>
    <col min="41" max="44" width="2.42578125" style="16" customWidth="1"/>
    <col min="45" max="45" width="3.42578125" style="16" customWidth="1"/>
    <col min="46" max="46" width="3.140625" style="16" customWidth="1"/>
    <col min="47" max="47" width="1.7109375" style="16" hidden="1" customWidth="1"/>
    <col min="48" max="48" width="10" style="16" customWidth="1"/>
    <col min="49" max="49" width="2.42578125" style="16" customWidth="1"/>
    <col min="50" max="50" width="2" style="16" customWidth="1"/>
    <col min="51" max="51" width="3.5703125" style="16" customWidth="1"/>
    <col min="52" max="52" width="2.140625" style="20" customWidth="1"/>
    <col min="53" max="53" width="2.42578125" style="16" hidden="1" customWidth="1"/>
    <col min="54" max="54" width="1.28515625" style="16" hidden="1" customWidth="1"/>
    <col min="55" max="55" width="2.5703125" style="16" hidden="1" customWidth="1"/>
    <col min="56" max="56" width="6.140625" style="16" hidden="1" customWidth="1"/>
    <col min="57" max="57" width="8.5703125" style="16" hidden="1" customWidth="1"/>
    <col min="58" max="58" width="3.7109375" style="16" hidden="1" customWidth="1"/>
    <col min="59" max="59" width="1.7109375" style="16" hidden="1" customWidth="1"/>
    <col min="60" max="60" width="1" style="16" customWidth="1"/>
    <col min="61" max="61" width="0.5703125" style="16" customWidth="1"/>
    <col min="62" max="62" width="0.28515625" style="16" customWidth="1"/>
    <col min="63" max="63" width="4.5703125" style="16" bestFit="1" customWidth="1"/>
    <col min="64" max="16384" width="9.140625" style="16"/>
  </cols>
  <sheetData>
    <row r="1" spans="1:66" ht="15" customHeight="1" x14ac:dyDescent="0.3">
      <c r="A1" s="122" t="str">
        <f>IF(Language!G2="English","Select Language","Sélectionnez la langue")</f>
        <v>Select Language</v>
      </c>
      <c r="B1" s="123"/>
      <c r="C1" s="124"/>
      <c r="D1" s="125"/>
      <c r="E1" s="125"/>
      <c r="F1" s="125"/>
      <c r="G1" s="125"/>
      <c r="H1" s="124"/>
      <c r="I1" s="17"/>
      <c r="J1" s="131" t="str">
        <f>IF(Language!G2="English","Select Tariff","Sélectionnez tarif")</f>
        <v>Select Tariff</v>
      </c>
      <c r="K1" s="125"/>
      <c r="L1" s="125"/>
      <c r="M1" s="124"/>
      <c r="N1" s="124"/>
      <c r="O1" s="124"/>
      <c r="P1" s="124"/>
      <c r="AT1" s="19"/>
      <c r="BD1" s="101" t="s">
        <v>36</v>
      </c>
      <c r="BE1" s="102" t="s">
        <v>12</v>
      </c>
      <c r="BF1" s="103" t="s">
        <v>11</v>
      </c>
      <c r="BG1" s="103"/>
      <c r="BH1" s="20"/>
      <c r="BI1" s="20"/>
      <c r="BJ1" s="20"/>
      <c r="BK1" s="20"/>
      <c r="BL1" s="20"/>
      <c r="BM1" s="20"/>
      <c r="BN1" s="20"/>
    </row>
    <row r="2" spans="1:66" ht="12" customHeight="1" x14ac:dyDescent="0.3">
      <c r="A2" s="109">
        <v>1</v>
      </c>
      <c r="D2" s="21"/>
      <c r="E2" s="21"/>
      <c r="F2" s="21"/>
      <c r="J2" s="18"/>
      <c r="N2" s="128">
        <v>1</v>
      </c>
      <c r="O2" s="118" t="str">
        <f>VLOOKUP(N2,Tariffs!A3:B3,2,FALSE)</f>
        <v>MUSIC LICENSE FORM – POPULAR MUSIC CONCERTS (Per Event)</v>
      </c>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BD2" s="75" t="s">
        <v>35</v>
      </c>
      <c r="BE2" s="101">
        <v>5</v>
      </c>
      <c r="BF2" s="104"/>
      <c r="BG2" s="104"/>
      <c r="BH2" s="20"/>
      <c r="BI2" s="20"/>
      <c r="BJ2" s="20"/>
      <c r="BK2" s="20"/>
      <c r="BL2" s="20"/>
      <c r="BM2" s="20"/>
      <c r="BN2" s="20"/>
    </row>
    <row r="3" spans="1:66" ht="18.75" x14ac:dyDescent="0.3">
      <c r="A3" s="18"/>
      <c r="D3" s="21"/>
      <c r="E3" s="21"/>
      <c r="F3" s="21"/>
      <c r="G3" s="130"/>
      <c r="H3" s="53"/>
      <c r="I3" s="130"/>
      <c r="J3" s="130"/>
      <c r="N3" s="146"/>
      <c r="O3" s="146"/>
      <c r="P3" s="146"/>
      <c r="Q3" s="146"/>
      <c r="R3" s="146"/>
      <c r="S3" s="146"/>
      <c r="T3" s="146"/>
      <c r="U3" s="146"/>
      <c r="V3" s="146"/>
      <c r="W3" s="146"/>
      <c r="X3" s="146"/>
      <c r="Y3" s="146"/>
      <c r="Z3" s="146"/>
      <c r="AA3" s="146"/>
      <c r="AB3" s="146"/>
      <c r="AC3" s="146"/>
      <c r="AD3" s="146"/>
      <c r="AE3" s="146"/>
      <c r="AF3" s="146"/>
      <c r="AG3" s="146"/>
      <c r="AH3" s="146"/>
      <c r="AI3" s="146"/>
      <c r="AJ3" s="146"/>
      <c r="AK3" s="146"/>
      <c r="AL3" s="146"/>
      <c r="AM3" s="146"/>
      <c r="AN3" s="146"/>
      <c r="AO3" s="146"/>
      <c r="AP3" s="146"/>
      <c r="AQ3" s="146"/>
      <c r="AR3" s="146"/>
      <c r="AS3" s="146"/>
      <c r="BD3" s="75"/>
      <c r="BE3" s="101"/>
      <c r="BF3" s="104"/>
      <c r="BG3" s="104"/>
      <c r="BH3" s="20"/>
      <c r="BI3" s="20"/>
      <c r="BJ3" s="20"/>
      <c r="BK3" s="20"/>
      <c r="BL3" s="20"/>
      <c r="BM3" s="20"/>
      <c r="BN3" s="20"/>
    </row>
    <row r="4" spans="1:66" ht="16.5" customHeight="1" x14ac:dyDescent="0.25">
      <c r="C4" s="21"/>
      <c r="E4" s="21"/>
      <c r="G4" s="21"/>
      <c r="H4" s="21"/>
      <c r="J4" s="21"/>
      <c r="K4" s="21"/>
      <c r="L4" s="21"/>
      <c r="M4" s="21"/>
      <c r="O4" s="114"/>
      <c r="P4" s="114"/>
      <c r="Q4" s="114"/>
      <c r="R4" s="114"/>
      <c r="S4" s="114"/>
      <c r="T4" s="114"/>
      <c r="U4" s="114"/>
      <c r="V4" s="114"/>
      <c r="W4" s="114"/>
      <c r="X4" s="114"/>
      <c r="Y4" s="114"/>
      <c r="Z4" s="114"/>
      <c r="AA4" s="114"/>
      <c r="AB4" s="114"/>
      <c r="AC4" s="114"/>
      <c r="AD4" s="114"/>
      <c r="AE4" s="114"/>
      <c r="AF4" s="114"/>
      <c r="AG4" s="114"/>
      <c r="AH4" s="114"/>
      <c r="AI4" s="114"/>
      <c r="AJ4" s="115"/>
      <c r="AK4" s="115"/>
      <c r="AL4" s="115"/>
      <c r="AM4" s="115"/>
      <c r="AN4" s="115"/>
      <c r="AO4" s="115"/>
      <c r="AP4" s="115"/>
      <c r="AQ4" s="115"/>
      <c r="AR4" s="115"/>
      <c r="AS4" s="115"/>
      <c r="BE4" s="101">
        <v>12</v>
      </c>
      <c r="BF4" s="104"/>
      <c r="BG4" s="104"/>
      <c r="BH4" s="20"/>
      <c r="BI4" s="20"/>
      <c r="BJ4" s="20"/>
      <c r="BK4" s="20"/>
      <c r="BL4" s="20"/>
      <c r="BM4" s="20"/>
      <c r="BN4" s="20"/>
    </row>
    <row r="5" spans="1:66" ht="16.5" customHeight="1" x14ac:dyDescent="0.25">
      <c r="C5" s="21"/>
      <c r="E5" s="21"/>
      <c r="G5" s="21"/>
      <c r="H5" s="21"/>
      <c r="I5" s="114" t="str">
        <f>'Selected Tariff info'!E8</f>
        <v>Per event license</v>
      </c>
      <c r="J5" s="21"/>
      <c r="K5" s="21"/>
      <c r="L5" s="21"/>
      <c r="M5" s="21"/>
      <c r="N5" s="114"/>
      <c r="O5" s="114"/>
      <c r="P5" s="114"/>
      <c r="Q5" s="114"/>
      <c r="R5" s="114"/>
      <c r="S5" s="114"/>
      <c r="T5" s="114"/>
      <c r="U5" s="114"/>
      <c r="V5" s="114"/>
      <c r="W5" s="114"/>
      <c r="X5" s="114"/>
      <c r="Y5" s="114"/>
      <c r="Z5" s="114"/>
      <c r="AA5" s="114"/>
      <c r="AB5" s="114"/>
      <c r="AC5" s="114"/>
      <c r="AD5" s="114"/>
      <c r="AE5" s="114"/>
      <c r="AF5" s="114"/>
      <c r="AG5" s="114"/>
      <c r="AH5" s="114"/>
      <c r="AI5" s="114"/>
      <c r="AJ5" s="115"/>
      <c r="AK5" s="115"/>
      <c r="AL5" s="115"/>
      <c r="AM5" s="115"/>
      <c r="AN5" s="115"/>
      <c r="AO5" s="115"/>
      <c r="AP5" s="115"/>
      <c r="AQ5" s="115"/>
      <c r="AR5" s="115"/>
      <c r="AS5" s="115"/>
      <c r="BE5" s="101"/>
      <c r="BF5" s="104"/>
      <c r="BG5" s="104"/>
      <c r="BH5" s="20"/>
      <c r="BI5" s="20"/>
      <c r="BJ5" s="20"/>
      <c r="BK5" s="20"/>
      <c r="BL5" s="20"/>
      <c r="BM5" s="20"/>
      <c r="BN5" s="20"/>
    </row>
    <row r="6" spans="1:66" s="24" customFormat="1" ht="36" customHeight="1" x14ac:dyDescent="0.3">
      <c r="A6" s="72"/>
      <c r="B6" s="210" t="str">
        <f>'Selected Tariff info'!C9</f>
        <v>• Licenses from SOCAN and RE:SOUND cover live performances of popular music at concerts, and the use of recorded music during the entrance and exit of audiences and during breaks in live performances at concerts.</v>
      </c>
      <c r="C6" s="210"/>
      <c r="D6" s="210"/>
      <c r="E6" s="210"/>
      <c r="F6" s="210"/>
      <c r="G6" s="210"/>
      <c r="H6" s="210"/>
      <c r="I6" s="210"/>
      <c r="J6" s="210"/>
      <c r="K6" s="210"/>
      <c r="L6" s="210"/>
      <c r="M6" s="210"/>
      <c r="N6" s="210"/>
      <c r="O6" s="210"/>
      <c r="P6" s="210"/>
      <c r="Q6" s="210"/>
      <c r="R6" s="210"/>
      <c r="S6" s="210"/>
      <c r="T6" s="210"/>
      <c r="U6" s="210"/>
      <c r="V6" s="210"/>
      <c r="W6" s="210"/>
      <c r="X6" s="210"/>
      <c r="Y6" s="210"/>
      <c r="Z6" s="210"/>
      <c r="AA6" s="210"/>
      <c r="AB6" s="210"/>
      <c r="AC6" s="210"/>
      <c r="AD6" s="210"/>
      <c r="AE6" s="210"/>
      <c r="AF6" s="210"/>
      <c r="AG6" s="210"/>
      <c r="AH6" s="210"/>
      <c r="AI6" s="210"/>
      <c r="AJ6" s="210"/>
      <c r="AK6" s="210"/>
      <c r="AL6" s="210"/>
      <c r="AM6" s="210"/>
      <c r="AN6" s="210"/>
      <c r="AO6" s="210"/>
      <c r="AP6" s="210"/>
      <c r="AQ6" s="210"/>
      <c r="AR6" s="210"/>
      <c r="AS6" s="210"/>
      <c r="AT6" s="210"/>
      <c r="AU6" s="210"/>
      <c r="AV6" s="210"/>
      <c r="AW6" s="210"/>
      <c r="AX6" s="210"/>
      <c r="AY6" s="210"/>
      <c r="AZ6" s="210"/>
      <c r="BA6" s="210"/>
      <c r="BB6" s="210"/>
      <c r="BC6" s="210"/>
      <c r="BE6" s="101">
        <v>5</v>
      </c>
      <c r="BF6" s="104"/>
      <c r="BG6" s="104"/>
      <c r="BH6" s="156"/>
      <c r="BI6" s="156"/>
      <c r="BJ6" s="156"/>
      <c r="BK6" s="156"/>
      <c r="BL6" s="156"/>
      <c r="BM6" s="156"/>
      <c r="BN6" s="156"/>
    </row>
    <row r="7" spans="1:66" s="24" customFormat="1" ht="13.5" customHeight="1" x14ac:dyDescent="0.3">
      <c r="A7" s="72"/>
      <c r="B7" s="210" t="str">
        <f>'Selected Tariff info'!C10</f>
        <v>• Per concert fee for RE:SOUND is $15. RE:SOUND license does not apply to the use of recorded music as part of the live performance.</v>
      </c>
      <c r="C7" s="210"/>
      <c r="D7" s="210"/>
      <c r="E7" s="210"/>
      <c r="F7" s="210"/>
      <c r="G7" s="210"/>
      <c r="H7" s="210"/>
      <c r="I7" s="210"/>
      <c r="J7" s="210"/>
      <c r="K7" s="210"/>
      <c r="L7" s="210"/>
      <c r="M7" s="210"/>
      <c r="N7" s="210"/>
      <c r="O7" s="210"/>
      <c r="P7" s="210"/>
      <c r="Q7" s="210"/>
      <c r="R7" s="210"/>
      <c r="S7" s="210"/>
      <c r="T7" s="210"/>
      <c r="U7" s="210"/>
      <c r="V7" s="210"/>
      <c r="W7" s="210"/>
      <c r="X7" s="210"/>
      <c r="Y7" s="210"/>
      <c r="Z7" s="210"/>
      <c r="AA7" s="210"/>
      <c r="AB7" s="210"/>
      <c r="AC7" s="210"/>
      <c r="AD7" s="210"/>
      <c r="AE7" s="210"/>
      <c r="AF7" s="210"/>
      <c r="AG7" s="210"/>
      <c r="AH7" s="210"/>
      <c r="AI7" s="210"/>
      <c r="AJ7" s="210"/>
      <c r="AK7" s="210"/>
      <c r="AL7" s="210"/>
      <c r="AM7" s="210"/>
      <c r="AN7" s="210"/>
      <c r="AO7" s="210"/>
      <c r="AP7" s="210"/>
      <c r="AQ7" s="210"/>
      <c r="AR7" s="210"/>
      <c r="AS7" s="210"/>
      <c r="AT7" s="210"/>
      <c r="AU7" s="210"/>
      <c r="AV7" s="210"/>
      <c r="AW7" s="210"/>
      <c r="AX7" s="210"/>
      <c r="AY7" s="210"/>
      <c r="AZ7" s="210"/>
      <c r="BA7" s="210"/>
      <c r="BB7" s="210"/>
      <c r="BC7" s="210"/>
      <c r="BE7" s="101">
        <v>13</v>
      </c>
      <c r="BF7" s="104"/>
      <c r="BG7" s="104"/>
      <c r="BH7" s="156"/>
      <c r="BI7" s="156"/>
      <c r="BJ7" s="156"/>
      <c r="BK7" s="156"/>
      <c r="BL7" s="156"/>
      <c r="BM7" s="156"/>
      <c r="BN7" s="156"/>
    </row>
    <row r="8" spans="1:66" s="24" customFormat="1" ht="48.75" customHeight="1" x14ac:dyDescent="0.3">
      <c r="A8" s="72"/>
      <c r="B8" s="212" t="str">
        <f>'Selected Tariff info'!C11</f>
        <v>• SOCAN license permits the public performance of musical works in a live popular music concert by performers in person (including featured DJs) at concert halls, theatres or other places of entertainment, including an open-air event and performance by lip synching or miming, subject to the legal terms on reverse. SOCAN license does not apply to performances of music covered under SOCAN Tariff 3.A or 22.</v>
      </c>
      <c r="C8" s="212"/>
      <c r="D8" s="212"/>
      <c r="E8" s="212"/>
      <c r="F8" s="212"/>
      <c r="G8" s="212"/>
      <c r="H8" s="212"/>
      <c r="I8" s="212"/>
      <c r="J8" s="212"/>
      <c r="K8" s="212"/>
      <c r="L8" s="212"/>
      <c r="M8" s="212"/>
      <c r="N8" s="212"/>
      <c r="O8" s="212"/>
      <c r="P8" s="212"/>
      <c r="Q8" s="212"/>
      <c r="R8" s="212"/>
      <c r="S8" s="212"/>
      <c r="T8" s="212"/>
      <c r="U8" s="212"/>
      <c r="V8" s="212"/>
      <c r="W8" s="212"/>
      <c r="X8" s="212"/>
      <c r="Y8" s="212"/>
      <c r="Z8" s="212"/>
      <c r="AA8" s="212"/>
      <c r="AB8" s="212"/>
      <c r="AC8" s="212"/>
      <c r="AD8" s="212"/>
      <c r="AE8" s="212"/>
      <c r="AF8" s="212"/>
      <c r="AG8" s="212"/>
      <c r="AH8" s="212"/>
      <c r="AI8" s="212"/>
      <c r="AJ8" s="212"/>
      <c r="AK8" s="212"/>
      <c r="AL8" s="212"/>
      <c r="AM8" s="212"/>
      <c r="AN8" s="212"/>
      <c r="AO8" s="212"/>
      <c r="AP8" s="212"/>
      <c r="AQ8" s="212"/>
      <c r="AR8" s="212"/>
      <c r="AS8" s="212"/>
      <c r="AT8" s="212"/>
      <c r="AU8" s="212"/>
      <c r="AV8" s="212"/>
      <c r="AW8" s="212"/>
      <c r="AX8" s="212"/>
      <c r="AY8" s="212"/>
      <c r="AZ8" s="212"/>
      <c r="BA8" s="212"/>
      <c r="BB8" s="212"/>
      <c r="BC8" s="212"/>
      <c r="BE8" s="101">
        <v>13</v>
      </c>
      <c r="BF8" s="104"/>
      <c r="BG8" s="104"/>
      <c r="BH8" s="156"/>
      <c r="BI8" s="156"/>
      <c r="BJ8" s="156"/>
      <c r="BK8" s="156"/>
      <c r="BL8" s="156"/>
      <c r="BM8" s="156"/>
      <c r="BN8" s="156"/>
    </row>
    <row r="9" spans="1:66" s="24" customFormat="1" ht="32.25" customHeight="1" x14ac:dyDescent="0.3">
      <c r="A9" s="72"/>
      <c r="B9" s="210" t="str">
        <f>'Selected Tariff info'!C12</f>
        <v>• Per concert fee for SOCAN is 3% of either: (a) gross receipts from ticket sales (excluding taxes), if admission is charged; or (b) fees paid to singers, musicians, dancers, conductors and all other entertainers, if no admission is charged, plus taxes. Subject to a minimum fee of $35 per concert.</v>
      </c>
      <c r="C9" s="210"/>
      <c r="D9" s="210"/>
      <c r="E9" s="210"/>
      <c r="F9" s="210"/>
      <c r="G9" s="210"/>
      <c r="H9" s="210"/>
      <c r="I9" s="210"/>
      <c r="J9" s="210"/>
      <c r="K9" s="210"/>
      <c r="L9" s="210"/>
      <c r="M9" s="210"/>
      <c r="N9" s="210"/>
      <c r="O9" s="210"/>
      <c r="P9" s="210"/>
      <c r="Q9" s="210"/>
      <c r="R9" s="210"/>
      <c r="S9" s="210"/>
      <c r="T9" s="210"/>
      <c r="U9" s="210"/>
      <c r="V9" s="210"/>
      <c r="W9" s="210"/>
      <c r="X9" s="210"/>
      <c r="Y9" s="210"/>
      <c r="Z9" s="210"/>
      <c r="AA9" s="210"/>
      <c r="AB9" s="210"/>
      <c r="AC9" s="210"/>
      <c r="AD9" s="210"/>
      <c r="AE9" s="210"/>
      <c r="AF9" s="210"/>
      <c r="AG9" s="210"/>
      <c r="AH9" s="210"/>
      <c r="AI9" s="210"/>
      <c r="AJ9" s="210"/>
      <c r="AK9" s="210"/>
      <c r="AL9" s="210"/>
      <c r="AM9" s="210"/>
      <c r="AN9" s="210"/>
      <c r="AO9" s="210"/>
      <c r="AP9" s="210"/>
      <c r="AQ9" s="210"/>
      <c r="AR9" s="210"/>
      <c r="AS9" s="210"/>
      <c r="AT9" s="210"/>
      <c r="AU9" s="210"/>
      <c r="AV9" s="210"/>
      <c r="AW9" s="210"/>
      <c r="AX9" s="210"/>
      <c r="AY9" s="210"/>
      <c r="AZ9" s="210"/>
      <c r="BA9" s="210"/>
      <c r="BB9" s="210"/>
      <c r="BC9" s="210"/>
      <c r="BE9" s="101">
        <v>15</v>
      </c>
      <c r="BF9" s="104"/>
      <c r="BG9" s="104"/>
      <c r="BH9" s="156"/>
      <c r="BI9" s="156"/>
      <c r="BJ9" s="156"/>
      <c r="BK9" s="156"/>
      <c r="BL9" s="156"/>
      <c r="BM9" s="156"/>
      <c r="BN9" s="156"/>
    </row>
    <row r="10" spans="1:66" s="24" customFormat="1" ht="16.5" x14ac:dyDescent="0.3">
      <c r="A10" s="72"/>
      <c r="B10" s="211" t="str">
        <f>'Selected Tariff info'!C13</f>
        <v>• Deadline to submit fees and report to Entandem is 30 days from the concert.</v>
      </c>
      <c r="C10" s="211"/>
      <c r="D10" s="211"/>
      <c r="E10" s="211"/>
      <c r="F10" s="211"/>
      <c r="G10" s="211"/>
      <c r="H10" s="211"/>
      <c r="I10" s="211"/>
      <c r="J10" s="211"/>
      <c r="K10" s="211"/>
      <c r="L10" s="211"/>
      <c r="M10" s="211"/>
      <c r="N10" s="211"/>
      <c r="O10" s="211"/>
      <c r="P10" s="211"/>
      <c r="Q10" s="211"/>
      <c r="R10" s="211"/>
      <c r="S10" s="211"/>
      <c r="T10" s="211"/>
      <c r="U10" s="211"/>
      <c r="V10" s="211"/>
      <c r="W10" s="211"/>
      <c r="X10" s="211"/>
      <c r="Y10" s="211"/>
      <c r="Z10" s="211"/>
      <c r="AA10" s="211"/>
      <c r="AB10" s="211"/>
      <c r="AC10" s="211"/>
      <c r="AD10" s="211"/>
      <c r="AE10" s="211"/>
      <c r="AF10" s="211"/>
      <c r="AG10" s="211"/>
      <c r="AH10" s="211"/>
      <c r="AI10" s="211"/>
      <c r="AJ10" s="211"/>
      <c r="AK10" s="211"/>
      <c r="AL10" s="211"/>
      <c r="AM10" s="211"/>
      <c r="AN10" s="211"/>
      <c r="AO10" s="211"/>
      <c r="AP10" s="211"/>
      <c r="AQ10" s="211"/>
      <c r="AR10" s="211"/>
      <c r="AS10" s="211"/>
      <c r="AT10" s="211"/>
      <c r="AU10" s="211"/>
      <c r="AV10" s="211"/>
      <c r="AW10" s="211"/>
      <c r="AX10" s="211"/>
      <c r="AY10" s="211"/>
      <c r="AZ10" s="211"/>
      <c r="BA10" s="211"/>
      <c r="BB10" s="211"/>
      <c r="BC10" s="157"/>
      <c r="BE10" s="101">
        <v>5</v>
      </c>
      <c r="BF10" s="104"/>
      <c r="BG10" s="104"/>
      <c r="BH10" s="156"/>
      <c r="BI10" s="158"/>
      <c r="BJ10" s="158"/>
      <c r="BK10" s="158"/>
      <c r="BL10" s="158"/>
      <c r="BM10" s="158"/>
      <c r="BN10" s="156"/>
    </row>
    <row r="11" spans="1:66" ht="9.75" customHeight="1" x14ac:dyDescent="0.3">
      <c r="B11" s="24"/>
      <c r="AS11" s="150"/>
      <c r="BE11" s="101"/>
      <c r="BF11" s="104"/>
      <c r="BG11" s="104"/>
      <c r="BH11" s="20"/>
      <c r="BI11" s="25"/>
      <c r="BJ11" s="25"/>
      <c r="BK11" s="25"/>
      <c r="BL11" s="25"/>
      <c r="BM11" s="25"/>
      <c r="BN11" s="20"/>
    </row>
    <row r="12" spans="1:66" ht="14.1" customHeight="1" x14ac:dyDescent="0.25">
      <c r="A12" s="26"/>
      <c r="C12" s="243" t="str">
        <f>IF(Language!G2="English","Tired of printing? Would you rather submit your music license report online? Now you can, with Entandem!","Vous en avez assez d’imprimer? Vous aimeriez soumettre votre formulaire de licence en ligne? Vous le pouvez avec Entandem!")</f>
        <v>Tired of printing? Would you rather submit your music license report online? Now you can, with Entandem!</v>
      </c>
      <c r="D12" s="243"/>
      <c r="E12" s="243"/>
      <c r="F12" s="243"/>
      <c r="G12" s="243"/>
      <c r="H12" s="243"/>
      <c r="I12" s="243"/>
      <c r="J12" s="243"/>
      <c r="K12" s="243"/>
      <c r="L12" s="243"/>
      <c r="M12" s="243"/>
      <c r="N12" s="243"/>
      <c r="O12" s="243"/>
      <c r="P12" s="243"/>
      <c r="Q12" s="243"/>
      <c r="R12" s="243"/>
      <c r="S12" s="243"/>
      <c r="T12" s="243"/>
      <c r="U12" s="243"/>
      <c r="V12" s="243"/>
      <c r="W12" s="243"/>
      <c r="X12" s="243"/>
      <c r="Y12" s="243"/>
      <c r="Z12" s="243"/>
      <c r="AA12" s="243"/>
      <c r="AB12" s="243"/>
      <c r="AC12" s="243"/>
      <c r="AD12" s="243"/>
      <c r="AE12" s="243"/>
      <c r="AF12" s="243"/>
      <c r="AG12" s="243"/>
      <c r="AH12" s="243"/>
      <c r="AI12" s="243"/>
      <c r="AJ12" s="243"/>
      <c r="AK12" s="243"/>
      <c r="AL12" s="243"/>
      <c r="AM12" s="243"/>
      <c r="AN12" s="243"/>
      <c r="AO12" s="243"/>
      <c r="AP12" s="243"/>
      <c r="AQ12" s="243"/>
      <c r="AR12" s="243"/>
      <c r="AT12" s="27"/>
      <c r="AU12" s="27"/>
      <c r="AV12" s="27"/>
      <c r="AW12" s="27"/>
      <c r="AX12" s="27"/>
      <c r="AY12" s="27"/>
      <c r="AZ12" s="28"/>
      <c r="BA12" s="27"/>
      <c r="BB12" s="27"/>
      <c r="BC12" s="27"/>
      <c r="BE12" s="101">
        <v>13</v>
      </c>
      <c r="BF12" s="104"/>
      <c r="BG12" s="104"/>
      <c r="BH12" s="20"/>
      <c r="BI12" s="25"/>
      <c r="BJ12" s="25"/>
      <c r="BK12" s="25"/>
      <c r="BL12" s="25"/>
      <c r="BM12" s="25"/>
      <c r="BN12" s="20"/>
    </row>
    <row r="13" spans="1:66" ht="7.5" customHeight="1" x14ac:dyDescent="0.25">
      <c r="A13" s="26"/>
      <c r="C13" s="27"/>
      <c r="D13" s="259"/>
      <c r="E13" s="259"/>
      <c r="F13" s="259"/>
      <c r="G13" s="259"/>
      <c r="H13" s="259"/>
      <c r="I13" s="259"/>
      <c r="J13" s="259"/>
      <c r="K13" s="259"/>
      <c r="L13" s="259"/>
      <c r="M13" s="259"/>
      <c r="N13" s="259"/>
      <c r="O13" s="259"/>
      <c r="P13" s="259"/>
      <c r="Q13" s="259"/>
      <c r="R13" s="259"/>
      <c r="S13" s="259"/>
      <c r="T13" s="259"/>
      <c r="U13" s="259"/>
      <c r="V13" s="259"/>
      <c r="W13" s="259"/>
      <c r="X13" s="259"/>
      <c r="Y13" s="259"/>
      <c r="Z13" s="259"/>
      <c r="AA13" s="259"/>
      <c r="AB13" s="259"/>
      <c r="AC13" s="259"/>
      <c r="AD13" s="259"/>
      <c r="AE13" s="259"/>
      <c r="AF13" s="259"/>
      <c r="AG13" s="259"/>
      <c r="AH13" s="259"/>
      <c r="AI13" s="259"/>
      <c r="AJ13" s="259"/>
      <c r="AK13" s="259"/>
      <c r="AL13" s="259"/>
      <c r="AM13" s="259"/>
      <c r="AN13" s="259"/>
      <c r="AO13" s="259"/>
      <c r="AP13" s="259"/>
      <c r="AQ13" s="259"/>
      <c r="AR13" s="259"/>
      <c r="AS13" s="259"/>
      <c r="AT13" s="27"/>
      <c r="AU13" s="27"/>
      <c r="AV13" s="27"/>
      <c r="AW13" s="27"/>
      <c r="AX13" s="27"/>
      <c r="AY13" s="27"/>
      <c r="AZ13" s="28"/>
      <c r="BA13" s="27"/>
      <c r="BB13" s="27"/>
      <c r="BC13" s="27"/>
      <c r="BE13" s="101">
        <v>5</v>
      </c>
      <c r="BF13" s="104">
        <v>9.5</v>
      </c>
      <c r="BG13" s="104"/>
      <c r="BH13" s="20"/>
      <c r="BI13" s="25"/>
      <c r="BJ13" s="25"/>
      <c r="BK13" s="25"/>
      <c r="BL13" s="25"/>
      <c r="BM13" s="25"/>
      <c r="BN13" s="20"/>
    </row>
    <row r="14" spans="1:66" ht="14.1" customHeight="1" x14ac:dyDescent="0.3">
      <c r="A14" s="234" t="str">
        <f>IF(Language!G2="English","Licensee","Licencié")</f>
        <v>Licensee</v>
      </c>
      <c r="B14" s="24"/>
      <c r="C14" s="241" t="str">
        <f>LicenseeField1</f>
        <v>Account number</v>
      </c>
      <c r="D14" s="241"/>
      <c r="E14" s="241"/>
      <c r="F14" s="241"/>
      <c r="G14" s="241"/>
      <c r="H14" s="241"/>
      <c r="I14" s="241"/>
      <c r="J14" s="241"/>
      <c r="K14" s="237"/>
      <c r="L14" s="237"/>
      <c r="M14" s="237"/>
      <c r="N14" s="237"/>
      <c r="O14" s="237"/>
      <c r="P14" s="237"/>
      <c r="Q14" s="237"/>
      <c r="R14" s="237"/>
      <c r="S14" s="237"/>
      <c r="T14" s="237"/>
      <c r="U14" s="237"/>
      <c r="V14" s="237"/>
      <c r="W14" s="237"/>
      <c r="X14" s="237"/>
      <c r="Y14" s="237"/>
      <c r="Z14" s="23"/>
      <c r="AA14" s="23"/>
      <c r="AB14" s="23"/>
      <c r="AC14" s="23" t="str">
        <f>LicenseeField2</f>
        <v>(or if you are a new licensee, check here)</v>
      </c>
      <c r="AD14" s="23"/>
      <c r="AE14" s="23"/>
      <c r="AF14" s="79"/>
      <c r="AG14" s="23"/>
      <c r="AH14" s="23"/>
      <c r="AI14" s="23"/>
      <c r="AJ14" s="23"/>
      <c r="AK14" s="23"/>
      <c r="AL14" s="23"/>
      <c r="AM14" s="23"/>
      <c r="AN14" s="23"/>
      <c r="AO14" s="23"/>
      <c r="AP14" s="23"/>
      <c r="AQ14" s="29"/>
      <c r="AR14" s="29"/>
      <c r="AS14" s="29"/>
      <c r="AT14" s="29"/>
      <c r="AU14" s="29"/>
      <c r="AV14" s="29"/>
      <c r="AW14" s="29"/>
      <c r="AX14" s="29"/>
      <c r="AY14" s="29"/>
      <c r="AZ14" s="30"/>
      <c r="BA14" s="29"/>
      <c r="BB14" s="29"/>
      <c r="BC14" s="29"/>
      <c r="BD14" s="74"/>
      <c r="BE14" s="105"/>
      <c r="BF14" s="20"/>
      <c r="BG14" s="20"/>
      <c r="BH14" s="20"/>
      <c r="BI14" s="25"/>
      <c r="BJ14" s="25"/>
      <c r="BK14" s="25"/>
      <c r="BL14" s="25"/>
      <c r="BM14" s="25"/>
      <c r="BN14" s="20"/>
    </row>
    <row r="15" spans="1:66" ht="6.75" customHeight="1" x14ac:dyDescent="0.3">
      <c r="A15" s="234"/>
      <c r="B15" s="24"/>
      <c r="C15" s="79"/>
      <c r="D15" s="79"/>
      <c r="E15" s="79"/>
      <c r="F15" s="79"/>
      <c r="G15" s="79"/>
      <c r="H15" s="79"/>
      <c r="I15" s="79"/>
      <c r="J15" s="79"/>
      <c r="K15" s="23"/>
      <c r="L15" s="23"/>
      <c r="M15" s="23"/>
      <c r="N15" s="23"/>
      <c r="O15" s="23"/>
      <c r="P15" s="23"/>
      <c r="Q15" s="23"/>
      <c r="R15" s="23"/>
      <c r="S15" s="23"/>
      <c r="T15" s="23"/>
      <c r="U15" s="23"/>
      <c r="V15" s="23"/>
      <c r="X15" s="80"/>
      <c r="Y15" s="80"/>
      <c r="AN15" s="23"/>
      <c r="AO15" s="23"/>
      <c r="AP15" s="23"/>
      <c r="AQ15" s="29"/>
      <c r="AR15" s="29"/>
      <c r="AS15" s="29"/>
      <c r="AT15" s="29"/>
      <c r="AU15" s="29"/>
      <c r="AV15" s="29"/>
      <c r="AW15" s="29"/>
      <c r="AX15" s="29"/>
      <c r="AY15" s="29"/>
      <c r="AZ15" s="30"/>
      <c r="BA15" s="29"/>
      <c r="BB15" s="29"/>
      <c r="BC15" s="29"/>
      <c r="BD15" s="20"/>
      <c r="BE15" s="20"/>
      <c r="BF15" s="20"/>
      <c r="BG15" s="20"/>
      <c r="BH15" s="20"/>
      <c r="BI15" s="25"/>
      <c r="BJ15" s="25"/>
      <c r="BK15" s="25"/>
      <c r="BL15" s="25"/>
      <c r="BM15" s="25"/>
      <c r="BN15" s="20"/>
    </row>
    <row r="16" spans="1:66" ht="14.1" customHeight="1" x14ac:dyDescent="0.3">
      <c r="A16" s="234"/>
      <c r="B16" s="24"/>
      <c r="C16" s="241" t="str">
        <f>'Licensee details section'!B6</f>
        <v>Business name</v>
      </c>
      <c r="D16" s="241"/>
      <c r="E16" s="241"/>
      <c r="F16" s="241"/>
      <c r="G16" s="241"/>
      <c r="H16" s="241"/>
      <c r="I16" s="241"/>
      <c r="J16" s="241"/>
      <c r="K16" s="235"/>
      <c r="L16" s="235"/>
      <c r="M16" s="235"/>
      <c r="N16" s="235"/>
      <c r="O16" s="235"/>
      <c r="P16" s="235"/>
      <c r="Q16" s="235"/>
      <c r="R16" s="235"/>
      <c r="S16" s="235"/>
      <c r="T16" s="235"/>
      <c r="U16" s="235"/>
      <c r="V16" s="235"/>
      <c r="W16" s="235"/>
      <c r="X16" s="235"/>
      <c r="Y16" s="235"/>
      <c r="Z16" s="239" t="str">
        <f>'Licensee details section'!B7</f>
        <v>Legal name of organization or owner</v>
      </c>
      <c r="AA16" s="239"/>
      <c r="AB16" s="239"/>
      <c r="AC16" s="239"/>
      <c r="AD16" s="239"/>
      <c r="AE16" s="239"/>
      <c r="AF16" s="239"/>
      <c r="AG16" s="239"/>
      <c r="AH16" s="239"/>
      <c r="AI16" s="239"/>
      <c r="AJ16" s="239"/>
      <c r="AK16" s="239"/>
      <c r="AL16" s="239"/>
      <c r="AM16" s="239"/>
      <c r="AN16" s="237"/>
      <c r="AO16" s="237"/>
      <c r="AP16" s="237"/>
      <c r="AQ16" s="237"/>
      <c r="AR16" s="237"/>
      <c r="AS16" s="237"/>
      <c r="AT16" s="237"/>
      <c r="AU16" s="237"/>
      <c r="AV16" s="237"/>
      <c r="AW16" s="237"/>
      <c r="AX16" s="237"/>
      <c r="AY16" s="237"/>
      <c r="AZ16" s="237"/>
      <c r="BA16" s="237"/>
      <c r="BB16" s="237"/>
      <c r="BC16" s="237"/>
      <c r="BD16" s="20"/>
      <c r="BE16" s="20"/>
      <c r="BF16" s="20"/>
      <c r="BG16" s="20"/>
      <c r="BH16" s="20"/>
      <c r="BI16" s="25"/>
      <c r="BJ16" s="25"/>
      <c r="BK16" s="25"/>
      <c r="BL16" s="25"/>
      <c r="BM16" s="25"/>
      <c r="BN16" s="20"/>
    </row>
    <row r="17" spans="1:66" ht="6.95" customHeight="1" x14ac:dyDescent="0.3">
      <c r="A17" s="234"/>
      <c r="B17" s="24"/>
      <c r="C17" s="81"/>
      <c r="D17" s="81"/>
      <c r="E17" s="81"/>
      <c r="F17" s="81"/>
      <c r="G17" s="81"/>
      <c r="H17" s="81"/>
      <c r="I17" s="81"/>
      <c r="J17" s="81"/>
      <c r="Z17" s="23"/>
      <c r="AA17" s="23"/>
      <c r="AB17" s="23"/>
      <c r="AC17" s="23"/>
      <c r="AD17" s="23"/>
      <c r="AE17" s="23"/>
      <c r="AF17" s="23"/>
      <c r="AG17" s="23"/>
      <c r="AH17" s="23"/>
      <c r="AI17" s="23"/>
      <c r="AJ17" s="23"/>
      <c r="AK17" s="23"/>
      <c r="AL17" s="23"/>
      <c r="AM17" s="23"/>
      <c r="AN17" s="23"/>
      <c r="AO17" s="23"/>
      <c r="AP17" s="23"/>
      <c r="AQ17" s="29"/>
      <c r="AR17" s="29"/>
      <c r="AS17" s="29"/>
      <c r="AT17" s="29"/>
      <c r="AU17" s="29"/>
      <c r="AV17" s="29"/>
      <c r="AW17" s="29"/>
      <c r="AX17" s="29"/>
      <c r="AY17" s="29"/>
      <c r="AZ17" s="30"/>
      <c r="BA17" s="29"/>
      <c r="BB17" s="29"/>
      <c r="BC17" s="29"/>
      <c r="BD17" s="20"/>
      <c r="BE17" s="20"/>
      <c r="BF17" s="20"/>
      <c r="BG17" s="20"/>
      <c r="BH17" s="20"/>
      <c r="BI17" s="25"/>
      <c r="BJ17" s="25"/>
      <c r="BK17" s="25"/>
      <c r="BL17" s="25"/>
      <c r="BM17" s="25"/>
      <c r="BN17" s="20"/>
    </row>
    <row r="18" spans="1:66" ht="14.1" customHeight="1" x14ac:dyDescent="0.3">
      <c r="A18" s="234"/>
      <c r="B18" s="24"/>
      <c r="C18" s="241" t="str">
        <f>'Licensee details section'!B8</f>
        <v>Contact name</v>
      </c>
      <c r="D18" s="241"/>
      <c r="E18" s="241"/>
      <c r="F18" s="241"/>
      <c r="G18" s="241"/>
      <c r="H18" s="241"/>
      <c r="I18" s="241"/>
      <c r="J18" s="241"/>
      <c r="K18" s="235"/>
      <c r="L18" s="235"/>
      <c r="M18" s="235"/>
      <c r="N18" s="235"/>
      <c r="O18" s="235"/>
      <c r="P18" s="235"/>
      <c r="Q18" s="235"/>
      <c r="R18" s="235"/>
      <c r="S18" s="235"/>
      <c r="T18" s="235"/>
      <c r="U18" s="235"/>
      <c r="W18" s="31" t="str">
        <f>'Licensee details section'!B9</f>
        <v>Title</v>
      </c>
      <c r="Y18" s="237"/>
      <c r="Z18" s="237"/>
      <c r="AA18" s="237"/>
      <c r="AB18" s="237"/>
      <c r="AC18" s="237"/>
      <c r="AD18" s="237"/>
      <c r="AE18" s="239" t="str">
        <f>'Licensee details section'!B10</f>
        <v>Phone number</v>
      </c>
      <c r="AF18" s="239"/>
      <c r="AG18" s="239"/>
      <c r="AH18" s="239"/>
      <c r="AI18" s="239"/>
      <c r="AJ18" s="239"/>
      <c r="AK18" s="235"/>
      <c r="AL18" s="235"/>
      <c r="AM18" s="235"/>
      <c r="AN18" s="235"/>
      <c r="AO18" s="235"/>
      <c r="AP18" s="235"/>
      <c r="AQ18" s="240" t="str">
        <f>'Licensee details section'!B11</f>
        <v xml:space="preserve">Fax </v>
      </c>
      <c r="AR18" s="240"/>
      <c r="AS18" s="240"/>
      <c r="AT18" s="240"/>
      <c r="AU18" s="106"/>
      <c r="AV18" s="242"/>
      <c r="AW18" s="242"/>
      <c r="AX18" s="242"/>
      <c r="AY18" s="242"/>
      <c r="AZ18" s="242"/>
      <c r="BA18" s="242"/>
      <c r="BB18" s="242"/>
      <c r="BC18" s="242"/>
      <c r="BD18" s="20"/>
      <c r="BE18" s="20"/>
      <c r="BF18" s="20"/>
      <c r="BG18" s="20"/>
      <c r="BH18" s="20"/>
      <c r="BI18" s="20"/>
      <c r="BJ18" s="20"/>
      <c r="BK18" s="20"/>
      <c r="BL18" s="25"/>
      <c r="BM18" s="25"/>
      <c r="BN18" s="20"/>
    </row>
    <row r="19" spans="1:66" ht="6.95" customHeight="1" x14ac:dyDescent="0.3">
      <c r="A19" s="234"/>
      <c r="B19" s="24"/>
      <c r="C19" s="32"/>
      <c r="D19" s="32"/>
      <c r="E19" s="29"/>
      <c r="F19" s="29"/>
      <c r="G19" s="29"/>
      <c r="H19" s="29"/>
      <c r="I19" s="29"/>
      <c r="J19" s="29"/>
      <c r="X19" s="23"/>
      <c r="AQ19" s="29"/>
      <c r="AR19" s="29"/>
      <c r="AS19" s="29"/>
      <c r="AT19" s="29"/>
      <c r="AU19" s="29"/>
      <c r="AV19" s="29"/>
      <c r="AW19" s="29"/>
      <c r="AX19" s="29"/>
      <c r="AY19" s="29"/>
      <c r="AZ19" s="30"/>
      <c r="BA19" s="29"/>
      <c r="BB19" s="29"/>
      <c r="BC19" s="29"/>
      <c r="BD19" s="20"/>
      <c r="BF19" s="20"/>
      <c r="BG19" s="20"/>
      <c r="BH19" s="20"/>
      <c r="BI19" s="20"/>
      <c r="BJ19" s="20"/>
      <c r="BK19" s="20"/>
      <c r="BL19" s="25"/>
      <c r="BM19" s="25"/>
      <c r="BN19" s="20"/>
    </row>
    <row r="20" spans="1:66" ht="13.5" customHeight="1" x14ac:dyDescent="0.3">
      <c r="A20" s="234"/>
      <c r="B20" s="24"/>
      <c r="C20" s="236" t="str">
        <f>'Licensee details section'!B12</f>
        <v>Email</v>
      </c>
      <c r="D20" s="236"/>
      <c r="E20" s="236"/>
      <c r="F20" s="238"/>
      <c r="G20" s="238"/>
      <c r="H20" s="238"/>
      <c r="I20" s="238"/>
      <c r="J20" s="238"/>
      <c r="K20" s="238"/>
      <c r="L20" s="238"/>
      <c r="M20" s="238"/>
      <c r="N20" s="238"/>
      <c r="O20" s="238"/>
      <c r="P20" s="239" t="str">
        <f>'Licensee details section'!B13</f>
        <v>Street address</v>
      </c>
      <c r="Q20" s="239"/>
      <c r="R20" s="239"/>
      <c r="S20" s="239"/>
      <c r="T20" s="235"/>
      <c r="U20" s="235"/>
      <c r="V20" s="235"/>
      <c r="W20" s="235"/>
      <c r="X20" s="235"/>
      <c r="Y20" s="235"/>
      <c r="Z20" s="235"/>
      <c r="AA20" s="235"/>
      <c r="AB20" s="235"/>
      <c r="AC20" s="235"/>
      <c r="AD20" s="235"/>
      <c r="AE20" s="235"/>
      <c r="AF20" s="33" t="str">
        <f>'Licensee details section'!B14</f>
        <v>City</v>
      </c>
      <c r="AG20" s="235"/>
      <c r="AH20" s="235"/>
      <c r="AI20" s="235"/>
      <c r="AJ20" s="235"/>
      <c r="AK20" s="235"/>
      <c r="AM20" s="23" t="str">
        <f>'Licensee details section'!B15</f>
        <v>Province</v>
      </c>
      <c r="AN20" s="23"/>
      <c r="AO20" s="235"/>
      <c r="AP20" s="235"/>
      <c r="AQ20" s="240" t="str">
        <f>'Licensee details section'!B16</f>
        <v>Postal code</v>
      </c>
      <c r="AR20" s="240"/>
      <c r="AS20" s="240"/>
      <c r="AT20" s="240"/>
      <c r="AU20" s="23"/>
      <c r="AV20" s="242"/>
      <c r="AW20" s="242"/>
      <c r="AX20" s="242"/>
      <c r="AY20" s="242"/>
      <c r="AZ20" s="242"/>
      <c r="BA20" s="242"/>
      <c r="BB20" s="242"/>
      <c r="BC20" s="242"/>
      <c r="BE20" s="20"/>
      <c r="BF20" s="20"/>
      <c r="BG20" s="20"/>
      <c r="BH20" s="20"/>
      <c r="BI20" s="20"/>
      <c r="BJ20" s="20"/>
      <c r="BK20" s="20"/>
      <c r="BL20" s="25"/>
      <c r="BM20" s="25"/>
      <c r="BN20" s="20"/>
    </row>
    <row r="21" spans="1:66" ht="6.95" customHeight="1" x14ac:dyDescent="0.3">
      <c r="A21" s="234"/>
      <c r="B21" s="24"/>
      <c r="C21" s="32"/>
      <c r="D21" s="31"/>
      <c r="E21" s="82" t="s">
        <v>97</v>
      </c>
      <c r="F21" s="23"/>
      <c r="G21" s="29"/>
      <c r="H21" s="23"/>
      <c r="I21" s="29"/>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R21" s="29"/>
      <c r="AT21" s="29"/>
      <c r="AU21" s="29"/>
      <c r="AV21" s="29"/>
      <c r="AX21" s="29"/>
      <c r="AY21" s="29"/>
      <c r="AZ21" s="30"/>
      <c r="BA21" s="29"/>
      <c r="BB21" s="29"/>
      <c r="BC21" s="29"/>
      <c r="BD21" s="20"/>
      <c r="BE21" s="20"/>
      <c r="BF21" s="20"/>
      <c r="BG21" s="20"/>
      <c r="BH21" s="20"/>
      <c r="BI21" s="20"/>
      <c r="BJ21" s="20"/>
      <c r="BK21" s="20"/>
      <c r="BL21" s="25"/>
      <c r="BM21" s="25"/>
      <c r="BN21" s="20"/>
    </row>
    <row r="22" spans="1:66" ht="14.1" customHeight="1" x14ac:dyDescent="0.3">
      <c r="A22" s="234"/>
      <c r="B22" s="24"/>
      <c r="C22" s="31" t="str">
        <f>'Licensee details section'!B17</f>
        <v>Mailing address</v>
      </c>
      <c r="D22" s="31"/>
      <c r="E22" s="23"/>
      <c r="F22" s="23"/>
      <c r="G22" s="23"/>
      <c r="H22" s="144" t="b">
        <v>0</v>
      </c>
      <c r="I22" s="236" t="str">
        <f>'Licensee details section'!B18</f>
        <v>(check here if same as above)</v>
      </c>
      <c r="J22" s="236"/>
      <c r="K22" s="236"/>
      <c r="L22" s="236"/>
      <c r="M22" s="236"/>
      <c r="N22" s="236"/>
      <c r="O22" s="236"/>
      <c r="P22" s="236"/>
      <c r="Q22" s="236"/>
      <c r="R22" s="236"/>
      <c r="S22" s="236"/>
      <c r="T22" s="237"/>
      <c r="U22" s="237"/>
      <c r="V22" s="237"/>
      <c r="W22" s="237"/>
      <c r="X22" s="237"/>
      <c r="Y22" s="237"/>
      <c r="Z22" s="237"/>
      <c r="AA22" s="237"/>
      <c r="AB22" s="237"/>
      <c r="AC22" s="237"/>
      <c r="AD22" s="237"/>
      <c r="AE22" s="237"/>
      <c r="AF22" s="237"/>
      <c r="AG22" s="237"/>
      <c r="AH22" s="237"/>
      <c r="AI22" s="237"/>
      <c r="AJ22" s="23" t="str">
        <f>'Licensee details section'!B19</f>
        <v>Tax exemption number (if applicable)</v>
      </c>
      <c r="AK22" s="23"/>
      <c r="AL22" s="23"/>
      <c r="AM22" s="23"/>
      <c r="AN22" s="29"/>
      <c r="AO22" s="23"/>
      <c r="AP22" s="23"/>
      <c r="AQ22" s="29"/>
      <c r="AR22" s="29"/>
      <c r="AS22" s="29"/>
      <c r="AT22" s="235"/>
      <c r="AU22" s="235"/>
      <c r="AV22" s="235"/>
      <c r="AW22" s="235"/>
      <c r="AX22" s="235"/>
      <c r="AY22" s="235"/>
      <c r="AZ22" s="235"/>
      <c r="BA22" s="235"/>
      <c r="BB22" s="235"/>
      <c r="BC22" s="235"/>
      <c r="BD22" s="83"/>
      <c r="BE22" s="20"/>
      <c r="BF22" s="20"/>
      <c r="BG22" s="20"/>
      <c r="BH22" s="20"/>
      <c r="BI22" s="20"/>
      <c r="BJ22" s="20"/>
      <c r="BK22" s="20"/>
      <c r="BL22" s="25"/>
      <c r="BM22" s="25"/>
      <c r="BN22" s="20"/>
    </row>
    <row r="23" spans="1:66" ht="9" customHeight="1" x14ac:dyDescent="0.3">
      <c r="B23" s="24"/>
      <c r="C23" s="31"/>
      <c r="D23" s="31"/>
      <c r="E23" s="23"/>
      <c r="F23" s="23"/>
      <c r="G23" s="23"/>
      <c r="H23" s="121" t="str">
        <f>IF(H22=TRUE,1,"")</f>
        <v/>
      </c>
      <c r="I23" s="23"/>
      <c r="J23" s="23"/>
      <c r="K23" s="23"/>
      <c r="L23" s="23"/>
      <c r="M23" s="23"/>
      <c r="N23" s="23"/>
      <c r="O23" s="23"/>
      <c r="P23" s="23"/>
      <c r="R23" s="23"/>
      <c r="S23" s="34"/>
      <c r="T23" s="34"/>
      <c r="U23" s="34"/>
      <c r="V23" s="34"/>
      <c r="W23" s="34"/>
      <c r="X23" s="34"/>
      <c r="Y23" s="34"/>
      <c r="Z23" s="34"/>
      <c r="AA23" s="34"/>
      <c r="AB23" s="34"/>
      <c r="AC23" s="34"/>
      <c r="AD23" s="34"/>
      <c r="AE23" s="34"/>
      <c r="AF23" s="34"/>
      <c r="AG23" s="34"/>
      <c r="AH23" s="35"/>
      <c r="AI23" s="34"/>
      <c r="AJ23" s="23"/>
      <c r="AK23" s="23"/>
      <c r="AL23" s="23"/>
      <c r="AM23" s="23"/>
      <c r="AN23" s="29"/>
      <c r="AO23" s="23"/>
      <c r="AP23" s="23"/>
      <c r="AQ23" s="29"/>
      <c r="AR23" s="29"/>
      <c r="AS23" s="29"/>
      <c r="AT23" s="35"/>
      <c r="AU23" s="35"/>
      <c r="AV23" s="35"/>
      <c r="AW23" s="35"/>
      <c r="AX23" s="35"/>
      <c r="AY23" s="35"/>
      <c r="AZ23" s="36"/>
      <c r="BA23" s="35"/>
      <c r="BB23" s="35"/>
      <c r="BC23" s="35"/>
      <c r="BD23" s="20"/>
      <c r="BE23" s="20"/>
      <c r="BF23" s="20"/>
      <c r="BG23" s="20"/>
      <c r="BH23" s="20"/>
      <c r="BI23" s="20"/>
      <c r="BJ23" s="20"/>
      <c r="BK23" s="20"/>
      <c r="BL23" s="25"/>
      <c r="BM23" s="25"/>
      <c r="BN23" s="20"/>
    </row>
    <row r="24" spans="1:66" ht="14.1" customHeight="1" x14ac:dyDescent="0.3">
      <c r="A24" s="180" t="str">
        <f>IF(Language!G2="English","Licence fee","Redevance")</f>
        <v>Licence fee</v>
      </c>
      <c r="B24" s="24"/>
      <c r="C24" s="86" t="str">
        <f>IF(Language!G2="English","Total Licence Fee","Total de droits de diffusion")</f>
        <v>Total Licence Fee</v>
      </c>
      <c r="D24" s="38"/>
      <c r="E24" s="38"/>
      <c r="F24" s="38"/>
      <c r="G24" s="38"/>
      <c r="H24" s="38"/>
      <c r="I24" s="38"/>
      <c r="J24" s="38"/>
      <c r="K24" s="23"/>
      <c r="L24" s="23"/>
      <c r="M24" s="23"/>
      <c r="N24" s="23"/>
      <c r="P24" s="143"/>
      <c r="Q24" s="143"/>
      <c r="R24" s="143"/>
      <c r="S24" s="143"/>
      <c r="T24" s="143"/>
      <c r="U24" s="143"/>
      <c r="V24" s="143"/>
      <c r="W24" s="143"/>
      <c r="X24" s="143"/>
      <c r="Y24" s="143"/>
      <c r="Z24" s="143"/>
      <c r="AA24" s="143"/>
      <c r="AB24" s="143"/>
      <c r="AC24" s="143"/>
      <c r="AD24" s="143"/>
      <c r="AE24" s="143"/>
      <c r="AF24" s="143"/>
      <c r="AG24" s="143"/>
      <c r="AH24" s="143"/>
      <c r="AI24" s="143"/>
      <c r="AJ24" s="143"/>
      <c r="AK24" s="143"/>
      <c r="AL24" s="143"/>
      <c r="AM24" s="143"/>
      <c r="AN24" s="143"/>
      <c r="AO24" s="143"/>
      <c r="AP24" s="143"/>
      <c r="AQ24" s="143"/>
      <c r="AR24" s="143"/>
      <c r="AS24" s="143"/>
      <c r="AT24" s="143"/>
      <c r="AU24" s="143"/>
      <c r="AV24" s="143"/>
      <c r="AW24" s="143"/>
      <c r="AX24" s="143"/>
      <c r="AY24" s="143"/>
      <c r="AZ24" s="142"/>
      <c r="BA24" s="143"/>
      <c r="BB24" s="143"/>
      <c r="BC24" s="260" t="str">
        <f>IF(Language!D2="English"," (GST/HST N⁰ R101077931  QST N⁰ 1010390466)","  (TPS/TVH N⁰ R101077931  TVQ N⁰ 1010390466)")</f>
        <v xml:space="preserve"> (GST/HST N⁰ R101077931  QST N⁰ 1010390466)</v>
      </c>
      <c r="BD24" s="20"/>
      <c r="BE24" s="20"/>
      <c r="BF24" s="20"/>
      <c r="BG24" s="20"/>
      <c r="BH24" s="20"/>
      <c r="BI24" s="20"/>
      <c r="BJ24" s="20"/>
      <c r="BK24" s="20"/>
      <c r="BL24" s="25"/>
      <c r="BM24" s="25"/>
      <c r="BN24" s="20"/>
    </row>
    <row r="25" spans="1:66" ht="6.75" hidden="1" customHeight="1" x14ac:dyDescent="0.3">
      <c r="A25" s="180"/>
      <c r="B25" s="24"/>
      <c r="C25" s="37"/>
      <c r="D25" s="38"/>
      <c r="E25" s="38"/>
      <c r="F25" s="38"/>
      <c r="G25" s="38"/>
      <c r="H25" s="38"/>
      <c r="I25" s="38"/>
      <c r="J25" s="38"/>
      <c r="K25" s="23"/>
      <c r="L25" s="23"/>
      <c r="M25" s="23"/>
      <c r="N25" s="23"/>
      <c r="O25" s="23"/>
      <c r="P25" s="23"/>
      <c r="Q25" s="23"/>
      <c r="R25" s="23"/>
      <c r="S25" s="23"/>
      <c r="T25" s="23"/>
      <c r="U25" s="23"/>
      <c r="V25" s="23"/>
      <c r="W25" s="23"/>
      <c r="X25" s="23"/>
      <c r="Y25" s="23"/>
      <c r="Z25" s="23"/>
      <c r="AA25" s="23"/>
      <c r="AB25" s="39"/>
      <c r="AF25" s="39"/>
      <c r="AG25" s="39"/>
      <c r="AH25" s="39"/>
      <c r="AI25" s="39"/>
      <c r="AJ25" s="39"/>
      <c r="AK25" s="39"/>
      <c r="AL25" s="39"/>
      <c r="AM25" s="39"/>
      <c r="AN25" s="39"/>
      <c r="AO25" s="39"/>
      <c r="AP25" s="39"/>
      <c r="AQ25" s="40"/>
      <c r="AR25" s="40"/>
      <c r="AS25" s="41"/>
      <c r="AT25" s="41"/>
      <c r="AU25" s="41"/>
      <c r="AV25" s="41"/>
      <c r="AW25" s="41"/>
      <c r="AX25" s="29"/>
      <c r="AZ25" s="105"/>
      <c r="BA25" s="107">
        <v>12</v>
      </c>
      <c r="BB25" s="107"/>
      <c r="BC25" s="260"/>
      <c r="BD25" s="20"/>
      <c r="BE25" s="20"/>
      <c r="BF25" s="20"/>
      <c r="BG25" s="20"/>
      <c r="BH25" s="20"/>
      <c r="BI25" s="20"/>
      <c r="BJ25" s="20"/>
      <c r="BK25" s="20"/>
      <c r="BL25" s="25"/>
      <c r="BM25" s="25"/>
      <c r="BN25" s="20"/>
    </row>
    <row r="26" spans="1:66" ht="14.1" customHeight="1" x14ac:dyDescent="0.25">
      <c r="A26" s="180"/>
      <c r="B26" s="23"/>
      <c r="C26" s="256" t="str">
        <f>IF(Language!G2="English","Year (YYYY)","Année (YYYY)")</f>
        <v>Year (YYYY)</v>
      </c>
      <c r="D26" s="256"/>
      <c r="E26" s="256"/>
      <c r="F26" s="256"/>
      <c r="G26" s="256"/>
      <c r="H26" s="256"/>
      <c r="I26" s="256"/>
      <c r="J26" s="256"/>
      <c r="K26" s="257" t="str">
        <f>IF(Language!G2="English","Q1(Jan to Mar)","T1(janv à mars)")</f>
        <v>Q1(Jan to Mar)</v>
      </c>
      <c r="L26" s="256"/>
      <c r="M26" s="256"/>
      <c r="N26" s="256"/>
      <c r="O26" s="257" t="str">
        <f>IF(Language!G2="English","Q2(Apr to Jun)","T2(avril à juin)")</f>
        <v>Q2(Apr to Jun)</v>
      </c>
      <c r="P26" s="256"/>
      <c r="Q26" s="256"/>
      <c r="R26" s="256"/>
      <c r="S26" s="257" t="str">
        <f>IF(Language!G2="English","Q3(Jul to Sep)","T3(juil à sept)")</f>
        <v>Q3(Jul to Sep)</v>
      </c>
      <c r="T26" s="256"/>
      <c r="U26" s="256"/>
      <c r="V26" s="256"/>
      <c r="W26" s="256"/>
      <c r="X26" s="257" t="str">
        <f>IF(Language!G2="English","Q4(Oct to Dec)","T4(oct à déc)")</f>
        <v>Q4(Oct to Dec)</v>
      </c>
      <c r="Y26" s="256"/>
      <c r="Z26" s="256"/>
      <c r="AA26" s="256"/>
      <c r="AB26" s="256"/>
      <c r="AE26" s="224" t="str">
        <f>IF(Language!G2="English","Total licence fee","Total des droits de licence")</f>
        <v>Total licence fee</v>
      </c>
      <c r="AF26" s="225"/>
      <c r="AG26" s="225"/>
      <c r="AH26" s="225"/>
      <c r="AI26" s="225"/>
      <c r="AJ26" s="225"/>
      <c r="AK26" s="225"/>
      <c r="AL26" s="226"/>
      <c r="AM26" s="250" t="str">
        <f>IF(Language!G2="English","GST/HST","TPS/TVH")</f>
        <v>GST/HST</v>
      </c>
      <c r="AN26" s="251"/>
      <c r="AO26" s="252"/>
      <c r="AP26" s="250" t="str">
        <f>IF(Language!G2="English","QST","TVQ")</f>
        <v>QST</v>
      </c>
      <c r="AQ26" s="251"/>
      <c r="AR26" s="251"/>
      <c r="AS26" s="251"/>
      <c r="AT26" s="252"/>
      <c r="AU26" s="42"/>
      <c r="AV26" s="161" t="s">
        <v>10</v>
      </c>
      <c r="AW26" s="261" t="str">
        <f>IF(Language!G2="English","Total","Total à payer")</f>
        <v>Total</v>
      </c>
      <c r="AX26" s="262"/>
      <c r="AY26" s="262"/>
      <c r="AZ26" s="263"/>
      <c r="BA26" s="132"/>
      <c r="BB26" s="135"/>
      <c r="BC26" s="260"/>
      <c r="BD26" s="20"/>
      <c r="BE26" s="20"/>
      <c r="BF26" s="20"/>
      <c r="BG26" s="20"/>
      <c r="BH26" s="20"/>
      <c r="BI26" s="20"/>
      <c r="BJ26" s="20"/>
      <c r="BK26" s="20"/>
      <c r="BL26" s="25"/>
      <c r="BM26" s="25"/>
      <c r="BN26" s="20"/>
    </row>
    <row r="27" spans="1:66" ht="14.1" customHeight="1" x14ac:dyDescent="0.25">
      <c r="A27" s="180"/>
      <c r="B27" s="23"/>
      <c r="C27" s="256"/>
      <c r="D27" s="256"/>
      <c r="E27" s="256"/>
      <c r="F27" s="256"/>
      <c r="G27" s="256"/>
      <c r="H27" s="256"/>
      <c r="I27" s="256"/>
      <c r="J27" s="256"/>
      <c r="K27" s="256"/>
      <c r="L27" s="256"/>
      <c r="M27" s="256"/>
      <c r="N27" s="256"/>
      <c r="O27" s="256"/>
      <c r="P27" s="256"/>
      <c r="Q27" s="256"/>
      <c r="R27" s="256"/>
      <c r="S27" s="256"/>
      <c r="T27" s="256"/>
      <c r="U27" s="256"/>
      <c r="V27" s="256"/>
      <c r="W27" s="256"/>
      <c r="X27" s="256"/>
      <c r="Y27" s="256"/>
      <c r="Z27" s="256"/>
      <c r="AA27" s="256"/>
      <c r="AB27" s="256"/>
      <c r="AE27" s="227" t="str">
        <f>IF(Language!G2="English","(see page 2 for calculation)","(voir le calcul à la page 2)")</f>
        <v>(see page 2 for calculation)</v>
      </c>
      <c r="AF27" s="228"/>
      <c r="AG27" s="228"/>
      <c r="AH27" s="228"/>
      <c r="AI27" s="228"/>
      <c r="AJ27" s="228"/>
      <c r="AK27" s="228"/>
      <c r="AL27" s="229"/>
      <c r="AM27" s="253"/>
      <c r="AN27" s="254"/>
      <c r="AO27" s="255"/>
      <c r="AP27" s="253"/>
      <c r="AQ27" s="254"/>
      <c r="AR27" s="254"/>
      <c r="AS27" s="254"/>
      <c r="AT27" s="255"/>
      <c r="AU27" s="43"/>
      <c r="AV27" s="162"/>
      <c r="AW27" s="264"/>
      <c r="AX27" s="265"/>
      <c r="AY27" s="265"/>
      <c r="AZ27" s="266"/>
      <c r="BA27" s="133"/>
      <c r="BB27" s="135"/>
      <c r="BC27" s="260"/>
      <c r="BD27" s="20"/>
      <c r="BE27" s="20"/>
      <c r="BF27" s="20"/>
      <c r="BG27" s="20"/>
      <c r="BH27" s="20"/>
      <c r="BI27" s="20"/>
      <c r="BJ27" s="20"/>
      <c r="BK27" s="20"/>
      <c r="BL27" s="25"/>
      <c r="BM27" s="25"/>
      <c r="BN27" s="20"/>
    </row>
    <row r="28" spans="1:66" ht="21.95" customHeight="1" x14ac:dyDescent="0.3">
      <c r="A28" s="180"/>
      <c r="B28" s="24"/>
      <c r="C28" s="273"/>
      <c r="D28" s="273"/>
      <c r="E28" s="273"/>
      <c r="F28" s="273"/>
      <c r="G28" s="273"/>
      <c r="H28" s="273"/>
      <c r="I28" s="273"/>
      <c r="J28" s="273"/>
      <c r="K28" s="274"/>
      <c r="L28" s="274"/>
      <c r="M28" s="274"/>
      <c r="N28" s="274"/>
      <c r="O28" s="274"/>
      <c r="P28" s="274"/>
      <c r="Q28" s="274"/>
      <c r="R28" s="274"/>
      <c r="S28" s="275"/>
      <c r="T28" s="276"/>
      <c r="U28" s="276"/>
      <c r="V28" s="276"/>
      <c r="W28" s="276"/>
      <c r="X28" s="275"/>
      <c r="Y28" s="276"/>
      <c r="Z28" s="276"/>
      <c r="AA28" s="276"/>
      <c r="AB28" s="276"/>
      <c r="AE28" s="230">
        <f>AW51</f>
        <v>0</v>
      </c>
      <c r="AF28" s="231"/>
      <c r="AG28" s="231"/>
      <c r="AH28" s="231"/>
      <c r="AI28" s="231"/>
      <c r="AJ28" s="231"/>
      <c r="AK28" s="231"/>
      <c r="AL28" s="232"/>
      <c r="AM28" s="268">
        <f>IF(ISERROR(AW51*VLOOKUP(AO20,'Province &amp; tax rates'!A:C,2,FALSE)),0,AW51*VLOOKUP(AO20,'Province &amp; tax rates'!A:C,2,FALSE))</f>
        <v>0</v>
      </c>
      <c r="AN28" s="269"/>
      <c r="AO28" s="270"/>
      <c r="AP28" s="268">
        <f>IF(ISERROR(AW51*VLOOKUP(AO20,'Province &amp; tax rates'!A:C,3,FALSE)),0,(AW51*VLOOKUP(AO20,'Province &amp; tax rates'!A:C,3,FALSE)))</f>
        <v>0</v>
      </c>
      <c r="AQ28" s="269"/>
      <c r="AR28" s="269"/>
      <c r="AS28" s="269"/>
      <c r="AT28" s="270"/>
      <c r="AU28" s="44"/>
      <c r="AV28" s="45">
        <f>SUM(AE28:AU28)</f>
        <v>0</v>
      </c>
      <c r="AW28" s="268">
        <f>SUM(AE28:AT28)</f>
        <v>0</v>
      </c>
      <c r="AX28" s="269"/>
      <c r="AY28" s="269"/>
      <c r="AZ28" s="270"/>
      <c r="BA28" s="134"/>
      <c r="BB28" s="136"/>
      <c r="BC28" s="260"/>
      <c r="BD28" s="20"/>
      <c r="BE28" s="20"/>
      <c r="BF28" s="20"/>
      <c r="BG28" s="20"/>
      <c r="BH28" s="20"/>
      <c r="BI28" s="20"/>
      <c r="BJ28" s="20"/>
      <c r="BK28" s="20"/>
      <c r="BL28" s="25"/>
      <c r="BM28" s="25"/>
      <c r="BN28" s="20"/>
    </row>
    <row r="29" spans="1:66" ht="16.5" x14ac:dyDescent="0.3">
      <c r="A29" s="180"/>
      <c r="B29" s="24"/>
      <c r="C29" s="46"/>
      <c r="D29" s="47"/>
      <c r="E29" s="47"/>
      <c r="F29" s="47"/>
      <c r="G29" s="47"/>
      <c r="H29" s="47"/>
      <c r="I29" s="47"/>
      <c r="J29" s="47"/>
      <c r="K29" s="47"/>
      <c r="L29" s="47"/>
      <c r="M29" s="47"/>
      <c r="N29" s="47"/>
      <c r="O29" s="47"/>
      <c r="P29" s="47"/>
      <c r="Q29" s="47"/>
      <c r="R29" s="47"/>
      <c r="S29" s="47"/>
      <c r="T29" s="47"/>
      <c r="U29" s="47"/>
      <c r="V29" s="47"/>
      <c r="W29" s="47"/>
      <c r="AF29" s="48"/>
      <c r="AG29" s="48"/>
      <c r="AH29" s="48"/>
      <c r="AI29" s="48"/>
      <c r="AJ29" s="48"/>
      <c r="AK29" s="48"/>
      <c r="AL29" s="48"/>
      <c r="AM29" s="49"/>
      <c r="AN29" s="48"/>
      <c r="AO29" s="48"/>
      <c r="AP29" s="50"/>
      <c r="AQ29" s="51"/>
      <c r="AR29" s="51"/>
      <c r="AS29" s="51"/>
      <c r="AT29" s="51"/>
      <c r="AU29" s="51"/>
      <c r="AV29" s="51"/>
      <c r="AW29" s="51"/>
      <c r="AX29" s="51"/>
      <c r="AY29" s="51"/>
      <c r="AZ29" s="108" t="str">
        <f>IF('Selected Tariff info'!C3="4B3",IF(Language!G2="English","When the total is more than $100 for the year, the payments are made every quarter and are due 30 days before the end of the quarter."," lorsque le total est supérieur à 100 $ pour l'année, le paiement s'effectue tous les trimestres, 30 jours avant la fin du trimestre."),"")</f>
        <v/>
      </c>
      <c r="BA29" s="107">
        <v>15</v>
      </c>
      <c r="BB29" s="107"/>
      <c r="BC29" s="260"/>
      <c r="BI29" s="3"/>
      <c r="BJ29" s="3"/>
      <c r="BK29" s="3"/>
      <c r="BL29" s="3"/>
      <c r="BM29" s="3"/>
    </row>
    <row r="30" spans="1:66" ht="16.5" x14ac:dyDescent="0.3">
      <c r="A30" s="180"/>
      <c r="C30" s="118">
        <f>IF(D30=TRUE,"",1)</f>
        <v>1</v>
      </c>
      <c r="D30" s="120" t="b">
        <v>0</v>
      </c>
      <c r="E30" s="271" t="str">
        <f>IF(Language!G2="English","I have read and understand the Terms &amp; Conditions (see attached/reverse), all the information provided is correct and complete, and I have authority to bind the licensee.","J’ai lu et comprends les conditions générales (voir ci-joint/verso), les renseignements indiqués sont exacts et complets, et j’ai autorité pour engager la responsabilité du licencié")</f>
        <v>I have read and understand the Terms &amp; Conditions (see attached/reverse), all the information provided is correct and complete, and I have authority to bind the licensee.</v>
      </c>
      <c r="F30" s="271"/>
      <c r="G30" s="271"/>
      <c r="H30" s="271"/>
      <c r="I30" s="271"/>
      <c r="J30" s="271"/>
      <c r="K30" s="271"/>
      <c r="L30" s="271"/>
      <c r="M30" s="271"/>
      <c r="N30" s="271"/>
      <c r="O30" s="271"/>
      <c r="P30" s="271"/>
      <c r="Q30" s="271"/>
      <c r="R30" s="271"/>
      <c r="S30" s="271"/>
      <c r="T30" s="271"/>
      <c r="U30" s="271"/>
      <c r="V30" s="271"/>
      <c r="W30" s="271"/>
      <c r="X30" s="271"/>
      <c r="Y30" s="271"/>
      <c r="Z30" s="271"/>
      <c r="AA30" s="271"/>
      <c r="AB30" s="271"/>
      <c r="AC30" s="271"/>
      <c r="AD30" s="271"/>
      <c r="AE30" s="271"/>
      <c r="AF30" s="271"/>
      <c r="AG30" s="271"/>
      <c r="AH30" s="271"/>
      <c r="AI30" s="271"/>
      <c r="AJ30" s="271"/>
      <c r="AK30" s="271"/>
      <c r="AL30" s="271"/>
      <c r="AM30" s="271"/>
      <c r="AN30" s="271"/>
      <c r="AO30" s="271"/>
      <c r="AP30" s="271"/>
      <c r="AQ30" s="271"/>
      <c r="AR30" s="271"/>
      <c r="AS30" s="271"/>
      <c r="AT30" s="271"/>
      <c r="AU30" s="271"/>
      <c r="AV30" s="271"/>
      <c r="AW30" s="271"/>
      <c r="AX30" s="271"/>
      <c r="AY30" s="271"/>
      <c r="AZ30" s="271"/>
      <c r="BA30" s="137"/>
      <c r="BB30" s="138"/>
      <c r="BC30" s="260"/>
      <c r="BI30" s="3"/>
      <c r="BJ30" s="3"/>
      <c r="BK30" s="3"/>
      <c r="BL30" s="3"/>
      <c r="BM30" s="3"/>
    </row>
    <row r="31" spans="1:66" ht="12" customHeight="1" x14ac:dyDescent="0.3">
      <c r="A31" s="180"/>
      <c r="B31" s="24"/>
      <c r="C31" s="119">
        <f>IF(ISBLANK(K14),1,0)</f>
        <v>1</v>
      </c>
      <c r="D31" s="119">
        <f>IF(ISBLANK(K16),1,0)</f>
        <v>1</v>
      </c>
      <c r="E31" s="119">
        <f>IF(ISBLANK(AN16),1,0)</f>
        <v>1</v>
      </c>
      <c r="F31" s="119">
        <f>IF(ISBLANK(K18),1,0)</f>
        <v>1</v>
      </c>
      <c r="G31" s="119">
        <f>IF(ISBLANK(Y18),1,0)</f>
        <v>1</v>
      </c>
      <c r="H31" s="119">
        <f>IF(ISBLANK(AK18),1,0)</f>
        <v>1</v>
      </c>
      <c r="I31" s="119">
        <f>IF(ISBLANK(AW18),1,0)</f>
        <v>1</v>
      </c>
      <c r="J31" s="119">
        <f>IF(ISBLANK(F20),1,0)</f>
        <v>1</v>
      </c>
      <c r="K31" s="119">
        <f>IF(ISBLANK(T20),1,0)</f>
        <v>1</v>
      </c>
      <c r="L31" s="119">
        <f>IF(ISBLANK(AG20),1,0)</f>
        <v>1</v>
      </c>
      <c r="M31" s="119">
        <f>IF(ISBLANK(AO20),1,0)</f>
        <v>1</v>
      </c>
      <c r="N31" s="119">
        <f>IF(ISBLANK(AW20),1,0)</f>
        <v>1</v>
      </c>
      <c r="O31" s="119">
        <f>IF(AND(ISBLANK(T22),H23=""),1,0)</f>
        <v>1</v>
      </c>
      <c r="P31" s="119">
        <f>IF((D30),0,1)</f>
        <v>1</v>
      </c>
      <c r="Q31" s="153">
        <f>SUM(C31:P31)</f>
        <v>14</v>
      </c>
      <c r="BC31" s="260"/>
      <c r="BI31" s="3"/>
      <c r="BJ31" s="3"/>
      <c r="BK31" s="3"/>
      <c r="BL31" s="3"/>
      <c r="BM31" s="3"/>
    </row>
    <row r="32" spans="1:66" ht="14.1" customHeight="1" x14ac:dyDescent="0.3">
      <c r="A32" s="180"/>
      <c r="B32" s="24"/>
      <c r="C32" s="23" t="s">
        <v>9</v>
      </c>
      <c r="D32" s="24"/>
      <c r="E32" s="24"/>
      <c r="F32" s="277"/>
      <c r="G32" s="277"/>
      <c r="H32" s="277"/>
      <c r="I32" s="277"/>
      <c r="J32" s="277"/>
      <c r="K32" s="277"/>
      <c r="L32" s="277"/>
      <c r="M32" s="277"/>
      <c r="N32" s="277"/>
      <c r="P32" s="52" t="s">
        <v>8</v>
      </c>
      <c r="Q32" s="278"/>
      <c r="R32" s="278"/>
      <c r="S32" s="278"/>
      <c r="T32" s="278"/>
      <c r="U32" s="278"/>
      <c r="W32" s="24"/>
      <c r="X32" s="52" t="str">
        <f>IF(Language!G2="English","Name","Nom")</f>
        <v>Name</v>
      </c>
      <c r="Y32" s="258"/>
      <c r="Z32" s="258"/>
      <c r="AA32" s="258"/>
      <c r="AB32" s="258"/>
      <c r="AC32" s="258"/>
      <c r="AD32" s="258"/>
      <c r="AE32" s="258"/>
      <c r="AF32" s="258"/>
      <c r="AG32" s="258"/>
      <c r="AH32" s="258"/>
      <c r="AI32" s="258"/>
      <c r="AJ32" s="258"/>
      <c r="AK32" s="258"/>
      <c r="AL32" s="258"/>
      <c r="AM32" s="258"/>
      <c r="AN32" s="258"/>
      <c r="AO32" s="258"/>
      <c r="AP32" s="113"/>
      <c r="AQ32" s="112" t="str">
        <f>'Licensee details section'!B9</f>
        <v>Title</v>
      </c>
      <c r="AR32" s="272"/>
      <c r="AS32" s="272"/>
      <c r="AT32" s="272"/>
      <c r="AU32" s="272"/>
      <c r="AV32" s="272"/>
      <c r="AW32" s="272"/>
      <c r="AX32" s="272"/>
      <c r="AY32" s="272"/>
      <c r="AZ32" s="272"/>
      <c r="BA32" s="139"/>
      <c r="BB32" s="113"/>
      <c r="BC32" s="260"/>
      <c r="BI32" s="3"/>
      <c r="BJ32" s="3"/>
      <c r="BK32" s="3"/>
      <c r="BL32" s="3"/>
      <c r="BM32" s="3"/>
    </row>
    <row r="33" spans="1:65" ht="16.5" x14ac:dyDescent="0.3">
      <c r="B33" s="24"/>
      <c r="C33" s="233" t="str">
        <f>IF(Q31&gt;0,IF(Language!D2="English","Please complete the information in the required-entry field of licensees before signing","Veuillez remplir les informations dans les champs requis avant de signer"),"1")</f>
        <v>Please complete the information in the required-entry field of licensees before signing</v>
      </c>
      <c r="D33" s="233"/>
      <c r="E33" s="233"/>
      <c r="F33" s="233"/>
      <c r="G33" s="233"/>
      <c r="H33" s="233"/>
      <c r="I33" s="233"/>
      <c r="J33" s="233"/>
      <c r="K33" s="233"/>
      <c r="L33" s="233"/>
      <c r="M33" s="233"/>
      <c r="N33" s="233"/>
      <c r="O33" s="233"/>
      <c r="P33" s="233"/>
      <c r="Q33" s="233"/>
      <c r="R33" s="233"/>
      <c r="S33" s="233"/>
      <c r="T33" s="233"/>
      <c r="U33" s="233"/>
      <c r="V33" s="233"/>
      <c r="W33" s="233"/>
      <c r="X33" s="233"/>
      <c r="Y33" s="233"/>
      <c r="Z33" s="233"/>
      <c r="AA33" s="233"/>
      <c r="AB33" s="233"/>
      <c r="AC33" s="233"/>
      <c r="AD33" s="233"/>
      <c r="AE33" s="233"/>
      <c r="AF33" s="233"/>
      <c r="BA33" s="140"/>
      <c r="BB33" s="141"/>
      <c r="BC33" s="260"/>
      <c r="BI33" s="3"/>
      <c r="BJ33" s="3"/>
      <c r="BK33" s="3"/>
      <c r="BL33" s="3"/>
      <c r="BM33" s="3"/>
    </row>
    <row r="34" spans="1:65" ht="27.75" customHeight="1" x14ac:dyDescent="0.3">
      <c r="B34" s="24"/>
      <c r="C34" s="214" t="str">
        <f>'Licensee details section'!B20</f>
        <v>Please return this form by email or mail, and send your payment by cheque made payable to Entandem or contact Entandem to pay by credit card.  Or visit www.entandemlicensing.com/portal to submit online.</v>
      </c>
      <c r="D34" s="214"/>
      <c r="E34" s="214"/>
      <c r="F34" s="214"/>
      <c r="G34" s="214"/>
      <c r="H34" s="214"/>
      <c r="I34" s="214"/>
      <c r="J34" s="214"/>
      <c r="K34" s="214"/>
      <c r="L34" s="214"/>
      <c r="M34" s="214"/>
      <c r="N34" s="214"/>
      <c r="O34" s="214"/>
      <c r="P34" s="214"/>
      <c r="Q34" s="214"/>
      <c r="R34" s="214"/>
      <c r="S34" s="214"/>
      <c r="T34" s="214"/>
      <c r="U34" s="214"/>
      <c r="V34" s="214"/>
      <c r="W34" s="214"/>
      <c r="X34" s="214"/>
      <c r="Y34" s="214"/>
      <c r="Z34" s="214"/>
      <c r="AA34" s="214"/>
      <c r="AB34" s="214"/>
      <c r="AC34" s="214"/>
      <c r="AD34" s="214"/>
      <c r="AE34" s="214"/>
      <c r="AF34" s="214"/>
      <c r="AG34" s="214"/>
      <c r="AH34" s="214"/>
      <c r="AI34" s="214"/>
      <c r="AJ34" s="214"/>
      <c r="AK34" s="214"/>
      <c r="AL34" s="214"/>
      <c r="AM34" s="214"/>
      <c r="AN34" s="214"/>
      <c r="AO34" s="214"/>
      <c r="AP34" s="214"/>
      <c r="AQ34" s="214"/>
      <c r="AR34" s="214"/>
      <c r="AS34" s="214"/>
      <c r="AT34" s="214"/>
      <c r="AU34" s="214"/>
      <c r="AV34" s="214"/>
      <c r="AW34" s="214"/>
      <c r="AX34" s="214"/>
      <c r="AY34" s="214"/>
      <c r="AZ34" s="214"/>
      <c r="BA34" s="214"/>
      <c r="BB34" s="214"/>
      <c r="BC34" s="260"/>
    </row>
    <row r="35" spans="1:65" x14ac:dyDescent="0.25">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260"/>
    </row>
    <row r="36" spans="1:65" ht="11.25" customHeight="1" x14ac:dyDescent="0.25">
      <c r="BC36" s="260"/>
    </row>
    <row r="37" spans="1:65" ht="14.1" customHeight="1" x14ac:dyDescent="0.25">
      <c r="A37" s="213" t="str">
        <f>IF(Language!G2="English","Entandem, 1235 Bay Street, Suite 900, Toronto ON, M5R 3K4 | Current accounts t 1.866.944.6223 | f 416.442.3829 license@entandemlicensing.com","Entandem, 1235, Rue Bay, Bureau 900, Toronto ON, M5R 3K4| Licenciés actuels t 1.866.944.6224 | téléc. 416.442.3829 license@entandemlicensing.com")</f>
        <v>Entandem, 1235 Bay Street, Suite 900, Toronto ON, M5R 3K4 | Current accounts t 1.866.944.6223 | f 416.442.3829 license@entandemlicensing.com</v>
      </c>
      <c r="B37" s="213"/>
      <c r="C37" s="213"/>
      <c r="D37" s="213"/>
      <c r="E37" s="213"/>
      <c r="F37" s="213"/>
      <c r="G37" s="213"/>
      <c r="H37" s="213"/>
      <c r="I37" s="213"/>
      <c r="J37" s="213"/>
      <c r="K37" s="213"/>
      <c r="L37" s="213"/>
      <c r="M37" s="213"/>
      <c r="N37" s="213"/>
      <c r="O37" s="213"/>
      <c r="P37" s="213"/>
      <c r="Q37" s="213"/>
      <c r="R37" s="213"/>
      <c r="S37" s="213"/>
      <c r="T37" s="213"/>
      <c r="U37" s="213"/>
      <c r="V37" s="213"/>
      <c r="W37" s="213"/>
      <c r="X37" s="213"/>
      <c r="Y37" s="213"/>
      <c r="Z37" s="213"/>
      <c r="AA37" s="213"/>
      <c r="AB37" s="213"/>
      <c r="AC37" s="213"/>
      <c r="AD37" s="213"/>
      <c r="AE37" s="213"/>
      <c r="AF37" s="213"/>
      <c r="AG37" s="213"/>
      <c r="AH37" s="213"/>
      <c r="AI37" s="213"/>
      <c r="AJ37" s="213"/>
      <c r="AK37" s="213"/>
      <c r="AL37" s="213"/>
      <c r="AM37" s="213"/>
      <c r="AN37" s="213"/>
      <c r="AO37" s="213"/>
      <c r="AP37" s="213"/>
      <c r="AQ37" s="213"/>
      <c r="AR37" s="213"/>
      <c r="AS37" s="213"/>
      <c r="AT37" s="213"/>
      <c r="AU37" s="213"/>
      <c r="AV37" s="213"/>
      <c r="AW37" s="213"/>
      <c r="AX37" s="213"/>
      <c r="AY37" s="213"/>
      <c r="AZ37" s="213"/>
      <c r="BA37" s="116"/>
      <c r="BB37" s="116"/>
      <c r="BC37" s="260"/>
    </row>
    <row r="38" spans="1:65" ht="14.1" customHeight="1" x14ac:dyDescent="0.25">
      <c r="A38" s="223" t="str">
        <f>IF(Language!G2="English","First time licensees: t 1.866.944.6210 | f 514.844.4560","Nouveaux comptes: t 1.866.944.6211 | téléc. 514.844.4560")</f>
        <v>First time licensees: t 1.866.944.6210 | f 514.844.4560</v>
      </c>
      <c r="B38" s="223"/>
      <c r="C38" s="223"/>
      <c r="D38" s="223"/>
      <c r="E38" s="223"/>
      <c r="F38" s="223"/>
      <c r="G38" s="223"/>
      <c r="H38" s="223"/>
      <c r="I38" s="223"/>
      <c r="J38" s="223"/>
      <c r="K38" s="223"/>
      <c r="L38" s="223"/>
      <c r="M38" s="223"/>
      <c r="N38" s="223"/>
      <c r="O38" s="223"/>
      <c r="P38" s="223"/>
      <c r="Q38" s="223"/>
      <c r="R38" s="223"/>
      <c r="S38" s="223"/>
      <c r="T38" s="223"/>
      <c r="U38" s="223"/>
      <c r="V38" s="223"/>
      <c r="W38" s="223"/>
      <c r="X38" s="223"/>
      <c r="Y38" s="223"/>
      <c r="Z38" s="223"/>
      <c r="AA38" s="223"/>
      <c r="AB38" s="223"/>
      <c r="AC38" s="223"/>
      <c r="AD38" s="223"/>
      <c r="AE38" s="223"/>
      <c r="AF38" s="223"/>
      <c r="AG38" s="223"/>
      <c r="AH38" s="223"/>
      <c r="AI38" s="223"/>
      <c r="AJ38" s="223"/>
      <c r="AK38" s="223"/>
      <c r="AL38" s="223"/>
      <c r="AM38" s="223"/>
      <c r="AN38" s="223"/>
      <c r="AO38" s="223"/>
      <c r="AP38" s="223"/>
      <c r="AQ38" s="223"/>
      <c r="AR38" s="223"/>
      <c r="AS38" s="223"/>
      <c r="AT38" s="223"/>
      <c r="AU38" s="223"/>
      <c r="AV38" s="223"/>
      <c r="AW38" s="223"/>
      <c r="AX38" s="223"/>
      <c r="AY38" s="223"/>
      <c r="AZ38" s="223"/>
      <c r="BA38" s="116"/>
      <c r="BB38" s="116"/>
      <c r="BC38" s="260"/>
    </row>
    <row r="39" spans="1:65" s="53" customFormat="1" ht="15" customHeight="1" x14ac:dyDescent="0.25">
      <c r="A39" s="110" t="str">
        <f>IF(Language!G2="English",HLOOKUP('Selected Tariff info'!C3,'Tariffs Info'!C4:F5,2,FALSE),HLOOKUP('Selected Tariff info'!C3,'Tariffs Info'!C14:F15,2,FALSE))</f>
        <v>MUSIC LICENSE FORM – POPULAR MUSIC CONCERTS (Per Event)</v>
      </c>
      <c r="C39" s="54"/>
      <c r="D39" s="54"/>
      <c r="E39" s="54"/>
      <c r="F39" s="55"/>
      <c r="H39" s="54"/>
      <c r="I39" s="54"/>
      <c r="J39" s="54"/>
      <c r="K39" s="54"/>
      <c r="L39" s="54"/>
      <c r="M39" s="54"/>
      <c r="N39" s="54"/>
      <c r="O39" s="54"/>
      <c r="P39" s="54"/>
      <c r="Q39" s="54"/>
      <c r="R39" s="55"/>
      <c r="T39" s="54"/>
      <c r="U39" s="54"/>
      <c r="V39" s="54"/>
      <c r="W39" s="54"/>
      <c r="X39" s="54"/>
      <c r="Y39" s="54"/>
      <c r="Z39" s="55"/>
      <c r="AB39" s="56"/>
      <c r="AC39" s="56"/>
      <c r="AD39" s="56"/>
      <c r="AE39" s="56"/>
      <c r="AF39" s="56"/>
      <c r="AG39" s="56"/>
      <c r="AH39" s="56"/>
      <c r="AI39" s="126" t="str">
        <f>IF(Language!G2="English","Yes","Oui")</f>
        <v>Yes</v>
      </c>
      <c r="AJ39" s="127" t="str">
        <f>'page2 translations'!C1</f>
        <v>YesNo</v>
      </c>
      <c r="AK39" s="54"/>
      <c r="AL39" s="54"/>
      <c r="AM39" s="54"/>
      <c r="AQ39" s="56"/>
      <c r="AR39" s="56"/>
      <c r="AS39" s="56"/>
      <c r="AT39" s="56"/>
      <c r="AU39" s="56"/>
      <c r="AV39" s="58"/>
      <c r="AX39" s="56"/>
      <c r="AY39" s="56"/>
      <c r="AZ39" s="56"/>
      <c r="BA39" s="56"/>
      <c r="BB39" s="56"/>
      <c r="BC39" s="57"/>
    </row>
    <row r="40" spans="1:65" ht="50.25" customHeight="1" x14ac:dyDescent="0.25">
      <c r="A40" s="59"/>
      <c r="B40" s="181" t="str">
        <f>'page2 translations'!B6</f>
        <v>Concert date
(DD/MM/YY)</v>
      </c>
      <c r="C40" s="182"/>
      <c r="D40" s="182"/>
      <c r="E40" s="182"/>
      <c r="F40" s="183"/>
      <c r="G40" s="244" t="str">
        <f>'page2 translations'!B7</f>
        <v>Name of concert act(s)</v>
      </c>
      <c r="H40" s="245"/>
      <c r="I40" s="245"/>
      <c r="J40" s="245"/>
      <c r="K40" s="245"/>
      <c r="L40" s="245"/>
      <c r="M40" s="245"/>
      <c r="N40" s="245"/>
      <c r="O40" s="245"/>
      <c r="P40" s="245"/>
      <c r="Q40" s="245"/>
      <c r="R40" s="246"/>
      <c r="S40" s="244" t="str">
        <f>'page2 translations'!B8</f>
        <v>Venue name and city</v>
      </c>
      <c r="T40" s="245"/>
      <c r="U40" s="245"/>
      <c r="V40" s="245"/>
      <c r="W40" s="245"/>
      <c r="X40" s="245"/>
      <c r="Y40" s="245"/>
      <c r="Z40" s="246"/>
      <c r="AA40" s="244" t="str">
        <f>'page2 translations'!B9</f>
        <v>Promoter name and address</v>
      </c>
      <c r="AB40" s="245"/>
      <c r="AC40" s="245"/>
      <c r="AD40" s="245"/>
      <c r="AE40" s="245"/>
      <c r="AF40" s="245"/>
      <c r="AG40" s="245"/>
      <c r="AH40" s="245"/>
      <c r="AI40" s="246"/>
      <c r="AJ40" s="181" t="str">
        <f>'page2 translations'!B10</f>
        <v>Was admission charged?</v>
      </c>
      <c r="AK40" s="182"/>
      <c r="AL40" s="182"/>
      <c r="AM40" s="183"/>
      <c r="AN40" s="181" t="str">
        <f>'page2 translations'!B11</f>
        <v>Gross ticket 
sales (A)</v>
      </c>
      <c r="AO40" s="182"/>
      <c r="AP40" s="183"/>
      <c r="AQ40" s="181" t="str">
        <f>'page2 translations'!B12</f>
        <v>Fees paid to the performers (B)</v>
      </c>
      <c r="AR40" s="182"/>
      <c r="AS40" s="182"/>
      <c r="AT40" s="183"/>
      <c r="AU40" s="60"/>
      <c r="AV40" s="160" t="str">
        <f>'page2 translations'!B17</f>
        <v>RE:SOUND Fee ($15 per event)</v>
      </c>
      <c r="AW40" s="247" t="str">
        <f>'page2 translations'!B13</f>
        <v>Per event fee (A or B) x 3% (min. $35)</v>
      </c>
      <c r="AX40" s="248"/>
      <c r="AY40" s="248"/>
      <c r="AZ40" s="248"/>
      <c r="BA40" s="248"/>
      <c r="BB40" s="248"/>
      <c r="BC40" s="249"/>
    </row>
    <row r="41" spans="1:65" ht="41.85" customHeight="1" x14ac:dyDescent="0.3">
      <c r="A41" s="22">
        <v>1</v>
      </c>
      <c r="B41" s="207"/>
      <c r="C41" s="208"/>
      <c r="D41" s="208"/>
      <c r="E41" s="208"/>
      <c r="F41" s="209"/>
      <c r="G41" s="192"/>
      <c r="H41" s="193"/>
      <c r="I41" s="193"/>
      <c r="J41" s="193"/>
      <c r="K41" s="193"/>
      <c r="L41" s="193"/>
      <c r="M41" s="193"/>
      <c r="N41" s="193"/>
      <c r="O41" s="193"/>
      <c r="P41" s="193"/>
      <c r="Q41" s="193"/>
      <c r="R41" s="194"/>
      <c r="S41" s="193"/>
      <c r="T41" s="193"/>
      <c r="U41" s="193"/>
      <c r="V41" s="193"/>
      <c r="W41" s="193"/>
      <c r="X41" s="193"/>
      <c r="Y41" s="193"/>
      <c r="Z41" s="193"/>
      <c r="AA41" s="279"/>
      <c r="AB41" s="280"/>
      <c r="AC41" s="280"/>
      <c r="AD41" s="280"/>
      <c r="AE41" s="280"/>
      <c r="AF41" s="280"/>
      <c r="AG41" s="280"/>
      <c r="AH41" s="280"/>
      <c r="AI41" s="281"/>
      <c r="AJ41" s="201"/>
      <c r="AK41" s="202"/>
      <c r="AL41" s="202"/>
      <c r="AM41" s="203"/>
      <c r="AN41" s="215"/>
      <c r="AO41" s="216"/>
      <c r="AP41" s="216"/>
      <c r="AQ41" s="217"/>
      <c r="AR41" s="216"/>
      <c r="AS41" s="216"/>
      <c r="AT41" s="218"/>
      <c r="AU41" s="111"/>
      <c r="AV41" s="163" t="str">
        <f>IF(AJ41&lt;&gt;"",15,"")</f>
        <v/>
      </c>
      <c r="AW41" s="198">
        <f>IF('Page 2 calculation'!X6="error",IF(Language!$G$2="english","Please complete entries in required-entry fields","Veuillez entrer les informations complètes dans les champs requis"),'Page 2 calculation'!G6)</f>
        <v>0</v>
      </c>
      <c r="AX41" s="199" t="e">
        <f t="shared" ref="AX41:BA50" si="0">IF(AND(ISBLANK(AV41),ISBLANK(AW41)),0,IF((AV41+AW41)=0,35,IF((AV41+AW41)*0.03&lt;=35,35,(AV41+AW41)*0.03)))</f>
        <v>#VALUE!</v>
      </c>
      <c r="AY41" s="199" t="e">
        <f t="shared" ref="AY41:AY50" si="1">IF(AND(ISBLANK(AW41),ISBLANK(AX41)),0,IF((AW41+AX41)=0,35,IF((AW41+AX41)*0.03&lt;=35,35,(AW41+AX41)*0.03)))</f>
        <v>#VALUE!</v>
      </c>
      <c r="AZ41" s="199" t="e">
        <f t="shared" ref="AZ41:AZ50" si="2">IF(AND(ISBLANK(AX41),ISBLANK(AY41)),0,IF((AX41+AY41)=0,35,IF((AX41+AY41)*0.03&lt;=35,35,(AX41+AY41)*0.03)))</f>
        <v>#VALUE!</v>
      </c>
      <c r="BA41" s="199" t="e">
        <f t="shared" si="0"/>
        <v>#VALUE!</v>
      </c>
      <c r="BB41" s="199"/>
      <c r="BC41" s="200" t="e">
        <f t="shared" ref="BC41:BC50" si="3">IF(AND(ISBLANK(AZ41),ISBLANK(BA41)),0,IF((AZ41+BA41)=0,35,IF((AZ41+BA41)*0.03&lt;=35,35,(AZ41+BA41)*0.03)))</f>
        <v>#VALUE!</v>
      </c>
      <c r="BD41" s="119" t="b">
        <f>ISBLANK(AN41)</f>
        <v>1</v>
      </c>
      <c r="BE41" s="119" t="b">
        <f>ISBLANK(AQ41)</f>
        <v>1</v>
      </c>
      <c r="BF41" s="119" t="str">
        <f>IF(OR($AJ41="YES",$AJ41="Oui"),1,"")</f>
        <v/>
      </c>
      <c r="BG41" s="119"/>
      <c r="BH41" s="74" t="str">
        <f>IF(OR($AJ41="No",$AJ41="Non"),1,"")</f>
        <v/>
      </c>
      <c r="BI41" s="74"/>
    </row>
    <row r="42" spans="1:65" ht="41.85" customHeight="1" x14ac:dyDescent="0.3">
      <c r="A42" s="22">
        <v>2</v>
      </c>
      <c r="B42" s="207"/>
      <c r="C42" s="208"/>
      <c r="D42" s="208"/>
      <c r="E42" s="208"/>
      <c r="F42" s="209"/>
      <c r="G42" s="192"/>
      <c r="H42" s="193"/>
      <c r="I42" s="193"/>
      <c r="J42" s="193"/>
      <c r="K42" s="193"/>
      <c r="L42" s="193"/>
      <c r="M42" s="193"/>
      <c r="N42" s="193"/>
      <c r="O42" s="193"/>
      <c r="P42" s="193"/>
      <c r="Q42" s="193"/>
      <c r="R42" s="194"/>
      <c r="S42" s="193"/>
      <c r="T42" s="193"/>
      <c r="U42" s="193"/>
      <c r="V42" s="193"/>
      <c r="W42" s="193"/>
      <c r="X42" s="193"/>
      <c r="Y42" s="193"/>
      <c r="Z42" s="193"/>
      <c r="AA42" s="195"/>
      <c r="AB42" s="196"/>
      <c r="AC42" s="196"/>
      <c r="AD42" s="196"/>
      <c r="AE42" s="196"/>
      <c r="AF42" s="196"/>
      <c r="AG42" s="196"/>
      <c r="AH42" s="196"/>
      <c r="AI42" s="197"/>
      <c r="AJ42" s="201"/>
      <c r="AK42" s="202"/>
      <c r="AL42" s="202"/>
      <c r="AM42" s="203"/>
      <c r="AN42" s="204"/>
      <c r="AO42" s="205"/>
      <c r="AP42" s="205"/>
      <c r="AQ42" s="205"/>
      <c r="AR42" s="205"/>
      <c r="AS42" s="205"/>
      <c r="AT42" s="206"/>
      <c r="AU42" s="111"/>
      <c r="AV42" s="163" t="str">
        <f t="shared" ref="AV42:AV50" si="4">IF(AJ42&lt;&gt;"",15,"")</f>
        <v/>
      </c>
      <c r="AW42" s="198">
        <f>IF('Page 2 calculation'!X7="error",IF(Language!$G$2="english","Please complete entries in required-entry fields","Veuillez entrer les informations complètes dans les champs requis"),'Page 2 calculation'!G7)</f>
        <v>0</v>
      </c>
      <c r="AX42" s="199" t="e">
        <f t="shared" si="0"/>
        <v>#VALUE!</v>
      </c>
      <c r="AY42" s="199" t="e">
        <f t="shared" si="1"/>
        <v>#VALUE!</v>
      </c>
      <c r="AZ42" s="199" t="e">
        <f t="shared" si="2"/>
        <v>#VALUE!</v>
      </c>
      <c r="BA42" s="199" t="e">
        <f t="shared" si="0"/>
        <v>#VALUE!</v>
      </c>
      <c r="BB42" s="199"/>
      <c r="BC42" s="200" t="e">
        <f t="shared" si="3"/>
        <v>#VALUE!</v>
      </c>
      <c r="BD42" s="119" t="b">
        <f t="shared" ref="BD42:BD50" si="5">ISBLANK(AN42)</f>
        <v>1</v>
      </c>
      <c r="BE42" s="119" t="b">
        <f t="shared" ref="BE42:BE50" si="6">ISBLANK(AQ42)</f>
        <v>1</v>
      </c>
      <c r="BF42" s="119" t="str">
        <f t="shared" ref="BF42:BF50" si="7">IF(OR($AJ42="YES",$AJ42="Oui"),1,"")</f>
        <v/>
      </c>
      <c r="BG42" s="119"/>
      <c r="BH42" s="74" t="str">
        <f t="shared" ref="BH42:BH50" si="8">IF(OR($AJ42="No",$AJ42="Non"),1,"")</f>
        <v/>
      </c>
      <c r="BI42" s="74"/>
    </row>
    <row r="43" spans="1:65" ht="41.85" customHeight="1" x14ac:dyDescent="0.3">
      <c r="A43" s="22">
        <v>3</v>
      </c>
      <c r="B43" s="207"/>
      <c r="C43" s="208"/>
      <c r="D43" s="208"/>
      <c r="E43" s="208"/>
      <c r="F43" s="209"/>
      <c r="G43" s="192"/>
      <c r="H43" s="193"/>
      <c r="I43" s="193"/>
      <c r="J43" s="193"/>
      <c r="K43" s="193"/>
      <c r="L43" s="193"/>
      <c r="M43" s="193"/>
      <c r="N43" s="193"/>
      <c r="O43" s="193"/>
      <c r="P43" s="193"/>
      <c r="Q43" s="193"/>
      <c r="R43" s="194"/>
      <c r="S43" s="193"/>
      <c r="T43" s="193"/>
      <c r="U43" s="193"/>
      <c r="V43" s="193"/>
      <c r="W43" s="193"/>
      <c r="X43" s="193"/>
      <c r="Y43" s="193"/>
      <c r="Z43" s="193"/>
      <c r="AA43" s="195"/>
      <c r="AB43" s="196"/>
      <c r="AC43" s="196"/>
      <c r="AD43" s="196"/>
      <c r="AE43" s="196"/>
      <c r="AF43" s="196"/>
      <c r="AG43" s="196"/>
      <c r="AH43" s="196"/>
      <c r="AI43" s="197"/>
      <c r="AJ43" s="201"/>
      <c r="AK43" s="202"/>
      <c r="AL43" s="202"/>
      <c r="AM43" s="203"/>
      <c r="AN43" s="204"/>
      <c r="AO43" s="205"/>
      <c r="AP43" s="205"/>
      <c r="AQ43" s="205"/>
      <c r="AR43" s="205"/>
      <c r="AS43" s="205"/>
      <c r="AT43" s="206"/>
      <c r="AU43" s="111"/>
      <c r="AV43" s="163" t="str">
        <f t="shared" si="4"/>
        <v/>
      </c>
      <c r="AW43" s="198">
        <f>IF('Page 2 calculation'!X8="error",IF(Language!$G$2="english","Please complete entries in required-entry fields","Veuillez entrer les informations complètes dans les champs requis"),'Page 2 calculation'!G8)</f>
        <v>0</v>
      </c>
      <c r="AX43" s="199" t="e">
        <f t="shared" si="0"/>
        <v>#VALUE!</v>
      </c>
      <c r="AY43" s="199" t="e">
        <f t="shared" si="1"/>
        <v>#VALUE!</v>
      </c>
      <c r="AZ43" s="199" t="e">
        <f t="shared" si="2"/>
        <v>#VALUE!</v>
      </c>
      <c r="BA43" s="199" t="e">
        <f t="shared" si="0"/>
        <v>#VALUE!</v>
      </c>
      <c r="BB43" s="199"/>
      <c r="BC43" s="200" t="e">
        <f t="shared" si="3"/>
        <v>#VALUE!</v>
      </c>
      <c r="BD43" s="119" t="b">
        <f t="shared" si="5"/>
        <v>1</v>
      </c>
      <c r="BE43" s="119" t="b">
        <f t="shared" si="6"/>
        <v>1</v>
      </c>
      <c r="BF43" s="119" t="str">
        <f t="shared" si="7"/>
        <v/>
      </c>
      <c r="BG43" s="119"/>
      <c r="BH43" s="74" t="str">
        <f t="shared" si="8"/>
        <v/>
      </c>
    </row>
    <row r="44" spans="1:65" ht="41.85" customHeight="1" x14ac:dyDescent="0.3">
      <c r="A44" s="22">
        <v>4</v>
      </c>
      <c r="B44" s="207"/>
      <c r="C44" s="208"/>
      <c r="D44" s="208"/>
      <c r="E44" s="208"/>
      <c r="F44" s="209"/>
      <c r="G44" s="192"/>
      <c r="H44" s="193"/>
      <c r="I44" s="193"/>
      <c r="J44" s="193"/>
      <c r="K44" s="193"/>
      <c r="L44" s="193"/>
      <c r="M44" s="193"/>
      <c r="N44" s="193"/>
      <c r="O44" s="193"/>
      <c r="P44" s="193"/>
      <c r="Q44" s="193"/>
      <c r="R44" s="194"/>
      <c r="S44" s="193"/>
      <c r="T44" s="193"/>
      <c r="U44" s="193"/>
      <c r="V44" s="193"/>
      <c r="W44" s="193"/>
      <c r="X44" s="193"/>
      <c r="Y44" s="193"/>
      <c r="Z44" s="193"/>
      <c r="AA44" s="195"/>
      <c r="AB44" s="196"/>
      <c r="AC44" s="196"/>
      <c r="AD44" s="196"/>
      <c r="AE44" s="196"/>
      <c r="AF44" s="196"/>
      <c r="AG44" s="196"/>
      <c r="AH44" s="196"/>
      <c r="AI44" s="197"/>
      <c r="AJ44" s="201"/>
      <c r="AK44" s="202"/>
      <c r="AL44" s="202"/>
      <c r="AM44" s="203"/>
      <c r="AN44" s="204"/>
      <c r="AO44" s="205"/>
      <c r="AP44" s="205"/>
      <c r="AQ44" s="205"/>
      <c r="AR44" s="205"/>
      <c r="AS44" s="205"/>
      <c r="AT44" s="206"/>
      <c r="AU44" s="111"/>
      <c r="AV44" s="163" t="str">
        <f t="shared" si="4"/>
        <v/>
      </c>
      <c r="AW44" s="198">
        <f>IF('Page 2 calculation'!X9="error",IF(Language!$G$2="english","Please complete entries in required-entry fields","Veuillez entrer les informations complètes dans les champs requis"),'Page 2 calculation'!G9)</f>
        <v>0</v>
      </c>
      <c r="AX44" s="199" t="e">
        <f t="shared" si="0"/>
        <v>#VALUE!</v>
      </c>
      <c r="AY44" s="199" t="e">
        <f t="shared" si="1"/>
        <v>#VALUE!</v>
      </c>
      <c r="AZ44" s="199" t="e">
        <f t="shared" si="2"/>
        <v>#VALUE!</v>
      </c>
      <c r="BA44" s="199" t="e">
        <f t="shared" si="0"/>
        <v>#VALUE!</v>
      </c>
      <c r="BB44" s="199"/>
      <c r="BC44" s="200" t="e">
        <f t="shared" si="3"/>
        <v>#VALUE!</v>
      </c>
      <c r="BD44" s="119" t="b">
        <f t="shared" si="5"/>
        <v>1</v>
      </c>
      <c r="BE44" s="119" t="b">
        <f t="shared" si="6"/>
        <v>1</v>
      </c>
      <c r="BF44" s="119" t="str">
        <f t="shared" si="7"/>
        <v/>
      </c>
      <c r="BG44" s="119"/>
      <c r="BH44" s="74" t="str">
        <f t="shared" si="8"/>
        <v/>
      </c>
    </row>
    <row r="45" spans="1:65" ht="41.85" customHeight="1" x14ac:dyDescent="0.3">
      <c r="A45" s="22">
        <v>5</v>
      </c>
      <c r="B45" s="207"/>
      <c r="C45" s="208"/>
      <c r="D45" s="208"/>
      <c r="E45" s="208"/>
      <c r="F45" s="209"/>
      <c r="G45" s="192"/>
      <c r="H45" s="193"/>
      <c r="I45" s="193"/>
      <c r="J45" s="193"/>
      <c r="K45" s="193"/>
      <c r="L45" s="193"/>
      <c r="M45" s="193"/>
      <c r="N45" s="193"/>
      <c r="O45" s="193"/>
      <c r="P45" s="193"/>
      <c r="Q45" s="193"/>
      <c r="R45" s="194"/>
      <c r="S45" s="193"/>
      <c r="T45" s="193"/>
      <c r="U45" s="193"/>
      <c r="V45" s="193"/>
      <c r="W45" s="193"/>
      <c r="X45" s="193"/>
      <c r="Y45" s="193"/>
      <c r="Z45" s="193"/>
      <c r="AA45" s="195"/>
      <c r="AB45" s="196"/>
      <c r="AC45" s="196"/>
      <c r="AD45" s="196"/>
      <c r="AE45" s="196"/>
      <c r="AF45" s="196"/>
      <c r="AG45" s="196"/>
      <c r="AH45" s="196"/>
      <c r="AI45" s="197"/>
      <c r="AJ45" s="201"/>
      <c r="AK45" s="202"/>
      <c r="AL45" s="202"/>
      <c r="AM45" s="203"/>
      <c r="AN45" s="204"/>
      <c r="AO45" s="205"/>
      <c r="AP45" s="205"/>
      <c r="AQ45" s="205"/>
      <c r="AR45" s="205"/>
      <c r="AS45" s="205"/>
      <c r="AT45" s="206"/>
      <c r="AU45" s="111"/>
      <c r="AV45" s="163" t="str">
        <f t="shared" si="4"/>
        <v/>
      </c>
      <c r="AW45" s="198">
        <f>IF('Page 2 calculation'!X10="error",IF(Language!$G$2="english","Please complete entries in required-entry fields","Veuillez entrer les informations complètes dans les champs requis"),'Page 2 calculation'!G10)</f>
        <v>0</v>
      </c>
      <c r="AX45" s="199" t="e">
        <f t="shared" si="0"/>
        <v>#VALUE!</v>
      </c>
      <c r="AY45" s="199" t="e">
        <f t="shared" si="1"/>
        <v>#VALUE!</v>
      </c>
      <c r="AZ45" s="199" t="e">
        <f t="shared" si="2"/>
        <v>#VALUE!</v>
      </c>
      <c r="BA45" s="199" t="e">
        <f t="shared" si="0"/>
        <v>#VALUE!</v>
      </c>
      <c r="BB45" s="199"/>
      <c r="BC45" s="200" t="e">
        <f t="shared" si="3"/>
        <v>#VALUE!</v>
      </c>
      <c r="BD45" s="119" t="b">
        <f t="shared" si="5"/>
        <v>1</v>
      </c>
      <c r="BE45" s="119" t="b">
        <f t="shared" si="6"/>
        <v>1</v>
      </c>
      <c r="BF45" s="119" t="str">
        <f t="shared" si="7"/>
        <v/>
      </c>
      <c r="BG45" s="119"/>
      <c r="BH45" s="74" t="str">
        <f t="shared" si="8"/>
        <v/>
      </c>
    </row>
    <row r="46" spans="1:65" ht="41.85" customHeight="1" x14ac:dyDescent="0.3">
      <c r="A46" s="22">
        <v>6</v>
      </c>
      <c r="B46" s="207"/>
      <c r="C46" s="208"/>
      <c r="D46" s="208"/>
      <c r="E46" s="208"/>
      <c r="F46" s="209"/>
      <c r="G46" s="192"/>
      <c r="H46" s="193"/>
      <c r="I46" s="193"/>
      <c r="J46" s="193"/>
      <c r="K46" s="193"/>
      <c r="L46" s="193"/>
      <c r="M46" s="193"/>
      <c r="N46" s="193"/>
      <c r="O46" s="193"/>
      <c r="P46" s="193"/>
      <c r="Q46" s="193"/>
      <c r="R46" s="194"/>
      <c r="S46" s="193"/>
      <c r="T46" s="193"/>
      <c r="U46" s="193"/>
      <c r="V46" s="193"/>
      <c r="W46" s="193"/>
      <c r="X46" s="193"/>
      <c r="Y46" s="193"/>
      <c r="Z46" s="193"/>
      <c r="AA46" s="195"/>
      <c r="AB46" s="196"/>
      <c r="AC46" s="196"/>
      <c r="AD46" s="196"/>
      <c r="AE46" s="196"/>
      <c r="AF46" s="196"/>
      <c r="AG46" s="196"/>
      <c r="AH46" s="196"/>
      <c r="AI46" s="197"/>
      <c r="AJ46" s="201"/>
      <c r="AK46" s="202"/>
      <c r="AL46" s="202"/>
      <c r="AM46" s="203"/>
      <c r="AN46" s="204"/>
      <c r="AO46" s="205"/>
      <c r="AP46" s="205"/>
      <c r="AQ46" s="205"/>
      <c r="AR46" s="205"/>
      <c r="AS46" s="205"/>
      <c r="AT46" s="206"/>
      <c r="AU46" s="111"/>
      <c r="AV46" s="163" t="str">
        <f t="shared" si="4"/>
        <v/>
      </c>
      <c r="AW46" s="198">
        <f>IF('Page 2 calculation'!X11="error",IF(Language!$G$2="english","Please complete entries in required-entry fields","Veuillez entrer les informations complètes dans les champs requis"),'Page 2 calculation'!G11)</f>
        <v>0</v>
      </c>
      <c r="AX46" s="199" t="e">
        <f t="shared" si="0"/>
        <v>#VALUE!</v>
      </c>
      <c r="AY46" s="199" t="e">
        <f t="shared" si="1"/>
        <v>#VALUE!</v>
      </c>
      <c r="AZ46" s="199" t="e">
        <f t="shared" si="2"/>
        <v>#VALUE!</v>
      </c>
      <c r="BA46" s="199" t="e">
        <f t="shared" si="0"/>
        <v>#VALUE!</v>
      </c>
      <c r="BB46" s="199"/>
      <c r="BC46" s="200" t="e">
        <f t="shared" si="3"/>
        <v>#VALUE!</v>
      </c>
      <c r="BD46" s="119" t="b">
        <f t="shared" si="5"/>
        <v>1</v>
      </c>
      <c r="BE46" s="119" t="b">
        <f t="shared" si="6"/>
        <v>1</v>
      </c>
      <c r="BF46" s="119" t="str">
        <f t="shared" si="7"/>
        <v/>
      </c>
      <c r="BG46" s="119"/>
      <c r="BH46" s="74" t="str">
        <f t="shared" si="8"/>
        <v/>
      </c>
    </row>
    <row r="47" spans="1:65" ht="41.85" customHeight="1" x14ac:dyDescent="0.3">
      <c r="A47" s="22">
        <v>7</v>
      </c>
      <c r="B47" s="207"/>
      <c r="C47" s="208"/>
      <c r="D47" s="208"/>
      <c r="E47" s="208"/>
      <c r="F47" s="209"/>
      <c r="G47" s="192"/>
      <c r="H47" s="193"/>
      <c r="I47" s="193"/>
      <c r="J47" s="193"/>
      <c r="K47" s="193"/>
      <c r="L47" s="193"/>
      <c r="M47" s="193"/>
      <c r="N47" s="193"/>
      <c r="O47" s="193"/>
      <c r="P47" s="193"/>
      <c r="Q47" s="193"/>
      <c r="R47" s="194"/>
      <c r="S47" s="193"/>
      <c r="T47" s="193"/>
      <c r="U47" s="193"/>
      <c r="V47" s="193"/>
      <c r="W47" s="193"/>
      <c r="X47" s="193"/>
      <c r="Y47" s="193"/>
      <c r="Z47" s="193"/>
      <c r="AA47" s="195"/>
      <c r="AB47" s="196"/>
      <c r="AC47" s="196"/>
      <c r="AD47" s="196"/>
      <c r="AE47" s="196"/>
      <c r="AF47" s="196"/>
      <c r="AG47" s="196"/>
      <c r="AH47" s="196"/>
      <c r="AI47" s="197"/>
      <c r="AJ47" s="201"/>
      <c r="AK47" s="202"/>
      <c r="AL47" s="202"/>
      <c r="AM47" s="203"/>
      <c r="AN47" s="204"/>
      <c r="AO47" s="205"/>
      <c r="AP47" s="205"/>
      <c r="AQ47" s="205"/>
      <c r="AR47" s="205"/>
      <c r="AS47" s="205"/>
      <c r="AT47" s="206"/>
      <c r="AU47" s="111"/>
      <c r="AV47" s="163" t="str">
        <f t="shared" si="4"/>
        <v/>
      </c>
      <c r="AW47" s="198">
        <f>IF('Page 2 calculation'!X12="error",IF(Language!$G$2="english","Please complete entries in required-entry fields","Veuillez entrer les informations complètes dans les champs requis"),'Page 2 calculation'!G12)</f>
        <v>0</v>
      </c>
      <c r="AX47" s="199" t="e">
        <f t="shared" si="0"/>
        <v>#VALUE!</v>
      </c>
      <c r="AY47" s="199" t="e">
        <f t="shared" si="1"/>
        <v>#VALUE!</v>
      </c>
      <c r="AZ47" s="199" t="e">
        <f t="shared" si="2"/>
        <v>#VALUE!</v>
      </c>
      <c r="BA47" s="199" t="e">
        <f t="shared" si="0"/>
        <v>#VALUE!</v>
      </c>
      <c r="BB47" s="199"/>
      <c r="BC47" s="200" t="e">
        <f t="shared" si="3"/>
        <v>#VALUE!</v>
      </c>
      <c r="BD47" s="119" t="b">
        <f t="shared" si="5"/>
        <v>1</v>
      </c>
      <c r="BE47" s="119" t="b">
        <f t="shared" si="6"/>
        <v>1</v>
      </c>
      <c r="BF47" s="119" t="str">
        <f t="shared" si="7"/>
        <v/>
      </c>
      <c r="BG47" s="119"/>
      <c r="BH47" s="74" t="str">
        <f t="shared" si="8"/>
        <v/>
      </c>
    </row>
    <row r="48" spans="1:65" ht="41.85" customHeight="1" x14ac:dyDescent="0.3">
      <c r="A48" s="22">
        <v>8</v>
      </c>
      <c r="B48" s="207"/>
      <c r="C48" s="208"/>
      <c r="D48" s="208"/>
      <c r="E48" s="208"/>
      <c r="F48" s="209"/>
      <c r="G48" s="192"/>
      <c r="H48" s="193"/>
      <c r="I48" s="193"/>
      <c r="J48" s="193"/>
      <c r="K48" s="193"/>
      <c r="L48" s="193"/>
      <c r="M48" s="193"/>
      <c r="N48" s="193"/>
      <c r="O48" s="193"/>
      <c r="P48" s="193"/>
      <c r="Q48" s="193"/>
      <c r="R48" s="194"/>
      <c r="S48" s="193"/>
      <c r="T48" s="193"/>
      <c r="U48" s="193"/>
      <c r="V48" s="193"/>
      <c r="W48" s="193"/>
      <c r="X48" s="193"/>
      <c r="Y48" s="193"/>
      <c r="Z48" s="193"/>
      <c r="AA48" s="195"/>
      <c r="AB48" s="196"/>
      <c r="AC48" s="196"/>
      <c r="AD48" s="196"/>
      <c r="AE48" s="196"/>
      <c r="AF48" s="196"/>
      <c r="AG48" s="196"/>
      <c r="AH48" s="196"/>
      <c r="AI48" s="197"/>
      <c r="AJ48" s="201"/>
      <c r="AK48" s="202"/>
      <c r="AL48" s="202"/>
      <c r="AM48" s="203"/>
      <c r="AN48" s="204"/>
      <c r="AO48" s="205"/>
      <c r="AP48" s="205"/>
      <c r="AQ48" s="205"/>
      <c r="AR48" s="205"/>
      <c r="AS48" s="205"/>
      <c r="AT48" s="206"/>
      <c r="AU48" s="111"/>
      <c r="AV48" s="163" t="str">
        <f t="shared" si="4"/>
        <v/>
      </c>
      <c r="AW48" s="198">
        <f>IF('Page 2 calculation'!X13="error",IF(Language!$G$2="english","Please complete entries in required-entry fields","Veuillez entrer les informations complètes dans les champs requis"),'Page 2 calculation'!G13)</f>
        <v>0</v>
      </c>
      <c r="AX48" s="199" t="e">
        <f t="shared" si="0"/>
        <v>#VALUE!</v>
      </c>
      <c r="AY48" s="199" t="e">
        <f t="shared" si="1"/>
        <v>#VALUE!</v>
      </c>
      <c r="AZ48" s="199" t="e">
        <f t="shared" si="2"/>
        <v>#VALUE!</v>
      </c>
      <c r="BA48" s="199" t="e">
        <f t="shared" si="0"/>
        <v>#VALUE!</v>
      </c>
      <c r="BB48" s="199"/>
      <c r="BC48" s="200" t="e">
        <f t="shared" si="3"/>
        <v>#VALUE!</v>
      </c>
      <c r="BD48" s="119" t="b">
        <f t="shared" si="5"/>
        <v>1</v>
      </c>
      <c r="BE48" s="119" t="b">
        <f t="shared" si="6"/>
        <v>1</v>
      </c>
      <c r="BF48" s="119" t="str">
        <f t="shared" si="7"/>
        <v/>
      </c>
      <c r="BG48" s="119"/>
      <c r="BH48" s="74" t="str">
        <f t="shared" si="8"/>
        <v/>
      </c>
    </row>
    <row r="49" spans="1:60" ht="41.85" customHeight="1" x14ac:dyDescent="0.3">
      <c r="A49" s="22">
        <v>9</v>
      </c>
      <c r="B49" s="207"/>
      <c r="C49" s="208"/>
      <c r="D49" s="208"/>
      <c r="E49" s="208"/>
      <c r="F49" s="209"/>
      <c r="G49" s="192"/>
      <c r="H49" s="193"/>
      <c r="I49" s="193"/>
      <c r="J49" s="193"/>
      <c r="K49" s="193"/>
      <c r="L49" s="193"/>
      <c r="M49" s="193"/>
      <c r="N49" s="193"/>
      <c r="O49" s="193"/>
      <c r="P49" s="193"/>
      <c r="Q49" s="193"/>
      <c r="R49" s="194"/>
      <c r="S49" s="193"/>
      <c r="T49" s="193"/>
      <c r="U49" s="193"/>
      <c r="V49" s="193"/>
      <c r="W49" s="193"/>
      <c r="X49" s="193"/>
      <c r="Y49" s="193"/>
      <c r="Z49" s="193"/>
      <c r="AA49" s="195"/>
      <c r="AB49" s="196"/>
      <c r="AC49" s="196"/>
      <c r="AD49" s="196"/>
      <c r="AE49" s="196"/>
      <c r="AF49" s="196"/>
      <c r="AG49" s="196"/>
      <c r="AH49" s="196"/>
      <c r="AI49" s="197"/>
      <c r="AJ49" s="201"/>
      <c r="AK49" s="202"/>
      <c r="AL49" s="202"/>
      <c r="AM49" s="203"/>
      <c r="AN49" s="204"/>
      <c r="AO49" s="205"/>
      <c r="AP49" s="205"/>
      <c r="AQ49" s="205"/>
      <c r="AR49" s="205"/>
      <c r="AS49" s="205"/>
      <c r="AT49" s="206"/>
      <c r="AU49" s="111"/>
      <c r="AV49" s="163" t="str">
        <f t="shared" si="4"/>
        <v/>
      </c>
      <c r="AW49" s="198">
        <f>IF('Page 2 calculation'!X14="error",IF(Language!$G$2="english","Please complete entries in required-entry fields","Veuillez entrer les informations complètes dans les champs requis"),'Page 2 calculation'!G14)</f>
        <v>0</v>
      </c>
      <c r="AX49" s="199" t="e">
        <f t="shared" si="0"/>
        <v>#VALUE!</v>
      </c>
      <c r="AY49" s="199" t="e">
        <f t="shared" si="1"/>
        <v>#VALUE!</v>
      </c>
      <c r="AZ49" s="199" t="e">
        <f t="shared" si="2"/>
        <v>#VALUE!</v>
      </c>
      <c r="BA49" s="199" t="e">
        <f t="shared" si="0"/>
        <v>#VALUE!</v>
      </c>
      <c r="BB49" s="199"/>
      <c r="BC49" s="200" t="e">
        <f t="shared" si="3"/>
        <v>#VALUE!</v>
      </c>
      <c r="BD49" s="119" t="b">
        <f t="shared" si="5"/>
        <v>1</v>
      </c>
      <c r="BE49" s="119" t="b">
        <f t="shared" si="6"/>
        <v>1</v>
      </c>
      <c r="BF49" s="119" t="str">
        <f t="shared" si="7"/>
        <v/>
      </c>
      <c r="BG49" s="119"/>
      <c r="BH49" s="74" t="str">
        <f t="shared" si="8"/>
        <v/>
      </c>
    </row>
    <row r="50" spans="1:60" ht="41.85" customHeight="1" x14ac:dyDescent="0.3">
      <c r="A50" s="22">
        <v>10</v>
      </c>
      <c r="B50" s="207"/>
      <c r="C50" s="208"/>
      <c r="D50" s="208"/>
      <c r="E50" s="208"/>
      <c r="F50" s="209"/>
      <c r="G50" s="192"/>
      <c r="H50" s="193"/>
      <c r="I50" s="193"/>
      <c r="J50" s="193"/>
      <c r="K50" s="193"/>
      <c r="L50" s="193"/>
      <c r="M50" s="193"/>
      <c r="N50" s="193"/>
      <c r="O50" s="193"/>
      <c r="P50" s="193"/>
      <c r="Q50" s="193"/>
      <c r="R50" s="194"/>
      <c r="S50" s="193"/>
      <c r="T50" s="193"/>
      <c r="U50" s="193"/>
      <c r="V50" s="193"/>
      <c r="W50" s="193"/>
      <c r="X50" s="193"/>
      <c r="Y50" s="193"/>
      <c r="Z50" s="193"/>
      <c r="AA50" s="195"/>
      <c r="AB50" s="196"/>
      <c r="AC50" s="196"/>
      <c r="AD50" s="196"/>
      <c r="AE50" s="196"/>
      <c r="AF50" s="196"/>
      <c r="AG50" s="196"/>
      <c r="AH50" s="196"/>
      <c r="AI50" s="197"/>
      <c r="AJ50" s="201"/>
      <c r="AK50" s="202"/>
      <c r="AL50" s="202"/>
      <c r="AM50" s="203"/>
      <c r="AN50" s="204"/>
      <c r="AO50" s="205"/>
      <c r="AP50" s="205"/>
      <c r="AQ50" s="205"/>
      <c r="AR50" s="205"/>
      <c r="AS50" s="205"/>
      <c r="AT50" s="206"/>
      <c r="AU50" s="111"/>
      <c r="AV50" s="163" t="str">
        <f t="shared" si="4"/>
        <v/>
      </c>
      <c r="AW50" s="198">
        <f>IF('Page 2 calculation'!X15="error",IF(Language!$G$2="english","Please complete entries in required-entry fields","Veuillez entrer les informations complètes dans les champs requis"),'Page 2 calculation'!G15)</f>
        <v>0</v>
      </c>
      <c r="AX50" s="199" t="e">
        <f t="shared" si="0"/>
        <v>#VALUE!</v>
      </c>
      <c r="AY50" s="199" t="e">
        <f t="shared" si="1"/>
        <v>#VALUE!</v>
      </c>
      <c r="AZ50" s="199" t="e">
        <f t="shared" si="2"/>
        <v>#VALUE!</v>
      </c>
      <c r="BA50" s="199" t="e">
        <f t="shared" si="0"/>
        <v>#VALUE!</v>
      </c>
      <c r="BB50" s="199"/>
      <c r="BC50" s="200" t="e">
        <f t="shared" si="3"/>
        <v>#VALUE!</v>
      </c>
      <c r="BD50" s="119" t="b">
        <f t="shared" si="5"/>
        <v>1</v>
      </c>
      <c r="BE50" s="119" t="b">
        <f t="shared" si="6"/>
        <v>1</v>
      </c>
      <c r="BF50" s="119" t="str">
        <f t="shared" si="7"/>
        <v/>
      </c>
      <c r="BG50" s="119"/>
      <c r="BH50" s="74" t="str">
        <f t="shared" si="8"/>
        <v/>
      </c>
    </row>
    <row r="51" spans="1:60" ht="15" customHeight="1" x14ac:dyDescent="0.3">
      <c r="B51" s="147">
        <v>1</v>
      </c>
      <c r="C51" s="267" t="str">
        <f>IF('Page 2 calculation'!X16&gt;0,IF(Language!G2="English","Please complete entries in the required-entry fields","Veuillez entrer les informations complètes dans les champs requis"),IF(AND('Page 2 calculation'!G16='Page 2 calculation'!F4,OR('Page 2 calculation'!B2="4A2",'Page 2 calculation'!B2="4B1")),IF(Language!G2="English","A minimum annual licence fee of $60 applies","Les droits de licence minimums de 60 $ par an sont applicables"),""))</f>
        <v/>
      </c>
      <c r="D51" s="267"/>
      <c r="E51" s="267"/>
      <c r="F51" s="267"/>
      <c r="G51" s="267"/>
      <c r="H51" s="267"/>
      <c r="I51" s="267"/>
      <c r="J51" s="267"/>
      <c r="K51" s="267"/>
      <c r="L51" s="267"/>
      <c r="M51" s="267"/>
      <c r="N51" s="267"/>
      <c r="O51" s="267"/>
      <c r="P51" s="267"/>
      <c r="Q51" s="267"/>
      <c r="R51" s="267"/>
      <c r="S51" s="267"/>
      <c r="T51" s="267"/>
      <c r="U51" s="267"/>
      <c r="V51" s="267"/>
      <c r="W51" s="267"/>
      <c r="X51" s="267"/>
      <c r="Y51" s="267"/>
      <c r="Z51" s="267"/>
      <c r="AA51" s="267"/>
      <c r="AB51" s="267"/>
      <c r="AC51" s="267"/>
      <c r="AD51" s="267"/>
      <c r="AE51" s="267"/>
      <c r="AF51" s="267"/>
      <c r="AG51" s="267"/>
      <c r="AH51" s="267"/>
      <c r="AI51" s="267"/>
      <c r="AJ51" s="267"/>
      <c r="AK51" s="267"/>
      <c r="AL51" s="267"/>
      <c r="AM51" s="267"/>
      <c r="AN51" s="267"/>
      <c r="AO51" s="267"/>
      <c r="AP51" s="267"/>
      <c r="AQ51" s="267"/>
      <c r="AR51" s="267"/>
      <c r="AS51" s="267"/>
      <c r="AT51" s="267"/>
      <c r="AU51" s="267"/>
      <c r="AV51" s="267"/>
      <c r="AW51" s="184">
        <f>IF('Page 2 calculation'!X16&gt;0,IF(Language!G2="English","error","erreur"),'Page 2 calculation'!G16)</f>
        <v>0</v>
      </c>
      <c r="AX51" s="185"/>
      <c r="AY51" s="185"/>
      <c r="AZ51" s="185"/>
      <c r="BA51" s="185"/>
      <c r="BB51" s="185"/>
      <c r="BC51" s="186"/>
    </row>
    <row r="52" spans="1:60" x14ac:dyDescent="0.25">
      <c r="B52" s="190" t="str">
        <f>'page2 translations'!B15</f>
        <v xml:space="preserve">For SOCAN ROYALTY DISTRIBUTION PURPOSES, please attach a list of musical works for each concert, if available </v>
      </c>
      <c r="C52" s="190"/>
      <c r="D52" s="190"/>
      <c r="E52" s="190"/>
      <c r="F52" s="190"/>
      <c r="G52" s="190"/>
      <c r="H52" s="190"/>
      <c r="I52" s="190"/>
      <c r="J52" s="190"/>
      <c r="K52" s="190"/>
      <c r="L52" s="190"/>
      <c r="M52" s="190"/>
      <c r="N52" s="190"/>
      <c r="O52" s="190"/>
      <c r="P52" s="190"/>
      <c r="Q52" s="190"/>
      <c r="R52" s="190"/>
      <c r="S52" s="190"/>
      <c r="T52" s="190"/>
      <c r="U52" s="190"/>
      <c r="V52" s="190"/>
      <c r="W52" s="190"/>
      <c r="X52" s="190"/>
      <c r="Y52" s="190"/>
      <c r="Z52" s="190"/>
      <c r="AA52" s="190"/>
      <c r="AB52" s="190"/>
      <c r="AC52" s="190"/>
      <c r="AD52" s="190"/>
      <c r="AE52" s="190"/>
      <c r="AF52" s="190"/>
      <c r="AG52" s="190"/>
      <c r="AH52" s="190"/>
      <c r="AI52" s="190"/>
      <c r="AJ52" s="190"/>
      <c r="AK52" s="190"/>
      <c r="AL52" s="190"/>
      <c r="AM52" s="190"/>
      <c r="AN52" s="190"/>
      <c r="AO52" s="190"/>
      <c r="AP52" s="190"/>
      <c r="AQ52" s="190"/>
      <c r="AR52" s="190"/>
      <c r="AS52" s="190"/>
      <c r="AT52" s="190"/>
      <c r="AU52" s="190"/>
      <c r="AV52" s="190"/>
      <c r="AW52" s="190"/>
      <c r="AX52" s="190"/>
      <c r="AY52" s="190"/>
      <c r="AZ52" s="190"/>
      <c r="BA52" s="89"/>
      <c r="BB52" s="90"/>
    </row>
    <row r="53" spans="1:60" x14ac:dyDescent="0.25">
      <c r="B53" s="191" t="str">
        <f>'page2 translations'!B16</f>
        <v>For more than 10 events please use extra forms</v>
      </c>
      <c r="C53" s="191"/>
      <c r="D53" s="191"/>
      <c r="E53" s="191"/>
      <c r="F53" s="191"/>
      <c r="G53" s="191"/>
      <c r="H53" s="191"/>
      <c r="I53" s="191"/>
      <c r="J53" s="191"/>
      <c r="K53" s="191"/>
      <c r="L53" s="191"/>
      <c r="M53" s="191"/>
      <c r="N53" s="191"/>
      <c r="O53" s="191"/>
      <c r="P53" s="191"/>
      <c r="Q53" s="191"/>
      <c r="R53" s="191"/>
      <c r="S53" s="191"/>
      <c r="T53" s="191"/>
      <c r="U53" s="191"/>
      <c r="V53" s="191"/>
      <c r="W53" s="191"/>
      <c r="X53" s="191"/>
      <c r="Y53" s="191"/>
      <c r="Z53" s="191"/>
      <c r="AA53" s="191"/>
      <c r="AB53" s="191"/>
      <c r="AC53" s="191"/>
      <c r="AD53" s="191"/>
      <c r="AE53" s="191"/>
      <c r="AF53" s="191"/>
      <c r="AG53" s="191"/>
      <c r="AH53" s="191"/>
      <c r="AI53" s="191"/>
      <c r="AJ53" s="191"/>
      <c r="AK53" s="191"/>
      <c r="AL53" s="191"/>
      <c r="AM53" s="191"/>
      <c r="AN53" s="191"/>
      <c r="AO53" s="191"/>
      <c r="AP53" s="191"/>
      <c r="AQ53" s="191"/>
      <c r="AR53" s="191"/>
      <c r="AS53" s="191"/>
      <c r="AT53" s="191"/>
      <c r="AU53" s="191"/>
      <c r="AV53" s="191"/>
      <c r="AW53" s="191"/>
      <c r="AX53" s="191"/>
      <c r="AY53" s="191"/>
      <c r="AZ53" s="191"/>
      <c r="BA53" s="90"/>
      <c r="BB53" s="90"/>
    </row>
    <row r="54" spans="1:60" ht="2.1" customHeight="1" x14ac:dyDescent="0.25">
      <c r="B54" s="187"/>
      <c r="C54" s="187"/>
      <c r="D54" s="187"/>
      <c r="E54" s="187"/>
      <c r="F54" s="187"/>
      <c r="G54" s="187"/>
      <c r="H54" s="187"/>
      <c r="I54" s="187"/>
      <c r="J54" s="187"/>
      <c r="K54" s="187"/>
      <c r="L54" s="187"/>
      <c r="M54" s="187"/>
      <c r="N54" s="187"/>
      <c r="O54" s="187"/>
      <c r="P54" s="187"/>
      <c r="Q54" s="187"/>
      <c r="R54" s="187"/>
      <c r="S54" s="187"/>
      <c r="T54" s="187"/>
      <c r="U54" s="187"/>
      <c r="V54" s="187"/>
      <c r="W54" s="187"/>
      <c r="X54" s="187"/>
      <c r="Y54" s="187"/>
      <c r="Z54" s="187"/>
      <c r="AA54" s="187"/>
      <c r="AB54" s="187"/>
      <c r="AC54" s="187"/>
      <c r="AD54" s="187"/>
      <c r="AE54" s="187"/>
      <c r="AF54" s="187"/>
      <c r="AG54" s="187"/>
      <c r="AH54" s="187"/>
      <c r="AI54" s="187"/>
      <c r="AJ54" s="187"/>
      <c r="AK54" s="187"/>
      <c r="AL54" s="187"/>
      <c r="AM54" s="187"/>
      <c r="AN54" s="187"/>
      <c r="AO54" s="187"/>
      <c r="AP54" s="187"/>
      <c r="AQ54" s="187"/>
      <c r="AR54" s="187"/>
      <c r="AS54" s="187"/>
      <c r="AT54" s="187"/>
      <c r="AU54" s="187"/>
      <c r="AV54" s="187"/>
      <c r="AW54" s="187"/>
      <c r="AX54" s="187"/>
      <c r="AY54" s="187"/>
      <c r="AZ54" s="187"/>
      <c r="BA54" s="187"/>
      <c r="BB54" s="129"/>
    </row>
    <row r="55" spans="1:60" ht="16.5" hidden="1" customHeight="1" x14ac:dyDescent="0.25">
      <c r="B55" s="91"/>
      <c r="T55" s="61"/>
      <c r="U55" s="61"/>
      <c r="V55" s="61"/>
      <c r="W55" s="61"/>
      <c r="X55" s="61"/>
      <c r="Y55" s="61"/>
      <c r="Z55" s="61"/>
      <c r="AA55" s="61"/>
      <c r="AB55" s="61"/>
      <c r="AC55" s="61"/>
      <c r="AD55" s="61"/>
      <c r="AE55" s="61"/>
      <c r="AF55" s="61"/>
      <c r="AG55" s="61"/>
      <c r="AH55" s="61"/>
      <c r="AI55" s="61"/>
      <c r="AJ55" s="61"/>
      <c r="AK55" s="61"/>
      <c r="AL55" s="61"/>
      <c r="AM55" s="61"/>
      <c r="AN55" s="61"/>
      <c r="AO55" s="61"/>
      <c r="AP55" s="61"/>
      <c r="AQ55" s="61"/>
      <c r="AR55" s="61"/>
      <c r="AS55" s="61"/>
      <c r="AT55" s="61"/>
      <c r="AU55" s="61"/>
      <c r="AV55" s="61"/>
      <c r="AW55" s="61"/>
      <c r="AX55" s="61"/>
      <c r="AY55" s="61"/>
      <c r="AZ55" s="62"/>
      <c r="BA55" s="61"/>
      <c r="BB55" s="61"/>
      <c r="BC55" s="63"/>
    </row>
    <row r="56" spans="1:60" ht="15" hidden="1" customHeight="1" x14ac:dyDescent="0.25">
      <c r="B56" s="38"/>
      <c r="N56" s="177" t="str">
        <f>'page4 translations'!B7</f>
        <v>SOCAN is a not-for-profit organization connecting more than four-million music creators worldwide and more than a quarter-million businesses and individuals in Canada. Nearly 150,000 songwriters, composers and music publishers are its direct members, and more than 130,000 organizations are licensed to Play music across Canada. With a concerted use of progressive technology and a commitment to lead the global transformation of music rights, with wholly-owned companies Audiam and MediaNet, SOCAN is dedicated to upholding the fundamental truths that music has value and music creators and publishers deserve fair compensation for their work.</v>
      </c>
      <c r="O56" s="177"/>
      <c r="P56" s="177"/>
      <c r="Q56" s="177"/>
      <c r="R56" s="177"/>
      <c r="S56" s="177"/>
      <c r="T56" s="177"/>
      <c r="U56" s="177"/>
      <c r="V56" s="177"/>
      <c r="W56" s="177"/>
      <c r="X56" s="177"/>
      <c r="Y56" s="177"/>
      <c r="Z56" s="177"/>
      <c r="AA56" s="177"/>
      <c r="AB56" s="177"/>
      <c r="AC56" s="177"/>
      <c r="AD56" s="177"/>
      <c r="AE56" s="177"/>
      <c r="AF56" s="177"/>
      <c r="AG56" s="177"/>
      <c r="AH56" s="177"/>
      <c r="AI56" s="177"/>
      <c r="AJ56" s="177"/>
      <c r="AK56" s="177"/>
      <c r="AL56" s="177"/>
      <c r="AM56" s="177"/>
      <c r="AN56" s="177"/>
      <c r="AO56" s="177"/>
      <c r="AP56" s="177"/>
      <c r="AQ56" s="177"/>
      <c r="AR56" s="177"/>
      <c r="AS56" s="177"/>
      <c r="AT56" s="159"/>
      <c r="AU56" s="159"/>
      <c r="AV56" s="159"/>
      <c r="AW56" s="159"/>
      <c r="AX56" s="159"/>
      <c r="AY56" s="159"/>
      <c r="AZ56" s="159"/>
      <c r="BA56" s="159"/>
      <c r="BB56" s="159"/>
      <c r="BC56" s="159"/>
    </row>
    <row r="57" spans="1:60" ht="15" hidden="1" customHeight="1" x14ac:dyDescent="0.25">
      <c r="N57" s="177"/>
      <c r="O57" s="177"/>
      <c r="P57" s="177"/>
      <c r="Q57" s="177"/>
      <c r="R57" s="177"/>
      <c r="S57" s="177"/>
      <c r="T57" s="177"/>
      <c r="U57" s="177"/>
      <c r="V57" s="177"/>
      <c r="W57" s="177"/>
      <c r="X57" s="177"/>
      <c r="Y57" s="177"/>
      <c r="Z57" s="177"/>
      <c r="AA57" s="177"/>
      <c r="AB57" s="177"/>
      <c r="AC57" s="177"/>
      <c r="AD57" s="177"/>
      <c r="AE57" s="177"/>
      <c r="AF57" s="177"/>
      <c r="AG57" s="177"/>
      <c r="AH57" s="177"/>
      <c r="AI57" s="177"/>
      <c r="AJ57" s="177"/>
      <c r="AK57" s="177"/>
      <c r="AL57" s="177"/>
      <c r="AM57" s="177"/>
      <c r="AN57" s="177"/>
      <c r="AO57" s="177"/>
      <c r="AP57" s="177"/>
      <c r="AQ57" s="177"/>
      <c r="AR57" s="177"/>
      <c r="AS57" s="177"/>
      <c r="AT57" s="159"/>
      <c r="AU57" s="159"/>
      <c r="AV57" s="159"/>
      <c r="AW57" s="159"/>
      <c r="AX57" s="159"/>
      <c r="AY57" s="159"/>
      <c r="AZ57" s="159"/>
      <c r="BA57" s="159"/>
      <c r="BB57" s="159"/>
      <c r="BC57" s="159"/>
    </row>
    <row r="58" spans="1:60" ht="15" hidden="1" customHeight="1" x14ac:dyDescent="0.25">
      <c r="B58" s="23"/>
      <c r="C58" s="23"/>
      <c r="D58" s="23"/>
      <c r="E58" s="23"/>
      <c r="F58" s="23"/>
      <c r="G58" s="23"/>
      <c r="H58" s="23"/>
      <c r="I58" s="23"/>
      <c r="J58" s="23"/>
      <c r="N58" s="177"/>
      <c r="O58" s="177"/>
      <c r="P58" s="177"/>
      <c r="Q58" s="177"/>
      <c r="R58" s="177"/>
      <c r="S58" s="177"/>
      <c r="T58" s="177"/>
      <c r="U58" s="177"/>
      <c r="V58" s="177"/>
      <c r="W58" s="177"/>
      <c r="X58" s="177"/>
      <c r="Y58" s="177"/>
      <c r="Z58" s="177"/>
      <c r="AA58" s="177"/>
      <c r="AB58" s="177"/>
      <c r="AC58" s="177"/>
      <c r="AD58" s="177"/>
      <c r="AE58" s="177"/>
      <c r="AF58" s="177"/>
      <c r="AG58" s="177"/>
      <c r="AH58" s="177"/>
      <c r="AI58" s="177"/>
      <c r="AJ58" s="177"/>
      <c r="AK58" s="177"/>
      <c r="AL58" s="177"/>
      <c r="AM58" s="177"/>
      <c r="AN58" s="177"/>
      <c r="AO58" s="177"/>
      <c r="AP58" s="177"/>
      <c r="AQ58" s="177"/>
      <c r="AR58" s="177"/>
      <c r="AS58" s="177"/>
      <c r="AT58" s="159"/>
      <c r="AU58" s="159"/>
      <c r="AV58" s="159"/>
      <c r="AW58" s="159"/>
      <c r="AX58" s="159"/>
      <c r="AY58" s="159"/>
      <c r="AZ58" s="159"/>
      <c r="BA58" s="159"/>
      <c r="BB58" s="159"/>
      <c r="BC58" s="159"/>
    </row>
    <row r="59" spans="1:60" ht="15" hidden="1" customHeight="1" x14ac:dyDescent="0.25">
      <c r="B59" s="23"/>
      <c r="C59" s="23"/>
      <c r="D59" s="23"/>
      <c r="E59" s="23"/>
      <c r="F59" s="23"/>
      <c r="G59" s="23"/>
      <c r="H59" s="23"/>
      <c r="I59" s="23"/>
      <c r="J59" s="23"/>
      <c r="N59" s="177"/>
      <c r="O59" s="177"/>
      <c r="P59" s="177"/>
      <c r="Q59" s="177"/>
      <c r="R59" s="177"/>
      <c r="S59" s="177"/>
      <c r="T59" s="177"/>
      <c r="U59" s="177"/>
      <c r="V59" s="177"/>
      <c r="W59" s="177"/>
      <c r="X59" s="177"/>
      <c r="Y59" s="177"/>
      <c r="Z59" s="177"/>
      <c r="AA59" s="177"/>
      <c r="AB59" s="177"/>
      <c r="AC59" s="177"/>
      <c r="AD59" s="177"/>
      <c r="AE59" s="177"/>
      <c r="AF59" s="177"/>
      <c r="AG59" s="177"/>
      <c r="AH59" s="177"/>
      <c r="AI59" s="177"/>
      <c r="AJ59" s="177"/>
      <c r="AK59" s="177"/>
      <c r="AL59" s="177"/>
      <c r="AM59" s="177"/>
      <c r="AN59" s="177"/>
      <c r="AO59" s="177"/>
      <c r="AP59" s="177"/>
      <c r="AQ59" s="177"/>
      <c r="AR59" s="177"/>
      <c r="AS59" s="177"/>
      <c r="AT59" s="159"/>
      <c r="AU59" s="159"/>
      <c r="AV59" s="159"/>
      <c r="AW59" s="159"/>
      <c r="AX59" s="159"/>
      <c r="AY59" s="159"/>
      <c r="AZ59" s="159"/>
      <c r="BA59" s="159"/>
      <c r="BB59" s="159"/>
      <c r="BC59" s="159"/>
    </row>
    <row r="60" spans="1:60" ht="15" hidden="1" customHeight="1" x14ac:dyDescent="0.25">
      <c r="N60" s="177"/>
      <c r="O60" s="177"/>
      <c r="P60" s="177"/>
      <c r="Q60" s="177"/>
      <c r="R60" s="177"/>
      <c r="S60" s="177"/>
      <c r="T60" s="177"/>
      <c r="U60" s="177"/>
      <c r="V60" s="177"/>
      <c r="W60" s="177"/>
      <c r="X60" s="177"/>
      <c r="Y60" s="177"/>
      <c r="Z60" s="177"/>
      <c r="AA60" s="177"/>
      <c r="AB60" s="177"/>
      <c r="AC60" s="177"/>
      <c r="AD60" s="177"/>
      <c r="AE60" s="177"/>
      <c r="AF60" s="177"/>
      <c r="AG60" s="177"/>
      <c r="AH60" s="177"/>
      <c r="AI60" s="177"/>
      <c r="AJ60" s="177"/>
      <c r="AK60" s="177"/>
      <c r="AL60" s="177"/>
      <c r="AM60" s="177"/>
      <c r="AN60" s="177"/>
      <c r="AO60" s="177"/>
      <c r="AP60" s="177"/>
      <c r="AQ60" s="177"/>
      <c r="AR60" s="177"/>
      <c r="AS60" s="177"/>
      <c r="AT60" s="159"/>
      <c r="AU60" s="159"/>
      <c r="AV60" s="159"/>
      <c r="AW60" s="159"/>
      <c r="AX60" s="159"/>
      <c r="AY60" s="159"/>
      <c r="AZ60" s="159"/>
      <c r="BA60" s="159"/>
      <c r="BB60" s="159"/>
      <c r="BC60" s="159"/>
    </row>
    <row r="61" spans="1:60" ht="15" hidden="1" customHeight="1" x14ac:dyDescent="0.25">
      <c r="N61" s="177"/>
      <c r="O61" s="177"/>
      <c r="P61" s="177"/>
      <c r="Q61" s="177"/>
      <c r="R61" s="177"/>
      <c r="S61" s="177"/>
      <c r="T61" s="177"/>
      <c r="U61" s="177"/>
      <c r="V61" s="177"/>
      <c r="W61" s="177"/>
      <c r="X61" s="177"/>
      <c r="Y61" s="177"/>
      <c r="Z61" s="177"/>
      <c r="AA61" s="177"/>
      <c r="AB61" s="177"/>
      <c r="AC61" s="177"/>
      <c r="AD61" s="177"/>
      <c r="AE61" s="177"/>
      <c r="AF61" s="177"/>
      <c r="AG61" s="177"/>
      <c r="AH61" s="177"/>
      <c r="AI61" s="177"/>
      <c r="AJ61" s="177"/>
      <c r="AK61" s="177"/>
      <c r="AL61" s="177"/>
      <c r="AM61" s="177"/>
      <c r="AN61" s="177"/>
      <c r="AO61" s="177"/>
      <c r="AP61" s="177"/>
      <c r="AQ61" s="177"/>
      <c r="AR61" s="177"/>
      <c r="AS61" s="177"/>
      <c r="AT61" s="159"/>
      <c r="AU61" s="159"/>
      <c r="AV61" s="159"/>
      <c r="AW61" s="159"/>
      <c r="AX61" s="159"/>
      <c r="AY61" s="159"/>
      <c r="AZ61" s="159"/>
      <c r="BA61" s="159"/>
      <c r="BB61" s="159"/>
      <c r="BC61" s="159"/>
    </row>
    <row r="62" spans="1:60" hidden="1" x14ac:dyDescent="0.25">
      <c r="N62" s="177"/>
      <c r="O62" s="177"/>
      <c r="P62" s="177"/>
      <c r="Q62" s="177"/>
      <c r="R62" s="177"/>
      <c r="S62" s="177"/>
      <c r="T62" s="177"/>
      <c r="U62" s="177"/>
      <c r="V62" s="177"/>
      <c r="W62" s="177"/>
      <c r="X62" s="177"/>
      <c r="Y62" s="177"/>
      <c r="Z62" s="177"/>
      <c r="AA62" s="177"/>
      <c r="AB62" s="177"/>
      <c r="AC62" s="177"/>
      <c r="AD62" s="177"/>
      <c r="AE62" s="177"/>
      <c r="AF62" s="177"/>
      <c r="AG62" s="177"/>
      <c r="AH62" s="177"/>
      <c r="AI62" s="177"/>
      <c r="AJ62" s="177"/>
      <c r="AK62" s="177"/>
      <c r="AL62" s="177"/>
      <c r="AM62" s="177"/>
      <c r="AN62" s="177"/>
      <c r="AO62" s="177"/>
      <c r="AP62" s="177"/>
      <c r="AQ62" s="177"/>
      <c r="AR62" s="177"/>
      <c r="AS62" s="177"/>
      <c r="AT62" s="159"/>
      <c r="AU62" s="159"/>
      <c r="AV62" s="159"/>
      <c r="AW62" s="159"/>
      <c r="AX62" s="159"/>
      <c r="AY62" s="159"/>
      <c r="AZ62" s="159"/>
      <c r="BA62" s="159"/>
      <c r="BB62" s="159"/>
      <c r="BC62" s="159"/>
    </row>
    <row r="63" spans="1:60" hidden="1" x14ac:dyDescent="0.25">
      <c r="N63" s="177"/>
      <c r="O63" s="177"/>
      <c r="P63" s="177"/>
      <c r="Q63" s="177"/>
      <c r="R63" s="177"/>
      <c r="S63" s="177"/>
      <c r="T63" s="177"/>
      <c r="U63" s="177"/>
      <c r="V63" s="177"/>
      <c r="W63" s="177"/>
      <c r="X63" s="177"/>
      <c r="Y63" s="177"/>
      <c r="Z63" s="177"/>
      <c r="AA63" s="177"/>
      <c r="AB63" s="177"/>
      <c r="AC63" s="177"/>
      <c r="AD63" s="177"/>
      <c r="AE63" s="177"/>
      <c r="AF63" s="177"/>
      <c r="AG63" s="177"/>
      <c r="AH63" s="177"/>
      <c r="AI63" s="177"/>
      <c r="AJ63" s="177"/>
      <c r="AK63" s="177"/>
      <c r="AL63" s="177"/>
      <c r="AM63" s="177"/>
      <c r="AN63" s="177"/>
      <c r="AO63" s="177"/>
      <c r="AP63" s="177"/>
      <c r="AQ63" s="177"/>
      <c r="AR63" s="177"/>
      <c r="AS63" s="177"/>
      <c r="AT63" s="159"/>
      <c r="AU63" s="159"/>
      <c r="AV63" s="159"/>
      <c r="AW63" s="159"/>
      <c r="AX63" s="159"/>
      <c r="AY63" s="159"/>
      <c r="AZ63" s="159"/>
      <c r="BA63" s="159"/>
      <c r="BB63" s="159"/>
      <c r="BC63" s="159"/>
    </row>
    <row r="64" spans="1:60" ht="15.6" hidden="1" customHeight="1" x14ac:dyDescent="0.25">
      <c r="B64" s="64"/>
      <c r="C64" s="65"/>
      <c r="D64" s="65"/>
      <c r="E64" s="65"/>
      <c r="F64" s="65"/>
      <c r="G64" s="65"/>
      <c r="H64" s="65"/>
      <c r="I64" s="65"/>
      <c r="J64" s="65"/>
      <c r="K64" s="65"/>
      <c r="L64" s="65"/>
      <c r="M64" s="65"/>
      <c r="N64" s="177"/>
      <c r="O64" s="177"/>
      <c r="P64" s="177"/>
      <c r="Q64" s="177"/>
      <c r="R64" s="177"/>
      <c r="S64" s="177"/>
      <c r="T64" s="177"/>
      <c r="U64" s="177"/>
      <c r="V64" s="177"/>
      <c r="W64" s="177"/>
      <c r="X64" s="177"/>
      <c r="Y64" s="177"/>
      <c r="Z64" s="177"/>
      <c r="AA64" s="177"/>
      <c r="AB64" s="177"/>
      <c r="AC64" s="177"/>
      <c r="AD64" s="177"/>
      <c r="AE64" s="177"/>
      <c r="AF64" s="177"/>
      <c r="AG64" s="177"/>
      <c r="AH64" s="177"/>
      <c r="AI64" s="177"/>
      <c r="AJ64" s="177"/>
      <c r="AK64" s="177"/>
      <c r="AL64" s="177"/>
      <c r="AM64" s="177"/>
      <c r="AN64" s="177"/>
      <c r="AO64" s="177"/>
      <c r="AP64" s="177"/>
      <c r="AQ64" s="177"/>
      <c r="AR64" s="177"/>
      <c r="AS64" s="177"/>
      <c r="AT64" s="159"/>
      <c r="AU64" s="159"/>
      <c r="AV64" s="159"/>
      <c r="AW64" s="159"/>
      <c r="AX64" s="159"/>
      <c r="AY64" s="159"/>
      <c r="AZ64" s="159"/>
      <c r="BA64" s="159"/>
      <c r="BB64" s="159"/>
      <c r="BC64" s="159"/>
    </row>
    <row r="65" spans="1:55" ht="16.5" x14ac:dyDescent="0.3">
      <c r="A65" s="188" t="str">
        <f>'page4 translations'!B8</f>
        <v xml:space="preserve">Terms &amp; Conditions </v>
      </c>
      <c r="B65" s="189"/>
      <c r="C65" s="189"/>
      <c r="D65" s="189"/>
      <c r="E65" s="189"/>
      <c r="F65" s="189"/>
      <c r="G65" s="189"/>
      <c r="H65" s="189"/>
      <c r="I65" s="189"/>
      <c r="J65" s="189"/>
      <c r="K65" s="189"/>
      <c r="L65" s="189"/>
      <c r="M65" s="189"/>
      <c r="N65" s="189"/>
      <c r="O65" s="189"/>
      <c r="P65" s="189"/>
      <c r="Q65" s="73"/>
      <c r="R65" s="73"/>
      <c r="S65" s="65"/>
      <c r="T65" s="65"/>
      <c r="U65" s="65"/>
      <c r="V65" s="65"/>
      <c r="W65" s="65"/>
      <c r="X65" s="65"/>
      <c r="Y65" s="65"/>
      <c r="Z65" s="65"/>
      <c r="AA65" s="65"/>
      <c r="AB65" s="65"/>
      <c r="AC65" s="65"/>
      <c r="AD65" s="65"/>
      <c r="AE65" s="65"/>
      <c r="AF65" s="65"/>
      <c r="AG65" s="65"/>
      <c r="AH65" s="65"/>
      <c r="AI65" s="65"/>
      <c r="AJ65" s="65"/>
      <c r="AK65" s="65"/>
      <c r="AL65" s="65"/>
      <c r="AM65" s="65"/>
      <c r="AN65" s="65"/>
      <c r="AO65" s="65"/>
      <c r="AP65" s="65"/>
      <c r="AQ65" s="65"/>
      <c r="AR65" s="65"/>
      <c r="AS65" s="65"/>
      <c r="AT65" s="65"/>
      <c r="AU65" s="65"/>
      <c r="AV65" s="65"/>
      <c r="AW65" s="65"/>
      <c r="AX65" s="65"/>
      <c r="AY65" s="65"/>
      <c r="AZ65" s="66"/>
      <c r="BA65" s="65"/>
      <c r="BB65" s="65"/>
    </row>
    <row r="66" spans="1:55" ht="8.4499999999999993" customHeight="1" x14ac:dyDescent="0.25">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8"/>
      <c r="BA66" s="67"/>
      <c r="BB66" s="67"/>
    </row>
    <row r="67" spans="1:55" x14ac:dyDescent="0.25">
      <c r="A67" s="178" t="str">
        <f>'page4 translations'!B9</f>
        <v>The legal terms that govern your SOCAN license are set out below as well as in the tariff (including the General Provisions) approved by the Copyright Board. If you have any questions or require a copy the tariff, please contact us at license@entandemlicensing.com or 1-866-944-6223.</v>
      </c>
      <c r="B67" s="178"/>
      <c r="C67" s="178"/>
      <c r="D67" s="178"/>
      <c r="E67" s="178"/>
      <c r="F67" s="178"/>
      <c r="G67" s="178"/>
      <c r="H67" s="178"/>
      <c r="I67" s="178"/>
      <c r="J67" s="178"/>
      <c r="K67" s="178"/>
      <c r="L67" s="178"/>
      <c r="M67" s="178"/>
      <c r="N67" s="178"/>
      <c r="O67" s="178"/>
      <c r="P67" s="178"/>
      <c r="Q67" s="178"/>
      <c r="R67" s="178"/>
      <c r="S67" s="178"/>
      <c r="T67" s="178"/>
      <c r="U67" s="178"/>
      <c r="V67" s="178"/>
      <c r="W67" s="178"/>
      <c r="X67" s="178"/>
      <c r="Y67" s="178"/>
      <c r="Z67" s="178"/>
      <c r="AA67" s="178"/>
      <c r="AB67" s="178"/>
      <c r="AC67" s="178"/>
      <c r="AD67" s="178"/>
      <c r="AE67" s="178"/>
      <c r="AF67" s="178"/>
      <c r="AG67" s="178"/>
      <c r="AH67" s="178"/>
      <c r="AI67" s="178"/>
      <c r="AJ67" s="178"/>
      <c r="AK67" s="178"/>
      <c r="AL67" s="178"/>
      <c r="AM67" s="178"/>
      <c r="AN67" s="178"/>
      <c r="AO67" s="178"/>
      <c r="AP67" s="178"/>
      <c r="AQ67" s="178"/>
      <c r="AR67" s="178"/>
      <c r="AS67" s="178"/>
      <c r="AT67" s="178"/>
      <c r="AU67" s="178"/>
      <c r="AV67" s="178"/>
      <c r="AW67" s="178"/>
      <c r="AX67" s="178"/>
      <c r="AY67" s="178"/>
      <c r="AZ67" s="178"/>
      <c r="BA67" s="178"/>
      <c r="BB67" s="178"/>
      <c r="BC67" s="178"/>
    </row>
    <row r="68" spans="1:55" ht="21.75" customHeight="1" x14ac:dyDescent="0.25">
      <c r="A68" s="178"/>
      <c r="B68" s="178"/>
      <c r="C68" s="178"/>
      <c r="D68" s="178"/>
      <c r="E68" s="178"/>
      <c r="F68" s="178"/>
      <c r="G68" s="178"/>
      <c r="H68" s="178"/>
      <c r="I68" s="178"/>
      <c r="J68" s="178"/>
      <c r="K68" s="178"/>
      <c r="L68" s="178"/>
      <c r="M68" s="178"/>
      <c r="N68" s="178"/>
      <c r="O68" s="178"/>
      <c r="P68" s="178"/>
      <c r="Q68" s="178"/>
      <c r="R68" s="178"/>
      <c r="S68" s="178"/>
      <c r="T68" s="178"/>
      <c r="U68" s="178"/>
      <c r="V68" s="178"/>
      <c r="W68" s="178"/>
      <c r="X68" s="178"/>
      <c r="Y68" s="178"/>
      <c r="Z68" s="178"/>
      <c r="AA68" s="178"/>
      <c r="AB68" s="178"/>
      <c r="AC68" s="178"/>
      <c r="AD68" s="178"/>
      <c r="AE68" s="178"/>
      <c r="AF68" s="178"/>
      <c r="AG68" s="178"/>
      <c r="AH68" s="178"/>
      <c r="AI68" s="178"/>
      <c r="AJ68" s="178"/>
      <c r="AK68" s="178"/>
      <c r="AL68" s="178"/>
      <c r="AM68" s="178"/>
      <c r="AN68" s="178"/>
      <c r="AO68" s="178"/>
      <c r="AP68" s="178"/>
      <c r="AQ68" s="178"/>
      <c r="AR68" s="178"/>
      <c r="AS68" s="178"/>
      <c r="AT68" s="178"/>
      <c r="AU68" s="178"/>
      <c r="AV68" s="178"/>
      <c r="AW68" s="178"/>
      <c r="AX68" s="178"/>
      <c r="AY68" s="178"/>
      <c r="AZ68" s="178"/>
      <c r="BA68" s="178"/>
      <c r="BB68" s="178"/>
      <c r="BC68" s="178"/>
    </row>
    <row r="69" spans="1:55" x14ac:dyDescent="0.25">
      <c r="A69" s="178"/>
      <c r="B69" s="178"/>
      <c r="C69" s="178"/>
      <c r="D69" s="178"/>
      <c r="E69" s="178"/>
      <c r="F69" s="178"/>
      <c r="G69" s="178"/>
      <c r="H69" s="178"/>
      <c r="I69" s="178"/>
      <c r="J69" s="178"/>
      <c r="K69" s="178"/>
      <c r="L69" s="178"/>
      <c r="M69" s="178"/>
      <c r="N69" s="178"/>
      <c r="O69" s="178"/>
      <c r="P69" s="178"/>
      <c r="Q69" s="178"/>
      <c r="R69" s="178"/>
      <c r="S69" s="178"/>
      <c r="T69" s="178"/>
      <c r="U69" s="178"/>
      <c r="V69" s="178"/>
      <c r="W69" s="178"/>
      <c r="X69" s="178"/>
      <c r="Y69" s="178"/>
      <c r="Z69" s="178"/>
      <c r="AA69" s="178"/>
      <c r="AB69" s="178"/>
      <c r="AC69" s="178"/>
      <c r="AD69" s="178"/>
      <c r="AE69" s="178"/>
      <c r="AF69" s="178"/>
      <c r="AG69" s="178"/>
      <c r="AH69" s="178"/>
      <c r="AI69" s="178"/>
      <c r="AJ69" s="178"/>
      <c r="AK69" s="178"/>
      <c r="AL69" s="178"/>
      <c r="AM69" s="178"/>
      <c r="AN69" s="178"/>
      <c r="AO69" s="178"/>
      <c r="AP69" s="178"/>
      <c r="AQ69" s="178"/>
      <c r="AR69" s="178"/>
      <c r="AS69" s="178"/>
      <c r="AT69" s="178"/>
      <c r="AU69" s="178"/>
      <c r="AV69" s="178"/>
      <c r="AW69" s="178"/>
      <c r="AX69" s="178"/>
      <c r="AY69" s="178"/>
      <c r="AZ69" s="178"/>
      <c r="BA69" s="178"/>
      <c r="BB69" s="178"/>
      <c r="BC69" s="178"/>
    </row>
    <row r="70" spans="1:55" ht="14.1" customHeight="1" x14ac:dyDescent="0.25">
      <c r="A70" s="171">
        <v>1</v>
      </c>
      <c r="B70" s="165"/>
      <c r="C70" s="222" t="str">
        <f>'page4 translations'!B10</f>
        <v>“You”, “your” and “licensee” refer to the person or company submitting this form for the purpose of obtaining a SOCAN license or filing a report as required by the tariff. “SOCAN” refers to Society of Composers, Authors and Music Publishers of Canada. “Works” means any or all of the musical works in SOCAN’s repertoire.</v>
      </c>
      <c r="D70" s="178"/>
      <c r="E70" s="178"/>
      <c r="F70" s="178"/>
      <c r="G70" s="178"/>
      <c r="H70" s="178"/>
      <c r="I70" s="178"/>
      <c r="J70" s="178"/>
      <c r="K70" s="178"/>
      <c r="L70" s="178"/>
      <c r="M70" s="178"/>
      <c r="N70" s="178"/>
      <c r="O70" s="178"/>
      <c r="P70" s="178"/>
      <c r="Q70" s="178"/>
      <c r="R70" s="178"/>
      <c r="S70" s="178"/>
      <c r="T70" s="178"/>
      <c r="U70" s="178"/>
      <c r="V70" s="178"/>
      <c r="W70" s="178"/>
      <c r="X70" s="178"/>
      <c r="Y70" s="178"/>
      <c r="Z70" s="178"/>
      <c r="AA70" s="178"/>
      <c r="AB70" s="178"/>
      <c r="AC70" s="178"/>
      <c r="AD70" s="178"/>
      <c r="AE70" s="178"/>
      <c r="AF70" s="178"/>
      <c r="AG70" s="178"/>
      <c r="AH70" s="178"/>
      <c r="AI70" s="178"/>
      <c r="AJ70" s="178"/>
      <c r="AK70" s="178"/>
      <c r="AL70" s="178"/>
      <c r="AM70" s="178"/>
      <c r="AN70" s="178"/>
      <c r="AO70" s="178"/>
      <c r="AP70" s="178"/>
      <c r="AQ70" s="178"/>
      <c r="AR70" s="178"/>
      <c r="AS70" s="178"/>
      <c r="AT70" s="178"/>
      <c r="AU70" s="178"/>
      <c r="AV70" s="178"/>
      <c r="AW70" s="178"/>
      <c r="AX70" s="178"/>
      <c r="AY70" s="178"/>
      <c r="AZ70" s="178"/>
      <c r="BA70" s="178"/>
      <c r="BB70" s="178"/>
      <c r="BC70" s="178"/>
    </row>
    <row r="71" spans="1:55" ht="36.950000000000003" customHeight="1" x14ac:dyDescent="0.25">
      <c r="A71" s="171"/>
      <c r="B71" s="168"/>
      <c r="C71" s="178"/>
      <c r="D71" s="178"/>
      <c r="E71" s="178"/>
      <c r="F71" s="178"/>
      <c r="G71" s="178"/>
      <c r="H71" s="178"/>
      <c r="I71" s="178"/>
      <c r="J71" s="178"/>
      <c r="K71" s="178"/>
      <c r="L71" s="178"/>
      <c r="M71" s="178"/>
      <c r="N71" s="178"/>
      <c r="O71" s="178"/>
      <c r="P71" s="178"/>
      <c r="Q71" s="178"/>
      <c r="R71" s="178"/>
      <c r="S71" s="178"/>
      <c r="T71" s="178"/>
      <c r="U71" s="178"/>
      <c r="V71" s="178"/>
      <c r="W71" s="178"/>
      <c r="X71" s="178"/>
      <c r="Y71" s="178"/>
      <c r="Z71" s="178"/>
      <c r="AA71" s="178"/>
      <c r="AB71" s="178"/>
      <c r="AC71" s="178"/>
      <c r="AD71" s="178"/>
      <c r="AE71" s="178"/>
      <c r="AF71" s="178"/>
      <c r="AG71" s="178"/>
      <c r="AH71" s="178"/>
      <c r="AI71" s="178"/>
      <c r="AJ71" s="178"/>
      <c r="AK71" s="178"/>
      <c r="AL71" s="178"/>
      <c r="AM71" s="178"/>
      <c r="AN71" s="178"/>
      <c r="AO71" s="178"/>
      <c r="AP71" s="178"/>
      <c r="AQ71" s="178"/>
      <c r="AR71" s="178"/>
      <c r="AS71" s="178"/>
      <c r="AT71" s="178"/>
      <c r="AU71" s="178"/>
      <c r="AV71" s="178"/>
      <c r="AW71" s="178"/>
      <c r="AX71" s="178"/>
      <c r="AY71" s="178"/>
      <c r="AZ71" s="178"/>
      <c r="BA71" s="178"/>
      <c r="BB71" s="178"/>
      <c r="BC71" s="178"/>
    </row>
    <row r="72" spans="1:55" ht="6" customHeight="1" x14ac:dyDescent="0.25">
      <c r="A72" s="171"/>
      <c r="B72" s="168"/>
      <c r="C72" s="69"/>
      <c r="D72" s="69"/>
      <c r="E72" s="69"/>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c r="AJ72" s="69"/>
      <c r="AK72" s="69"/>
      <c r="AL72" s="69"/>
      <c r="AM72" s="69"/>
      <c r="AN72" s="69"/>
      <c r="AO72" s="69"/>
      <c r="AP72" s="69"/>
      <c r="AQ72" s="69"/>
      <c r="AR72" s="69"/>
      <c r="AS72" s="69"/>
      <c r="AT72" s="69"/>
      <c r="AU72" s="69"/>
      <c r="AV72" s="69"/>
      <c r="AW72" s="69"/>
      <c r="AX72" s="69"/>
      <c r="AY72" s="69"/>
      <c r="AZ72" s="70"/>
      <c r="BA72" s="69"/>
      <c r="BB72" s="69"/>
      <c r="BC72" s="159"/>
    </row>
    <row r="73" spans="1:55" s="175" customFormat="1" ht="52.5" customHeight="1" x14ac:dyDescent="0.25">
      <c r="A73" s="166">
        <v>2</v>
      </c>
      <c r="B73" s="174"/>
      <c r="C73" s="220" t="str">
        <f>'page4 translations'!B11</f>
        <v>The license allows you to perform the Recordings and Works in public (and to authorize the performance of works) by means of performers in person at the concerts listed on this form held at concert halls, theatres or other places of entertainment. “Performers” include DJs when they are the featured performer and their identity forms part of material used to promote the event.</v>
      </c>
      <c r="D73" s="220"/>
      <c r="E73" s="220"/>
      <c r="F73" s="220"/>
      <c r="G73" s="220"/>
      <c r="H73" s="220"/>
      <c r="I73" s="220"/>
      <c r="J73" s="220"/>
      <c r="K73" s="220"/>
      <c r="L73" s="220"/>
      <c r="M73" s="220"/>
      <c r="N73" s="220"/>
      <c r="O73" s="220"/>
      <c r="P73" s="220"/>
      <c r="Q73" s="220"/>
      <c r="R73" s="220"/>
      <c r="S73" s="220"/>
      <c r="T73" s="220"/>
      <c r="U73" s="220"/>
      <c r="V73" s="220"/>
      <c r="W73" s="220"/>
      <c r="X73" s="220"/>
      <c r="Y73" s="220"/>
      <c r="Z73" s="220"/>
      <c r="AA73" s="220"/>
      <c r="AB73" s="220"/>
      <c r="AC73" s="220"/>
      <c r="AD73" s="220"/>
      <c r="AE73" s="220"/>
      <c r="AF73" s="220"/>
      <c r="AG73" s="220"/>
      <c r="AH73" s="220"/>
      <c r="AI73" s="220"/>
      <c r="AJ73" s="220"/>
      <c r="AK73" s="220"/>
      <c r="AL73" s="220"/>
      <c r="AM73" s="220"/>
      <c r="AN73" s="220"/>
      <c r="AO73" s="220"/>
      <c r="AP73" s="220"/>
      <c r="AQ73" s="220"/>
      <c r="AR73" s="220"/>
      <c r="AS73" s="220"/>
      <c r="AT73" s="220"/>
      <c r="AU73" s="220"/>
      <c r="AV73" s="220"/>
      <c r="AW73" s="220"/>
      <c r="AX73" s="220"/>
      <c r="AY73" s="220"/>
      <c r="AZ73" s="220"/>
      <c r="BA73" s="220"/>
      <c r="BB73" s="220"/>
      <c r="BC73" s="220"/>
    </row>
    <row r="74" spans="1:55" ht="8.25" customHeight="1" x14ac:dyDescent="0.25">
      <c r="A74" s="167"/>
      <c r="B74" s="168"/>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c r="AF74" s="69"/>
      <c r="AG74" s="69"/>
      <c r="AH74" s="69"/>
      <c r="AI74" s="69"/>
      <c r="AJ74" s="69"/>
      <c r="AK74" s="69"/>
      <c r="AL74" s="69"/>
      <c r="AM74" s="69"/>
      <c r="AN74" s="69"/>
      <c r="AO74" s="69"/>
      <c r="AP74" s="69"/>
      <c r="AQ74" s="69"/>
      <c r="AR74" s="69"/>
      <c r="AS74" s="69"/>
      <c r="AT74" s="69"/>
      <c r="AU74" s="69"/>
      <c r="AV74" s="69"/>
      <c r="AW74" s="69"/>
      <c r="AX74" s="69"/>
      <c r="AY74" s="69"/>
      <c r="AZ74" s="70"/>
      <c r="BA74" s="69"/>
      <c r="BB74" s="69"/>
      <c r="BC74" s="159"/>
    </row>
    <row r="75" spans="1:55" ht="15.75" x14ac:dyDescent="0.25">
      <c r="A75" s="171">
        <v>3</v>
      </c>
      <c r="B75" s="71"/>
      <c r="C75" s="221" t="str">
        <f>'page4 translations'!B12</f>
        <v>The license fee is calculated according to the tariff based on information from your most recent report or audit conducted by SOCAN and is subject to adjustment to reflect any subsequent reports, audits and approved tariffs. Applicable taxes are payable on all license fee amounts.</v>
      </c>
      <c r="D75" s="219"/>
      <c r="E75" s="219"/>
      <c r="F75" s="219"/>
      <c r="G75" s="219"/>
      <c r="H75" s="219"/>
      <c r="I75" s="219"/>
      <c r="J75" s="219"/>
      <c r="K75" s="219"/>
      <c r="L75" s="219"/>
      <c r="M75" s="219"/>
      <c r="N75" s="219"/>
      <c r="O75" s="219"/>
      <c r="P75" s="219"/>
      <c r="Q75" s="219"/>
      <c r="R75" s="219"/>
      <c r="S75" s="219"/>
      <c r="T75" s="219"/>
      <c r="U75" s="219"/>
      <c r="V75" s="219"/>
      <c r="W75" s="219"/>
      <c r="X75" s="219"/>
      <c r="Y75" s="219"/>
      <c r="Z75" s="219"/>
      <c r="AA75" s="219"/>
      <c r="AB75" s="219"/>
      <c r="AC75" s="219"/>
      <c r="AD75" s="219"/>
      <c r="AE75" s="219"/>
      <c r="AF75" s="219"/>
      <c r="AG75" s="219"/>
      <c r="AH75" s="219"/>
      <c r="AI75" s="219"/>
      <c r="AJ75" s="219"/>
      <c r="AK75" s="219"/>
      <c r="AL75" s="219"/>
      <c r="AM75" s="219"/>
      <c r="AN75" s="219"/>
      <c r="AO75" s="219"/>
      <c r="AP75" s="219"/>
      <c r="AQ75" s="219"/>
      <c r="AR75" s="219"/>
      <c r="AS75" s="219"/>
      <c r="AT75" s="219"/>
      <c r="AU75" s="219"/>
      <c r="AV75" s="219"/>
      <c r="AW75" s="219"/>
      <c r="AX75" s="219"/>
      <c r="AY75" s="219"/>
      <c r="AZ75" s="219"/>
      <c r="BA75" s="219"/>
      <c r="BB75" s="219"/>
      <c r="BC75" s="219"/>
    </row>
    <row r="76" spans="1:55" ht="15" customHeight="1" x14ac:dyDescent="0.25">
      <c r="A76" s="167"/>
      <c r="B76" s="168"/>
      <c r="C76" s="219"/>
      <c r="D76" s="219"/>
      <c r="E76" s="219"/>
      <c r="F76" s="219"/>
      <c r="G76" s="219"/>
      <c r="H76" s="219"/>
      <c r="I76" s="219"/>
      <c r="J76" s="219"/>
      <c r="K76" s="219"/>
      <c r="L76" s="219"/>
      <c r="M76" s="219"/>
      <c r="N76" s="219"/>
      <c r="O76" s="219"/>
      <c r="P76" s="219"/>
      <c r="Q76" s="219"/>
      <c r="R76" s="219"/>
      <c r="S76" s="219"/>
      <c r="T76" s="219"/>
      <c r="U76" s="219"/>
      <c r="V76" s="219"/>
      <c r="W76" s="219"/>
      <c r="X76" s="219"/>
      <c r="Y76" s="219"/>
      <c r="Z76" s="219"/>
      <c r="AA76" s="219"/>
      <c r="AB76" s="219"/>
      <c r="AC76" s="219"/>
      <c r="AD76" s="219"/>
      <c r="AE76" s="219"/>
      <c r="AF76" s="219"/>
      <c r="AG76" s="219"/>
      <c r="AH76" s="219"/>
      <c r="AI76" s="219"/>
      <c r="AJ76" s="219"/>
      <c r="AK76" s="219"/>
      <c r="AL76" s="219"/>
      <c r="AM76" s="219"/>
      <c r="AN76" s="219"/>
      <c r="AO76" s="219"/>
      <c r="AP76" s="219"/>
      <c r="AQ76" s="219"/>
      <c r="AR76" s="219"/>
      <c r="AS76" s="219"/>
      <c r="AT76" s="219"/>
      <c r="AU76" s="219"/>
      <c r="AV76" s="219"/>
      <c r="AW76" s="219"/>
      <c r="AX76" s="219"/>
      <c r="AY76" s="219"/>
      <c r="AZ76" s="219"/>
      <c r="BA76" s="219"/>
      <c r="BB76" s="219"/>
      <c r="BC76" s="219"/>
    </row>
    <row r="77" spans="1:55" ht="17.100000000000001" customHeight="1" x14ac:dyDescent="0.25">
      <c r="A77" s="167"/>
      <c r="B77" s="168"/>
      <c r="C77" s="219"/>
      <c r="D77" s="219"/>
      <c r="E77" s="219"/>
      <c r="F77" s="219"/>
      <c r="G77" s="219"/>
      <c r="H77" s="219"/>
      <c r="I77" s="219"/>
      <c r="J77" s="219"/>
      <c r="K77" s="219"/>
      <c r="L77" s="219"/>
      <c r="M77" s="219"/>
      <c r="N77" s="219"/>
      <c r="O77" s="219"/>
      <c r="P77" s="219"/>
      <c r="Q77" s="219"/>
      <c r="R77" s="219"/>
      <c r="S77" s="219"/>
      <c r="T77" s="219"/>
      <c r="U77" s="219"/>
      <c r="V77" s="219"/>
      <c r="W77" s="219"/>
      <c r="X77" s="219"/>
      <c r="Y77" s="219"/>
      <c r="Z77" s="219"/>
      <c r="AA77" s="219"/>
      <c r="AB77" s="219"/>
      <c r="AC77" s="219"/>
      <c r="AD77" s="219"/>
      <c r="AE77" s="219"/>
      <c r="AF77" s="219"/>
      <c r="AG77" s="219"/>
      <c r="AH77" s="219"/>
      <c r="AI77" s="219"/>
      <c r="AJ77" s="219"/>
      <c r="AK77" s="219"/>
      <c r="AL77" s="219"/>
      <c r="AM77" s="219"/>
      <c r="AN77" s="219"/>
      <c r="AO77" s="219"/>
      <c r="AP77" s="219"/>
      <c r="AQ77" s="219"/>
      <c r="AR77" s="219"/>
      <c r="AS77" s="219"/>
      <c r="AT77" s="219"/>
      <c r="AU77" s="219"/>
      <c r="AV77" s="219"/>
      <c r="AW77" s="219"/>
      <c r="AX77" s="219"/>
      <c r="AY77" s="219"/>
      <c r="AZ77" s="219"/>
      <c r="BA77" s="219"/>
      <c r="BB77" s="219"/>
      <c r="BC77" s="219"/>
    </row>
    <row r="78" spans="1:55" ht="15" customHeight="1" x14ac:dyDescent="0.25">
      <c r="A78" s="167">
        <v>4</v>
      </c>
      <c r="B78" s="168"/>
      <c r="C78" s="221" t="str">
        <f>'page4 translations'!B13</f>
        <v>If the tariff for a particular year is not approved by January 1 of that year, the most recent approved tariff applies to that year and onward until a new tariff is approved, at which time license fees for these years will be adjusted to reflect the newly approved tariff.</v>
      </c>
      <c r="D78" s="219"/>
      <c r="E78" s="219"/>
      <c r="F78" s="219"/>
      <c r="G78" s="219"/>
      <c r="H78" s="219"/>
      <c r="I78" s="219"/>
      <c r="J78" s="219"/>
      <c r="K78" s="219"/>
      <c r="L78" s="219"/>
      <c r="M78" s="219"/>
      <c r="N78" s="219"/>
      <c r="O78" s="219"/>
      <c r="P78" s="219"/>
      <c r="Q78" s="219"/>
      <c r="R78" s="219"/>
      <c r="S78" s="219"/>
      <c r="T78" s="219"/>
      <c r="U78" s="219"/>
      <c r="V78" s="219"/>
      <c r="W78" s="219"/>
      <c r="X78" s="219"/>
      <c r="Y78" s="219"/>
      <c r="Z78" s="219"/>
      <c r="AA78" s="219"/>
      <c r="AB78" s="219"/>
      <c r="AC78" s="219"/>
      <c r="AD78" s="219"/>
      <c r="AE78" s="219"/>
      <c r="AF78" s="219"/>
      <c r="AG78" s="219"/>
      <c r="AH78" s="219"/>
      <c r="AI78" s="219"/>
      <c r="AJ78" s="219"/>
      <c r="AK78" s="219"/>
      <c r="AL78" s="219"/>
      <c r="AM78" s="219"/>
      <c r="AN78" s="219"/>
      <c r="AO78" s="219"/>
      <c r="AP78" s="219"/>
      <c r="AQ78" s="219"/>
      <c r="AR78" s="219"/>
      <c r="AS78" s="219"/>
      <c r="AT78" s="219"/>
      <c r="AU78" s="219"/>
      <c r="AV78" s="219"/>
      <c r="AW78" s="219"/>
      <c r="AX78" s="219"/>
      <c r="AY78" s="219"/>
      <c r="AZ78" s="219"/>
      <c r="BA78" s="219"/>
      <c r="BB78" s="219"/>
      <c r="BC78" s="219"/>
    </row>
    <row r="79" spans="1:55" ht="18.600000000000001" customHeight="1" x14ac:dyDescent="0.25">
      <c r="A79" s="167"/>
      <c r="B79" s="169"/>
      <c r="C79" s="219"/>
      <c r="D79" s="219"/>
      <c r="E79" s="219"/>
      <c r="F79" s="219"/>
      <c r="G79" s="219"/>
      <c r="H79" s="219"/>
      <c r="I79" s="219"/>
      <c r="J79" s="219"/>
      <c r="K79" s="219"/>
      <c r="L79" s="219"/>
      <c r="M79" s="219"/>
      <c r="N79" s="219"/>
      <c r="O79" s="219"/>
      <c r="P79" s="219"/>
      <c r="Q79" s="219"/>
      <c r="R79" s="219"/>
      <c r="S79" s="219"/>
      <c r="T79" s="219"/>
      <c r="U79" s="219"/>
      <c r="V79" s="219"/>
      <c r="W79" s="219"/>
      <c r="X79" s="219"/>
      <c r="Y79" s="219"/>
      <c r="Z79" s="219"/>
      <c r="AA79" s="219"/>
      <c r="AB79" s="219"/>
      <c r="AC79" s="219"/>
      <c r="AD79" s="219"/>
      <c r="AE79" s="219"/>
      <c r="AF79" s="219"/>
      <c r="AG79" s="219"/>
      <c r="AH79" s="219"/>
      <c r="AI79" s="219"/>
      <c r="AJ79" s="219"/>
      <c r="AK79" s="219"/>
      <c r="AL79" s="219"/>
      <c r="AM79" s="219"/>
      <c r="AN79" s="219"/>
      <c r="AO79" s="219"/>
      <c r="AP79" s="219"/>
      <c r="AQ79" s="219"/>
      <c r="AR79" s="219"/>
      <c r="AS79" s="219"/>
      <c r="AT79" s="219"/>
      <c r="AU79" s="219"/>
      <c r="AV79" s="219"/>
      <c r="AW79" s="219"/>
      <c r="AX79" s="219"/>
      <c r="AY79" s="219"/>
      <c r="AZ79" s="219"/>
      <c r="BA79" s="219"/>
      <c r="BB79" s="219"/>
      <c r="BC79" s="219"/>
    </row>
    <row r="80" spans="1:55" ht="6.95" customHeight="1" x14ac:dyDescent="0.25">
      <c r="A80" s="167"/>
      <c r="B80" s="170"/>
      <c r="C80" s="159"/>
      <c r="D80" s="159"/>
      <c r="E80" s="159"/>
      <c r="F80" s="159"/>
      <c r="G80" s="159"/>
      <c r="H80" s="159"/>
      <c r="I80" s="159"/>
      <c r="J80" s="159"/>
      <c r="K80" s="159"/>
      <c r="L80" s="159"/>
      <c r="M80" s="159"/>
      <c r="N80" s="159"/>
      <c r="O80" s="159"/>
      <c r="P80" s="159"/>
      <c r="Q80" s="159"/>
      <c r="R80" s="159"/>
      <c r="S80" s="159"/>
      <c r="T80" s="159"/>
      <c r="U80" s="159"/>
      <c r="V80" s="159"/>
      <c r="W80" s="159"/>
      <c r="X80" s="159"/>
      <c r="Y80" s="159"/>
      <c r="Z80" s="159"/>
      <c r="AA80" s="159"/>
      <c r="AB80" s="159"/>
      <c r="AC80" s="159"/>
      <c r="AD80" s="159"/>
      <c r="AE80" s="159"/>
      <c r="AF80" s="159"/>
      <c r="AG80" s="159"/>
      <c r="AH80" s="159"/>
      <c r="AI80" s="159"/>
      <c r="AJ80" s="159"/>
      <c r="AK80" s="159"/>
      <c r="AL80" s="159"/>
      <c r="AM80" s="159"/>
      <c r="AN80" s="159"/>
      <c r="AO80" s="159"/>
      <c r="AP80" s="159"/>
      <c r="AQ80" s="159"/>
      <c r="AR80" s="159"/>
      <c r="AS80" s="159"/>
      <c r="AT80" s="159"/>
      <c r="AU80" s="159"/>
      <c r="AV80" s="159"/>
      <c r="AW80" s="159"/>
      <c r="AX80" s="159"/>
      <c r="AY80" s="159"/>
      <c r="AZ80" s="172"/>
      <c r="BA80" s="159"/>
      <c r="BB80" s="159"/>
      <c r="BC80" s="159"/>
    </row>
    <row r="81" spans="1:55" ht="32.1" customHeight="1" x14ac:dyDescent="0.25">
      <c r="A81" s="167">
        <v>5</v>
      </c>
      <c r="B81" s="165"/>
      <c r="C81" s="178" t="str">
        <f>'page4 translations'!B14</f>
        <v>You will submit to Entandem the license fee, applicable taxes, report and the information requested on this form (if available) within 30 days of the concert.</v>
      </c>
      <c r="D81" s="219"/>
      <c r="E81" s="219"/>
      <c r="F81" s="219"/>
      <c r="G81" s="219"/>
      <c r="H81" s="219"/>
      <c r="I81" s="219"/>
      <c r="J81" s="219"/>
      <c r="K81" s="219"/>
      <c r="L81" s="219"/>
      <c r="M81" s="219"/>
      <c r="N81" s="219"/>
      <c r="O81" s="219"/>
      <c r="P81" s="219"/>
      <c r="Q81" s="219"/>
      <c r="R81" s="219"/>
      <c r="S81" s="219"/>
      <c r="T81" s="219"/>
      <c r="U81" s="219"/>
      <c r="V81" s="219"/>
      <c r="W81" s="219"/>
      <c r="X81" s="219"/>
      <c r="Y81" s="219"/>
      <c r="Z81" s="219"/>
      <c r="AA81" s="219"/>
      <c r="AB81" s="219"/>
      <c r="AC81" s="219"/>
      <c r="AD81" s="219"/>
      <c r="AE81" s="219"/>
      <c r="AF81" s="219"/>
      <c r="AG81" s="219"/>
      <c r="AH81" s="219"/>
      <c r="AI81" s="219"/>
      <c r="AJ81" s="219"/>
      <c r="AK81" s="219"/>
      <c r="AL81" s="219"/>
      <c r="AM81" s="219"/>
      <c r="AN81" s="219"/>
      <c r="AO81" s="219"/>
      <c r="AP81" s="219"/>
      <c r="AQ81" s="219"/>
      <c r="AR81" s="219"/>
      <c r="AS81" s="219"/>
      <c r="AT81" s="219"/>
      <c r="AU81" s="219"/>
      <c r="AV81" s="219"/>
      <c r="AW81" s="219"/>
      <c r="AX81" s="219"/>
      <c r="AY81" s="219"/>
      <c r="AZ81" s="219"/>
      <c r="BA81" s="219"/>
      <c r="BB81" s="219"/>
      <c r="BC81" s="219"/>
    </row>
    <row r="82" spans="1:55" ht="4.5" customHeight="1" x14ac:dyDescent="0.25">
      <c r="A82" s="167"/>
      <c r="B82" s="165"/>
      <c r="C82" s="159"/>
      <c r="D82" s="173"/>
      <c r="E82" s="159"/>
      <c r="F82" s="159"/>
      <c r="G82" s="159"/>
      <c r="H82" s="159"/>
      <c r="I82" s="159"/>
      <c r="J82" s="159"/>
      <c r="K82" s="159"/>
      <c r="L82" s="159"/>
      <c r="M82" s="159"/>
      <c r="N82" s="159"/>
      <c r="O82" s="159"/>
      <c r="P82" s="159"/>
      <c r="Q82" s="159"/>
      <c r="R82" s="159"/>
      <c r="S82" s="159"/>
      <c r="T82" s="159"/>
      <c r="U82" s="159"/>
      <c r="V82" s="159"/>
      <c r="W82" s="159"/>
      <c r="X82" s="159"/>
      <c r="Y82" s="159"/>
      <c r="Z82" s="159"/>
      <c r="AA82" s="159"/>
      <c r="AB82" s="159"/>
      <c r="AC82" s="159"/>
      <c r="AD82" s="159"/>
      <c r="AE82" s="159"/>
      <c r="AF82" s="159"/>
      <c r="AG82" s="159"/>
      <c r="AH82" s="159"/>
      <c r="AI82" s="159"/>
      <c r="AJ82" s="159"/>
      <c r="AK82" s="159"/>
      <c r="AL82" s="159"/>
      <c r="AM82" s="159"/>
      <c r="AN82" s="159"/>
      <c r="AO82" s="159"/>
      <c r="AP82" s="159"/>
      <c r="AQ82" s="159"/>
      <c r="AR82" s="159"/>
      <c r="AS82" s="159"/>
      <c r="AT82" s="159"/>
      <c r="AU82" s="159"/>
      <c r="AV82" s="159"/>
      <c r="AW82" s="159"/>
      <c r="AX82" s="159"/>
      <c r="AY82" s="159"/>
      <c r="AZ82" s="172"/>
      <c r="BA82" s="159"/>
      <c r="BB82" s="159"/>
      <c r="BC82" s="159"/>
    </row>
    <row r="83" spans="1:55" ht="36" customHeight="1" x14ac:dyDescent="0.25">
      <c r="A83" s="167">
        <v>6</v>
      </c>
      <c r="B83" s="165"/>
      <c r="C83" s="178" t="str">
        <f>'page4 translations'!B15</f>
        <v>You will pay to Entandem any additional amount found due (including applicable taxes) as a result of any adjustment made to any fees within 10 days of being invoiced by Entandem.</v>
      </c>
      <c r="D83" s="178"/>
      <c r="E83" s="178"/>
      <c r="F83" s="178"/>
      <c r="G83" s="178"/>
      <c r="H83" s="178"/>
      <c r="I83" s="178"/>
      <c r="J83" s="178"/>
      <c r="K83" s="178"/>
      <c r="L83" s="178"/>
      <c r="M83" s="178"/>
      <c r="N83" s="178"/>
      <c r="O83" s="178"/>
      <c r="P83" s="178"/>
      <c r="Q83" s="178"/>
      <c r="R83" s="178"/>
      <c r="S83" s="178"/>
      <c r="T83" s="178"/>
      <c r="U83" s="178"/>
      <c r="V83" s="178"/>
      <c r="W83" s="178"/>
      <c r="X83" s="178"/>
      <c r="Y83" s="178"/>
      <c r="Z83" s="178"/>
      <c r="AA83" s="178"/>
      <c r="AB83" s="178"/>
      <c r="AC83" s="178"/>
      <c r="AD83" s="178"/>
      <c r="AE83" s="178"/>
      <c r="AF83" s="178"/>
      <c r="AG83" s="178"/>
      <c r="AH83" s="178"/>
      <c r="AI83" s="178"/>
      <c r="AJ83" s="178"/>
      <c r="AK83" s="178"/>
      <c r="AL83" s="178"/>
      <c r="AM83" s="178"/>
      <c r="AN83" s="178"/>
      <c r="AO83" s="178"/>
      <c r="AP83" s="178"/>
      <c r="AQ83" s="178"/>
      <c r="AR83" s="178"/>
      <c r="AS83" s="178"/>
      <c r="AT83" s="178"/>
      <c r="AU83" s="178"/>
      <c r="AV83" s="178"/>
      <c r="AW83" s="178"/>
      <c r="AX83" s="178"/>
      <c r="AY83" s="178"/>
      <c r="AZ83" s="178"/>
      <c r="BA83" s="178"/>
      <c r="BB83" s="178"/>
      <c r="BC83" s="178"/>
    </row>
    <row r="84" spans="1:55" ht="7.5" customHeight="1" x14ac:dyDescent="0.25">
      <c r="A84" s="167"/>
      <c r="B84" s="165"/>
      <c r="C84" s="178"/>
      <c r="D84" s="178"/>
      <c r="E84" s="178"/>
      <c r="F84" s="178"/>
      <c r="G84" s="178"/>
      <c r="H84" s="178"/>
      <c r="I84" s="178"/>
      <c r="J84" s="178"/>
      <c r="K84" s="178"/>
      <c r="L84" s="178"/>
      <c r="M84" s="178"/>
      <c r="N84" s="178"/>
      <c r="O84" s="178"/>
      <c r="P84" s="178"/>
      <c r="Q84" s="178"/>
      <c r="R84" s="178"/>
      <c r="S84" s="178"/>
      <c r="T84" s="178"/>
      <c r="U84" s="178"/>
      <c r="V84" s="178"/>
      <c r="W84" s="178"/>
      <c r="X84" s="178"/>
      <c r="Y84" s="178"/>
      <c r="Z84" s="178"/>
      <c r="AA84" s="178"/>
      <c r="AB84" s="178"/>
      <c r="AC84" s="178"/>
      <c r="AD84" s="178"/>
      <c r="AE84" s="178"/>
      <c r="AF84" s="178"/>
      <c r="AG84" s="178"/>
      <c r="AH84" s="178"/>
      <c r="AI84" s="178"/>
      <c r="AJ84" s="178"/>
      <c r="AK84" s="178"/>
      <c r="AL84" s="178"/>
      <c r="AM84" s="178"/>
      <c r="AN84" s="178"/>
      <c r="AO84" s="178"/>
      <c r="AP84" s="178"/>
      <c r="AQ84" s="178"/>
      <c r="AR84" s="178"/>
      <c r="AS84" s="178"/>
      <c r="AT84" s="178"/>
      <c r="AU84" s="178"/>
      <c r="AV84" s="178"/>
      <c r="AW84" s="178"/>
      <c r="AX84" s="178"/>
      <c r="AY84" s="178"/>
      <c r="AZ84" s="178"/>
      <c r="BA84" s="178"/>
      <c r="BB84" s="178"/>
      <c r="BC84" s="178"/>
    </row>
    <row r="85" spans="1:55" ht="22.5" customHeight="1" x14ac:dyDescent="0.25">
      <c r="A85" s="152">
        <v>7</v>
      </c>
      <c r="B85" s="165"/>
      <c r="C85" s="179" t="str">
        <f>'page4 translations'!B16</f>
        <v>You will keep records of all information necessary for the calculation of the license fees.</v>
      </c>
      <c r="D85" s="179"/>
      <c r="E85" s="179"/>
      <c r="F85" s="179"/>
      <c r="G85" s="179"/>
      <c r="H85" s="179"/>
      <c r="I85" s="179"/>
      <c r="J85" s="179"/>
      <c r="K85" s="179"/>
      <c r="L85" s="179"/>
      <c r="M85" s="179"/>
      <c r="N85" s="179"/>
      <c r="O85" s="179"/>
      <c r="P85" s="179"/>
      <c r="Q85" s="179"/>
      <c r="R85" s="179"/>
      <c r="S85" s="179"/>
      <c r="T85" s="179"/>
      <c r="U85" s="179"/>
      <c r="V85" s="179"/>
      <c r="W85" s="179"/>
      <c r="X85" s="179"/>
      <c r="Y85" s="179"/>
      <c r="Z85" s="179"/>
      <c r="AA85" s="179"/>
      <c r="AB85" s="179"/>
      <c r="AC85" s="179"/>
      <c r="AD85" s="179"/>
      <c r="AE85" s="179"/>
      <c r="AF85" s="179"/>
      <c r="AG85" s="179"/>
      <c r="AH85" s="179"/>
      <c r="AI85" s="179"/>
      <c r="AJ85" s="179"/>
      <c r="AK85" s="179"/>
      <c r="AL85" s="179"/>
      <c r="AM85" s="179"/>
      <c r="AN85" s="179"/>
      <c r="AO85" s="179"/>
      <c r="AP85" s="179"/>
      <c r="AQ85" s="179"/>
      <c r="AR85" s="179"/>
      <c r="AS85" s="179"/>
      <c r="AT85" s="179"/>
      <c r="AU85" s="179"/>
      <c r="AV85" s="179"/>
      <c r="AW85" s="179"/>
      <c r="AX85" s="179"/>
      <c r="AY85" s="179"/>
      <c r="AZ85" s="179"/>
      <c r="BA85" s="179"/>
      <c r="BB85" s="179"/>
      <c r="BC85" s="179"/>
    </row>
    <row r="86" spans="1:55" ht="9.6" customHeight="1" x14ac:dyDescent="0.25">
      <c r="A86" s="152"/>
      <c r="B86" s="165"/>
      <c r="C86" s="176"/>
      <c r="D86" s="176"/>
      <c r="E86" s="176"/>
      <c r="F86" s="176"/>
      <c r="G86" s="176"/>
      <c r="H86" s="176"/>
      <c r="I86" s="176"/>
      <c r="J86" s="176"/>
      <c r="K86" s="176"/>
      <c r="L86" s="176"/>
      <c r="M86" s="176"/>
      <c r="N86" s="176"/>
      <c r="O86" s="176"/>
      <c r="P86" s="176"/>
      <c r="Q86" s="176"/>
      <c r="R86" s="176"/>
      <c r="S86" s="176"/>
      <c r="T86" s="176"/>
      <c r="U86" s="176"/>
      <c r="V86" s="176"/>
      <c r="W86" s="176"/>
      <c r="X86" s="176"/>
      <c r="Y86" s="176"/>
      <c r="Z86" s="176"/>
      <c r="AA86" s="176"/>
      <c r="AB86" s="176"/>
      <c r="AC86" s="176"/>
      <c r="AD86" s="176"/>
      <c r="AE86" s="176"/>
      <c r="AF86" s="176"/>
      <c r="AG86" s="176"/>
      <c r="AH86" s="176"/>
      <c r="AI86" s="176"/>
      <c r="AJ86" s="176"/>
      <c r="AK86" s="176"/>
      <c r="AL86" s="176"/>
      <c r="AM86" s="176"/>
      <c r="AN86" s="176"/>
      <c r="AO86" s="176"/>
      <c r="AP86" s="176"/>
      <c r="AQ86" s="176"/>
      <c r="AR86" s="176"/>
      <c r="AS86" s="176"/>
      <c r="AT86" s="176"/>
      <c r="AU86" s="176"/>
      <c r="AV86" s="176"/>
      <c r="AW86" s="176"/>
      <c r="AX86" s="176"/>
      <c r="AY86" s="176"/>
      <c r="AZ86" s="176"/>
      <c r="BA86" s="176"/>
      <c r="BB86" s="176"/>
      <c r="BC86" s="176"/>
    </row>
    <row r="87" spans="1:55" ht="159.75" customHeight="1" x14ac:dyDescent="0.25">
      <c r="A87" s="213" t="str">
        <f>A37</f>
        <v>Entandem, 1235 Bay Street, Suite 900, Toronto ON, M5R 3K4 | Current accounts t 1.866.944.6223 | f 416.442.3829 license@entandemlicensing.com</v>
      </c>
      <c r="B87" s="213"/>
      <c r="C87" s="213"/>
      <c r="D87" s="213"/>
      <c r="E87" s="213"/>
      <c r="F87" s="213"/>
      <c r="G87" s="213"/>
      <c r="H87" s="213"/>
      <c r="I87" s="213"/>
      <c r="J87" s="213"/>
      <c r="K87" s="213"/>
      <c r="L87" s="213"/>
      <c r="M87" s="213"/>
      <c r="N87" s="213"/>
      <c r="O87" s="213"/>
      <c r="P87" s="213"/>
      <c r="Q87" s="213"/>
      <c r="R87" s="213"/>
      <c r="S87" s="213"/>
      <c r="T87" s="213"/>
      <c r="U87" s="213"/>
      <c r="V87" s="213"/>
      <c r="W87" s="213"/>
      <c r="X87" s="213"/>
      <c r="Y87" s="213"/>
      <c r="Z87" s="213"/>
      <c r="AA87" s="213"/>
      <c r="AB87" s="213"/>
      <c r="AC87" s="213"/>
      <c r="AD87" s="213"/>
      <c r="AE87" s="213"/>
      <c r="AF87" s="213"/>
      <c r="AG87" s="213"/>
      <c r="AH87" s="213"/>
      <c r="AI87" s="213"/>
      <c r="AJ87" s="213"/>
      <c r="AK87" s="213"/>
      <c r="AL87" s="213"/>
      <c r="AM87" s="213"/>
      <c r="AN87" s="213"/>
      <c r="AO87" s="213"/>
      <c r="AP87" s="213"/>
      <c r="AQ87" s="213"/>
      <c r="AR87" s="213"/>
      <c r="AS87" s="213"/>
      <c r="AT87" s="213"/>
      <c r="AU87" s="213"/>
      <c r="AV87" s="213"/>
      <c r="AW87" s="213"/>
      <c r="AX87" s="213"/>
      <c r="AY87" s="213"/>
      <c r="AZ87" s="213"/>
      <c r="BA87" s="213"/>
      <c r="BB87" s="213"/>
      <c r="BC87" s="213"/>
    </row>
    <row r="88" spans="1:55" ht="15" customHeight="1" x14ac:dyDescent="0.25">
      <c r="A88" s="223" t="str">
        <f>A38</f>
        <v>First time licensees: t 1.866.944.6210 | f 514.844.4560</v>
      </c>
      <c r="B88" s="223"/>
      <c r="C88" s="223"/>
      <c r="D88" s="223"/>
      <c r="E88" s="223"/>
      <c r="F88" s="223"/>
      <c r="G88" s="223"/>
      <c r="H88" s="223"/>
      <c r="I88" s="223"/>
      <c r="J88" s="223"/>
      <c r="K88" s="223"/>
      <c r="L88" s="223"/>
      <c r="M88" s="223"/>
      <c r="N88" s="223"/>
      <c r="O88" s="223"/>
      <c r="P88" s="223"/>
      <c r="Q88" s="223"/>
      <c r="R88" s="223"/>
      <c r="S88" s="223"/>
      <c r="T88" s="223"/>
      <c r="U88" s="223"/>
      <c r="V88" s="223"/>
      <c r="W88" s="223"/>
      <c r="X88" s="223"/>
      <c r="Y88" s="223"/>
      <c r="Z88" s="223"/>
      <c r="AA88" s="223"/>
      <c r="AB88" s="223"/>
      <c r="AC88" s="223"/>
      <c r="AD88" s="223"/>
      <c r="AE88" s="223"/>
      <c r="AF88" s="223"/>
      <c r="AG88" s="223"/>
      <c r="AH88" s="223"/>
      <c r="AI88" s="223"/>
      <c r="AJ88" s="223"/>
      <c r="AK88" s="223"/>
      <c r="AL88" s="223"/>
      <c r="AM88" s="223"/>
      <c r="AN88" s="223"/>
      <c r="AO88" s="223"/>
      <c r="AP88" s="223"/>
      <c r="AQ88" s="223"/>
      <c r="AR88" s="223"/>
      <c r="AS88" s="223"/>
      <c r="AT88" s="223"/>
      <c r="AU88" s="223"/>
      <c r="AV88" s="223"/>
      <c r="AW88" s="223"/>
      <c r="AX88" s="223"/>
      <c r="AY88" s="223"/>
      <c r="AZ88" s="223"/>
      <c r="BA88" s="223"/>
      <c r="BB88" s="223"/>
      <c r="BC88" s="223"/>
    </row>
    <row r="90" spans="1:55" x14ac:dyDescent="0.25">
      <c r="A90" s="16"/>
      <c r="W90" s="20"/>
      <c r="AZ90" s="16"/>
    </row>
    <row r="91" spans="1:55" x14ac:dyDescent="0.25">
      <c r="A91" s="16"/>
      <c r="W91" s="20"/>
      <c r="AZ91" s="16"/>
    </row>
    <row r="92" spans="1:55" x14ac:dyDescent="0.25">
      <c r="A92" s="16"/>
      <c r="W92" s="20"/>
      <c r="AZ92" s="16"/>
    </row>
    <row r="93" spans="1:55" x14ac:dyDescent="0.25">
      <c r="A93" s="16"/>
      <c r="W93" s="20"/>
      <c r="AZ93" s="16"/>
    </row>
    <row r="94" spans="1:55" x14ac:dyDescent="0.25">
      <c r="A94" s="16"/>
      <c r="W94" s="20"/>
      <c r="AZ94" s="16"/>
    </row>
  </sheetData>
  <sheetProtection password="A16C" sheet="1" objects="1" scenarios="1"/>
  <mergeCells count="167">
    <mergeCell ref="C51:AV51"/>
    <mergeCell ref="A87:BC87"/>
    <mergeCell ref="A88:BC88"/>
    <mergeCell ref="AW28:AZ28"/>
    <mergeCell ref="E30:AZ30"/>
    <mergeCell ref="AR32:AZ32"/>
    <mergeCell ref="C28:J28"/>
    <mergeCell ref="K28:N28"/>
    <mergeCell ref="O28:R28"/>
    <mergeCell ref="S28:W28"/>
    <mergeCell ref="X28:AB28"/>
    <mergeCell ref="AM28:AO28"/>
    <mergeCell ref="AP28:AT28"/>
    <mergeCell ref="F32:N32"/>
    <mergeCell ref="Q32:U32"/>
    <mergeCell ref="B40:F40"/>
    <mergeCell ref="S41:Z41"/>
    <mergeCell ref="AA41:AI41"/>
    <mergeCell ref="AW41:BC41"/>
    <mergeCell ref="B42:F42"/>
    <mergeCell ref="G42:R42"/>
    <mergeCell ref="S42:Z42"/>
    <mergeCell ref="AA42:AI42"/>
    <mergeCell ref="AW42:BC42"/>
    <mergeCell ref="C12:AR12"/>
    <mergeCell ref="G40:R40"/>
    <mergeCell ref="S40:Z40"/>
    <mergeCell ref="AA40:AI40"/>
    <mergeCell ref="AW40:BC40"/>
    <mergeCell ref="K14:Y14"/>
    <mergeCell ref="C14:J14"/>
    <mergeCell ref="AE18:AJ18"/>
    <mergeCell ref="AQ18:AT18"/>
    <mergeCell ref="AM26:AO27"/>
    <mergeCell ref="AP26:AT27"/>
    <mergeCell ref="Z16:AM16"/>
    <mergeCell ref="C16:J16"/>
    <mergeCell ref="C26:J27"/>
    <mergeCell ref="K26:N27"/>
    <mergeCell ref="O26:R27"/>
    <mergeCell ref="S26:W27"/>
    <mergeCell ref="X26:AB27"/>
    <mergeCell ref="AJ40:AM40"/>
    <mergeCell ref="AN40:AP40"/>
    <mergeCell ref="Y32:AO32"/>
    <mergeCell ref="D13:AS13"/>
    <mergeCell ref="BC24:BC38"/>
    <mergeCell ref="AW26:AZ27"/>
    <mergeCell ref="A14:A22"/>
    <mergeCell ref="K16:Y16"/>
    <mergeCell ref="K18:U18"/>
    <mergeCell ref="AK18:AP18"/>
    <mergeCell ref="T20:AE20"/>
    <mergeCell ref="AG20:AK20"/>
    <mergeCell ref="AO20:AP20"/>
    <mergeCell ref="AT22:BC22"/>
    <mergeCell ref="I22:S22"/>
    <mergeCell ref="T22:AI22"/>
    <mergeCell ref="Y18:AD18"/>
    <mergeCell ref="AN16:BC16"/>
    <mergeCell ref="C20:E20"/>
    <mergeCell ref="F20:O20"/>
    <mergeCell ref="P20:S20"/>
    <mergeCell ref="AQ20:AT20"/>
    <mergeCell ref="C18:J18"/>
    <mergeCell ref="AV18:BC18"/>
    <mergeCell ref="AV20:BC20"/>
    <mergeCell ref="A38:AZ38"/>
    <mergeCell ref="B41:F41"/>
    <mergeCell ref="G41:R41"/>
    <mergeCell ref="AJ41:AM41"/>
    <mergeCell ref="AE26:AL26"/>
    <mergeCell ref="AE27:AL27"/>
    <mergeCell ref="AJ44:AM44"/>
    <mergeCell ref="AN43:AP43"/>
    <mergeCell ref="AN44:AP44"/>
    <mergeCell ref="AQ43:AT43"/>
    <mergeCell ref="AQ44:AT44"/>
    <mergeCell ref="AA43:AI43"/>
    <mergeCell ref="AE28:AL28"/>
    <mergeCell ref="C33:AF33"/>
    <mergeCell ref="A67:BC69"/>
    <mergeCell ref="C81:BC81"/>
    <mergeCell ref="B49:F49"/>
    <mergeCell ref="G49:R49"/>
    <mergeCell ref="AN47:AP47"/>
    <mergeCell ref="AN48:AP48"/>
    <mergeCell ref="AQ47:AT47"/>
    <mergeCell ref="AQ48:AT48"/>
    <mergeCell ref="S47:Z47"/>
    <mergeCell ref="C73:BC73"/>
    <mergeCell ref="C75:BC77"/>
    <mergeCell ref="C78:BC79"/>
    <mergeCell ref="AW50:BC50"/>
    <mergeCell ref="B50:F50"/>
    <mergeCell ref="G50:R50"/>
    <mergeCell ref="S50:Z50"/>
    <mergeCell ref="C70:BC71"/>
    <mergeCell ref="AA47:AI47"/>
    <mergeCell ref="S49:Z49"/>
    <mergeCell ref="AA49:AI49"/>
    <mergeCell ref="AW49:BC49"/>
    <mergeCell ref="AJ49:AM49"/>
    <mergeCell ref="AN49:AP49"/>
    <mergeCell ref="AQ49:AT49"/>
    <mergeCell ref="B6:BC6"/>
    <mergeCell ref="B7:BC7"/>
    <mergeCell ref="B9:BC9"/>
    <mergeCell ref="B10:BB10"/>
    <mergeCell ref="B8:BC8"/>
    <mergeCell ref="A37:AZ37"/>
    <mergeCell ref="C34:BB34"/>
    <mergeCell ref="S45:Z45"/>
    <mergeCell ref="AA45:AI45"/>
    <mergeCell ref="B44:F44"/>
    <mergeCell ref="G44:R44"/>
    <mergeCell ref="S44:Z44"/>
    <mergeCell ref="AA44:AI44"/>
    <mergeCell ref="AW44:BC44"/>
    <mergeCell ref="B43:F43"/>
    <mergeCell ref="G43:R43"/>
    <mergeCell ref="S43:Z43"/>
    <mergeCell ref="AJ43:AM43"/>
    <mergeCell ref="AW43:BC43"/>
    <mergeCell ref="AJ42:AM42"/>
    <mergeCell ref="AN41:AP41"/>
    <mergeCell ref="AN42:AP42"/>
    <mergeCell ref="AQ41:AT41"/>
    <mergeCell ref="AQ42:AT42"/>
    <mergeCell ref="AA50:AI50"/>
    <mergeCell ref="AJ50:AM50"/>
    <mergeCell ref="AN50:AP50"/>
    <mergeCell ref="AQ50:AT50"/>
    <mergeCell ref="B48:F48"/>
    <mergeCell ref="AA46:AI46"/>
    <mergeCell ref="AW47:BC47"/>
    <mergeCell ref="AJ45:AM45"/>
    <mergeCell ref="AJ46:AM46"/>
    <mergeCell ref="AN45:AP45"/>
    <mergeCell ref="AW45:BC45"/>
    <mergeCell ref="B46:F46"/>
    <mergeCell ref="G46:R46"/>
    <mergeCell ref="S46:Z46"/>
    <mergeCell ref="N56:AS64"/>
    <mergeCell ref="C83:BC84"/>
    <mergeCell ref="C85:BC85"/>
    <mergeCell ref="A24:A32"/>
    <mergeCell ref="AQ40:AT40"/>
    <mergeCell ref="AW51:BC51"/>
    <mergeCell ref="B54:BA54"/>
    <mergeCell ref="A65:P65"/>
    <mergeCell ref="B52:AZ52"/>
    <mergeCell ref="B53:AZ53"/>
    <mergeCell ref="G48:R48"/>
    <mergeCell ref="S48:Z48"/>
    <mergeCell ref="AA48:AI48"/>
    <mergeCell ref="AW48:BC48"/>
    <mergeCell ref="AJ48:AM48"/>
    <mergeCell ref="AN46:AP46"/>
    <mergeCell ref="AQ45:AT45"/>
    <mergeCell ref="AQ46:AT46"/>
    <mergeCell ref="B47:F47"/>
    <mergeCell ref="G47:R47"/>
    <mergeCell ref="AJ47:AM47"/>
    <mergeCell ref="AW46:BC46"/>
    <mergeCell ref="B45:F45"/>
    <mergeCell ref="G45:R45"/>
  </mergeCells>
  <conditionalFormatting sqref="D30">
    <cfRule type="containsText" dxfId="103" priority="188" operator="containsText" text="FALSE">
      <formula>NOT(ISERROR(SEARCH("FALSE",D30)))</formula>
    </cfRule>
  </conditionalFormatting>
  <conditionalFormatting sqref="K14:Y14">
    <cfRule type="expression" dxfId="102" priority="186">
      <formula>ISBLANK($K$14)</formula>
    </cfRule>
  </conditionalFormatting>
  <conditionalFormatting sqref="K16:Y16">
    <cfRule type="expression" dxfId="101" priority="185">
      <formula>ISBLANK($K$16)</formula>
    </cfRule>
  </conditionalFormatting>
  <conditionalFormatting sqref="K18:U18">
    <cfRule type="expression" dxfId="100" priority="184">
      <formula>ISBLANK($K$18)</formula>
    </cfRule>
  </conditionalFormatting>
  <conditionalFormatting sqref="AN16:BC16">
    <cfRule type="expression" dxfId="99" priority="183">
      <formula>ISBLANK($AN$16)</formula>
    </cfRule>
  </conditionalFormatting>
  <conditionalFormatting sqref="Y18:AD18">
    <cfRule type="expression" dxfId="98" priority="182">
      <formula>ISBLANK($Y$18)</formula>
    </cfRule>
  </conditionalFormatting>
  <conditionalFormatting sqref="AK18:AP18">
    <cfRule type="expression" dxfId="97" priority="181">
      <formula>ISBLANK($AK$18)</formula>
    </cfRule>
  </conditionalFormatting>
  <conditionalFormatting sqref="F20:O20">
    <cfRule type="expression" dxfId="96" priority="179">
      <formula>ISBLANK($F$20)</formula>
    </cfRule>
  </conditionalFormatting>
  <conditionalFormatting sqref="T20:AE20">
    <cfRule type="expression" dxfId="95" priority="178">
      <formula>ISBLANK($T$20)</formula>
    </cfRule>
  </conditionalFormatting>
  <conditionalFormatting sqref="AG20:AK20">
    <cfRule type="expression" dxfId="94" priority="177">
      <formula>ISBLANK($AG$20)</formula>
    </cfRule>
  </conditionalFormatting>
  <conditionalFormatting sqref="AO20:AP20">
    <cfRule type="expression" dxfId="93" priority="176">
      <formula>ISBLANK($AO$20)</formula>
    </cfRule>
  </conditionalFormatting>
  <conditionalFormatting sqref="E30">
    <cfRule type="expression" dxfId="92" priority="174">
      <formula>ISNUMBER($C$30)</formula>
    </cfRule>
  </conditionalFormatting>
  <conditionalFormatting sqref="H22">
    <cfRule type="containsText" dxfId="91" priority="173" operator="containsText" text="false">
      <formula>NOT(ISERROR(SEARCH("false",H22)))</formula>
    </cfRule>
  </conditionalFormatting>
  <conditionalFormatting sqref="T22:AI22">
    <cfRule type="expression" dxfId="90" priority="172">
      <formula>AND(ISTEXT($H$23),ISBLANK($T$22))</formula>
    </cfRule>
  </conditionalFormatting>
  <conditionalFormatting sqref="B41:F41">
    <cfRule type="expression" dxfId="89" priority="147">
      <formula>ISBLANK($B$41)</formula>
    </cfRule>
  </conditionalFormatting>
  <conditionalFormatting sqref="B42:F42">
    <cfRule type="expression" dxfId="88" priority="146">
      <formula>ISBLANK($B$42)</formula>
    </cfRule>
  </conditionalFormatting>
  <conditionalFormatting sqref="B43:F43">
    <cfRule type="expression" dxfId="87" priority="145">
      <formula>ISBLANK($B$43)</formula>
    </cfRule>
  </conditionalFormatting>
  <conditionalFormatting sqref="B44:F44">
    <cfRule type="expression" dxfId="86" priority="144">
      <formula>ISBLANK($B$44)</formula>
    </cfRule>
  </conditionalFormatting>
  <conditionalFormatting sqref="B45:F45">
    <cfRule type="expression" dxfId="85" priority="143">
      <formula>ISBLANK($B$45)</formula>
    </cfRule>
  </conditionalFormatting>
  <conditionalFormatting sqref="F32:N32">
    <cfRule type="expression" dxfId="84" priority="142">
      <formula>ISBLANK($F$32)</formula>
    </cfRule>
  </conditionalFormatting>
  <conditionalFormatting sqref="Q32:U32">
    <cfRule type="expression" dxfId="83" priority="141">
      <formula>ISBLANK($Q$32)</formula>
    </cfRule>
  </conditionalFormatting>
  <conditionalFormatting sqref="Y32:AO32">
    <cfRule type="expression" dxfId="82" priority="140">
      <formula>ISBLANK($Y$32)</formula>
    </cfRule>
  </conditionalFormatting>
  <conditionalFormatting sqref="AR32">
    <cfRule type="expression" dxfId="81" priority="139">
      <formula>ISBLANK($AR$32)</formula>
    </cfRule>
  </conditionalFormatting>
  <conditionalFormatting sqref="B46:F46">
    <cfRule type="expression" dxfId="80" priority="138">
      <formula>ISBLANK($B$46)</formula>
    </cfRule>
  </conditionalFormatting>
  <conditionalFormatting sqref="B47:F47">
    <cfRule type="expression" dxfId="79" priority="137">
      <formula>ISBLANK($B$47)</formula>
    </cfRule>
  </conditionalFormatting>
  <conditionalFormatting sqref="B48:F48">
    <cfRule type="expression" dxfId="78" priority="136">
      <formula>ISBLANK($B$48)</formula>
    </cfRule>
  </conditionalFormatting>
  <conditionalFormatting sqref="B49:F49">
    <cfRule type="expression" dxfId="77" priority="135">
      <formula>ISBLANK($B$49)</formula>
    </cfRule>
  </conditionalFormatting>
  <conditionalFormatting sqref="B50:F50">
    <cfRule type="expression" dxfId="76" priority="134">
      <formula>ISBLANK($B$50)</formula>
    </cfRule>
  </conditionalFormatting>
  <conditionalFormatting sqref="G41:R41">
    <cfRule type="expression" dxfId="75" priority="127">
      <formula>ISBLANK($G$41)</formula>
    </cfRule>
  </conditionalFormatting>
  <conditionalFormatting sqref="G42:R42">
    <cfRule type="expression" dxfId="74" priority="126">
      <formula>ISBLANK($G$42)</formula>
    </cfRule>
  </conditionalFormatting>
  <conditionalFormatting sqref="G43:R43">
    <cfRule type="expression" dxfId="73" priority="125">
      <formula>ISBLANK($G$43)</formula>
    </cfRule>
  </conditionalFormatting>
  <conditionalFormatting sqref="G44:R44">
    <cfRule type="expression" dxfId="72" priority="124">
      <formula>ISBLANK($G$44)</formula>
    </cfRule>
  </conditionalFormatting>
  <conditionalFormatting sqref="G45:R45">
    <cfRule type="expression" dxfId="71" priority="123">
      <formula>ISBLANK($G$45)</formula>
    </cfRule>
  </conditionalFormatting>
  <conditionalFormatting sqref="G46:R46">
    <cfRule type="expression" dxfId="70" priority="122">
      <formula>ISBLANK($G$46)</formula>
    </cfRule>
  </conditionalFormatting>
  <conditionalFormatting sqref="G47:R47">
    <cfRule type="expression" dxfId="69" priority="121">
      <formula>ISBLANK($G$47)</formula>
    </cfRule>
  </conditionalFormatting>
  <conditionalFormatting sqref="G48:R48">
    <cfRule type="expression" dxfId="68" priority="120">
      <formula>ISBLANK($G$48)</formula>
    </cfRule>
  </conditionalFormatting>
  <conditionalFormatting sqref="G49:R49">
    <cfRule type="expression" dxfId="67" priority="119">
      <formula>ISBLANK($G$49)</formula>
    </cfRule>
  </conditionalFormatting>
  <conditionalFormatting sqref="G50:R50">
    <cfRule type="expression" dxfId="66" priority="118">
      <formula>ISBLANK($G$50)</formula>
    </cfRule>
  </conditionalFormatting>
  <conditionalFormatting sqref="S41:Z41">
    <cfRule type="expression" dxfId="65" priority="111">
      <formula>ISBLANK($S$41)</formula>
    </cfRule>
  </conditionalFormatting>
  <conditionalFormatting sqref="S42:Z42">
    <cfRule type="expression" dxfId="64" priority="110">
      <formula>ISBLANK($S$42)</formula>
    </cfRule>
  </conditionalFormatting>
  <conditionalFormatting sqref="S43:Z43">
    <cfRule type="expression" dxfId="63" priority="109">
      <formula>ISBLANK($S$43)</formula>
    </cfRule>
  </conditionalFormatting>
  <conditionalFormatting sqref="S44:Z44">
    <cfRule type="expression" dxfId="62" priority="108">
      <formula>ISBLANK($S$44)</formula>
    </cfRule>
  </conditionalFormatting>
  <conditionalFormatting sqref="S45:Z45">
    <cfRule type="expression" dxfId="61" priority="107">
      <formula>ISBLANK($S$45)</formula>
    </cfRule>
  </conditionalFormatting>
  <conditionalFormatting sqref="S46:Z46">
    <cfRule type="expression" dxfId="60" priority="106">
      <formula>ISBLANK($S$46)</formula>
    </cfRule>
  </conditionalFormatting>
  <conditionalFormatting sqref="S47:Z47">
    <cfRule type="expression" dxfId="59" priority="105">
      <formula>ISBLANK($S$47)</formula>
    </cfRule>
  </conditionalFormatting>
  <conditionalFormatting sqref="S48:Z48">
    <cfRule type="expression" dxfId="58" priority="104">
      <formula>ISBLANK($S$48)</formula>
    </cfRule>
  </conditionalFormatting>
  <conditionalFormatting sqref="S49:Z49">
    <cfRule type="expression" dxfId="57" priority="103">
      <formula>ISBLANK($S$49)</formula>
    </cfRule>
  </conditionalFormatting>
  <conditionalFormatting sqref="S50:Z50">
    <cfRule type="expression" dxfId="56" priority="102">
      <formula>ISBLANK($S$50)</formula>
    </cfRule>
  </conditionalFormatting>
  <conditionalFormatting sqref="AA41:AI41">
    <cfRule type="expression" dxfId="55" priority="95">
      <formula>ISBLANK($AA$41)</formula>
    </cfRule>
  </conditionalFormatting>
  <conditionalFormatting sqref="AA42:AI42">
    <cfRule type="expression" dxfId="54" priority="94">
      <formula>ISBLANK($AA$42)</formula>
    </cfRule>
  </conditionalFormatting>
  <conditionalFormatting sqref="AA43:AI43">
    <cfRule type="expression" dxfId="53" priority="93">
      <formula>ISBLANK($AA$43)</formula>
    </cfRule>
  </conditionalFormatting>
  <conditionalFormatting sqref="AA44:AI44">
    <cfRule type="expression" dxfId="52" priority="92">
      <formula>ISBLANK($AA$44)</formula>
    </cfRule>
  </conditionalFormatting>
  <conditionalFormatting sqref="AA45:AI45">
    <cfRule type="expression" dxfId="51" priority="91">
      <formula>ISBLANK($AA$45)</formula>
    </cfRule>
  </conditionalFormatting>
  <conditionalFormatting sqref="AA46:AI46">
    <cfRule type="expression" dxfId="50" priority="90">
      <formula>ISBLANK($AA$46)</formula>
    </cfRule>
  </conditionalFormatting>
  <conditionalFormatting sqref="AA47:AI47">
    <cfRule type="expression" dxfId="49" priority="89">
      <formula>ISBLANK($AA$47)</formula>
    </cfRule>
  </conditionalFormatting>
  <conditionalFormatting sqref="AA48:AI48">
    <cfRule type="expression" dxfId="48" priority="88">
      <formula>ISBLANK($AA$48)</formula>
    </cfRule>
  </conditionalFormatting>
  <conditionalFormatting sqref="AA49:AI49">
    <cfRule type="expression" dxfId="47" priority="87">
      <formula>ISBLANK($AA$49)</formula>
    </cfRule>
  </conditionalFormatting>
  <conditionalFormatting sqref="AA50:AI50">
    <cfRule type="expression" dxfId="46" priority="86">
      <formula>ISBLANK($AA$50)</formula>
    </cfRule>
  </conditionalFormatting>
  <conditionalFormatting sqref="AN41:AP41">
    <cfRule type="expression" dxfId="45" priority="79">
      <formula>ISNUMBER($BF$41)</formula>
    </cfRule>
  </conditionalFormatting>
  <conditionalFormatting sqref="AQ41:AT41">
    <cfRule type="expression" dxfId="44" priority="78">
      <formula>ISNUMBER($BH$41)</formula>
    </cfRule>
  </conditionalFormatting>
  <conditionalFormatting sqref="AN42:AP42">
    <cfRule type="expression" dxfId="43" priority="77">
      <formula>ISNUMBER($BF$42)</formula>
    </cfRule>
  </conditionalFormatting>
  <conditionalFormatting sqref="AN43:AP43">
    <cfRule type="expression" dxfId="42" priority="76">
      <formula>ISNUMBER($BF$43)</formula>
    </cfRule>
  </conditionalFormatting>
  <conditionalFormatting sqref="AN44:AP44">
    <cfRule type="expression" dxfId="41" priority="75">
      <formula>ISNUMBER($BF$44)</formula>
    </cfRule>
  </conditionalFormatting>
  <conditionalFormatting sqref="AN45:AP45">
    <cfRule type="expression" dxfId="40" priority="74">
      <formula>ISNUMBER($BF$45)</formula>
    </cfRule>
  </conditionalFormatting>
  <conditionalFormatting sqref="AN46:AP46">
    <cfRule type="expression" dxfId="39" priority="73">
      <formula>ISNUMBER($BF$46)</formula>
    </cfRule>
  </conditionalFormatting>
  <conditionalFormatting sqref="AN47:AP47">
    <cfRule type="expression" dxfId="38" priority="72">
      <formula>ISNUMBER($BF$47)</formula>
    </cfRule>
  </conditionalFormatting>
  <conditionalFormatting sqref="AN48:AP48">
    <cfRule type="expression" dxfId="37" priority="71">
      <formula>ISNUMBER($BF$48)</formula>
    </cfRule>
  </conditionalFormatting>
  <conditionalFormatting sqref="AN49:AP49">
    <cfRule type="expression" dxfId="36" priority="70">
      <formula>ISNUMBER($BF$49)</formula>
    </cfRule>
  </conditionalFormatting>
  <conditionalFormatting sqref="AN50:AP50">
    <cfRule type="expression" dxfId="35" priority="69">
      <formula>ISNUMBER($BF$50)</formula>
    </cfRule>
  </conditionalFormatting>
  <conditionalFormatting sqref="AQ42:AT42">
    <cfRule type="expression" dxfId="34" priority="62">
      <formula>ISNUMBER($BH$42)</formula>
    </cfRule>
  </conditionalFormatting>
  <conditionalFormatting sqref="AQ43:AT43">
    <cfRule type="expression" dxfId="33" priority="61">
      <formula>ISNUMBER($BH$43)</formula>
    </cfRule>
  </conditionalFormatting>
  <conditionalFormatting sqref="AQ44:AT44">
    <cfRule type="expression" dxfId="32" priority="60">
      <formula>ISNUMBER($BH$44)</formula>
    </cfRule>
  </conditionalFormatting>
  <conditionalFormatting sqref="AQ45:AT45">
    <cfRule type="expression" dxfId="31" priority="59">
      <formula>ISNUMBER($BH$45)</formula>
    </cfRule>
  </conditionalFormatting>
  <conditionalFormatting sqref="AQ46:AT46">
    <cfRule type="expression" dxfId="30" priority="58">
      <formula>ISNUMBER($BH$46)</formula>
    </cfRule>
  </conditionalFormatting>
  <conditionalFormatting sqref="AQ47:AT47">
    <cfRule type="expression" dxfId="29" priority="57">
      <formula>ISNUMBER($BH$47)</formula>
    </cfRule>
  </conditionalFormatting>
  <conditionalFormatting sqref="AQ48:AT48">
    <cfRule type="expression" dxfId="28" priority="56">
      <formula>ISNUMBER($BH$48)</formula>
    </cfRule>
  </conditionalFormatting>
  <conditionalFormatting sqref="AQ49:AT49">
    <cfRule type="expression" dxfId="27" priority="55">
      <formula>ISNUMBER($BH$49)</formula>
    </cfRule>
  </conditionalFormatting>
  <conditionalFormatting sqref="AQ50:AT50">
    <cfRule type="expression" dxfId="26" priority="54">
      <formula>ISNUMBER($BH$50)</formula>
    </cfRule>
  </conditionalFormatting>
  <conditionalFormatting sqref="AJ41">
    <cfRule type="expression" dxfId="25" priority="29">
      <formula>ISBLANK($AJ$41)</formula>
    </cfRule>
  </conditionalFormatting>
  <conditionalFormatting sqref="AJ42">
    <cfRule type="expression" dxfId="24" priority="28">
      <formula>ISBLANK($AJ$42)</formula>
    </cfRule>
  </conditionalFormatting>
  <conditionalFormatting sqref="AJ43">
    <cfRule type="expression" dxfId="23" priority="27">
      <formula>ISBLANK($AJ$43)</formula>
    </cfRule>
  </conditionalFormatting>
  <conditionalFormatting sqref="AJ44">
    <cfRule type="expression" dxfId="22" priority="26">
      <formula>ISBLANK($AJ$44)</formula>
    </cfRule>
  </conditionalFormatting>
  <conditionalFormatting sqref="AJ45">
    <cfRule type="expression" dxfId="21" priority="25">
      <formula>ISBLANK($AJ$45)</formula>
    </cfRule>
  </conditionalFormatting>
  <conditionalFormatting sqref="AJ46">
    <cfRule type="expression" dxfId="20" priority="24">
      <formula>ISBLANK($AJ$46)</formula>
    </cfRule>
  </conditionalFormatting>
  <conditionalFormatting sqref="AJ47">
    <cfRule type="expression" dxfId="19" priority="23">
      <formula>ISBLANK($AJ$47)</formula>
    </cfRule>
  </conditionalFormatting>
  <conditionalFormatting sqref="AJ48">
    <cfRule type="expression" dxfId="18" priority="22">
      <formula>ISBLANK($AJ$48)</formula>
    </cfRule>
  </conditionalFormatting>
  <conditionalFormatting sqref="AJ49">
    <cfRule type="expression" dxfId="17" priority="21">
      <formula>ISBLANK($AJ$49)</formula>
    </cfRule>
  </conditionalFormatting>
  <conditionalFormatting sqref="AJ50">
    <cfRule type="expression" dxfId="16" priority="20">
      <formula>ISBLANK($AJ$50)</formula>
    </cfRule>
  </conditionalFormatting>
  <conditionalFormatting sqref="C33:AF33">
    <cfRule type="containsText" dxfId="15" priority="13" operator="containsText" text="sign">
      <formula>NOT(ISERROR(SEARCH("sign",C33)))</formula>
    </cfRule>
  </conditionalFormatting>
  <conditionalFormatting sqref="C51">
    <cfRule type="containsText" dxfId="14" priority="10" operator="containsText" text="Veuillez">
      <formula>NOT(ISERROR(SEARCH("Veuillez",C51)))</formula>
    </cfRule>
    <cfRule type="containsText" dxfId="13" priority="11" operator="containsText" text="please">
      <formula>NOT(ISERROR(SEARCH("please",C51)))</formula>
    </cfRule>
  </conditionalFormatting>
  <conditionalFormatting sqref="AW51:BC51">
    <cfRule type="containsText" dxfId="12" priority="8" operator="containsText" text="er">
      <formula>NOT(ISERROR(SEARCH("er",AW51)))</formula>
    </cfRule>
  </conditionalFormatting>
  <conditionalFormatting sqref="AE28:AL28">
    <cfRule type="containsText" dxfId="11" priority="7" operator="containsText" text="er">
      <formula>NOT(ISERROR(SEARCH("er",AE28)))</formula>
    </cfRule>
  </conditionalFormatting>
  <conditionalFormatting sqref="AW41:BC50">
    <cfRule type="containsText" dxfId="10" priority="1" operator="containsText" text="Veuillez">
      <formula>NOT(ISERROR(SEARCH("Veuillez",AW41)))</formula>
    </cfRule>
    <cfRule type="containsText" dxfId="9" priority="2" operator="containsText" text="please">
      <formula>NOT(ISERROR(SEARCH("please",AW41)))</formula>
    </cfRule>
  </conditionalFormatting>
  <dataValidations count="4">
    <dataValidation type="list" allowBlank="1" showInputMessage="1" showErrorMessage="1" error="Please select the province to automatically calculate the tax rate.  _x000a__x000a_Veuillez sélectionner la province pour calculer automaticquement le taux de taxes.  " prompt="Please select the province to automatically calculate the tax rate.  _x000a__x000a_Veuillez sélectionner la province pour calculer automaticquement le taux de taxes.  " sqref="AO20:AP20" xr:uid="{00000000-0002-0000-0000-000000000000}">
      <formula1>Prov</formula1>
    </dataValidation>
    <dataValidation type="custom" errorStyle="warning" allowBlank="1" showInputMessage="1" showErrorMessage="1" error="Please enter valid email address.  _x000a__x000a_Veuillez entrer une adresse courriel valide.  " prompt="Please enter valid email address.  _x000a__x000a_Veuillez entrer une adresse courriel valide.  " sqref="F20:O20" xr:uid="{00000000-0002-0000-0000-000001000000}">
      <formula1>SEARCH(".",F20,(SEARCH("@",F20,1))+2)</formula1>
    </dataValidation>
    <dataValidation type="list" allowBlank="1" showInputMessage="1" showErrorMessage="1" sqref="AJ41:AJ50" xr:uid="{00000000-0002-0000-0000-000002000000}">
      <formula1>INDIRECT($AJ$39)</formula1>
    </dataValidation>
    <dataValidation type="decimal" operator="greaterThan" allowBlank="1" showInputMessage="1" showErrorMessage="1" sqref="AN41:AT50" xr:uid="{00000000-0002-0000-0000-000003000000}">
      <formula1>-1000000</formula1>
    </dataValidation>
  </dataValidations>
  <pageMargins left="0.31496062992126" right="0.31496062992126" top="0.59055118110236204" bottom="0.47244094488188998" header="0.31496062992126" footer="0.31496062992126"/>
  <pageSetup scale="94" orientation="landscape" horizontalDpi="1200" verticalDpi="1200" r:id="rId1"/>
  <headerFooter>
    <oddHeader>&amp;R&amp;G</oddHeader>
    <oddFooter xml:space="preserve">&amp;R&amp;K00+000..   </oddFooter>
    <evenFooter>&amp;C&amp;"-,Bold"For more than 16 concerts, please use extra forms</evenFooter>
    <firstFooter xml:space="preserve">&amp;C&amp;"Arial Narrow,Regular"&amp;10SOCAN Licensing, 41 Valleybrook Drive, Toronto ON, M3B 2S6 | Current accounts t 1.866.944.6223 (when prompted, select 3 &amp; 2) | f 416.442.3829 licence@socan.caFirst time licensees t 1.866.944.6210 | f 514.844.4560       </firstFooter>
  </headerFooter>
  <rowBreaks count="2" manualBreakCount="2">
    <brk id="38" max="16383" man="1"/>
    <brk id="53" max="16383"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27" r:id="rId5" name="List Box 3">
              <controlPr defaultSize="0" autoLine="0" autoPict="0">
                <anchor>
                  <from>
                    <xdr:col>0</xdr:col>
                    <xdr:colOff>47625</xdr:colOff>
                    <xdr:row>1</xdr:row>
                    <xdr:rowOff>57150</xdr:rowOff>
                  </from>
                  <to>
                    <xdr:col>4</xdr:col>
                    <xdr:colOff>0</xdr:colOff>
                    <xdr:row>2</xdr:row>
                    <xdr:rowOff>171450</xdr:rowOff>
                  </to>
                </anchor>
              </controlPr>
            </control>
          </mc:Choice>
        </mc:AlternateContent>
        <mc:AlternateContent xmlns:mc="http://schemas.openxmlformats.org/markup-compatibility/2006">
          <mc:Choice Requires="x14">
            <control shapeId="1034" r:id="rId6" name="Check Box 10">
              <controlPr locked="0" defaultSize="0" autoFill="0" autoLine="0" autoPict="0">
                <anchor moveWithCells="1">
                  <from>
                    <xdr:col>27</xdr:col>
                    <xdr:colOff>0</xdr:colOff>
                    <xdr:row>13</xdr:row>
                    <xdr:rowOff>0</xdr:rowOff>
                  </from>
                  <to>
                    <xdr:col>29</xdr:col>
                    <xdr:colOff>0</xdr:colOff>
                    <xdr:row>15</xdr:row>
                    <xdr:rowOff>0</xdr:rowOff>
                  </to>
                </anchor>
              </controlPr>
            </control>
          </mc:Choice>
        </mc:AlternateContent>
        <mc:AlternateContent xmlns:mc="http://schemas.openxmlformats.org/markup-compatibility/2006">
          <mc:Choice Requires="x14">
            <control shapeId="1038" r:id="rId7" name="Check Box 14">
              <controlPr locked="0" defaultSize="0" autoFill="0" autoLine="0" autoPict="0">
                <anchor moveWithCells="1">
                  <from>
                    <xdr:col>6</xdr:col>
                    <xdr:colOff>161925</xdr:colOff>
                    <xdr:row>20</xdr:row>
                    <xdr:rowOff>38100</xdr:rowOff>
                  </from>
                  <to>
                    <xdr:col>8</xdr:col>
                    <xdr:colOff>47625</xdr:colOff>
                    <xdr:row>22</xdr:row>
                    <xdr:rowOff>47625</xdr:rowOff>
                  </to>
                </anchor>
              </controlPr>
            </control>
          </mc:Choice>
        </mc:AlternateContent>
        <mc:AlternateContent xmlns:mc="http://schemas.openxmlformats.org/markup-compatibility/2006">
          <mc:Choice Requires="x14">
            <control shapeId="1055" r:id="rId8" name="Check Box 31">
              <controlPr locked="0" defaultSize="0" autoFill="0" autoLine="0" autoPict="0">
                <anchor moveWithCells="1">
                  <from>
                    <xdr:col>2</xdr:col>
                    <xdr:colOff>142875</xdr:colOff>
                    <xdr:row>28</xdr:row>
                    <xdr:rowOff>171450</xdr:rowOff>
                  </from>
                  <to>
                    <xdr:col>4</xdr:col>
                    <xdr:colOff>28575</xdr:colOff>
                    <xdr:row>30</xdr:row>
                    <xdr:rowOff>19050</xdr:rowOff>
                  </to>
                </anchor>
              </controlPr>
            </control>
          </mc:Choice>
        </mc:AlternateContent>
        <mc:AlternateContent xmlns:mc="http://schemas.openxmlformats.org/markup-compatibility/2006">
          <mc:Choice Requires="x14">
            <control shapeId="1063" r:id="rId9" name="List Box 39">
              <controlPr locked="0" defaultSize="0" autoLine="0" autoPict="0">
                <anchor>
                  <from>
                    <xdr:col>8</xdr:col>
                    <xdr:colOff>38100</xdr:colOff>
                    <xdr:row>1</xdr:row>
                    <xdr:rowOff>57150</xdr:rowOff>
                  </from>
                  <to>
                    <xdr:col>39</xdr:col>
                    <xdr:colOff>447675</xdr:colOff>
                    <xdr:row>3</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91" id="{172159EB-4B36-44DB-9799-D89410012BE1}">
            <xm:f>'Selected Tariff info'!$D$3="Show Qtly table"</xm:f>
            <x14:dxf>
              <font>
                <color auto="1"/>
              </font>
            </x14:dxf>
          </x14:cfRule>
          <xm:sqref>C24</xm:sqref>
        </x14:conditionalFormatting>
        <x14:conditionalFormatting xmlns:xm="http://schemas.microsoft.com/office/excel/2006/main">
          <x14:cfRule type="expression" priority="190" id="{BB5B452C-C5D0-42AC-9AD2-44AFA2E96091}">
            <xm:f>'Selected Tariff info'!$D$3="Show Qtly table"</xm:f>
            <x14:dxf>
              <font>
                <color theme="1"/>
              </font>
              <border>
                <left style="thin">
                  <color auto="1"/>
                </left>
                <right style="thin">
                  <color auto="1"/>
                </right>
                <top style="thin">
                  <color auto="1"/>
                </top>
                <bottom style="thin">
                  <color auto="1"/>
                </bottom>
                <vertical/>
                <horizontal/>
              </border>
            </x14:dxf>
          </x14:cfRule>
          <xm:sqref>C28:AB28</xm:sqref>
        </x14:conditionalFormatting>
        <x14:conditionalFormatting xmlns:xm="http://schemas.microsoft.com/office/excel/2006/main">
          <x14:cfRule type="expression" priority="189" id="{8466CBDB-157E-47EF-8125-C831B3934773}">
            <xm:f>'Selected Tariff info'!$D$3="Show Qtly table"</xm:f>
            <x14:dxf>
              <font>
                <color theme="1"/>
              </font>
              <fill>
                <patternFill>
                  <bgColor theme="2"/>
                </patternFill>
              </fill>
              <border>
                <left style="thin">
                  <color auto="1"/>
                </left>
                <right style="thin">
                  <color auto="1"/>
                </right>
                <top style="thin">
                  <color auto="1"/>
                </top>
                <bottom style="thin">
                  <color auto="1"/>
                </bottom>
                <vertical/>
                <horizontal/>
              </border>
            </x14:dxf>
          </x14:cfRule>
          <xm:sqref>C26:AB27</xm:sqref>
        </x14:conditionalFormatting>
        <x14:conditionalFormatting xmlns:xm="http://schemas.microsoft.com/office/excel/2006/main">
          <x14:cfRule type="expression" priority="192" id="{58227C3B-F75D-442C-9E70-276292755D8D}">
            <xm:f>Language!$G$2="English"</xm:f>
            <x14:dxf>
              <numFmt numFmtId="171" formatCode="&quot;$&quot;#,##0.00"/>
            </x14:dxf>
          </x14:cfRule>
          <x14:cfRule type="expression" priority="193" id="{73C4D407-F5ED-4587-AE10-6B7416212892}">
            <xm:f>Language!$G$2="french"</xm:f>
            <x14:dxf>
              <numFmt numFmtId="172" formatCode="#,##0.00\ [$$-C0C]"/>
            </x14:dxf>
          </x14:cfRule>
          <xm:sqref>K28:AB28</xm:sqref>
        </x14:conditionalFormatting>
        <x14:conditionalFormatting xmlns:xm="http://schemas.microsoft.com/office/excel/2006/main">
          <x14:cfRule type="expression" priority="194" id="{AA8DCE9B-FB12-43F7-BE6C-43E7B59C3DC5}">
            <xm:f>Language!$G$2="English"</xm:f>
            <x14:dxf>
              <numFmt numFmtId="171" formatCode="&quot;$&quot;#,##0.00"/>
            </x14:dxf>
          </x14:cfRule>
          <x14:cfRule type="expression" priority="195" id="{41C8930A-9CFB-4759-A99A-0A5B0464321D}">
            <xm:f>Language!$G$2="French"</xm:f>
            <x14:dxf>
              <numFmt numFmtId="172" formatCode="#,##0.00\ [$$-C0C]"/>
            </x14:dxf>
          </x14:cfRule>
          <xm:sqref>BA28:BB28 AW51:BC51 AM28:AW28 AE28 AN41:AV50</xm:sqref>
        </x14:conditionalFormatting>
        <x14:conditionalFormatting xmlns:xm="http://schemas.microsoft.com/office/excel/2006/main">
          <x14:cfRule type="expression" priority="3" id="{41EEBE90-9AC3-4DEA-A3E2-9598DD198D97}">
            <xm:f>'\Users\alex.milevski\AppData\Local\Microsoft\Windows\INetCache\Content.Outlook\WFL47ANX\[Form_4A1 EN (002).xlsx]Language'!#REF!="English"</xm:f>
            <x14:dxf>
              <numFmt numFmtId="171" formatCode="&quot;$&quot;#,##0.00"/>
            </x14:dxf>
          </x14:cfRule>
          <x14:cfRule type="expression" priority="4" id="{AA443FEA-9629-4EC7-A226-22BA0A92E654}">
            <xm:f>'\Users\alex.milevski\AppData\Local\Microsoft\Windows\INetCache\Content.Outlook\WFL47ANX\[Form_4A1 EN (002).xlsx]Language'!#REF!="French"</xm:f>
            <x14:dxf>
              <numFmt numFmtId="172" formatCode="#,##0.00\ [$$-C0C]"/>
            </x14:dxf>
          </x14:cfRule>
          <xm:sqref>AW41:BC50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promptTitle="Was admission charged?" prompt="If Admission was charged, please indicate &quot;Yes&quot; and provide the Gross Ticket Sales (A) to calculate the license fee._x000a__x000a_If Admission was NOT charged, please indicate &quot;Yes&quot; and provide the Fees Paid to the performers (B) to calculate the license fee." xr:uid="{00000000-0002-0000-0000-000004000000}">
          <x14:formula1>
            <xm:f>INDIRECT('page2 translations'!$C$1)</xm:f>
          </x14:formula1>
          <xm:sqref>AJ41:AJ50</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tint="-0.34998626667073579"/>
  </sheetPr>
  <dimension ref="A1:X16"/>
  <sheetViews>
    <sheetView workbookViewId="0">
      <selection activeCell="C5" sqref="C5"/>
    </sheetView>
  </sheetViews>
  <sheetFormatPr defaultRowHeight="15" x14ac:dyDescent="0.25"/>
  <cols>
    <col min="1" max="1" width="22.5703125" bestFit="1" customWidth="1"/>
    <col min="2" max="4" width="14.7109375" customWidth="1"/>
    <col min="5" max="5" width="10.5703125" bestFit="1" customWidth="1"/>
    <col min="6" max="7" width="14.7109375" customWidth="1"/>
    <col min="9" max="9" width="11.28515625" bestFit="1" customWidth="1"/>
    <col min="16" max="16" width="1.7109375" customWidth="1"/>
  </cols>
  <sheetData>
    <row r="1" spans="1:24" x14ac:dyDescent="0.25">
      <c r="A1" t="s">
        <v>57</v>
      </c>
      <c r="B1" s="11" t="str">
        <f>Language!G2</f>
        <v>English</v>
      </c>
      <c r="C1" s="92"/>
      <c r="I1" t="s">
        <v>164</v>
      </c>
      <c r="J1">
        <v>1</v>
      </c>
    </row>
    <row r="2" spans="1:24" x14ac:dyDescent="0.25">
      <c r="A2" t="s">
        <v>58</v>
      </c>
      <c r="B2" t="str">
        <f>'Selected Tariff info'!C3</f>
        <v>4A1</v>
      </c>
      <c r="C2" s="88" t="str">
        <f>HLOOKUP(B2,'Tariffs Info'!C4:F12,9,FALSE)</f>
        <v>Per Event Calculation</v>
      </c>
      <c r="I2" t="s">
        <v>165</v>
      </c>
      <c r="J2">
        <v>2</v>
      </c>
    </row>
    <row r="3" spans="1:24" x14ac:dyDescent="0.25">
      <c r="A3" t="s">
        <v>158</v>
      </c>
      <c r="B3" s="95">
        <f>VLOOKUP($B$2,Tariffs!$C:$J,7,FALSE)</f>
        <v>0.03</v>
      </c>
      <c r="D3" s="117"/>
      <c r="I3" t="s">
        <v>166</v>
      </c>
      <c r="J3">
        <v>1</v>
      </c>
    </row>
    <row r="4" spans="1:24" x14ac:dyDescent="0.25">
      <c r="A4" t="s">
        <v>128</v>
      </c>
      <c r="C4" s="117">
        <f>F4/B3</f>
        <v>1166.6666666666667</v>
      </c>
      <c r="D4" s="117">
        <f>F4/B3</f>
        <v>1166.6666666666667</v>
      </c>
      <c r="F4" s="94">
        <f>VLOOKUP($B$2,Tariffs!$C:$J,8,FALSE)</f>
        <v>35</v>
      </c>
      <c r="I4" t="s">
        <v>167</v>
      </c>
      <c r="J4">
        <v>1</v>
      </c>
    </row>
    <row r="5" spans="1:24" ht="90" x14ac:dyDescent="0.25">
      <c r="A5" s="97" t="s">
        <v>160</v>
      </c>
      <c r="B5" s="96" t="s">
        <v>154</v>
      </c>
      <c r="C5" s="96" t="s">
        <v>155</v>
      </c>
      <c r="D5" s="96" t="s">
        <v>156</v>
      </c>
      <c r="E5" s="96" t="s">
        <v>176</v>
      </c>
      <c r="F5" s="96" t="s">
        <v>175</v>
      </c>
      <c r="G5" s="96" t="s">
        <v>159</v>
      </c>
      <c r="I5" s="96" t="s">
        <v>178</v>
      </c>
      <c r="J5" s="96" t="s">
        <v>182</v>
      </c>
      <c r="K5" s="96" t="s">
        <v>181</v>
      </c>
      <c r="L5" s="96" t="s">
        <v>180</v>
      </c>
      <c r="M5" s="96" t="s">
        <v>179</v>
      </c>
      <c r="N5" s="96" t="s">
        <v>187</v>
      </c>
      <c r="O5" s="96" t="s">
        <v>186</v>
      </c>
      <c r="Q5" s="96" t="s">
        <v>178</v>
      </c>
      <c r="R5" s="96" t="s">
        <v>182</v>
      </c>
      <c r="S5" s="96" t="s">
        <v>181</v>
      </c>
      <c r="T5" s="96" t="s">
        <v>180</v>
      </c>
      <c r="U5" s="96" t="s">
        <v>179</v>
      </c>
      <c r="V5" s="96" t="s">
        <v>185</v>
      </c>
      <c r="W5" s="96" t="s">
        <v>183</v>
      </c>
      <c r="X5" s="96" t="s">
        <v>184</v>
      </c>
    </row>
    <row r="6" spans="1:24" x14ac:dyDescent="0.25">
      <c r="A6">
        <v>1</v>
      </c>
      <c r="B6">
        <f>IF(OR('4A1 Form'!AJ41="Yes",'4A1 Form'!AJ41="oui"),1,IF(OR('4A1 Form'!AJ41="No",'4A1 Form'!AJ41="Non"),2,0))</f>
        <v>0</v>
      </c>
      <c r="C6">
        <f>'4A1 Form'!AN41</f>
        <v>0</v>
      </c>
      <c r="D6">
        <f>'4A1 Form'!AQ41</f>
        <v>0</v>
      </c>
      <c r="E6" s="117">
        <f t="shared" ref="E6:E15" si="0">IF(AND(SUM(C$16:D$16)&gt;C$4,$B6=1),C6*$B$3,IF(AND($B6=2,SUM(C$16:D$16)&gt;D$4),D6*$B$3,IF(AND($B6=1,SUM(C$16:D$16)&gt;D$4),C6*$B$3,0)))</f>
        <v>0</v>
      </c>
      <c r="F6" s="94">
        <f>IF($B6=1,IF($C6&lt;C$4,$F$4,($C6*$B$3)),IF($B6=2,IF($D6&lt;D$4,$F$4,($B$3*$D6)),0))</f>
        <v>0</v>
      </c>
      <c r="G6" s="117">
        <f t="shared" ref="G6:G15" si="1">IF($C$2="Per Event Calculation",F6,IF(B6=1,C6*$B$3,IF(B6=2,D6*$B$3,0)))</f>
        <v>0</v>
      </c>
      <c r="I6" s="148" t="b">
        <f>ISBLANK('4A1 Form'!B41)</f>
        <v>1</v>
      </c>
      <c r="J6" s="148" t="b">
        <f>ISBLANK('4A1 Form'!G41)</f>
        <v>1</v>
      </c>
      <c r="K6" s="148" t="b">
        <f>ISBLANK('4A1 Form'!S41)</f>
        <v>1</v>
      </c>
      <c r="L6" s="148" t="b">
        <f>ISBLANK('4A1 Form'!AA41)</f>
        <v>1</v>
      </c>
      <c r="M6" s="148" t="b">
        <f>ISBLANK('4A1 Form'!AJ41)</f>
        <v>1</v>
      </c>
      <c r="N6" s="148" t="b">
        <f>ISBLANK('4A1 Form'!AN41)</f>
        <v>1</v>
      </c>
      <c r="O6" s="148" t="b">
        <f>ISBLANK('4A1 Form'!AQ41)</f>
        <v>1</v>
      </c>
      <c r="Q6">
        <f t="shared" ref="Q6:Q15" si="2">IF(I6=TRUE,0,1)</f>
        <v>0</v>
      </c>
      <c r="R6">
        <f t="shared" ref="R6:R15" si="3">IF(J6=TRUE,0,1)</f>
        <v>0</v>
      </c>
      <c r="S6">
        <f t="shared" ref="S6:S15" si="4">IF(K6=TRUE,0,1)</f>
        <v>0</v>
      </c>
      <c r="T6">
        <f t="shared" ref="T6:T15" si="5">IF(L6=TRUE,0,1)</f>
        <v>0</v>
      </c>
      <c r="U6">
        <f t="shared" ref="U6:U15" si="6">IF(M6=TRUE,0,1)</f>
        <v>0</v>
      </c>
      <c r="V6">
        <f>IF(AND(B6=1,N6=FALSE),1,IF(AND(B6=2,O6=FALSE),1,0))</f>
        <v>0</v>
      </c>
      <c r="W6">
        <f>SUM(Q6:V6)</f>
        <v>0</v>
      </c>
      <c r="X6" t="str">
        <f>IF(W6=0,"",IF(AND(W6&gt;0,W6=6),"","error"))</f>
        <v/>
      </c>
    </row>
    <row r="7" spans="1:24" x14ac:dyDescent="0.25">
      <c r="A7">
        <v>2</v>
      </c>
      <c r="B7">
        <f>IF(OR('4A1 Form'!AJ42="Yes",'4A1 Form'!AJ42="oui"),1,IF(OR('4A1 Form'!AJ42="No",'4A1 Form'!AJ42="Non"),2,0))</f>
        <v>0</v>
      </c>
      <c r="C7">
        <f>'4A1 Form'!AN42</f>
        <v>0</v>
      </c>
      <c r="D7">
        <f>'4A1 Form'!AQ42</f>
        <v>0</v>
      </c>
      <c r="E7" s="117">
        <f t="shared" si="0"/>
        <v>0</v>
      </c>
      <c r="F7" s="94">
        <f t="shared" ref="F7:F15" si="7">IF($B7=1,IF($C7&lt;C$4,$F$4,($C7*$B$3)),IF($B7=2,IF($D7&lt;D$4,$F$4,($B$3*$D7)),0))</f>
        <v>0</v>
      </c>
      <c r="G7" s="117">
        <f t="shared" si="1"/>
        <v>0</v>
      </c>
      <c r="I7" s="148" t="b">
        <f>ISBLANK('4A1 Form'!B42)</f>
        <v>1</v>
      </c>
      <c r="J7" s="148" t="b">
        <f>ISBLANK('4A1 Form'!G42)</f>
        <v>1</v>
      </c>
      <c r="K7" s="148" t="b">
        <f>ISBLANK('4A1 Form'!S42)</f>
        <v>1</v>
      </c>
      <c r="L7" s="148" t="b">
        <f>ISBLANK('4A1 Form'!AA42)</f>
        <v>1</v>
      </c>
      <c r="M7" s="148" t="b">
        <f>ISBLANK('4A1 Form'!AJ42)</f>
        <v>1</v>
      </c>
      <c r="N7" s="148" t="b">
        <f>ISBLANK('4A1 Form'!AN42)</f>
        <v>1</v>
      </c>
      <c r="O7" s="148" t="b">
        <f>ISBLANK('4A1 Form'!AQ42)</f>
        <v>1</v>
      </c>
      <c r="Q7">
        <f t="shared" si="2"/>
        <v>0</v>
      </c>
      <c r="R7">
        <f t="shared" si="3"/>
        <v>0</v>
      </c>
      <c r="S7">
        <f t="shared" si="4"/>
        <v>0</v>
      </c>
      <c r="T7">
        <f t="shared" si="5"/>
        <v>0</v>
      </c>
      <c r="U7">
        <f t="shared" si="6"/>
        <v>0</v>
      </c>
      <c r="V7">
        <f t="shared" ref="V7:V15" si="8">IF(AND(B7=1,N7=FALSE),1,IF(AND(B7=2,O7=FALSE),1,0))</f>
        <v>0</v>
      </c>
      <c r="W7">
        <f t="shared" ref="W7:W15" si="9">SUM(Q7:V7)</f>
        <v>0</v>
      </c>
      <c r="X7" t="str">
        <f t="shared" ref="X7:X15" si="10">IF(W7=0,"",IF(AND(W7&gt;0,W7=6),"","error"))</f>
        <v/>
      </c>
    </row>
    <row r="8" spans="1:24" x14ac:dyDescent="0.25">
      <c r="A8">
        <v>3</v>
      </c>
      <c r="B8">
        <f>IF(OR('4A1 Form'!AJ43="Yes",'4A1 Form'!AJ43="oui"),1,IF(OR('4A1 Form'!AJ43="No",'4A1 Form'!AJ43="Non"),2,0))</f>
        <v>0</v>
      </c>
      <c r="C8">
        <f>'4A1 Form'!AN43</f>
        <v>0</v>
      </c>
      <c r="D8">
        <f>'4A1 Form'!AQ43</f>
        <v>0</v>
      </c>
      <c r="E8" s="117">
        <f t="shared" si="0"/>
        <v>0</v>
      </c>
      <c r="F8" s="94">
        <f t="shared" si="7"/>
        <v>0</v>
      </c>
      <c r="G8" s="117">
        <f t="shared" si="1"/>
        <v>0</v>
      </c>
      <c r="I8" s="148" t="b">
        <f>ISBLANK('4A1 Form'!B43)</f>
        <v>1</v>
      </c>
      <c r="J8" s="148" t="b">
        <f>ISBLANK('4A1 Form'!G43)</f>
        <v>1</v>
      </c>
      <c r="K8" s="148" t="b">
        <f>ISBLANK('4A1 Form'!S43)</f>
        <v>1</v>
      </c>
      <c r="L8" s="148" t="b">
        <f>ISBLANK('4A1 Form'!AA43)</f>
        <v>1</v>
      </c>
      <c r="M8" s="148" t="b">
        <f>ISBLANK('4A1 Form'!AJ43)</f>
        <v>1</v>
      </c>
      <c r="N8" s="148" t="b">
        <f>ISBLANK('4A1 Form'!AN43)</f>
        <v>1</v>
      </c>
      <c r="O8" s="148" t="b">
        <f>ISBLANK('4A1 Form'!AQ43)</f>
        <v>1</v>
      </c>
      <c r="Q8">
        <f t="shared" si="2"/>
        <v>0</v>
      </c>
      <c r="R8">
        <f t="shared" si="3"/>
        <v>0</v>
      </c>
      <c r="S8">
        <f t="shared" si="4"/>
        <v>0</v>
      </c>
      <c r="T8">
        <f t="shared" si="5"/>
        <v>0</v>
      </c>
      <c r="U8">
        <f t="shared" si="6"/>
        <v>0</v>
      </c>
      <c r="V8">
        <f t="shared" si="8"/>
        <v>0</v>
      </c>
      <c r="W8">
        <f t="shared" si="9"/>
        <v>0</v>
      </c>
      <c r="X8" t="str">
        <f t="shared" si="10"/>
        <v/>
      </c>
    </row>
    <row r="9" spans="1:24" x14ac:dyDescent="0.25">
      <c r="A9">
        <v>4</v>
      </c>
      <c r="B9">
        <f>IF(OR('4A1 Form'!AJ44="Yes",'4A1 Form'!AJ44="oui"),1,IF(OR('4A1 Form'!AJ44="No",'4A1 Form'!AJ44="Non"),2,0))</f>
        <v>0</v>
      </c>
      <c r="C9">
        <f>'4A1 Form'!AN44</f>
        <v>0</v>
      </c>
      <c r="D9">
        <f>'4A1 Form'!AQ44</f>
        <v>0</v>
      </c>
      <c r="E9" s="117">
        <f t="shared" si="0"/>
        <v>0</v>
      </c>
      <c r="F9" s="94">
        <f t="shared" si="7"/>
        <v>0</v>
      </c>
      <c r="G9" s="117">
        <f t="shared" si="1"/>
        <v>0</v>
      </c>
      <c r="I9" s="148" t="b">
        <f>ISBLANK('4A1 Form'!B44)</f>
        <v>1</v>
      </c>
      <c r="J9" s="148" t="b">
        <f>ISBLANK('4A1 Form'!G44)</f>
        <v>1</v>
      </c>
      <c r="K9" s="148" t="b">
        <f>ISBLANK('4A1 Form'!S44)</f>
        <v>1</v>
      </c>
      <c r="L9" s="148" t="b">
        <f>ISBLANK('4A1 Form'!AA44)</f>
        <v>1</v>
      </c>
      <c r="M9" s="148" t="b">
        <f>ISBLANK('4A1 Form'!AJ44)</f>
        <v>1</v>
      </c>
      <c r="N9" s="148" t="b">
        <f>ISBLANK('4A1 Form'!AN44)</f>
        <v>1</v>
      </c>
      <c r="O9" s="148" t="b">
        <f>ISBLANK('4A1 Form'!AQ44)</f>
        <v>1</v>
      </c>
      <c r="Q9">
        <f t="shared" si="2"/>
        <v>0</v>
      </c>
      <c r="R9">
        <f t="shared" si="3"/>
        <v>0</v>
      </c>
      <c r="S9">
        <f t="shared" si="4"/>
        <v>0</v>
      </c>
      <c r="T9">
        <f t="shared" si="5"/>
        <v>0</v>
      </c>
      <c r="U9">
        <f t="shared" si="6"/>
        <v>0</v>
      </c>
      <c r="V9">
        <f t="shared" si="8"/>
        <v>0</v>
      </c>
      <c r="W9">
        <f t="shared" si="9"/>
        <v>0</v>
      </c>
      <c r="X9" t="str">
        <f t="shared" si="10"/>
        <v/>
      </c>
    </row>
    <row r="10" spans="1:24" x14ac:dyDescent="0.25">
      <c r="A10">
        <v>5</v>
      </c>
      <c r="B10">
        <f>IF(OR('4A1 Form'!AJ45="Yes",'4A1 Form'!AJ45="oui"),1,IF(OR('4A1 Form'!AJ45="No",'4A1 Form'!AJ45="Non"),2,0))</f>
        <v>0</v>
      </c>
      <c r="C10">
        <f>'4A1 Form'!AN45</f>
        <v>0</v>
      </c>
      <c r="D10">
        <f>'4A1 Form'!AQ45</f>
        <v>0</v>
      </c>
      <c r="E10" s="117">
        <f t="shared" si="0"/>
        <v>0</v>
      </c>
      <c r="F10" s="94">
        <f t="shared" si="7"/>
        <v>0</v>
      </c>
      <c r="G10" s="117">
        <f t="shared" si="1"/>
        <v>0</v>
      </c>
      <c r="I10" s="148" t="b">
        <f>ISBLANK('4A1 Form'!B45)</f>
        <v>1</v>
      </c>
      <c r="J10" s="148" t="b">
        <f>ISBLANK('4A1 Form'!G45)</f>
        <v>1</v>
      </c>
      <c r="K10" s="148" t="b">
        <f>ISBLANK('4A1 Form'!S45)</f>
        <v>1</v>
      </c>
      <c r="L10" s="148" t="b">
        <f>ISBLANK('4A1 Form'!AA45)</f>
        <v>1</v>
      </c>
      <c r="M10" s="148" t="b">
        <f>ISBLANK('4A1 Form'!AJ45)</f>
        <v>1</v>
      </c>
      <c r="N10" s="148" t="b">
        <f>ISBLANK('4A1 Form'!AN45)</f>
        <v>1</v>
      </c>
      <c r="O10" s="148" t="b">
        <f>ISBLANK('4A1 Form'!AQ45)</f>
        <v>1</v>
      </c>
      <c r="Q10">
        <f t="shared" si="2"/>
        <v>0</v>
      </c>
      <c r="R10">
        <f t="shared" si="3"/>
        <v>0</v>
      </c>
      <c r="S10">
        <f t="shared" si="4"/>
        <v>0</v>
      </c>
      <c r="T10">
        <f t="shared" si="5"/>
        <v>0</v>
      </c>
      <c r="U10">
        <f t="shared" si="6"/>
        <v>0</v>
      </c>
      <c r="V10">
        <f t="shared" si="8"/>
        <v>0</v>
      </c>
      <c r="W10">
        <f t="shared" si="9"/>
        <v>0</v>
      </c>
      <c r="X10" t="str">
        <f t="shared" si="10"/>
        <v/>
      </c>
    </row>
    <row r="11" spans="1:24" x14ac:dyDescent="0.25">
      <c r="A11">
        <v>6</v>
      </c>
      <c r="B11">
        <f>IF(OR('4A1 Form'!AJ46="Yes",'4A1 Form'!AJ46="oui"),1,IF(OR('4A1 Form'!AJ46="No",'4A1 Form'!AJ46="Non"),2,0))</f>
        <v>0</v>
      </c>
      <c r="C11">
        <f>'4A1 Form'!AN46</f>
        <v>0</v>
      </c>
      <c r="D11">
        <f>'4A1 Form'!AQ46</f>
        <v>0</v>
      </c>
      <c r="E11" s="117">
        <f t="shared" si="0"/>
        <v>0</v>
      </c>
      <c r="F11" s="94">
        <f t="shared" si="7"/>
        <v>0</v>
      </c>
      <c r="G11" s="117">
        <f t="shared" si="1"/>
        <v>0</v>
      </c>
      <c r="I11" s="148" t="b">
        <f>ISBLANK('4A1 Form'!B46)</f>
        <v>1</v>
      </c>
      <c r="J11" s="148" t="b">
        <f>ISBLANK('4A1 Form'!G46)</f>
        <v>1</v>
      </c>
      <c r="K11" s="148" t="b">
        <f>ISBLANK('4A1 Form'!S46)</f>
        <v>1</v>
      </c>
      <c r="L11" s="148" t="b">
        <f>ISBLANK('4A1 Form'!AA46)</f>
        <v>1</v>
      </c>
      <c r="M11" s="148" t="b">
        <f>ISBLANK('4A1 Form'!AJ46)</f>
        <v>1</v>
      </c>
      <c r="N11" s="148" t="b">
        <f>ISBLANK('4A1 Form'!AN46)</f>
        <v>1</v>
      </c>
      <c r="O11" s="148" t="b">
        <f>ISBLANK('4A1 Form'!AQ46)</f>
        <v>1</v>
      </c>
      <c r="Q11">
        <f t="shared" si="2"/>
        <v>0</v>
      </c>
      <c r="R11">
        <f t="shared" si="3"/>
        <v>0</v>
      </c>
      <c r="S11">
        <f t="shared" si="4"/>
        <v>0</v>
      </c>
      <c r="T11">
        <f t="shared" si="5"/>
        <v>0</v>
      </c>
      <c r="U11">
        <f t="shared" si="6"/>
        <v>0</v>
      </c>
      <c r="V11">
        <f t="shared" si="8"/>
        <v>0</v>
      </c>
      <c r="W11">
        <f t="shared" si="9"/>
        <v>0</v>
      </c>
      <c r="X11" t="str">
        <f t="shared" si="10"/>
        <v/>
      </c>
    </row>
    <row r="12" spans="1:24" x14ac:dyDescent="0.25">
      <c r="A12">
        <v>7</v>
      </c>
      <c r="B12">
        <f>IF(OR('4A1 Form'!AJ47="Yes",'4A1 Form'!AJ47="oui"),1,IF(OR('4A1 Form'!AJ47="No",'4A1 Form'!AJ47="Non"),2,0))</f>
        <v>0</v>
      </c>
      <c r="C12">
        <f>'4A1 Form'!AN47</f>
        <v>0</v>
      </c>
      <c r="D12">
        <f>'4A1 Form'!AQ47</f>
        <v>0</v>
      </c>
      <c r="E12" s="117">
        <f t="shared" si="0"/>
        <v>0</v>
      </c>
      <c r="F12" s="94">
        <f t="shared" si="7"/>
        <v>0</v>
      </c>
      <c r="G12" s="117">
        <f t="shared" si="1"/>
        <v>0</v>
      </c>
      <c r="I12" s="148" t="b">
        <f>ISBLANK('4A1 Form'!B47)</f>
        <v>1</v>
      </c>
      <c r="J12" s="148" t="b">
        <f>ISBLANK('4A1 Form'!G47)</f>
        <v>1</v>
      </c>
      <c r="K12" s="148" t="b">
        <f>ISBLANK('4A1 Form'!S47)</f>
        <v>1</v>
      </c>
      <c r="L12" s="148" t="b">
        <f>ISBLANK('4A1 Form'!AA47)</f>
        <v>1</v>
      </c>
      <c r="M12" s="148" t="b">
        <f>ISBLANK('4A1 Form'!AJ47)</f>
        <v>1</v>
      </c>
      <c r="N12" s="148" t="b">
        <f>ISBLANK('4A1 Form'!AN47)</f>
        <v>1</v>
      </c>
      <c r="O12" s="148" t="b">
        <f>ISBLANK('4A1 Form'!AQ47)</f>
        <v>1</v>
      </c>
      <c r="Q12">
        <f t="shared" si="2"/>
        <v>0</v>
      </c>
      <c r="R12">
        <f t="shared" si="3"/>
        <v>0</v>
      </c>
      <c r="S12">
        <f t="shared" si="4"/>
        <v>0</v>
      </c>
      <c r="T12">
        <f t="shared" si="5"/>
        <v>0</v>
      </c>
      <c r="U12">
        <f t="shared" si="6"/>
        <v>0</v>
      </c>
      <c r="V12">
        <f t="shared" si="8"/>
        <v>0</v>
      </c>
      <c r="W12">
        <f t="shared" si="9"/>
        <v>0</v>
      </c>
      <c r="X12" t="str">
        <f t="shared" si="10"/>
        <v/>
      </c>
    </row>
    <row r="13" spans="1:24" x14ac:dyDescent="0.25">
      <c r="A13">
        <v>8</v>
      </c>
      <c r="B13">
        <f>IF(OR('4A1 Form'!AJ48="Yes",'4A1 Form'!AJ48="oui"),1,IF(OR('4A1 Form'!AJ48="No",'4A1 Form'!AJ48="Non"),2,0))</f>
        <v>0</v>
      </c>
      <c r="C13">
        <f>'4A1 Form'!AN48</f>
        <v>0</v>
      </c>
      <c r="D13">
        <f>'4A1 Form'!AQ48</f>
        <v>0</v>
      </c>
      <c r="E13" s="117">
        <f t="shared" si="0"/>
        <v>0</v>
      </c>
      <c r="F13" s="94">
        <f t="shared" si="7"/>
        <v>0</v>
      </c>
      <c r="G13" s="117">
        <f t="shared" si="1"/>
        <v>0</v>
      </c>
      <c r="I13" s="148" t="b">
        <f>ISBLANK('4A1 Form'!B48)</f>
        <v>1</v>
      </c>
      <c r="J13" s="148" t="b">
        <f>ISBLANK('4A1 Form'!G48)</f>
        <v>1</v>
      </c>
      <c r="K13" s="148" t="b">
        <f>ISBLANK('4A1 Form'!S48)</f>
        <v>1</v>
      </c>
      <c r="L13" s="148" t="b">
        <f>ISBLANK('4A1 Form'!AA48)</f>
        <v>1</v>
      </c>
      <c r="M13" s="148" t="b">
        <f>ISBLANK('4A1 Form'!AJ48)</f>
        <v>1</v>
      </c>
      <c r="N13" s="148" t="b">
        <f>ISBLANK('4A1 Form'!AN48)</f>
        <v>1</v>
      </c>
      <c r="O13" s="148" t="b">
        <f>ISBLANK('4A1 Form'!AQ48)</f>
        <v>1</v>
      </c>
      <c r="Q13">
        <f t="shared" si="2"/>
        <v>0</v>
      </c>
      <c r="R13">
        <f t="shared" si="3"/>
        <v>0</v>
      </c>
      <c r="S13">
        <f t="shared" si="4"/>
        <v>0</v>
      </c>
      <c r="T13">
        <f t="shared" si="5"/>
        <v>0</v>
      </c>
      <c r="U13">
        <f t="shared" si="6"/>
        <v>0</v>
      </c>
      <c r="V13">
        <f t="shared" si="8"/>
        <v>0</v>
      </c>
      <c r="W13">
        <f t="shared" si="9"/>
        <v>0</v>
      </c>
      <c r="X13" t="str">
        <f t="shared" si="10"/>
        <v/>
      </c>
    </row>
    <row r="14" spans="1:24" x14ac:dyDescent="0.25">
      <c r="A14">
        <v>9</v>
      </c>
      <c r="B14">
        <f>IF(OR('4A1 Form'!AJ49="Yes",'4A1 Form'!AJ49="oui"),1,IF(OR('4A1 Form'!AJ49="No",'4A1 Form'!AJ49="Non"),2,0))</f>
        <v>0</v>
      </c>
      <c r="C14">
        <f>'4A1 Form'!AN49</f>
        <v>0</v>
      </c>
      <c r="D14">
        <f>'4A1 Form'!AQ49</f>
        <v>0</v>
      </c>
      <c r="E14" s="117">
        <f t="shared" si="0"/>
        <v>0</v>
      </c>
      <c r="F14" s="94">
        <f t="shared" si="7"/>
        <v>0</v>
      </c>
      <c r="G14" s="117">
        <f t="shared" si="1"/>
        <v>0</v>
      </c>
      <c r="I14" s="148" t="b">
        <f>ISBLANK('4A1 Form'!B49)</f>
        <v>1</v>
      </c>
      <c r="J14" s="148" t="b">
        <f>ISBLANK('4A1 Form'!G49)</f>
        <v>1</v>
      </c>
      <c r="K14" s="148" t="b">
        <f>ISBLANK('4A1 Form'!S49)</f>
        <v>1</v>
      </c>
      <c r="L14" s="148" t="b">
        <f>ISBLANK('4A1 Form'!AA49)</f>
        <v>1</v>
      </c>
      <c r="M14" s="148" t="b">
        <f>ISBLANK('4A1 Form'!AJ49)</f>
        <v>1</v>
      </c>
      <c r="N14" s="148" t="b">
        <f>ISBLANK('4A1 Form'!AN49)</f>
        <v>1</v>
      </c>
      <c r="O14" s="148" t="b">
        <f>ISBLANK('4A1 Form'!AQ49)</f>
        <v>1</v>
      </c>
      <c r="Q14">
        <f t="shared" si="2"/>
        <v>0</v>
      </c>
      <c r="R14">
        <f t="shared" si="3"/>
        <v>0</v>
      </c>
      <c r="S14">
        <f t="shared" si="4"/>
        <v>0</v>
      </c>
      <c r="T14">
        <f t="shared" si="5"/>
        <v>0</v>
      </c>
      <c r="U14">
        <f t="shared" si="6"/>
        <v>0</v>
      </c>
      <c r="V14">
        <f t="shared" si="8"/>
        <v>0</v>
      </c>
      <c r="W14">
        <f t="shared" si="9"/>
        <v>0</v>
      </c>
      <c r="X14" t="str">
        <f t="shared" si="10"/>
        <v/>
      </c>
    </row>
    <row r="15" spans="1:24" x14ac:dyDescent="0.25">
      <c r="A15">
        <v>10</v>
      </c>
      <c r="B15">
        <f>IF(OR('4A1 Form'!AJ50="Yes",'4A1 Form'!AJ50="oui"),1,IF(OR('4A1 Form'!AJ50="No",'4A1 Form'!AJ50="Non"),2,0))</f>
        <v>0</v>
      </c>
      <c r="C15">
        <f>'4A1 Form'!AN50</f>
        <v>0</v>
      </c>
      <c r="D15">
        <f>'4A1 Form'!AQ50</f>
        <v>0</v>
      </c>
      <c r="E15" s="117">
        <f t="shared" si="0"/>
        <v>0</v>
      </c>
      <c r="F15" s="94">
        <f t="shared" si="7"/>
        <v>0</v>
      </c>
      <c r="G15" s="117">
        <f t="shared" si="1"/>
        <v>0</v>
      </c>
      <c r="I15" s="148" t="b">
        <f>ISBLANK('4A1 Form'!B50)</f>
        <v>1</v>
      </c>
      <c r="J15" s="148" t="b">
        <f>ISBLANK('4A1 Form'!G50)</f>
        <v>1</v>
      </c>
      <c r="K15" s="148" t="b">
        <f>ISBLANK('4A1 Form'!S50)</f>
        <v>1</v>
      </c>
      <c r="L15" s="148" t="b">
        <f>ISBLANK('4A1 Form'!AA50)</f>
        <v>1</v>
      </c>
      <c r="M15" s="148" t="b">
        <f>ISBLANK('4A1 Form'!AJ50)</f>
        <v>1</v>
      </c>
      <c r="N15" s="148" t="b">
        <f>ISBLANK('4A1 Form'!AN50)</f>
        <v>1</v>
      </c>
      <c r="O15" s="148" t="b">
        <f>ISBLANK('4A1 Form'!AQ50)</f>
        <v>1</v>
      </c>
      <c r="Q15">
        <f t="shared" si="2"/>
        <v>0</v>
      </c>
      <c r="R15">
        <f t="shared" si="3"/>
        <v>0</v>
      </c>
      <c r="S15">
        <f t="shared" si="4"/>
        <v>0</v>
      </c>
      <c r="T15">
        <f t="shared" si="5"/>
        <v>0</v>
      </c>
      <c r="U15">
        <f t="shared" si="6"/>
        <v>0</v>
      </c>
      <c r="V15">
        <f t="shared" si="8"/>
        <v>0</v>
      </c>
      <c r="W15">
        <f t="shared" si="9"/>
        <v>0</v>
      </c>
      <c r="X15" t="str">
        <f t="shared" si="10"/>
        <v/>
      </c>
    </row>
    <row r="16" spans="1:24" x14ac:dyDescent="0.25">
      <c r="B16">
        <f>SUM(B6:B15)</f>
        <v>0</v>
      </c>
      <c r="C16" s="117">
        <f>SUM(C6:C15)</f>
        <v>0</v>
      </c>
      <c r="D16" s="117">
        <f>SUM(D6:D15)</f>
        <v>0</v>
      </c>
      <c r="E16" s="117">
        <f>(IF(AND(B16&gt;0,SUM(E6:E15)=0),F4,SUM(E6:E15)))+SUM('4A1 Form'!AV41:AV50)</f>
        <v>0</v>
      </c>
      <c r="F16" s="117">
        <f>SUM(F6:F15)+SUM('4A1 Form'!AV41:AV50)</f>
        <v>0</v>
      </c>
      <c r="G16" s="117">
        <f>IF($C$2="Per Event Calculation",F16,E16)</f>
        <v>0</v>
      </c>
      <c r="I16" s="148"/>
      <c r="J16" s="148"/>
      <c r="K16" s="148"/>
      <c r="L16" s="148"/>
      <c r="M16" s="148"/>
      <c r="N16" s="148"/>
      <c r="O16" s="148"/>
      <c r="X16">
        <f>COUNTIF(X6:X15,"error")</f>
        <v>0</v>
      </c>
    </row>
  </sheetData>
  <pageMargins left="0.7" right="0.7" top="0.75" bottom="0.75" header="0.3" footer="0.3"/>
  <pageSetup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tint="-0.34998626667073579"/>
  </sheetPr>
  <dimension ref="A1:D35"/>
  <sheetViews>
    <sheetView topLeftCell="C1" zoomScale="80" zoomScaleNormal="80" workbookViewId="0">
      <selection activeCell="D16" sqref="D16"/>
    </sheetView>
  </sheetViews>
  <sheetFormatPr defaultRowHeight="15" x14ac:dyDescent="0.25"/>
  <cols>
    <col min="1" max="1" width="17.7109375" bestFit="1" customWidth="1"/>
    <col min="2" max="3" width="255.7109375" bestFit="1" customWidth="1"/>
    <col min="4" max="4" width="61.5703125" customWidth="1"/>
  </cols>
  <sheetData>
    <row r="1" spans="1:4" x14ac:dyDescent="0.25">
      <c r="A1" t="s">
        <v>57</v>
      </c>
      <c r="B1" s="11" t="str">
        <f>Language!G2</f>
        <v>English</v>
      </c>
    </row>
    <row r="2" spans="1:4" x14ac:dyDescent="0.25">
      <c r="A2" t="s">
        <v>58</v>
      </c>
      <c r="B2" t="str">
        <f>'Selected Tariff info'!C3</f>
        <v>4A1</v>
      </c>
    </row>
    <row r="4" spans="1:4" x14ac:dyDescent="0.25">
      <c r="C4" t="s">
        <v>39</v>
      </c>
    </row>
    <row r="5" spans="1:4" x14ac:dyDescent="0.25">
      <c r="B5" t="s">
        <v>79</v>
      </c>
      <c r="C5" s="88" t="s">
        <v>37</v>
      </c>
      <c r="D5" s="88" t="s">
        <v>38</v>
      </c>
    </row>
    <row r="6" spans="1:4" x14ac:dyDescent="0.25">
      <c r="A6" t="s">
        <v>64</v>
      </c>
      <c r="B6" t="str">
        <f>IF((AND($B$1="English",$B$2="4A1")),C6,IF((AND($B$1="English",$B$2="4A2")),C22,IF((AND($B$1="French",$B$2="4A1")),D6,IF((AND($B$1="French",$B$2="4A2")),D22))))</f>
        <v>Important Information</v>
      </c>
      <c r="C6" s="88" t="s">
        <v>1</v>
      </c>
      <c r="D6" s="88" t="s">
        <v>141</v>
      </c>
    </row>
    <row r="7" spans="1:4" x14ac:dyDescent="0.25">
      <c r="A7" t="s">
        <v>65</v>
      </c>
      <c r="B7" t="str">
        <f t="shared" ref="B7:B19" si="0">IF((AND($B$1="English",$B$2="4A1")),C7,IF((AND($B$1="English",$B$2="4A2")),C23,IF((AND($B$1="French",$B$2="4A1")),D7,IF((AND($B$1="French",$B$2="4A2")),D23))))</f>
        <v>SOCAN is a not-for-profit organization connecting more than four-million music creators worldwide and more than a quarter-million businesses and individuals in Canada. Nearly 150,000 songwriters, composers and music publishers are its direct members, and more than 130,000 organizations are licensed to Play music across Canada. With a concerted use of progressive technology and a commitment to lead the global transformation of music rights, with wholly-owned companies Audiam and MediaNet, SOCAN is dedicated to upholding the fundamental truths that music has value and music creators and publishers deserve fair compensation for their work.</v>
      </c>
      <c r="C7" s="88" t="s">
        <v>233</v>
      </c>
      <c r="D7" s="88" t="s">
        <v>218</v>
      </c>
    </row>
    <row r="8" spans="1:4" x14ac:dyDescent="0.25">
      <c r="A8" t="s">
        <v>66</v>
      </c>
      <c r="B8" t="str">
        <f t="shared" si="0"/>
        <v xml:space="preserve">Terms &amp; Conditions </v>
      </c>
      <c r="C8" s="88" t="s">
        <v>0</v>
      </c>
      <c r="D8" s="88" t="s">
        <v>142</v>
      </c>
    </row>
    <row r="9" spans="1:4" x14ac:dyDescent="0.25">
      <c r="A9" t="s">
        <v>67</v>
      </c>
      <c r="B9" t="str">
        <f t="shared" si="0"/>
        <v>The legal terms that govern your SOCAN license are set out below as well as in the tariff (including the General Provisions) approved by the Copyright Board. If you have any questions or require a copy the tariff, please contact us at license@entandemlicensing.com or 1-866-944-6223.</v>
      </c>
      <c r="C9" s="88" t="s">
        <v>241</v>
      </c>
      <c r="D9" s="88" t="s">
        <v>242</v>
      </c>
    </row>
    <row r="10" spans="1:4" x14ac:dyDescent="0.25">
      <c r="A10" t="s">
        <v>68</v>
      </c>
      <c r="B10" t="str">
        <f t="shared" si="0"/>
        <v>“You”, “your” and “licensee” refer to the person or company submitting this form for the purpose of obtaining a SOCAN license or filing a report as required by the tariff. “SOCAN” refers to Society of Composers, Authors and Music Publishers of Canada. “Works” means any or all of the musical works in SOCAN’s repertoire.</v>
      </c>
      <c r="C10" s="88" t="s">
        <v>243</v>
      </c>
      <c r="D10" s="88" t="s">
        <v>244</v>
      </c>
    </row>
    <row r="11" spans="1:4" x14ac:dyDescent="0.25">
      <c r="A11" t="s">
        <v>69</v>
      </c>
      <c r="B11" t="str">
        <f t="shared" si="0"/>
        <v>The license allows you to perform the Recordings and Works in public (and to authorize the performance of works) by means of performers in person at the concerts listed on this form held at concert halls, theatres or other places of entertainment. “Performers” include DJs when they are the featured performer and their identity forms part of material used to promote the event.</v>
      </c>
      <c r="C11" s="88" t="s">
        <v>259</v>
      </c>
      <c r="D11" s="88" t="s">
        <v>260</v>
      </c>
    </row>
    <row r="12" spans="1:4" x14ac:dyDescent="0.25">
      <c r="A12" t="s">
        <v>70</v>
      </c>
      <c r="B12" t="str">
        <f t="shared" si="0"/>
        <v>The license fee is calculated according to the tariff based on information from your most recent report or audit conducted by SOCAN and is subject to adjustment to reflect any subsequent reports, audits and approved tariffs. Applicable taxes are payable on all license fee amounts.</v>
      </c>
      <c r="C12" s="88" t="s">
        <v>247</v>
      </c>
      <c r="D12" t="s">
        <v>248</v>
      </c>
    </row>
    <row r="13" spans="1:4" x14ac:dyDescent="0.25">
      <c r="A13" t="s">
        <v>71</v>
      </c>
      <c r="B13" t="str">
        <f t="shared" si="0"/>
        <v>If the tariff for a particular year is not approved by January 1 of that year, the most recent approved tariff applies to that year and onward until a new tariff is approved, at which time license fees for these years will be adjusted to reflect the newly approved tariff.</v>
      </c>
      <c r="C13" s="88" t="s">
        <v>249</v>
      </c>
      <c r="D13" t="s">
        <v>250</v>
      </c>
    </row>
    <row r="14" spans="1:4" x14ac:dyDescent="0.25">
      <c r="A14" t="s">
        <v>72</v>
      </c>
      <c r="B14" t="str">
        <f t="shared" si="0"/>
        <v>You will submit to Entandem the license fee, applicable taxes, report and the information requested on this form (if available) within 30 days of the concert.</v>
      </c>
      <c r="C14" t="s">
        <v>262</v>
      </c>
      <c r="D14" t="s">
        <v>263</v>
      </c>
    </row>
    <row r="15" spans="1:4" x14ac:dyDescent="0.25">
      <c r="A15" t="s">
        <v>73</v>
      </c>
      <c r="B15" t="str">
        <f t="shared" si="0"/>
        <v>You will pay to Entandem any additional amount found due (including applicable taxes) as a result of any adjustment made to any fees within 10 days of being invoiced by Entandem.</v>
      </c>
      <c r="C15" t="s">
        <v>255</v>
      </c>
      <c r="D15" t="s">
        <v>256</v>
      </c>
    </row>
    <row r="16" spans="1:4" x14ac:dyDescent="0.25">
      <c r="A16" t="s">
        <v>74</v>
      </c>
      <c r="B16" t="str">
        <f t="shared" si="0"/>
        <v>You will keep records of all information necessary for the calculation of the license fees.</v>
      </c>
      <c r="C16" t="s">
        <v>257</v>
      </c>
      <c r="D16" t="s">
        <v>258</v>
      </c>
    </row>
    <row r="17" spans="1:4" x14ac:dyDescent="0.25">
      <c r="A17" t="s">
        <v>75</v>
      </c>
      <c r="B17" t="str">
        <f t="shared" si="0"/>
        <v>You will keep records of all information necessary for the calculation of the license fees.</v>
      </c>
      <c r="C17" t="s">
        <v>257</v>
      </c>
      <c r="D17" t="s">
        <v>258</v>
      </c>
    </row>
    <row r="18" spans="1:4" x14ac:dyDescent="0.25">
      <c r="A18" t="s">
        <v>76</v>
      </c>
      <c r="B18" t="str">
        <f t="shared" si="0"/>
        <v>2011 royalties distribution</v>
      </c>
      <c r="C18" t="s">
        <v>143</v>
      </c>
      <c r="D18" t="s">
        <v>144</v>
      </c>
    </row>
    <row r="19" spans="1:4" x14ac:dyDescent="0.25">
      <c r="A19" t="s">
        <v>77</v>
      </c>
      <c r="B19" t="str">
        <f t="shared" si="0"/>
        <v>Operating costs</v>
      </c>
      <c r="C19" t="s">
        <v>146</v>
      </c>
      <c r="D19" t="s">
        <v>145</v>
      </c>
    </row>
    <row r="21" spans="1:4" x14ac:dyDescent="0.25">
      <c r="C21" t="s">
        <v>40</v>
      </c>
    </row>
    <row r="22" spans="1:4" x14ac:dyDescent="0.25">
      <c r="C22" s="88" t="s">
        <v>1</v>
      </c>
      <c r="D22" s="88" t="s">
        <v>141</v>
      </c>
    </row>
    <row r="23" spans="1:4" x14ac:dyDescent="0.25">
      <c r="C23" s="88" t="s">
        <v>233</v>
      </c>
      <c r="D23" s="88" t="s">
        <v>218</v>
      </c>
    </row>
    <row r="24" spans="1:4" x14ac:dyDescent="0.25">
      <c r="C24" s="88" t="s">
        <v>0</v>
      </c>
      <c r="D24" s="88" t="s">
        <v>142</v>
      </c>
    </row>
    <row r="25" spans="1:4" x14ac:dyDescent="0.25">
      <c r="C25" s="88" t="s">
        <v>241</v>
      </c>
      <c r="D25" s="88" t="s">
        <v>242</v>
      </c>
    </row>
    <row r="26" spans="1:4" x14ac:dyDescent="0.25">
      <c r="C26" s="88" t="s">
        <v>243</v>
      </c>
      <c r="D26" s="88" t="s">
        <v>244</v>
      </c>
    </row>
    <row r="27" spans="1:4" x14ac:dyDescent="0.25">
      <c r="C27" s="88" t="s">
        <v>245</v>
      </c>
      <c r="D27" s="88" t="s">
        <v>246</v>
      </c>
    </row>
    <row r="28" spans="1:4" x14ac:dyDescent="0.25">
      <c r="C28" s="88" t="s">
        <v>247</v>
      </c>
      <c r="D28" t="s">
        <v>248</v>
      </c>
    </row>
    <row r="29" spans="1:4" x14ac:dyDescent="0.25">
      <c r="C29" s="88" t="s">
        <v>249</v>
      </c>
      <c r="D29" t="s">
        <v>250</v>
      </c>
    </row>
    <row r="30" spans="1:4" x14ac:dyDescent="0.25">
      <c r="C30" t="s">
        <v>251</v>
      </c>
      <c r="D30" t="s">
        <v>252</v>
      </c>
    </row>
    <row r="31" spans="1:4" x14ac:dyDescent="0.25">
      <c r="C31" t="s">
        <v>253</v>
      </c>
      <c r="D31" t="s">
        <v>254</v>
      </c>
    </row>
    <row r="32" spans="1:4" x14ac:dyDescent="0.25">
      <c r="C32" t="s">
        <v>255</v>
      </c>
      <c r="D32" t="s">
        <v>256</v>
      </c>
    </row>
    <row r="33" spans="3:4" x14ac:dyDescent="0.25">
      <c r="C33" t="s">
        <v>257</v>
      </c>
      <c r="D33" t="s">
        <v>258</v>
      </c>
    </row>
    <row r="34" spans="3:4" x14ac:dyDescent="0.25">
      <c r="C34" t="s">
        <v>143</v>
      </c>
      <c r="D34" t="s">
        <v>144</v>
      </c>
    </row>
    <row r="35" spans="3:4" x14ac:dyDescent="0.25">
      <c r="C35" t="s">
        <v>146</v>
      </c>
      <c r="D35" t="s">
        <v>145</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34998626667073579"/>
  </sheetPr>
  <dimension ref="A1:G3"/>
  <sheetViews>
    <sheetView workbookViewId="0">
      <selection activeCell="C5" sqref="C5"/>
    </sheetView>
  </sheetViews>
  <sheetFormatPr defaultRowHeight="15" x14ac:dyDescent="0.25"/>
  <cols>
    <col min="4" max="5" width="17.7109375" bestFit="1" customWidth="1"/>
  </cols>
  <sheetData>
    <row r="1" spans="1:7" x14ac:dyDescent="0.25">
      <c r="B1" t="s">
        <v>172</v>
      </c>
      <c r="C1" t="s">
        <v>173</v>
      </c>
      <c r="D1" t="s">
        <v>174</v>
      </c>
    </row>
    <row r="2" spans="1:7" x14ac:dyDescent="0.25">
      <c r="A2">
        <v>1</v>
      </c>
      <c r="B2" t="s">
        <v>37</v>
      </c>
      <c r="C2" t="s">
        <v>170</v>
      </c>
      <c r="D2" t="str">
        <f>IF(F2=1,B2,C2)</f>
        <v>English</v>
      </c>
      <c r="E2" t="s">
        <v>52</v>
      </c>
      <c r="F2" s="11">
        <f>'4A1 Form'!A2</f>
        <v>1</v>
      </c>
      <c r="G2" s="11" t="str">
        <f>VLOOKUP(F2,A:B,2,FALSE)</f>
        <v>English</v>
      </c>
    </row>
    <row r="3" spans="1:7" x14ac:dyDescent="0.25">
      <c r="A3">
        <v>2</v>
      </c>
      <c r="B3" t="s">
        <v>38</v>
      </c>
      <c r="C3" t="s">
        <v>171</v>
      </c>
      <c r="D3" t="str">
        <f>IF(F2=1,B3,C3)</f>
        <v>French</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34998626667073579"/>
  </sheetPr>
  <dimension ref="A1:J15"/>
  <sheetViews>
    <sheetView workbookViewId="0">
      <selection activeCell="C5" sqref="C5"/>
    </sheetView>
  </sheetViews>
  <sheetFormatPr defaultRowHeight="15" x14ac:dyDescent="0.25"/>
  <cols>
    <col min="1" max="1" width="60.140625" bestFit="1" customWidth="1"/>
    <col min="2" max="2" width="79.7109375" bestFit="1" customWidth="1"/>
    <col min="3" max="3" width="7.85546875" bestFit="1" customWidth="1"/>
    <col min="4" max="5" width="25.42578125" style="87" customWidth="1"/>
    <col min="6" max="8" width="9.140625" style="84"/>
    <col min="9" max="9" width="9.140625" style="93"/>
    <col min="10" max="10" width="9.140625" style="94"/>
  </cols>
  <sheetData>
    <row r="1" spans="1:10" x14ac:dyDescent="0.25">
      <c r="A1" t="s">
        <v>55</v>
      </c>
      <c r="B1" s="11" t="str">
        <f>Language!G2</f>
        <v>English</v>
      </c>
    </row>
    <row r="2" spans="1:10" x14ac:dyDescent="0.25">
      <c r="A2" t="s">
        <v>56</v>
      </c>
      <c r="B2" s="11" t="str">
        <f>IF(B1="English",A6,B6)</f>
        <v>TariffEN</v>
      </c>
    </row>
    <row r="3" spans="1:10" x14ac:dyDescent="0.25">
      <c r="A3">
        <v>1</v>
      </c>
      <c r="B3" s="11" t="str">
        <f>IF($B$2="tariffen",A8,B8)</f>
        <v>MUSIC LICENSE FORM – POPULAR MUSIC CONCERTS (Per Event)</v>
      </c>
    </row>
    <row r="4" spans="1:10" x14ac:dyDescent="0.25">
      <c r="B4" s="11"/>
    </row>
    <row r="5" spans="1:10" ht="30" customHeight="1" x14ac:dyDescent="0.25">
      <c r="A5" s="282" t="s">
        <v>61</v>
      </c>
      <c r="B5" s="282"/>
      <c r="D5" s="283" t="s">
        <v>119</v>
      </c>
      <c r="E5" s="283"/>
    </row>
    <row r="6" spans="1:10" x14ac:dyDescent="0.25">
      <c r="A6" t="s">
        <v>53</v>
      </c>
      <c r="B6" t="s">
        <v>54</v>
      </c>
    </row>
    <row r="7" spans="1:10" x14ac:dyDescent="0.25">
      <c r="A7" t="s">
        <v>37</v>
      </c>
      <c r="B7" t="s">
        <v>38</v>
      </c>
      <c r="D7" s="87" t="s">
        <v>37</v>
      </c>
      <c r="E7" s="87" t="s">
        <v>38</v>
      </c>
      <c r="F7" s="84" t="s">
        <v>127</v>
      </c>
      <c r="G7" s="84" t="s">
        <v>128</v>
      </c>
      <c r="H7" s="84" t="s">
        <v>135</v>
      </c>
      <c r="I7" s="93" t="s">
        <v>132</v>
      </c>
      <c r="J7" s="94" t="s">
        <v>128</v>
      </c>
    </row>
    <row r="8" spans="1:10" ht="90" x14ac:dyDescent="0.25">
      <c r="A8" t="s">
        <v>219</v>
      </c>
      <c r="B8" t="s">
        <v>239</v>
      </c>
      <c r="C8" t="s">
        <v>39</v>
      </c>
      <c r="D8" s="87" t="s">
        <v>203</v>
      </c>
      <c r="E8" s="87" t="s">
        <v>229</v>
      </c>
      <c r="F8" s="84" t="s">
        <v>129</v>
      </c>
      <c r="G8" s="94">
        <v>35</v>
      </c>
      <c r="H8" s="84" t="s">
        <v>138</v>
      </c>
      <c r="I8" s="93">
        <v>0.03</v>
      </c>
      <c r="J8" s="94">
        <v>35</v>
      </c>
    </row>
    <row r="9" spans="1:10" ht="90" x14ac:dyDescent="0.25">
      <c r="A9" t="s">
        <v>221</v>
      </c>
      <c r="B9" t="s">
        <v>240</v>
      </c>
      <c r="C9" t="s">
        <v>40</v>
      </c>
      <c r="D9" s="87" t="s">
        <v>203</v>
      </c>
      <c r="E9" s="87" t="s">
        <v>229</v>
      </c>
      <c r="F9" s="84" t="s">
        <v>129</v>
      </c>
      <c r="G9" s="84" t="s">
        <v>134</v>
      </c>
      <c r="H9" s="84" t="s">
        <v>138</v>
      </c>
      <c r="I9" s="93">
        <v>0.03</v>
      </c>
      <c r="J9" s="94">
        <v>60</v>
      </c>
    </row>
    <row r="10" spans="1:10" ht="90" x14ac:dyDescent="0.25">
      <c r="A10" t="s">
        <v>223</v>
      </c>
      <c r="B10" t="s">
        <v>238</v>
      </c>
      <c r="C10" t="s">
        <v>41</v>
      </c>
      <c r="D10" s="87" t="s">
        <v>204</v>
      </c>
      <c r="E10" s="87" t="s">
        <v>230</v>
      </c>
      <c r="F10" s="84" t="s">
        <v>130</v>
      </c>
      <c r="G10" s="84" t="s">
        <v>133</v>
      </c>
      <c r="H10" s="84" t="s">
        <v>136</v>
      </c>
      <c r="I10" s="93">
        <v>1.5599999999999999E-2</v>
      </c>
      <c r="J10" s="94">
        <v>35</v>
      </c>
    </row>
    <row r="11" spans="1:10" ht="105" x14ac:dyDescent="0.25">
      <c r="A11" t="s">
        <v>225</v>
      </c>
      <c r="B11" t="s">
        <v>238</v>
      </c>
      <c r="C11" t="s">
        <v>42</v>
      </c>
      <c r="D11" s="87" t="s">
        <v>205</v>
      </c>
      <c r="E11" s="87" t="s">
        <v>231</v>
      </c>
      <c r="F11" s="84" t="s">
        <v>131</v>
      </c>
      <c r="G11" s="84" t="s">
        <v>133</v>
      </c>
      <c r="H11" s="84" t="s">
        <v>137</v>
      </c>
      <c r="I11" s="93">
        <v>9.5999999999999992E-3</v>
      </c>
      <c r="J11" s="94">
        <v>35</v>
      </c>
    </row>
    <row r="12" spans="1:10" x14ac:dyDescent="0.25">
      <c r="A12" t="s">
        <v>220</v>
      </c>
      <c r="B12" t="s">
        <v>219</v>
      </c>
      <c r="C12" t="s">
        <v>39</v>
      </c>
    </row>
    <row r="13" spans="1:10" x14ac:dyDescent="0.25">
      <c r="A13" t="s">
        <v>222</v>
      </c>
      <c r="B13" t="s">
        <v>221</v>
      </c>
      <c r="C13" t="s">
        <v>40</v>
      </c>
    </row>
    <row r="14" spans="1:10" x14ac:dyDescent="0.25">
      <c r="A14" t="s">
        <v>224</v>
      </c>
      <c r="B14" t="s">
        <v>223</v>
      </c>
      <c r="C14" t="s">
        <v>41</v>
      </c>
    </row>
    <row r="15" spans="1:10" x14ac:dyDescent="0.25">
      <c r="A15" t="s">
        <v>226</v>
      </c>
      <c r="B15" t="s">
        <v>225</v>
      </c>
      <c r="C15" t="s">
        <v>42</v>
      </c>
    </row>
  </sheetData>
  <mergeCells count="2">
    <mergeCell ref="A5:B5"/>
    <mergeCell ref="D5:E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34998626667073579"/>
  </sheetPr>
  <dimension ref="A1:E14"/>
  <sheetViews>
    <sheetView zoomScale="90" zoomScaleNormal="90" workbookViewId="0">
      <selection activeCell="C5" sqref="C5"/>
    </sheetView>
  </sheetViews>
  <sheetFormatPr defaultRowHeight="15" x14ac:dyDescent="0.25"/>
  <cols>
    <col min="1" max="1" width="17.7109375" bestFit="1" customWidth="1"/>
    <col min="2" max="2" width="7.85546875" bestFit="1" customWidth="1"/>
    <col min="3" max="3" width="247.140625" bestFit="1" customWidth="1"/>
    <col min="4" max="4" width="15.140625" bestFit="1" customWidth="1"/>
    <col min="5" max="5" width="56.42578125" customWidth="1"/>
  </cols>
  <sheetData>
    <row r="1" spans="1:5" x14ac:dyDescent="0.25">
      <c r="A1" s="12" t="s">
        <v>57</v>
      </c>
      <c r="B1" s="12"/>
      <c r="C1" s="13" t="str">
        <f>Language!G2</f>
        <v>English</v>
      </c>
    </row>
    <row r="2" spans="1:5" x14ac:dyDescent="0.25">
      <c r="A2" s="7" t="s">
        <v>58</v>
      </c>
      <c r="B2" s="7"/>
      <c r="C2" s="13" t="str">
        <f>'4A1 Form'!O2</f>
        <v>MUSIC LICENSE FORM – POPULAR MUSIC CONCERTS (Per Event)</v>
      </c>
    </row>
    <row r="3" spans="1:5" x14ac:dyDescent="0.25">
      <c r="A3" t="s">
        <v>60</v>
      </c>
      <c r="C3" t="str">
        <f>IF($C$1="English",VLOOKUP($C$2,Tariffs!$A$8:$C$11,3,FALSE),VLOOKUP($C$2,Tariffs!$B$8:$C$11,2,FALSE))</f>
        <v>4A1</v>
      </c>
      <c r="D3" t="str">
        <f>IF(C3="4A1","Show Qtly table","don’t show Qtly table")</f>
        <v>Show Qtly table</v>
      </c>
    </row>
    <row r="6" spans="1:5" x14ac:dyDescent="0.25">
      <c r="B6" t="s">
        <v>62</v>
      </c>
      <c r="C6" s="284" t="s">
        <v>63</v>
      </c>
      <c r="D6" s="284"/>
      <c r="E6" s="284"/>
    </row>
    <row r="7" spans="1:5" x14ac:dyDescent="0.25">
      <c r="A7" s="7" t="s">
        <v>43</v>
      </c>
      <c r="B7" s="7">
        <v>2</v>
      </c>
      <c r="C7" t="str">
        <f>IF(E7=0,"",D7&amp;" "&amp;E7)</f>
        <v xml:space="preserve"> MUSIC LICENSE FORM – POPULAR MUSIC CONCERTS (Per Event)</v>
      </c>
      <c r="D7" s="14"/>
      <c r="E7" s="11" t="str">
        <f>IF($C$1="English",HLOOKUP($C$3,'Tariffs Info'!$C$4:$F$11,$B7,FALSE),HLOOKUP($C$3,'Tariffs Info'!$C$14:$F$21,$B7,FALSE))</f>
        <v>MUSIC LICENSE FORM – POPULAR MUSIC CONCERTS (Per Event)</v>
      </c>
    </row>
    <row r="8" spans="1:5" x14ac:dyDescent="0.25">
      <c r="A8" s="7" t="s">
        <v>44</v>
      </c>
      <c r="B8" s="7">
        <v>3</v>
      </c>
      <c r="C8" t="str">
        <f t="shared" ref="C8:C12" si="0">IF(E8=0,"",D8&amp;" "&amp;E8)</f>
        <v xml:space="preserve"> Per event license</v>
      </c>
      <c r="D8" s="14"/>
      <c r="E8" s="11" t="str">
        <f>IF($C$1="English",HLOOKUP($C$3,'Tariffs Info'!$C$4:$F$11,$B8,FALSE),HLOOKUP($C$3,'Tariffs Info'!$C$14:$F$21,$B8,FALSE))</f>
        <v>Per event license</v>
      </c>
    </row>
    <row r="9" spans="1:5" x14ac:dyDescent="0.25">
      <c r="A9" s="7" t="s">
        <v>45</v>
      </c>
      <c r="B9" s="7">
        <v>4</v>
      </c>
      <c r="C9" t="str">
        <f t="shared" si="0"/>
        <v>• Licenses from SOCAN and RE:SOUND cover live performances of popular music at concerts, and the use of recorded music during the entrance and exit of audiences and during breaks in live performances at concerts.</v>
      </c>
      <c r="D9" s="14" t="str">
        <f>IF(E9=0,"","•")</f>
        <v>•</v>
      </c>
      <c r="E9" s="11" t="str">
        <f>IF($C$1="English",HLOOKUP($C$3,'Tariffs Info'!$C$4:$F$11,$B9,FALSE),HLOOKUP($C$3,'Tariffs Info'!$C$14:$F$21,$B9,FALSE))</f>
        <v>Licenses from SOCAN and RE:SOUND cover live performances of popular music at concerts, and the use of recorded music during the entrance and exit of audiences and during breaks in live performances at concerts.</v>
      </c>
    </row>
    <row r="10" spans="1:5" x14ac:dyDescent="0.25">
      <c r="A10" s="7" t="s">
        <v>46</v>
      </c>
      <c r="B10" s="7">
        <v>5</v>
      </c>
      <c r="C10" t="str">
        <f>IF(E10=0,"",D10&amp;" "&amp;E10)</f>
        <v>• Per concert fee for RE:SOUND is $15. RE:SOUND license does not apply to the use of recorded music as part of the live performance.</v>
      </c>
      <c r="D10" s="14" t="str">
        <f>IF(E10=0,"","•")</f>
        <v>•</v>
      </c>
      <c r="E10" s="11" t="str">
        <f>IF($C$1="English",HLOOKUP($C$3,'Tariffs Info'!$C$4:$F$11,$B10,FALSE),HLOOKUP($C$3,'Tariffs Info'!$C$14:$F$21,$B10,FALSE))</f>
        <v>Per concert fee for RE:SOUND is $15. RE:SOUND license does not apply to the use of recorded music as part of the live performance.</v>
      </c>
    </row>
    <row r="11" spans="1:5" x14ac:dyDescent="0.25">
      <c r="A11" s="7" t="s">
        <v>47</v>
      </c>
      <c r="B11" s="7">
        <v>6</v>
      </c>
      <c r="C11" t="str">
        <f t="shared" si="0"/>
        <v>• SOCAN license permits the public performance of musical works in a live popular music concert by performers in person (including featured DJs) at concert halls, theatres or other places of entertainment, including an open-air event and performance by lip synching or miming, subject to the legal terms on reverse. SOCAN license does not apply to performances of music covered under SOCAN Tariff 3.A or 22.</v>
      </c>
      <c r="D11" s="14" t="str">
        <f>IF(E11=0,"","•")</f>
        <v>•</v>
      </c>
      <c r="E11" s="11" t="str">
        <f>IF($C$1="English",HLOOKUP($C$3,'Tariffs Info'!$C$4:$F$11,$B11,FALSE),HLOOKUP($C$3,'Tariffs Info'!$C$14:$F$21,$B11,FALSE))</f>
        <v>SOCAN license permits the public performance of musical works in a live popular music concert by performers in person (including featured DJs) at concert halls, theatres or other places of entertainment, including an open-air event and performance by lip synching or miming, subject to the legal terms on reverse. SOCAN license does not apply to performances of music covered under SOCAN Tariff 3.A or 22.</v>
      </c>
    </row>
    <row r="12" spans="1:5" x14ac:dyDescent="0.25">
      <c r="A12" s="7" t="s">
        <v>48</v>
      </c>
      <c r="B12" s="7">
        <v>7</v>
      </c>
      <c r="C12" t="str">
        <f t="shared" si="0"/>
        <v>• Per concert fee for SOCAN is 3% of either: (a) gross receipts from ticket sales (excluding taxes), if admission is charged; or (b) fees paid to singers, musicians, dancers, conductors and all other entertainers, if no admission is charged, plus taxes. Subject to a minimum fee of $35 per concert.</v>
      </c>
      <c r="D12" s="14" t="str">
        <f>IF(E12=0,"","•")</f>
        <v>•</v>
      </c>
      <c r="E12" s="11" t="str">
        <f>IF($C$1="English",HLOOKUP($C$3,'Tariffs Info'!$C$4:$F$11,$B12,FALSE),HLOOKUP($C$3,'Tariffs Info'!$C$14:$F$21,$B12,FALSE))</f>
        <v>Per concert fee for SOCAN is 3% of either: (a) gross receipts from ticket sales (excluding taxes), if admission is charged; or (b) fees paid to singers, musicians, dancers, conductors and all other entertainers, if no admission is charged, plus taxes. Subject to a minimum fee of $35 per concert.</v>
      </c>
    </row>
    <row r="13" spans="1:5" x14ac:dyDescent="0.25">
      <c r="A13" s="7" t="s">
        <v>49</v>
      </c>
      <c r="B13" s="7">
        <v>8</v>
      </c>
      <c r="C13" t="str">
        <f>IF(OR(E13=0,E13=""),"",D13&amp;" "&amp;E13)</f>
        <v>• Deadline to submit fees and report to Entandem is 30 days from the concert.</v>
      </c>
      <c r="D13" s="14" t="str">
        <f>IF(E13=0,"","•")</f>
        <v>•</v>
      </c>
      <c r="E13" s="11" t="str">
        <f>IF($C$1="English",HLOOKUP($C$3,'Tariffs Info'!$C$4:$F$11,$B13,FALSE),HLOOKUP($C$3,'Tariffs Info'!$C$14:$F$21,$B13,FALSE))</f>
        <v>Deadline to submit fees and report to Entandem is 30 days from the concert.</v>
      </c>
    </row>
    <row r="14" spans="1:5" x14ac:dyDescent="0.25">
      <c r="A14" s="154"/>
      <c r="B14" s="154"/>
      <c r="C14" s="1"/>
      <c r="D14" s="155"/>
      <c r="E14" s="1"/>
    </row>
  </sheetData>
  <mergeCells count="1">
    <mergeCell ref="C6:E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34998626667073579"/>
  </sheetPr>
  <dimension ref="A1:G22"/>
  <sheetViews>
    <sheetView zoomScale="60" zoomScaleNormal="60" workbookViewId="0">
      <pane ySplit="4" topLeftCell="A20" activePane="bottomLeft" state="frozen"/>
      <selection activeCell="C5" sqref="C5"/>
      <selection pane="bottomLeft" activeCell="C21" sqref="C21"/>
    </sheetView>
  </sheetViews>
  <sheetFormatPr defaultColWidth="9.140625" defaultRowHeight="15" x14ac:dyDescent="0.25"/>
  <cols>
    <col min="1" max="1" width="17.7109375" style="7" bestFit="1" customWidth="1"/>
    <col min="2" max="2" width="17.7109375" style="7" customWidth="1"/>
    <col min="3" max="6" width="38.140625" style="7" customWidth="1"/>
    <col min="7" max="16384" width="9.140625" style="7"/>
  </cols>
  <sheetData>
    <row r="1" spans="1:7" s="12" customFormat="1" x14ac:dyDescent="0.25"/>
    <row r="2" spans="1:7" s="12" customFormat="1" x14ac:dyDescent="0.25"/>
    <row r="3" spans="1:7" x14ac:dyDescent="0.25">
      <c r="A3" s="9" t="s">
        <v>37</v>
      </c>
      <c r="B3" s="9"/>
      <c r="C3" s="10"/>
      <c r="D3" s="10"/>
      <c r="E3" s="10"/>
      <c r="F3" s="10"/>
    </row>
    <row r="4" spans="1:7" x14ac:dyDescent="0.25">
      <c r="C4" s="8" t="s">
        <v>39</v>
      </c>
      <c r="D4" s="8" t="s">
        <v>40</v>
      </c>
      <c r="E4" s="8" t="s">
        <v>41</v>
      </c>
      <c r="F4" s="8" t="s">
        <v>42</v>
      </c>
    </row>
    <row r="5" spans="1:7" ht="30" x14ac:dyDescent="0.25">
      <c r="A5" s="7" t="s">
        <v>43</v>
      </c>
      <c r="C5" s="7" t="str">
        <f>Tariffs!A8</f>
        <v>MUSIC LICENSE FORM – POPULAR MUSIC CONCERTS (Per Event)</v>
      </c>
      <c r="D5" s="7" t="str">
        <f>Tariffs!A9</f>
        <v>MUSIC LICENSE FORM – POPULAR MUSIC CONCERTS (Annual)</v>
      </c>
      <c r="E5" s="7" t="str">
        <f>Tariffs!A10</f>
        <v>MUSIC LICENSE FORM – CLASSICAL MUSIC CONCERTS (Per event)</v>
      </c>
      <c r="F5" s="7" t="str">
        <f>Tariffs!A11</f>
        <v>MUSIC LICENSE FORM – CLASSICAL MUSIC CONCERTS (Annual)</v>
      </c>
    </row>
    <row r="6" spans="1:7" ht="30" x14ac:dyDescent="0.25">
      <c r="A6" s="7" t="s">
        <v>44</v>
      </c>
      <c r="C6" s="7" t="s">
        <v>206</v>
      </c>
      <c r="D6" s="7" t="s">
        <v>207</v>
      </c>
      <c r="E6" s="7" t="s">
        <v>208</v>
      </c>
      <c r="F6" s="7" t="s">
        <v>209</v>
      </c>
    </row>
    <row r="7" spans="1:7" ht="75" customHeight="1" x14ac:dyDescent="0.25">
      <c r="A7" s="7" t="s">
        <v>45</v>
      </c>
      <c r="C7" s="164" t="s">
        <v>264</v>
      </c>
      <c r="D7" s="164" t="s">
        <v>261</v>
      </c>
      <c r="E7" s="7" t="s">
        <v>50</v>
      </c>
      <c r="F7" s="7" t="s">
        <v>51</v>
      </c>
    </row>
    <row r="8" spans="1:7" ht="60" x14ac:dyDescent="0.25">
      <c r="A8" s="7" t="s">
        <v>46</v>
      </c>
      <c r="C8" s="164" t="s">
        <v>265</v>
      </c>
      <c r="F8" s="7" t="s">
        <v>201</v>
      </c>
    </row>
    <row r="9" spans="1:7" ht="165" x14ac:dyDescent="0.25">
      <c r="A9" s="7" t="s">
        <v>47</v>
      </c>
      <c r="C9" s="164" t="s">
        <v>266</v>
      </c>
      <c r="D9" s="164" t="s">
        <v>198</v>
      </c>
      <c r="E9" s="7" t="s">
        <v>199</v>
      </c>
      <c r="F9" s="7" t="s">
        <v>200</v>
      </c>
    </row>
    <row r="10" spans="1:7" ht="120" x14ac:dyDescent="0.25">
      <c r="A10" s="7" t="s">
        <v>48</v>
      </c>
      <c r="C10" s="7" t="s">
        <v>267</v>
      </c>
      <c r="F10" s="7" t="s">
        <v>210</v>
      </c>
    </row>
    <row r="11" spans="1:7" ht="30" x14ac:dyDescent="0.25">
      <c r="A11" s="7" t="s">
        <v>49</v>
      </c>
      <c r="C11" s="7" t="s">
        <v>268</v>
      </c>
    </row>
    <row r="12" spans="1:7" ht="30" x14ac:dyDescent="0.25">
      <c r="A12" s="7" t="s">
        <v>177</v>
      </c>
      <c r="C12" s="7" t="s">
        <v>175</v>
      </c>
      <c r="D12" s="7" t="s">
        <v>176</v>
      </c>
      <c r="E12" s="7" t="s">
        <v>175</v>
      </c>
      <c r="F12" s="7" t="s">
        <v>176</v>
      </c>
    </row>
    <row r="13" spans="1:7" x14ac:dyDescent="0.25">
      <c r="A13" s="9" t="s">
        <v>38</v>
      </c>
      <c r="B13" s="9"/>
      <c r="C13" s="10"/>
      <c r="D13" s="10"/>
      <c r="E13" s="10"/>
      <c r="F13" s="10"/>
    </row>
    <row r="14" spans="1:7" ht="30" x14ac:dyDescent="0.25">
      <c r="B14" s="10" t="s">
        <v>59</v>
      </c>
      <c r="C14" s="8" t="s">
        <v>39</v>
      </c>
      <c r="D14" s="8" t="s">
        <v>40</v>
      </c>
      <c r="E14" s="8" t="s">
        <v>41</v>
      </c>
      <c r="F14" s="8" t="s">
        <v>42</v>
      </c>
    </row>
    <row r="15" spans="1:7" ht="210" x14ac:dyDescent="0.25">
      <c r="A15" s="7" t="s">
        <v>43</v>
      </c>
      <c r="C15" s="7" t="str">
        <f>Tariffs!B8</f>
        <v>FORMULAIRE DE LICENSE DE MUSIQUE – CONCERTS DE MUSIQUE POPULAIRE (par concert)</v>
      </c>
      <c r="D15" s="7" t="str">
        <f>Tariffs!B9</f>
        <v>FORMULAIRE DE LICENSE DE MUSIQUE – CONCERTS DE MUSIQUE POPULAIRE (Annuelle)</v>
      </c>
      <c r="E15" s="7" t="str">
        <f>Tariffs!B10</f>
        <v>FORMULAIRE DE LICENSE DE MUSIQUE – CONCERTS DE MUSIQUE CLASSIQUE</v>
      </c>
      <c r="F15" s="7" t="str">
        <f>Tariffs!B11</f>
        <v>FORMULAIRE DE LICENSE DE MUSIQUE – CONCERTS DE MUSIQUE CLASSIQUE</v>
      </c>
      <c r="G15" s="7" t="s">
        <v>234</v>
      </c>
    </row>
    <row r="16" spans="1:7" ht="30" x14ac:dyDescent="0.25">
      <c r="A16" s="7" t="s">
        <v>44</v>
      </c>
      <c r="C16" s="7" t="s">
        <v>211</v>
      </c>
      <c r="D16" s="7" t="s">
        <v>212</v>
      </c>
      <c r="E16" s="7" t="s">
        <v>213</v>
      </c>
      <c r="F16" s="7" t="s">
        <v>214</v>
      </c>
    </row>
    <row r="17" spans="1:6" ht="150" x14ac:dyDescent="0.25">
      <c r="A17" s="7" t="s">
        <v>45</v>
      </c>
      <c r="C17" s="7" t="s">
        <v>270</v>
      </c>
      <c r="D17" s="7" t="s">
        <v>232</v>
      </c>
      <c r="E17" s="7" t="s">
        <v>215</v>
      </c>
      <c r="F17" s="7" t="s">
        <v>216</v>
      </c>
    </row>
    <row r="18" spans="1:6" ht="75" x14ac:dyDescent="0.25">
      <c r="A18" s="7" t="s">
        <v>46</v>
      </c>
      <c r="C18" s="7" t="s">
        <v>271</v>
      </c>
      <c r="F18" s="7" t="s">
        <v>202</v>
      </c>
    </row>
    <row r="19" spans="1:6" ht="195" x14ac:dyDescent="0.25">
      <c r="A19" s="7" t="s">
        <v>47</v>
      </c>
      <c r="C19" s="7" t="s">
        <v>272</v>
      </c>
      <c r="D19" s="7" t="s">
        <v>235</v>
      </c>
      <c r="E19" s="7" t="s">
        <v>236</v>
      </c>
      <c r="F19" s="7" t="s">
        <v>237</v>
      </c>
    </row>
    <row r="20" spans="1:6" ht="165" x14ac:dyDescent="0.25">
      <c r="A20" s="7" t="s">
        <v>48</v>
      </c>
      <c r="C20" s="7" t="s">
        <v>273</v>
      </c>
      <c r="F20" s="7" t="s">
        <v>217</v>
      </c>
    </row>
    <row r="21" spans="1:6" ht="45" x14ac:dyDescent="0.25">
      <c r="A21" s="7" t="s">
        <v>49</v>
      </c>
      <c r="C21" s="7" t="s">
        <v>274</v>
      </c>
    </row>
    <row r="22" spans="1:6" ht="30" x14ac:dyDescent="0.25">
      <c r="A22" s="7" t="s">
        <v>177</v>
      </c>
      <c r="C22" s="7" t="s">
        <v>175</v>
      </c>
      <c r="D22" s="7" t="s">
        <v>176</v>
      </c>
      <c r="E22" s="7" t="s">
        <v>175</v>
      </c>
      <c r="F22" s="7" t="s">
        <v>176</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34998626667073579"/>
  </sheetPr>
  <dimension ref="A1:D22"/>
  <sheetViews>
    <sheetView topLeftCell="B1" workbookViewId="0">
      <selection activeCell="C5" sqref="C5"/>
    </sheetView>
  </sheetViews>
  <sheetFormatPr defaultRowHeight="15" x14ac:dyDescent="0.25"/>
  <cols>
    <col min="1" max="1" width="17.7109375" bestFit="1" customWidth="1"/>
    <col min="2" max="2" width="159.28515625" bestFit="1" customWidth="1"/>
    <col min="3" max="3" width="46.28515625" customWidth="1"/>
    <col min="4" max="4" width="59.28515625" bestFit="1" customWidth="1"/>
  </cols>
  <sheetData>
    <row r="1" spans="1:4" x14ac:dyDescent="0.25">
      <c r="A1" t="s">
        <v>57</v>
      </c>
      <c r="B1" s="11" t="str">
        <f>Language!G2</f>
        <v>English</v>
      </c>
    </row>
    <row r="2" spans="1:4" x14ac:dyDescent="0.25">
      <c r="B2" s="1"/>
    </row>
    <row r="3" spans="1:4" x14ac:dyDescent="0.25">
      <c r="B3" t="s">
        <v>79</v>
      </c>
      <c r="C3" t="s">
        <v>37</v>
      </c>
      <c r="D3" t="s">
        <v>38</v>
      </c>
    </row>
    <row r="4" spans="1:4" x14ac:dyDescent="0.25">
      <c r="A4" t="s">
        <v>64</v>
      </c>
      <c r="B4" t="str">
        <f>IF($B$1="English",C4,D4)</f>
        <v>Account number</v>
      </c>
      <c r="C4" s="4" t="s">
        <v>25</v>
      </c>
      <c r="D4" t="s">
        <v>80</v>
      </c>
    </row>
    <row r="5" spans="1:4" x14ac:dyDescent="0.25">
      <c r="A5" t="s">
        <v>65</v>
      </c>
      <c r="B5" t="str">
        <f>IF($B$1="English",C5,D5)</f>
        <v>(or if you are a new licensee, check here)</v>
      </c>
      <c r="C5" s="4" t="s">
        <v>92</v>
      </c>
      <c r="D5" t="s">
        <v>190</v>
      </c>
    </row>
    <row r="6" spans="1:4" x14ac:dyDescent="0.25">
      <c r="A6" t="s">
        <v>66</v>
      </c>
      <c r="B6" t="str">
        <f t="shared" ref="B6:B20" si="0">IF($B$1="English",C6,D6)</f>
        <v>Business name</v>
      </c>
      <c r="C6" s="4" t="s">
        <v>24</v>
      </c>
      <c r="D6" t="s">
        <v>82</v>
      </c>
    </row>
    <row r="7" spans="1:4" x14ac:dyDescent="0.25">
      <c r="A7" t="s">
        <v>67</v>
      </c>
      <c r="B7" t="str">
        <f t="shared" si="0"/>
        <v>Legal name of organization or owner</v>
      </c>
      <c r="C7" s="2" t="s">
        <v>23</v>
      </c>
      <c r="D7" s="15" t="s">
        <v>83</v>
      </c>
    </row>
    <row r="8" spans="1:4" x14ac:dyDescent="0.25">
      <c r="A8" t="s">
        <v>68</v>
      </c>
      <c r="B8" t="str">
        <f t="shared" si="0"/>
        <v>Contact name</v>
      </c>
      <c r="C8" s="4" t="s">
        <v>22</v>
      </c>
      <c r="D8" t="s">
        <v>189</v>
      </c>
    </row>
    <row r="9" spans="1:4" x14ac:dyDescent="0.25">
      <c r="A9" t="s">
        <v>69</v>
      </c>
      <c r="B9" t="str">
        <f>IF($B$1="English",C9,D9)</f>
        <v>Title</v>
      </c>
      <c r="C9" s="5" t="s">
        <v>7</v>
      </c>
      <c r="D9" t="s">
        <v>84</v>
      </c>
    </row>
    <row r="10" spans="1:4" x14ac:dyDescent="0.25">
      <c r="A10" t="s">
        <v>70</v>
      </c>
      <c r="B10" t="str">
        <f t="shared" si="0"/>
        <v>Phone number</v>
      </c>
      <c r="C10" s="2" t="s">
        <v>21</v>
      </c>
      <c r="D10" s="15" t="s">
        <v>85</v>
      </c>
    </row>
    <row r="11" spans="1:4" x14ac:dyDescent="0.25">
      <c r="A11" t="s">
        <v>71</v>
      </c>
      <c r="B11" t="str">
        <f t="shared" si="0"/>
        <v xml:space="preserve">Fax </v>
      </c>
      <c r="C11" s="2" t="s">
        <v>20</v>
      </c>
      <c r="D11" s="15" t="s">
        <v>86</v>
      </c>
    </row>
    <row r="12" spans="1:4" x14ac:dyDescent="0.25">
      <c r="A12" t="s">
        <v>72</v>
      </c>
      <c r="B12" t="str">
        <f t="shared" si="0"/>
        <v>Email</v>
      </c>
      <c r="C12" s="4" t="s">
        <v>19</v>
      </c>
      <c r="D12" s="15" t="s">
        <v>87</v>
      </c>
    </row>
    <row r="13" spans="1:4" x14ac:dyDescent="0.25">
      <c r="A13" t="s">
        <v>73</v>
      </c>
      <c r="B13" t="str">
        <f t="shared" si="0"/>
        <v>Street address</v>
      </c>
      <c r="C13" s="2" t="s">
        <v>18</v>
      </c>
      <c r="D13" s="15" t="s">
        <v>88</v>
      </c>
    </row>
    <row r="14" spans="1:4" x14ac:dyDescent="0.25">
      <c r="A14" t="s">
        <v>74</v>
      </c>
      <c r="B14" t="str">
        <f t="shared" si="0"/>
        <v>City</v>
      </c>
      <c r="C14" s="6" t="s">
        <v>17</v>
      </c>
      <c r="D14" s="6" t="s">
        <v>89</v>
      </c>
    </row>
    <row r="15" spans="1:4" x14ac:dyDescent="0.25">
      <c r="A15" t="s">
        <v>75</v>
      </c>
      <c r="B15" t="str">
        <f t="shared" si="0"/>
        <v>Province</v>
      </c>
      <c r="C15" s="2" t="s">
        <v>16</v>
      </c>
      <c r="D15" s="2" t="s">
        <v>16</v>
      </c>
    </row>
    <row r="16" spans="1:4" x14ac:dyDescent="0.25">
      <c r="A16" t="s">
        <v>76</v>
      </c>
      <c r="B16" t="str">
        <f t="shared" si="0"/>
        <v>Postal code</v>
      </c>
      <c r="C16" s="2" t="s">
        <v>14</v>
      </c>
      <c r="D16" s="4" t="s">
        <v>90</v>
      </c>
    </row>
    <row r="17" spans="1:4" x14ac:dyDescent="0.25">
      <c r="A17" t="s">
        <v>77</v>
      </c>
      <c r="B17" t="str">
        <f t="shared" si="0"/>
        <v>Mailing address</v>
      </c>
      <c r="C17" s="4" t="s">
        <v>93</v>
      </c>
      <c r="D17" s="4" t="s">
        <v>94</v>
      </c>
    </row>
    <row r="18" spans="1:4" x14ac:dyDescent="0.25">
      <c r="A18" t="s">
        <v>78</v>
      </c>
      <c r="B18" t="str">
        <f t="shared" si="0"/>
        <v>(check here if same as above)</v>
      </c>
      <c r="C18" s="4" t="s">
        <v>95</v>
      </c>
      <c r="D18" s="4" t="s">
        <v>96</v>
      </c>
    </row>
    <row r="19" spans="1:4" x14ac:dyDescent="0.25">
      <c r="A19" t="s">
        <v>81</v>
      </c>
      <c r="B19" t="str">
        <f t="shared" si="0"/>
        <v>Tax exemption number (if applicable)</v>
      </c>
      <c r="C19" s="2" t="s">
        <v>13</v>
      </c>
      <c r="D19" s="15" t="s">
        <v>91</v>
      </c>
    </row>
    <row r="20" spans="1:4" ht="51.75" x14ac:dyDescent="0.25">
      <c r="A20" t="s">
        <v>169</v>
      </c>
      <c r="B20" t="str">
        <f t="shared" si="0"/>
        <v>Please return this form by email or mail, and send your payment by cheque made payable to Entandem or contact Entandem to pay by credit card.  Or visit www.entandemlicensing.com/portal to submit online.</v>
      </c>
      <c r="C20" s="151" t="s">
        <v>194</v>
      </c>
      <c r="D20" s="151" t="s">
        <v>195</v>
      </c>
    </row>
    <row r="21" spans="1:4" x14ac:dyDescent="0.25">
      <c r="A21" t="s">
        <v>188</v>
      </c>
      <c r="B21" t="str">
        <f>IF($B$1="English",C21,D21)</f>
        <v>If you have any additional uses(s) of music, contact us or try our LICENSE Finder tool at www.socan.com</v>
      </c>
      <c r="C21" s="2" t="s">
        <v>227</v>
      </c>
      <c r="D21" s="4" t="s">
        <v>228</v>
      </c>
    </row>
    <row r="22" spans="1:4" x14ac:dyDescent="0.25">
      <c r="D22" s="4"/>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34998626667073579"/>
  </sheetPr>
  <dimension ref="A1:C16"/>
  <sheetViews>
    <sheetView workbookViewId="0">
      <selection activeCell="E1" sqref="D1:E1048576"/>
    </sheetView>
  </sheetViews>
  <sheetFormatPr defaultRowHeight="15" x14ac:dyDescent="0.25"/>
  <cols>
    <col min="1" max="1" width="9.140625" style="78"/>
  </cols>
  <sheetData>
    <row r="1" spans="1:3" x14ac:dyDescent="0.25">
      <c r="B1" s="284" t="s">
        <v>163</v>
      </c>
      <c r="C1" s="284"/>
    </row>
    <row r="2" spans="1:3" x14ac:dyDescent="0.25">
      <c r="A2" s="78" t="s">
        <v>16</v>
      </c>
      <c r="B2" t="str">
        <f>IF(Language!G2="English","GST/HST","TPS/TVH")</f>
        <v>GST/HST</v>
      </c>
      <c r="C2" t="str">
        <f>IF(Language!G2="English","QST","TVQ")</f>
        <v>QST</v>
      </c>
    </row>
    <row r="3" spans="1:3" x14ac:dyDescent="0.25">
      <c r="A3" s="76" t="s">
        <v>191</v>
      </c>
      <c r="B3" s="98">
        <v>0</v>
      </c>
      <c r="C3" s="95"/>
    </row>
    <row r="4" spans="1:3" x14ac:dyDescent="0.25">
      <c r="A4" s="76" t="s">
        <v>35</v>
      </c>
      <c r="B4" s="98">
        <v>0.05</v>
      </c>
      <c r="C4" s="95"/>
    </row>
    <row r="5" spans="1:3" x14ac:dyDescent="0.25">
      <c r="A5" s="76" t="s">
        <v>34</v>
      </c>
      <c r="B5" s="99">
        <v>0.05</v>
      </c>
      <c r="C5" s="95"/>
    </row>
    <row r="6" spans="1:3" x14ac:dyDescent="0.25">
      <c r="A6" s="76" t="s">
        <v>33</v>
      </c>
      <c r="B6" s="98">
        <v>0.05</v>
      </c>
      <c r="C6" s="95"/>
    </row>
    <row r="7" spans="1:3" x14ac:dyDescent="0.25">
      <c r="A7" s="76" t="s">
        <v>32</v>
      </c>
      <c r="B7" s="98">
        <v>0.15</v>
      </c>
      <c r="C7" s="95"/>
    </row>
    <row r="8" spans="1:3" x14ac:dyDescent="0.25">
      <c r="A8" s="76" t="s">
        <v>31</v>
      </c>
      <c r="B8" s="98">
        <v>0.15</v>
      </c>
      <c r="C8" s="95"/>
    </row>
    <row r="9" spans="1:3" x14ac:dyDescent="0.25">
      <c r="A9" s="76" t="s">
        <v>30</v>
      </c>
      <c r="B9" s="98">
        <v>0.15</v>
      </c>
      <c r="C9" s="95"/>
    </row>
    <row r="10" spans="1:3" x14ac:dyDescent="0.25">
      <c r="A10" s="76" t="s">
        <v>29</v>
      </c>
      <c r="B10" s="98">
        <v>0.05</v>
      </c>
      <c r="C10" s="95"/>
    </row>
    <row r="11" spans="1:3" x14ac:dyDescent="0.25">
      <c r="A11" s="76" t="s">
        <v>28</v>
      </c>
      <c r="B11" s="98">
        <v>0.05</v>
      </c>
      <c r="C11" s="95"/>
    </row>
    <row r="12" spans="1:3" x14ac:dyDescent="0.25">
      <c r="A12" s="76" t="s">
        <v>15</v>
      </c>
      <c r="B12" s="98">
        <v>0.13</v>
      </c>
      <c r="C12" s="95"/>
    </row>
    <row r="13" spans="1:3" x14ac:dyDescent="0.25">
      <c r="A13" s="76" t="s">
        <v>161</v>
      </c>
      <c r="B13" s="98">
        <v>0.15</v>
      </c>
      <c r="C13" s="95"/>
    </row>
    <row r="14" spans="1:3" x14ac:dyDescent="0.25">
      <c r="A14" s="77" t="s">
        <v>27</v>
      </c>
      <c r="B14" s="98">
        <v>0.05</v>
      </c>
      <c r="C14" s="100">
        <v>9.9750000000000005E-2</v>
      </c>
    </row>
    <row r="15" spans="1:3" x14ac:dyDescent="0.25">
      <c r="A15" s="77" t="s">
        <v>26</v>
      </c>
      <c r="B15" s="98">
        <v>0.05</v>
      </c>
      <c r="C15" s="95"/>
    </row>
    <row r="16" spans="1:3" x14ac:dyDescent="0.25">
      <c r="A16" s="77" t="s">
        <v>162</v>
      </c>
      <c r="B16" s="98">
        <v>0.05</v>
      </c>
      <c r="C16" s="95"/>
    </row>
  </sheetData>
  <sortState xmlns:xlrd2="http://schemas.microsoft.com/office/spreadsheetml/2017/richdata2" ref="A4:C15">
    <sortCondition ref="A4:A15"/>
  </sortState>
  <mergeCells count="1">
    <mergeCell ref="B1:C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34998626667073579"/>
  </sheetPr>
  <dimension ref="B2:Q11"/>
  <sheetViews>
    <sheetView workbookViewId="0">
      <selection activeCell="C2" sqref="C2"/>
    </sheetView>
  </sheetViews>
  <sheetFormatPr defaultRowHeight="15" x14ac:dyDescent="0.25"/>
  <cols>
    <col min="2" max="2" width="25.5703125" bestFit="1" customWidth="1"/>
    <col min="3" max="3" width="12.28515625" bestFit="1" customWidth="1"/>
    <col min="4" max="4" width="12.7109375" bestFit="1" customWidth="1"/>
    <col min="5" max="5" width="13.85546875" bestFit="1" customWidth="1"/>
  </cols>
  <sheetData>
    <row r="2" spans="2:17" x14ac:dyDescent="0.25">
      <c r="B2" t="s">
        <v>107</v>
      </c>
      <c r="C2" s="11" t="str">
        <f>TRIM('4A1 Form'!AW20)</f>
        <v/>
      </c>
      <c r="D2" t="s">
        <v>99</v>
      </c>
      <c r="E2" t="s">
        <v>100</v>
      </c>
      <c r="F2" s="11">
        <f>SUM(F3:F9)</f>
        <v>0</v>
      </c>
    </row>
    <row r="3" spans="2:17" x14ac:dyDescent="0.25">
      <c r="B3" t="s">
        <v>98</v>
      </c>
      <c r="C3" s="11">
        <f>IF(C11=" ",LEN('4A1 Form'!AW20)-1,LEN('4A1 Form'!AW20))</f>
        <v>0</v>
      </c>
      <c r="D3">
        <v>6</v>
      </c>
      <c r="E3" t="str">
        <f>IF(C3=0,"True",EXACT(C3,D3))</f>
        <v>True</v>
      </c>
      <c r="F3">
        <f>IF(E3=FALSE,1,0)</f>
        <v>0</v>
      </c>
    </row>
    <row r="4" spans="2:17" x14ac:dyDescent="0.25">
      <c r="B4" t="s">
        <v>101</v>
      </c>
      <c r="C4" s="11" t="str">
        <f>LEFT('4A1 Form'!AW20,1)</f>
        <v/>
      </c>
      <c r="E4" t="str">
        <f>IF($C$3=0,"True",IF(ISERROR(IF(ISTEXT(C4),"True","False")),"False",IF(ISTEXT(C4),"True","False")))</f>
        <v>True</v>
      </c>
      <c r="F4">
        <f t="shared" ref="F4:F9" si="0">IF(E4="false",1,0)</f>
        <v>0</v>
      </c>
    </row>
    <row r="5" spans="2:17" x14ac:dyDescent="0.25">
      <c r="B5" t="s">
        <v>104</v>
      </c>
      <c r="C5" s="85" t="str">
        <f>MID('4A1 Form'!AW20,2,1)</f>
        <v/>
      </c>
      <c r="D5" t="e">
        <f>HLOOKUP(C5,H5:Q5,1,FALSE)</f>
        <v>#N/A</v>
      </c>
      <c r="E5" t="str">
        <f>IF(C3=0,"True",IF(ISERROR(EXACT(C5,D5)),"False",EXACT(C5,D5)))</f>
        <v>True</v>
      </c>
      <c r="F5">
        <f>IF(E5="false",1,0)</f>
        <v>0</v>
      </c>
      <c r="H5" s="84" t="s">
        <v>108</v>
      </c>
      <c r="I5" s="84" t="s">
        <v>109</v>
      </c>
      <c r="J5" s="84" t="s">
        <v>110</v>
      </c>
      <c r="K5" s="84" t="s">
        <v>111</v>
      </c>
      <c r="L5" s="84" t="s">
        <v>112</v>
      </c>
      <c r="M5" s="84" t="s">
        <v>113</v>
      </c>
      <c r="N5" s="84" t="s">
        <v>114</v>
      </c>
      <c r="O5" s="84" t="s">
        <v>115</v>
      </c>
      <c r="P5" s="84" t="s">
        <v>116</v>
      </c>
      <c r="Q5" s="84" t="s">
        <v>117</v>
      </c>
    </row>
    <row r="6" spans="2:17" x14ac:dyDescent="0.25">
      <c r="B6" t="s">
        <v>102</v>
      </c>
      <c r="C6" s="11" t="str">
        <f>MID('4A1 Form'!AW20,3,1)</f>
        <v/>
      </c>
      <c r="E6" t="str">
        <f>IF($C$3=0,"True",IF(ISERROR(IF(ISTEXT(C6),"True","False")),"False",IF(ISTEXT(C6),"True","False")))</f>
        <v>True</v>
      </c>
      <c r="F6">
        <f t="shared" si="0"/>
        <v>0</v>
      </c>
    </row>
    <row r="7" spans="2:17" x14ac:dyDescent="0.25">
      <c r="B7" t="s">
        <v>105</v>
      </c>
      <c r="C7" s="11" t="str">
        <f>IF(C11=" ",MID('4A1 Form'!AW20,5,1),MID('4A1 Form'!AW20,4,1))</f>
        <v/>
      </c>
      <c r="D7" t="e">
        <f>HLOOKUP(C7,H7:Q7,1,FALSE)</f>
        <v>#N/A</v>
      </c>
      <c r="E7" t="str">
        <f>IF(C3=0,"True",IF(ISERROR(EXACT(C7,D7)),"False",EXACT(C7,D7)))</f>
        <v>True</v>
      </c>
      <c r="F7">
        <f t="shared" si="0"/>
        <v>0</v>
      </c>
      <c r="H7" s="84" t="s">
        <v>108</v>
      </c>
      <c r="I7" s="84" t="s">
        <v>109</v>
      </c>
      <c r="J7" s="84" t="s">
        <v>110</v>
      </c>
      <c r="K7" s="84" t="s">
        <v>111</v>
      </c>
      <c r="L7" s="84" t="s">
        <v>112</v>
      </c>
      <c r="M7" s="84" t="s">
        <v>113</v>
      </c>
      <c r="N7" s="84" t="s">
        <v>114</v>
      </c>
      <c r="O7" s="84" t="s">
        <v>115</v>
      </c>
      <c r="P7" s="84" t="s">
        <v>116</v>
      </c>
      <c r="Q7" s="84" t="s">
        <v>117</v>
      </c>
    </row>
    <row r="8" spans="2:17" x14ac:dyDescent="0.25">
      <c r="B8" t="s">
        <v>103</v>
      </c>
      <c r="C8" s="11" t="str">
        <f>IF(C11=" ",MID('4A1 Form'!AW20,6,1),MID('4A1 Form'!AW20,5,1))</f>
        <v/>
      </c>
      <c r="E8" t="str">
        <f>IF($C$3=0,"True",IF(ISERROR(IF(ISTEXT(C8),"True","False")),"False",IF(ISTEXT(C8),"True","False")))</f>
        <v>True</v>
      </c>
      <c r="F8">
        <f t="shared" si="0"/>
        <v>0</v>
      </c>
    </row>
    <row r="9" spans="2:17" x14ac:dyDescent="0.25">
      <c r="B9" t="s">
        <v>106</v>
      </c>
      <c r="C9" s="11" t="str">
        <f>IF(C11=" ",MID('4A1 Form'!AW20,7,1),MID('4A1 Form'!AW20,6,1))</f>
        <v/>
      </c>
      <c r="D9" t="e">
        <f>HLOOKUP(C9,H9:Q9,1,FALSE)</f>
        <v>#N/A</v>
      </c>
      <c r="E9" t="str">
        <f>IF(C3=0,"True",IF(ISERROR(EXACT(C9,D9)),"False",EXACT(C9,D9)))</f>
        <v>True</v>
      </c>
      <c r="F9">
        <f t="shared" si="0"/>
        <v>0</v>
      </c>
      <c r="H9" s="84" t="s">
        <v>108</v>
      </c>
      <c r="I9" s="84" t="s">
        <v>109</v>
      </c>
      <c r="J9" s="84" t="s">
        <v>110</v>
      </c>
      <c r="K9" s="84" t="s">
        <v>111</v>
      </c>
      <c r="L9" s="84" t="s">
        <v>112</v>
      </c>
      <c r="M9" s="84" t="s">
        <v>113</v>
      </c>
      <c r="N9" s="84" t="s">
        <v>114</v>
      </c>
      <c r="O9" s="84" t="s">
        <v>115</v>
      </c>
      <c r="P9" s="84" t="s">
        <v>116</v>
      </c>
      <c r="Q9" s="84" t="s">
        <v>117</v>
      </c>
    </row>
    <row r="11" spans="2:17" x14ac:dyDescent="0.25">
      <c r="B11" t="s">
        <v>118</v>
      </c>
      <c r="C11" s="11" t="str">
        <f>MID(C2,4,1)</f>
        <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34998626667073579"/>
  </sheetPr>
  <dimension ref="A1:I20"/>
  <sheetViews>
    <sheetView workbookViewId="0">
      <selection activeCell="C16" sqref="C16"/>
    </sheetView>
  </sheetViews>
  <sheetFormatPr defaultRowHeight="15" x14ac:dyDescent="0.25"/>
  <cols>
    <col min="1" max="1" width="17.7109375" bestFit="1" customWidth="1"/>
    <col min="2" max="2" width="35.7109375" customWidth="1"/>
    <col min="3" max="3" width="95.42578125" style="88" bestFit="1" customWidth="1"/>
    <col min="4" max="4" width="100.85546875" style="88" bestFit="1" customWidth="1"/>
  </cols>
  <sheetData>
    <row r="1" spans="1:9" x14ac:dyDescent="0.25">
      <c r="A1" t="s">
        <v>57</v>
      </c>
      <c r="B1" s="11" t="str">
        <f>Language!G2</f>
        <v>English</v>
      </c>
      <c r="C1" s="92" t="str">
        <f>IF(B1="English",F1,F4)</f>
        <v>YesNo</v>
      </c>
      <c r="F1" t="s">
        <v>151</v>
      </c>
    </row>
    <row r="2" spans="1:9" x14ac:dyDescent="0.25">
      <c r="A2" t="s">
        <v>58</v>
      </c>
      <c r="B2" t="str">
        <f>'Selected Tariff info'!C3</f>
        <v>4A1</v>
      </c>
      <c r="F2" s="88" t="s">
        <v>148</v>
      </c>
      <c r="G2">
        <v>1</v>
      </c>
    </row>
    <row r="3" spans="1:9" x14ac:dyDescent="0.25">
      <c r="A3" t="s">
        <v>132</v>
      </c>
      <c r="B3" t="str">
        <f>VLOOKUP($B$2,Tariffs!$C:$G,4,FALSE)</f>
        <v>3%</v>
      </c>
      <c r="C3" t="str">
        <f>VLOOKUP($B$2,Tariffs!C:H,6,FALSE)</f>
        <v>3 %</v>
      </c>
      <c r="F3" s="88" t="s">
        <v>150</v>
      </c>
      <c r="G3">
        <v>2</v>
      </c>
    </row>
    <row r="4" spans="1:9" x14ac:dyDescent="0.25">
      <c r="A4" t="s">
        <v>128</v>
      </c>
      <c r="B4">
        <f>VLOOKUP($B$2,Tariffs!$C:$G,5,FALSE)</f>
        <v>35</v>
      </c>
      <c r="F4" s="88" t="s">
        <v>153</v>
      </c>
    </row>
    <row r="5" spans="1:9" x14ac:dyDescent="0.25">
      <c r="B5" t="s">
        <v>79</v>
      </c>
      <c r="C5" s="88" t="s">
        <v>37</v>
      </c>
      <c r="D5" s="88" t="s">
        <v>38</v>
      </c>
      <c r="F5" s="88" t="s">
        <v>149</v>
      </c>
      <c r="G5">
        <v>1</v>
      </c>
      <c r="I5" t="str">
        <f>F5&amp;""&amp;G5</f>
        <v>Oui1</v>
      </c>
    </row>
    <row r="6" spans="1:9" x14ac:dyDescent="0.25">
      <c r="A6" t="s">
        <v>64</v>
      </c>
      <c r="B6" t="str">
        <f>IF($B$1="English",C6,D6)</f>
        <v>Concert date
(DD/MM/YY)</v>
      </c>
      <c r="C6" s="88" t="s">
        <v>120</v>
      </c>
      <c r="D6" s="88" t="s">
        <v>121</v>
      </c>
      <c r="F6" s="88" t="s">
        <v>152</v>
      </c>
      <c r="G6">
        <v>2</v>
      </c>
    </row>
    <row r="7" spans="1:9" x14ac:dyDescent="0.25">
      <c r="A7" t="s">
        <v>65</v>
      </c>
      <c r="B7" t="str">
        <f t="shared" ref="B7:B15" si="0">IF($B$1="English",C7,D7)</f>
        <v>Name of concert act(s)</v>
      </c>
      <c r="C7" s="88" t="s">
        <v>6</v>
      </c>
      <c r="D7" s="88" t="s">
        <v>122</v>
      </c>
    </row>
    <row r="8" spans="1:9" x14ac:dyDescent="0.25">
      <c r="A8" t="s">
        <v>66</v>
      </c>
      <c r="B8" t="str">
        <f t="shared" si="0"/>
        <v>Venue name and city</v>
      </c>
      <c r="C8" s="88" t="s">
        <v>5</v>
      </c>
      <c r="D8" s="88" t="s">
        <v>123</v>
      </c>
    </row>
    <row r="9" spans="1:9" x14ac:dyDescent="0.25">
      <c r="A9" t="s">
        <v>67</v>
      </c>
      <c r="B9" t="str">
        <f t="shared" si="0"/>
        <v>Promoter name and address</v>
      </c>
      <c r="C9" s="88" t="s">
        <v>4</v>
      </c>
      <c r="D9" s="88" t="s">
        <v>124</v>
      </c>
    </row>
    <row r="10" spans="1:9" x14ac:dyDescent="0.25">
      <c r="A10" t="s">
        <v>68</v>
      </c>
      <c r="B10" t="str">
        <f t="shared" si="0"/>
        <v>Was admission charged?</v>
      </c>
      <c r="C10" s="88" t="s">
        <v>147</v>
      </c>
      <c r="D10" s="88" t="s">
        <v>157</v>
      </c>
    </row>
    <row r="11" spans="1:9" ht="30" x14ac:dyDescent="0.25">
      <c r="A11" t="s">
        <v>69</v>
      </c>
      <c r="B11" t="str">
        <f t="shared" si="0"/>
        <v>Gross ticket 
sales (A)</v>
      </c>
      <c r="C11" s="87" t="s">
        <v>168</v>
      </c>
      <c r="D11" s="88" t="s">
        <v>125</v>
      </c>
    </row>
    <row r="12" spans="1:9" x14ac:dyDescent="0.25">
      <c r="A12" t="s">
        <v>70</v>
      </c>
      <c r="B12" t="str">
        <f t="shared" si="0"/>
        <v>Fees paid to the performers (B)</v>
      </c>
      <c r="C12" s="88" t="s">
        <v>3</v>
      </c>
      <c r="D12" s="88" t="s">
        <v>126</v>
      </c>
    </row>
    <row r="13" spans="1:9" x14ac:dyDescent="0.25">
      <c r="A13" t="s">
        <v>71</v>
      </c>
      <c r="B13" t="str">
        <f t="shared" si="0"/>
        <v>Per event fee (A or B) x 3% (min. $35)</v>
      </c>
      <c r="C13" s="88" t="str">
        <f>IF(OR(B2="4A2",B2="4B3"),"Per event fee (A or B) x "&amp;B3&amp;" (annual min. $"&amp;B4&amp;")","Per event fee (A or B) x "&amp;B3&amp;" (min. $"&amp;B4&amp;")")</f>
        <v>Per event fee (A or B) x 3% (min. $35)</v>
      </c>
      <c r="D13" s="88" t="str">
        <f>IF(OR(B2="4A2",B2="4B3"),"Droit par concert (A ou B) x "&amp;C3&amp;" (annuels min. "&amp;B4&amp;"$)","Droit par concert (A ou B) x "&amp;C3&amp;" (min. "&amp;B4&amp;"$)")</f>
        <v>Droit par concert (A ou B) x 3 % (min. 35$)</v>
      </c>
    </row>
    <row r="14" spans="1:9" x14ac:dyDescent="0.25">
      <c r="A14" t="s">
        <v>72</v>
      </c>
      <c r="B14" t="str">
        <f t="shared" si="0"/>
        <v>TOTAL FEE DUE (add taxes on first page)</v>
      </c>
      <c r="C14" s="88" t="s">
        <v>2</v>
      </c>
      <c r="D14" s="88" t="s">
        <v>139</v>
      </c>
    </row>
    <row r="15" spans="1:9" x14ac:dyDescent="0.25">
      <c r="A15" t="s">
        <v>73</v>
      </c>
      <c r="B15" t="str">
        <f t="shared" si="0"/>
        <v xml:space="preserve">For SOCAN ROYALTY DISTRIBUTION PURPOSES, please attach a list of musical works for each concert, if available </v>
      </c>
      <c r="C15" s="88" t="s">
        <v>269</v>
      </c>
      <c r="D15" s="88" t="s">
        <v>140</v>
      </c>
    </row>
    <row r="16" spans="1:9" x14ac:dyDescent="0.25">
      <c r="A16" t="s">
        <v>74</v>
      </c>
      <c r="B16" t="str">
        <f>IF($B$1="English",C16,D16)</f>
        <v>For more than 10 events please use extra forms</v>
      </c>
      <c r="C16" s="88" t="s">
        <v>192</v>
      </c>
      <c r="D16" s="88" t="s">
        <v>193</v>
      </c>
    </row>
    <row r="17" spans="2:4" x14ac:dyDescent="0.25">
      <c r="B17" t="str">
        <f>IF($B$1="English",C17,D17)</f>
        <v>RE:SOUND Fee ($15 per event)</v>
      </c>
      <c r="C17" s="88" t="s">
        <v>196</v>
      </c>
      <c r="D17" s="88" t="s">
        <v>197</v>
      </c>
    </row>
    <row r="20" spans="2:4" x14ac:dyDescent="0.25">
      <c r="D20" s="14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806EE227382EB429F47BE4D42CF6B9F" ma:contentTypeVersion="4" ma:contentTypeDescription="Create a new document." ma:contentTypeScope="" ma:versionID="9d90c141648ff1618443ffb2e1923805">
  <xsd:schema xmlns:xsd="http://www.w3.org/2001/XMLSchema" xmlns:xs="http://www.w3.org/2001/XMLSchema" xmlns:p="http://schemas.microsoft.com/office/2006/metadata/properties" xmlns:ns2="84eca689-8210-4da8-843e-3b73c6fcd837" xmlns:ns3="ce991ce1-64d4-48a5-9bf2-1030fbc403e0" targetNamespace="http://schemas.microsoft.com/office/2006/metadata/properties" ma:root="true" ma:fieldsID="7cb4e54ceabf42b1156488e3db662ffe" ns2:_="" ns3:_="">
    <xsd:import namespace="84eca689-8210-4da8-843e-3b73c6fcd837"/>
    <xsd:import namespace="ce991ce1-64d4-48a5-9bf2-1030fbc403e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eca689-8210-4da8-843e-3b73c6fcd8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e991ce1-64d4-48a5-9bf2-1030fbc403e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B6AB378-77C7-49F9-8FB0-4065A611FC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eca689-8210-4da8-843e-3b73c6fcd837"/>
    <ds:schemaRef ds:uri="ce991ce1-64d4-48a5-9bf2-1030fbc403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1277760-9630-42C4-9D9F-C6BFA724835B}">
  <ds:schemaRefs>
    <ds:schemaRef ds:uri="http://schemas.microsoft.com/office/infopath/2007/PartnerControls"/>
    <ds:schemaRef ds:uri="http://purl.org/dc/elements/1.1/"/>
    <ds:schemaRef ds:uri="http://schemas.microsoft.com/office/2006/documentManagement/types"/>
    <ds:schemaRef ds:uri="http://schemas.microsoft.com/office/2006/metadata/properties"/>
    <ds:schemaRef ds:uri="ce991ce1-64d4-48a5-9bf2-1030fbc403e0"/>
    <ds:schemaRef ds:uri="http://www.w3.org/XML/1998/namespace"/>
    <ds:schemaRef ds:uri="http://purl.org/dc/dcmitype/"/>
    <ds:schemaRef ds:uri="http://schemas.openxmlformats.org/package/2006/metadata/core-properties"/>
    <ds:schemaRef ds:uri="84eca689-8210-4da8-843e-3b73c6fcd837"/>
    <ds:schemaRef ds:uri="http://purl.org/dc/terms/"/>
  </ds:schemaRefs>
</ds:datastoreItem>
</file>

<file path=customXml/itemProps3.xml><?xml version="1.0" encoding="utf-8"?>
<ds:datastoreItem xmlns:ds="http://schemas.openxmlformats.org/officeDocument/2006/customXml" ds:itemID="{E19BC1B1-DDDD-4573-8338-1DBD830DF39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4A1 Form</vt:lpstr>
      <vt:lpstr>Language</vt:lpstr>
      <vt:lpstr>Tariffs</vt:lpstr>
      <vt:lpstr>Selected Tariff info</vt:lpstr>
      <vt:lpstr>Tariffs Info</vt:lpstr>
      <vt:lpstr>Licensee details section</vt:lpstr>
      <vt:lpstr>Province &amp; tax rates</vt:lpstr>
      <vt:lpstr>PostalCode validation</vt:lpstr>
      <vt:lpstr>page2 translations</vt:lpstr>
      <vt:lpstr>Page 2 calculation</vt:lpstr>
      <vt:lpstr>page4 translations</vt:lpstr>
      <vt:lpstr>correcttarifflanguage</vt:lpstr>
      <vt:lpstr>Language</vt:lpstr>
      <vt:lpstr>LicenseeField1</vt:lpstr>
      <vt:lpstr>LicenseeField2</vt:lpstr>
      <vt:lpstr>OuiNon</vt:lpstr>
      <vt:lpstr>'4A1 Form'!Print_Area</vt:lpstr>
      <vt:lpstr>Prov</vt:lpstr>
      <vt:lpstr>TariffEN</vt:lpstr>
      <vt:lpstr>TariffFR</vt:lpstr>
      <vt:lpstr>termsconditions</vt:lpstr>
      <vt:lpstr>YesNo</vt:lpstr>
    </vt:vector>
  </TitlesOfParts>
  <Company>SOCAN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Aylin Trifunovic</dc:creator>
  <cp:lastModifiedBy>Jaymes Stephen</cp:lastModifiedBy>
  <cp:lastPrinted>2013-01-23T21:05:57Z</cp:lastPrinted>
  <dcterms:created xsi:type="dcterms:W3CDTF">2012-11-08T14:09:23Z</dcterms:created>
  <dcterms:modified xsi:type="dcterms:W3CDTF">2019-10-03T18:19:13Z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0x0101004806EE227382EB429F47BE4D42CF6B9F</vt:lpwstr>
  </property>
</Properties>
</file>