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d3e5dff7cd7b9e8/Iglesia Adventista Del Septimo Dia/Area Coordinator/Forms/2024-2025/"/>
    </mc:Choice>
  </mc:AlternateContent>
  <xr:revisionPtr revIDLastSave="5" documentId="13_ncr:1_{3AF7EFA5-F29D-A849-8534-53038C5E2133}" xr6:coauthVersionLast="47" xr6:coauthVersionMax="47" xr10:uidLastSave="{B9EDC7EE-CEE2-4CC6-847C-A0B5EE6687DA}"/>
  <workbookProtection workbookAlgorithmName="SHA-512" workbookHashValue="aEYYyyylNQADR8Z7X5XoFugp8NT12He5T5+gqOAonWP4cHB6pAibOCJ8c/U9jRUyEChHi0Pcz18faYihKisAOA==" workbookSaltValue="x0P9thdKTevWvzip/1tSsw==" workbookSpinCount="100000" lockStructure="1"/>
  <bookViews>
    <workbookView xWindow="28635" yWindow="-2070" windowWidth="29130" windowHeight="15810" xr2:uid="{00000000-000D-0000-FFFF-FFFF00000000}"/>
  </bookViews>
  <sheets>
    <sheet name="Repor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K88" i="1" l="1"/>
  <c r="K85" i="1" l="1"/>
  <c r="K83" i="1"/>
  <c r="K81" i="1"/>
  <c r="K79" i="1"/>
  <c r="K77" i="1"/>
  <c r="K74" i="1"/>
  <c r="K71" i="1"/>
  <c r="K69" i="1"/>
  <c r="K90" i="1" s="1"/>
  <c r="K65" i="1" l="1"/>
  <c r="B92" i="1" l="1"/>
  <c r="B83" i="1" l="1"/>
  <c r="I39" i="1"/>
  <c r="I38" i="1"/>
  <c r="B91" i="1" l="1"/>
  <c r="B30" i="1" l="1"/>
  <c r="K18" i="1"/>
  <c r="K39" i="1"/>
  <c r="K38" i="1"/>
  <c r="K37" i="1"/>
  <c r="K36" i="1"/>
  <c r="K30" i="1"/>
  <c r="C39" i="1"/>
  <c r="C38" i="1"/>
  <c r="B35" i="1"/>
  <c r="K22" i="1" l="1"/>
  <c r="K17" i="1" l="1"/>
  <c r="K16" i="1"/>
  <c r="K62" i="1"/>
  <c r="K60" i="1"/>
  <c r="K57" i="1"/>
  <c r="K54" i="1"/>
  <c r="K52" i="1"/>
  <c r="K50" i="1"/>
  <c r="K47" i="1"/>
  <c r="K44" i="1"/>
  <c r="K32" i="1"/>
  <c r="K29" i="1"/>
  <c r="K25" i="1"/>
  <c r="K24" i="1"/>
  <c r="K23" i="1"/>
  <c r="E109" i="1"/>
  <c r="K26" i="1" l="1"/>
  <c r="K41" i="1"/>
  <c r="K67" i="1" l="1"/>
  <c r="K93" i="1" s="1"/>
  <c r="B77" i="1"/>
  <c r="B57" i="1"/>
</calcChain>
</file>

<file path=xl/sharedStrings.xml><?xml version="1.0" encoding="utf-8"?>
<sst xmlns="http://schemas.openxmlformats.org/spreadsheetml/2006/main" count="212" uniqueCount="138">
  <si>
    <t xml:space="preserve">  </t>
  </si>
  <si>
    <t>Points</t>
  </si>
  <si>
    <t>Possible</t>
  </si>
  <si>
    <t>Earned</t>
  </si>
  <si>
    <t>(Minimum 2 meetings per month, Maximum of 4 points per month)      (Pathfinder &amp; Staff)</t>
  </si>
  <si>
    <t>75% OF THE CLUB MUST PARTICIPATE IN THE FOLLOWING ACTIVITIES TO RECEIVE POINTS</t>
  </si>
  <si>
    <t>Conference Camporee (*)</t>
  </si>
  <si>
    <t>Community Service Project (*)</t>
  </si>
  <si>
    <t>Formal Inspection (*)</t>
  </si>
  <si>
    <t>Induction Service (*)</t>
  </si>
  <si>
    <t>Investiture Program (*)</t>
  </si>
  <si>
    <t>President’s Physical Fitness Day (*)</t>
  </si>
  <si>
    <t>Share Your Faith /Outreach (*)</t>
  </si>
  <si>
    <t>Newsletter (*)</t>
  </si>
  <si>
    <t>Campmeeting Participation (**)</t>
  </si>
  <si>
    <t>Club Campout (**)</t>
  </si>
  <si>
    <t>Director’s/Assistant’s Retreat (**)</t>
  </si>
  <si>
    <t>Leadership Weekend (**)</t>
  </si>
  <si>
    <t>Mail to:  Pathfinders, Oklahoma Conference, P.O. Box 32098, Oklahoma City, OK  73123</t>
  </si>
  <si>
    <t>Or email to: youth@okla-adventist.org</t>
  </si>
  <si>
    <t>Oklahoma Conference Monthly Report</t>
  </si>
  <si>
    <t>For the month of:</t>
  </si>
  <si>
    <t xml:space="preserve">Meeting Date: </t>
  </si>
  <si>
    <t xml:space="preserve">Club Name: </t>
  </si>
  <si>
    <t xml:space="preserve">Club Director: </t>
  </si>
  <si>
    <t xml:space="preserve">Church: </t>
  </si>
  <si>
    <t xml:space="preserve">Email: </t>
  </si>
  <si>
    <t xml:space="preserve">Time: </t>
  </si>
  <si>
    <t xml:space="preserve">Number in attendance : </t>
  </si>
  <si>
    <t>1 Point</t>
  </si>
  <si>
    <t>2 Points</t>
  </si>
  <si>
    <t>0 Points</t>
  </si>
  <si>
    <t>within 30 days?</t>
  </si>
  <si>
    <t>5th of the month?</t>
  </si>
  <si>
    <t>10th of the month?</t>
  </si>
  <si>
    <t xml:space="preserve">Date: </t>
  </si>
  <si>
    <t xml:space="preserve">Number participated:  </t>
  </si>
  <si>
    <t xml:space="preserve">Number participated: </t>
  </si>
  <si>
    <t>Area Campout (*)</t>
  </si>
  <si>
    <t>Field Trip (**)</t>
  </si>
  <si>
    <t xml:space="preserve">Report Prepared By : </t>
  </si>
  <si>
    <t xml:space="preserve">Phone: </t>
  </si>
  <si>
    <t xml:space="preserve">Email :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</si>
  <si>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</si>
  <si>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</si>
  <si>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</si>
  <si>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</si>
  <si>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</si>
  <si>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</si>
  <si>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</si>
  <si>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</si>
  <si>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</si>
  <si>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</si>
  <si>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</si>
  <si>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</si>
  <si>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</si>
  <si>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</si>
  <si>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</si>
  <si>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</si>
  <si>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</si>
  <si>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</si>
  <si>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</si>
  <si>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</si>
  <si>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</si>
  <si>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Section B</t>
  </si>
  <si>
    <t>Section A</t>
  </si>
  <si>
    <t xml:space="preserve">Day of Regular Club Meeting: </t>
  </si>
  <si>
    <r>
      <t>Club Registration (*)</t>
    </r>
    <r>
      <rPr>
        <sz val="12"/>
        <color theme="1"/>
        <rFont val="Arial"/>
        <family val="2"/>
      </rPr>
      <t xml:space="preserve"> </t>
    </r>
  </si>
  <si>
    <t xml:space="preserve">    (Insurance and Background checks completed for entire staff by October 1 )</t>
  </si>
  <si>
    <t xml:space="preserve">    (2 overnight stays required.  Max 2 Camporees per year)</t>
  </si>
  <si>
    <t xml:space="preserve">    (2 overnight stays required)</t>
  </si>
  <si>
    <t xml:space="preserve">    (Max. 2 points per year)</t>
  </si>
  <si>
    <t xml:space="preserve">    (75% of the club must complete AY class work to be eligible for Honor Club) </t>
  </si>
  <si>
    <t xml:space="preserve">    (2 per year max.)</t>
  </si>
  <si>
    <t xml:space="preserve">    (1 overnight stay required, max. 2 points per year)</t>
  </si>
  <si>
    <t xml:space="preserve">    (Describe event on page 2. max. 2 points per year)</t>
  </si>
  <si>
    <t xml:space="preserve">Sub-Total of Section A = </t>
  </si>
  <si>
    <t xml:space="preserve">Sub-Total of Section B = </t>
  </si>
  <si>
    <t xml:space="preserve">Field Trip/Club Campout Summary: </t>
  </si>
  <si>
    <t>Outreach/Share your Faith Summary:</t>
  </si>
  <si>
    <t>Sooner News Summary:</t>
  </si>
  <si>
    <t>Instructions</t>
  </si>
  <si>
    <t>1.</t>
  </si>
  <si>
    <t>Adventurer Clubs within the Oklahoma Conference of Seventh-day Adventists.</t>
  </si>
  <si>
    <t>2.</t>
  </si>
  <si>
    <t>This "Report" template is intended to be used by both Pathfinder Clubs and</t>
  </si>
  <si>
    <t>3.</t>
  </si>
  <si>
    <t>Entries in Orange fields must be dates.</t>
  </si>
  <si>
    <t>4.</t>
  </si>
  <si>
    <t>Entries in Light Blue fields must be a number.</t>
  </si>
  <si>
    <t>Entries in Light Yellow are informational in nature.</t>
  </si>
  <si>
    <t>5.</t>
  </si>
  <si>
    <t>Vertical Lookup Table</t>
  </si>
  <si>
    <t>6.</t>
  </si>
  <si>
    <t>7.</t>
  </si>
  <si>
    <t>Pathfinders</t>
  </si>
  <si>
    <t>Adventurers</t>
  </si>
  <si>
    <t>Section C</t>
  </si>
  <si>
    <t>END</t>
  </si>
  <si>
    <t>Thank you for being involved with the youth in your church. We appreciate all the hard</t>
  </si>
  <si>
    <t xml:space="preserve">work you put into creating an atmosphere of love and learning. </t>
  </si>
  <si>
    <t>When printing, choose "Print Selection" and "Fit columns to page" after</t>
  </si>
  <si>
    <t>A13</t>
  </si>
  <si>
    <t>A14</t>
  </si>
  <si>
    <t>A15</t>
  </si>
  <si>
    <t>A16</t>
  </si>
  <si>
    <t xml:space="preserve">    (Must have a minimum of two events per year. Describe event in Section C2. Max. 2 points per year)</t>
  </si>
  <si>
    <t xml:space="preserve">    Monthly participation in Newsletter with photos and detailed written description of the month. Section C3</t>
  </si>
  <si>
    <t xml:space="preserve">Area Level (*) </t>
  </si>
  <si>
    <t xml:space="preserve">Grand Total Points Earned = </t>
  </si>
  <si>
    <t>the first line of text will show. The cell can be copied into a "WORD" document</t>
  </si>
  <si>
    <t>Enter summaries in Section C. Fill in blank. After hitting the enter key, only</t>
  </si>
  <si>
    <t>and pasted as "text-only". The entire cell will be copied, not just what shows.</t>
  </si>
  <si>
    <t>(Area Level Bible Bowl is required to be eligible for Honor Club.)</t>
  </si>
  <si>
    <t>Did your club participate?  Y or N</t>
  </si>
  <si>
    <t xml:space="preserve"> Printed</t>
  </si>
  <si>
    <t>8.</t>
  </si>
  <si>
    <t>When you have finished reading these instructions, click on the yellow tab</t>
  </si>
  <si>
    <t>below to complete the report.</t>
  </si>
  <si>
    <t>highlighting from cell A1 down to cell K111 (END) on the "Report" tab.</t>
  </si>
  <si>
    <t>Entries in Light Green fields must be a single letter: P or A; Y or N.</t>
  </si>
  <si>
    <r>
      <t xml:space="preserve">   </t>
    </r>
    <r>
      <rPr>
        <b/>
        <sz val="12"/>
        <color theme="1"/>
        <rFont val="Arial"/>
        <family val="2"/>
      </rPr>
      <t>Project (**)</t>
    </r>
    <r>
      <rPr>
        <sz val="12"/>
        <color theme="1"/>
        <rFont val="Arial"/>
        <family val="2"/>
      </rPr>
      <t xml:space="preserve">  (Max. 2 points per year)</t>
    </r>
  </si>
  <si>
    <t xml:space="preserve">Home Church Improvement </t>
  </si>
  <si>
    <t xml:space="preserve">Conference Level (**) </t>
  </si>
  <si>
    <t>9.</t>
  </si>
  <si>
    <t>To submit the report, save the document to your hard drive, then attach the</t>
  </si>
  <si>
    <t>document to an email and send it to the address at the bottom of the report.</t>
  </si>
  <si>
    <t>You may send it via USPS mail also.</t>
  </si>
  <si>
    <t>Was this report mailed, or e-mailed by (*) the</t>
  </si>
  <si>
    <r>
      <t>(Enter</t>
    </r>
    <r>
      <rPr>
        <b/>
        <sz val="12"/>
        <color theme="1"/>
        <rFont val="Arial"/>
        <family val="2"/>
      </rPr>
      <t xml:space="preserve"> Y</t>
    </r>
    <r>
      <rPr>
        <sz val="12"/>
        <color theme="1"/>
        <rFont val="Arial"/>
        <family val="2"/>
      </rPr>
      <t xml:space="preserve"> or </t>
    </r>
    <r>
      <rPr>
        <b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on ONE line to the right.)</t>
    </r>
  </si>
  <si>
    <t xml:space="preserve"> Honor Club requires 9 monthly reports per year to be Honor Club.</t>
  </si>
  <si>
    <t xml:space="preserve">Wewoka Woods Improvement </t>
  </si>
  <si>
    <t>Year of:</t>
  </si>
  <si>
    <r>
      <rPr>
        <sz val="12"/>
        <color theme="1"/>
        <rFont val="Arial"/>
        <family val="2"/>
      </rPr>
      <t xml:space="preserve">Is this a Pathfinder Club </t>
    </r>
    <r>
      <rPr>
        <b/>
        <sz val="12"/>
        <color theme="1"/>
        <rFont val="Arial"/>
        <family val="2"/>
      </rPr>
      <t>(P)</t>
    </r>
    <r>
      <rPr>
        <sz val="12"/>
        <color theme="1"/>
        <rFont val="Arial"/>
        <family val="2"/>
      </rPr>
      <t xml:space="preserve"> Report or an Adventurer Club </t>
    </r>
    <r>
      <rPr>
        <b/>
        <sz val="12"/>
        <color theme="1"/>
        <rFont val="Arial"/>
        <family val="2"/>
      </rPr>
      <t>(A)</t>
    </r>
    <r>
      <rPr>
        <sz val="12"/>
        <color theme="1"/>
        <rFont val="Arial"/>
        <family val="2"/>
      </rPr>
      <t xml:space="preserve"> Report? Enter a </t>
    </r>
    <r>
      <rPr>
        <b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 or an </t>
    </r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: </t>
    </r>
  </si>
  <si>
    <t>How many children are registered in your club?</t>
  </si>
  <si>
    <t>1 Points</t>
  </si>
  <si>
    <t>P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</si>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</sst>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2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 vertical="center"/>
    </xf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vertical="center"/>
    </xf>
    <xf numFmtId="0" fontId="1" fillId="0" borderId="0" xfId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indent="12"/>
    </xf>
    <xf numFmtId="0" fontId="0" fillId="0" borderId="0" xfId="0" quotePrefix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5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quotePrefix="1" applyFont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14" fontId="0" fillId="0" borderId="0" xfId="0" applyNumberFormat="1"/>
    <xf numFmtId="0" fontId="8" fillId="0" borderId="8" xfId="0" applyFont="1" applyBorder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7" xfId="0" applyFont="1" applyBorder="1"/>
    <xf numFmtId="0" fontId="8" fillId="0" borderId="0" xfId="0" applyFont="1"/>
    <xf numFmtId="0" fontId="2" fillId="0" borderId="0" xfId="0" applyFont="1" applyAlignment="1">
      <alignment horizontal="right" vertical="center"/>
    </xf>
    <xf numFmtId="0" fontId="9" fillId="0" borderId="9" xfId="0" applyFont="1" applyBorder="1"/>
    <xf numFmtId="0" fontId="9" fillId="0" borderId="14" xfId="0" applyFont="1" applyBorder="1"/>
    <xf numFmtId="0" fontId="8" fillId="6" borderId="1" xfId="0" applyFont="1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0" fillId="6" borderId="1" xfId="0" applyFill="1" applyBorder="1" applyAlignment="1" applyProtection="1">
      <alignment horizontal="left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th@okla-adventist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111"/>
  <sheetViews>
    <sheetView tabSelected="1" workbookViewId="0">
      <pane ySplit="14" topLeftCell="A15" activePane="bottomLeft" state="frozen"/>
      <selection pane="bottomLeft" activeCell="H17" sqref="H17"/>
    </sheetView>
  </sheetViews>
  <sheetFormatPr defaultColWidth="8.69140625" defaultRowHeight="15.5" x14ac:dyDescent="0.35"/>
  <cols>
    <col min="1" max="1" width="4.4609375" customWidth="1"/>
    <col min="2" max="2" width="13.84375" customWidth="1"/>
    <col min="3" max="3" width="14.4609375" customWidth="1"/>
    <col min="4" max="4" width="7.53515625" customWidth="1"/>
    <col min="5" max="5" width="19.84375" customWidth="1"/>
    <col min="7" max="7" width="6.84375" customWidth="1"/>
    <col min="8" max="8" width="10.07421875" customWidth="1"/>
    <col min="9" max="9" width="8.4609375" customWidth="1"/>
    <col min="10" max="10" width="2.07421875" customWidth="1"/>
    <col min="11" max="11" width="8.4609375" customWidth="1"/>
  </cols>
  <sheetData>
    <row r="1" spans="1:11" ht="30" x14ac:dyDescent="0.35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1.25" customHeight="1" x14ac:dyDescent="0.35">
      <c r="B2" s="3"/>
      <c r="C2" s="3"/>
      <c r="D2" s="3"/>
    </row>
    <row r="3" spans="1:11" ht="18" x14ac:dyDescent="0.4">
      <c r="B3" s="2" t="s">
        <v>21</v>
      </c>
      <c r="C3" s="62"/>
      <c r="D3" s="4"/>
      <c r="E3" s="79"/>
      <c r="F3" t="s">
        <v>132</v>
      </c>
      <c r="G3" s="85"/>
      <c r="H3" s="85"/>
    </row>
    <row r="4" spans="1:11" x14ac:dyDescent="0.35">
      <c r="B4" s="4"/>
      <c r="C4" s="4"/>
      <c r="D4" s="4"/>
    </row>
    <row r="5" spans="1:11" ht="18" x14ac:dyDescent="0.4">
      <c r="B5" s="3" t="s">
        <v>23</v>
      </c>
      <c r="C5" s="82"/>
      <c r="D5" s="82"/>
      <c r="E5" s="82"/>
      <c r="F5" s="11" t="s">
        <v>25</v>
      </c>
      <c r="G5" s="82"/>
      <c r="H5" s="82"/>
      <c r="I5" s="82"/>
      <c r="J5" s="82"/>
      <c r="K5" s="82"/>
    </row>
    <row r="6" spans="1:11" x14ac:dyDescent="0.35">
      <c r="B6" s="4"/>
      <c r="C6" s="4"/>
      <c r="D6" s="4"/>
    </row>
    <row r="7" spans="1:11" x14ac:dyDescent="0.35">
      <c r="B7" s="3" t="s">
        <v>24</v>
      </c>
      <c r="C7" s="81"/>
      <c r="D7" s="81"/>
      <c r="E7" s="81"/>
      <c r="F7" s="11" t="s">
        <v>26</v>
      </c>
      <c r="G7" s="81"/>
      <c r="H7" s="81"/>
      <c r="I7" s="81"/>
      <c r="J7" s="81"/>
      <c r="K7" s="81"/>
    </row>
    <row r="8" spans="1:11" x14ac:dyDescent="0.35">
      <c r="B8" s="4"/>
      <c r="C8" s="4"/>
      <c r="D8" s="4"/>
    </row>
    <row r="9" spans="1:11" x14ac:dyDescent="0.35">
      <c r="D9" s="3" t="s">
        <v>66</v>
      </c>
      <c r="E9" s="63"/>
      <c r="F9" s="11" t="s">
        <v>27</v>
      </c>
      <c r="G9" s="81"/>
      <c r="H9" s="81"/>
      <c r="I9" s="81"/>
    </row>
    <row r="10" spans="1:11" ht="16" thickBot="1" x14ac:dyDescent="0.4">
      <c r="B10" s="4"/>
      <c r="C10" s="4"/>
      <c r="D10" s="4"/>
    </row>
    <row r="11" spans="1:11" ht="16" thickBot="1" x14ac:dyDescent="0.4">
      <c r="C11" s="4"/>
      <c r="D11" s="4"/>
      <c r="E11" s="16"/>
      <c r="F11" s="4"/>
      <c r="G11" s="36" t="s">
        <v>133</v>
      </c>
      <c r="H11" s="64" t="s">
        <v>136</v>
      </c>
    </row>
    <row r="12" spans="1:11" x14ac:dyDescent="0.35">
      <c r="B12" s="4" t="s">
        <v>0</v>
      </c>
      <c r="C12" s="4"/>
      <c r="D12" s="4"/>
    </row>
    <row r="13" spans="1:11" x14ac:dyDescent="0.35">
      <c r="C13" s="4"/>
      <c r="E13" s="3" t="s">
        <v>134</v>
      </c>
      <c r="F13" s="65">
        <v>20</v>
      </c>
      <c r="I13" s="55" t="s">
        <v>1</v>
      </c>
      <c r="K13" s="55" t="s">
        <v>1</v>
      </c>
    </row>
    <row r="14" spans="1:11" x14ac:dyDescent="0.35">
      <c r="I14" s="56" t="s">
        <v>2</v>
      </c>
      <c r="K14" s="56" t="s">
        <v>3</v>
      </c>
    </row>
    <row r="15" spans="1:11" x14ac:dyDescent="0.35">
      <c r="A15" s="26" t="s">
        <v>65</v>
      </c>
      <c r="B15" s="27"/>
      <c r="I15" s="17"/>
      <c r="K15" s="17"/>
    </row>
    <row r="16" spans="1:11" x14ac:dyDescent="0.35">
      <c r="A16" s="23" t="s">
        <v>43</v>
      </c>
      <c r="C16" s="4"/>
      <c r="D16" s="4"/>
      <c r="E16" s="3" t="s">
        <v>128</v>
      </c>
      <c r="F16" s="13" t="s">
        <v>33</v>
      </c>
      <c r="G16" s="4"/>
      <c r="H16" s="77" t="s">
        <v>137</v>
      </c>
      <c r="I16" s="10" t="s">
        <v>30</v>
      </c>
      <c r="K16" s="14">
        <f>IF(H16="Y",2," ")</f>
        <v>2</v>
      </c>
    </row>
    <row r="17" spans="1:13" x14ac:dyDescent="0.35">
      <c r="B17" s="4"/>
      <c r="C17" s="13" t="s">
        <v>129</v>
      </c>
      <c r="D17" s="4"/>
      <c r="F17" s="4" t="s">
        <v>34</v>
      </c>
      <c r="G17" s="4"/>
      <c r="H17" s="78"/>
      <c r="I17" s="14" t="s">
        <v>135</v>
      </c>
      <c r="K17" s="14" t="str">
        <f>IF(H17="Y",1," ")</f>
        <v xml:space="preserve"> </v>
      </c>
      <c r="L17" s="14"/>
    </row>
    <row r="18" spans="1:13" x14ac:dyDescent="0.35">
      <c r="B18" s="4"/>
      <c r="C18" s="4"/>
      <c r="D18" s="4"/>
      <c r="F18" s="4" t="s">
        <v>32</v>
      </c>
      <c r="G18" s="4"/>
      <c r="H18" s="78"/>
      <c r="I18" s="14" t="s">
        <v>31</v>
      </c>
      <c r="K18" s="14" t="str">
        <f>IF(H18="Y",0," ")</f>
        <v xml:space="preserve"> </v>
      </c>
      <c r="L18" s="14"/>
    </row>
    <row r="19" spans="1:13" x14ac:dyDescent="0.35">
      <c r="B19" s="5" t="s">
        <v>130</v>
      </c>
      <c r="C19" s="5"/>
      <c r="D19" s="5"/>
    </row>
    <row r="20" spans="1:13" ht="16" thickBot="1" x14ac:dyDescent="0.4">
      <c r="B20" s="5"/>
      <c r="C20" s="5"/>
      <c r="D20" s="5"/>
    </row>
    <row r="21" spans="1:13" ht="16" thickBot="1" x14ac:dyDescent="0.4">
      <c r="B21" s="30" t="s">
        <v>5</v>
      </c>
      <c r="C21" s="31"/>
      <c r="D21" s="31"/>
      <c r="E21" s="32"/>
      <c r="F21" s="32"/>
      <c r="G21" s="32"/>
      <c r="H21" s="33"/>
    </row>
    <row r="22" spans="1:13" x14ac:dyDescent="0.35">
      <c r="A22" s="23" t="s">
        <v>44</v>
      </c>
      <c r="B22" s="3" t="s">
        <v>22</v>
      </c>
      <c r="C22" s="66"/>
      <c r="D22" s="12"/>
      <c r="E22" s="3" t="s">
        <v>28</v>
      </c>
      <c r="F22" s="69"/>
      <c r="G22" s="4"/>
      <c r="H22" s="14"/>
      <c r="I22" s="14" t="s">
        <v>29</v>
      </c>
      <c r="K22" s="10" t="str">
        <f>IF(F$13&lt;1," ",IF(F22&gt;=$F$13*0.75,1," "))</f>
        <v xml:space="preserve"> </v>
      </c>
    </row>
    <row r="23" spans="1:13" x14ac:dyDescent="0.35">
      <c r="B23" s="3" t="s">
        <v>22</v>
      </c>
      <c r="C23" s="67"/>
      <c r="D23" s="2"/>
      <c r="E23" s="3" t="s">
        <v>28</v>
      </c>
      <c r="F23" s="69"/>
      <c r="G23" s="4"/>
      <c r="H23" s="4"/>
      <c r="I23" s="14" t="s">
        <v>29</v>
      </c>
      <c r="K23" s="10" t="str">
        <f>IF(F$13&lt;1," ",IF(F23&gt;=$F$13*0.75,1," "))</f>
        <v xml:space="preserve"> </v>
      </c>
    </row>
    <row r="24" spans="1:13" x14ac:dyDescent="0.35">
      <c r="B24" s="3" t="s">
        <v>22</v>
      </c>
      <c r="C24" s="68"/>
      <c r="D24" s="2"/>
      <c r="E24" s="3" t="s">
        <v>28</v>
      </c>
      <c r="F24" s="69"/>
      <c r="G24" s="4"/>
      <c r="H24" s="4"/>
      <c r="I24" s="14" t="s">
        <v>29</v>
      </c>
      <c r="K24" s="10" t="str">
        <f>IF(F$13&lt;1," ",IF(F24&gt;=$F$13*0.75,1," "))</f>
        <v xml:space="preserve"> </v>
      </c>
    </row>
    <row r="25" spans="1:13" x14ac:dyDescent="0.35">
      <c r="B25" s="3" t="s">
        <v>22</v>
      </c>
      <c r="C25" s="67"/>
      <c r="D25" s="2"/>
      <c r="E25" s="3" t="s">
        <v>28</v>
      </c>
      <c r="F25" s="69"/>
      <c r="G25" s="4"/>
      <c r="H25" s="4"/>
      <c r="I25" s="14" t="s">
        <v>29</v>
      </c>
      <c r="K25" s="10" t="str">
        <f>IF(F$13&lt;1," ",IF(F25&gt;=$F$13*0.75,1," "))</f>
        <v xml:space="preserve"> </v>
      </c>
    </row>
    <row r="26" spans="1:13" x14ac:dyDescent="0.35">
      <c r="B26" s="3" t="s">
        <v>22</v>
      </c>
      <c r="C26" s="67"/>
      <c r="D26" s="2"/>
      <c r="E26" s="3" t="s">
        <v>28</v>
      </c>
      <c r="F26" s="69"/>
      <c r="G26" s="4"/>
      <c r="H26" s="4"/>
      <c r="I26" s="14" t="s">
        <v>29</v>
      </c>
      <c r="K26" s="29" t="str">
        <f>IF(F$13&lt;1," ",IF((SUM(K22:K25)=4),0,IF(F26&gt;=$F$13*0.75,1," ")))</f>
        <v xml:space="preserve"> </v>
      </c>
    </row>
    <row r="27" spans="1:13" x14ac:dyDescent="0.35">
      <c r="B27" s="4" t="s">
        <v>4</v>
      </c>
      <c r="C27" s="4"/>
      <c r="D27" s="4"/>
      <c r="I27" s="14"/>
    </row>
    <row r="28" spans="1:13" x14ac:dyDescent="0.35">
      <c r="B28" s="4"/>
      <c r="C28" s="4"/>
      <c r="D28" s="4"/>
      <c r="I28" s="14"/>
    </row>
    <row r="29" spans="1:13" x14ac:dyDescent="0.35">
      <c r="A29" s="23" t="s">
        <v>45</v>
      </c>
      <c r="B29" s="4" t="str">
        <f>IF(H11="P","Number of Pathfinders in field/dress uniform. (*) (Must equal 75%):","Number of Adventurers in field/dress uniform. (*) ")</f>
        <v>Number of Pathfinders in field/dress uniform. (*) (Must equal 75%):</v>
      </c>
      <c r="C29" s="4"/>
      <c r="D29" s="4"/>
      <c r="F29" s="69"/>
      <c r="I29" s="14" t="s">
        <v>29</v>
      </c>
      <c r="J29" s="4"/>
      <c r="K29" s="14" t="str">
        <f>IF(F$13&lt;1," ",IF($F$29&gt;=$F$13*0.75,1," "))</f>
        <v xml:space="preserve"> </v>
      </c>
      <c r="L29" s="4"/>
    </row>
    <row r="30" spans="1:13" x14ac:dyDescent="0.35">
      <c r="A30" s="23" t="s">
        <v>46</v>
      </c>
      <c r="B30" s="4" t="str">
        <f>IF(H11="P","All Pathfinders working on AY class work. (*)","All Adventurers working on AY class work. (*)")</f>
        <v>All Pathfinders working on AY class work. (*)</v>
      </c>
      <c r="C30" s="4"/>
      <c r="D30" s="4"/>
      <c r="F30" s="70"/>
      <c r="I30" s="14" t="s">
        <v>29</v>
      </c>
      <c r="J30" s="4"/>
      <c r="K30" s="14" t="str">
        <f>IF($F$30="Y",1," ")</f>
        <v xml:space="preserve"> </v>
      </c>
      <c r="L30" s="4"/>
    </row>
    <row r="31" spans="1:13" x14ac:dyDescent="0.35">
      <c r="B31" s="6"/>
      <c r="C31" s="6"/>
      <c r="D31" s="6"/>
      <c r="F31" s="71"/>
      <c r="I31" s="14"/>
    </row>
    <row r="32" spans="1:13" x14ac:dyDescent="0.35">
      <c r="A32" s="23" t="s">
        <v>47</v>
      </c>
      <c r="B32" s="7" t="s">
        <v>38</v>
      </c>
      <c r="C32" s="7"/>
      <c r="D32" s="7"/>
      <c r="E32" s="3" t="s">
        <v>37</v>
      </c>
      <c r="F32" s="69"/>
      <c r="G32" s="3" t="s">
        <v>35</v>
      </c>
      <c r="H32" s="72"/>
      <c r="I32" s="14" t="s">
        <v>29</v>
      </c>
      <c r="K32" s="14" t="str">
        <f>IF(F$13&lt;1," ",IF($F$32&gt;=$F$13*0.75,1," "))</f>
        <v xml:space="preserve"> </v>
      </c>
      <c r="M32" s="4"/>
    </row>
    <row r="33" spans="1:12" x14ac:dyDescent="0.35">
      <c r="A33" s="23"/>
      <c r="B33" s="13" t="s">
        <v>70</v>
      </c>
      <c r="C33" s="4"/>
      <c r="D33" s="4"/>
      <c r="I33" s="14"/>
    </row>
    <row r="34" spans="1:12" x14ac:dyDescent="0.35">
      <c r="A34" s="23"/>
      <c r="B34" s="7"/>
      <c r="C34" s="7"/>
      <c r="D34" s="7"/>
      <c r="I34" s="14"/>
    </row>
    <row r="35" spans="1:12" x14ac:dyDescent="0.35">
      <c r="A35" s="23" t="s">
        <v>48</v>
      </c>
      <c r="B35" s="7" t="str">
        <f>IF(H11="P","Pathfinder Bible Bowl (*)","Adventurer Bible Bowl (*)")</f>
        <v>Pathfinder Bible Bowl (*)</v>
      </c>
      <c r="C35" s="7"/>
      <c r="D35" s="7"/>
      <c r="F35" s="7"/>
      <c r="H35" s="59" t="s">
        <v>113</v>
      </c>
      <c r="I35" s="10"/>
    </row>
    <row r="36" spans="1:12" x14ac:dyDescent="0.35">
      <c r="A36" s="23"/>
      <c r="C36" s="15" t="s">
        <v>108</v>
      </c>
      <c r="D36" t="s">
        <v>114</v>
      </c>
      <c r="F36" s="73"/>
      <c r="I36" s="14" t="s">
        <v>29</v>
      </c>
      <c r="K36" s="14" t="str">
        <f>IF($F36="Y",1," ")</f>
        <v xml:space="preserve"> </v>
      </c>
    </row>
    <row r="37" spans="1:12" x14ac:dyDescent="0.35">
      <c r="A37" s="23"/>
      <c r="C37" s="15" t="s">
        <v>123</v>
      </c>
      <c r="F37" s="73"/>
      <c r="I37" s="14" t="s">
        <v>29</v>
      </c>
      <c r="K37" s="14" t="str">
        <f t="shared" ref="K37:K39" si="0">IF($F37="Y",1," ")</f>
        <v xml:space="preserve"> </v>
      </c>
    </row>
    <row r="38" spans="1:12" x14ac:dyDescent="0.35">
      <c r="A38" s="23"/>
      <c r="C38" s="15" t="str">
        <f>IF(H11="P","Union Level(**) "," ")</f>
        <v xml:space="preserve">Union Level(**) </v>
      </c>
      <c r="F38" s="73"/>
      <c r="I38" s="14" t="str">
        <f t="shared" ref="I38:I39" si="1">IF(H$11="P","1 Point"," ")</f>
        <v>1 Point</v>
      </c>
      <c r="K38" s="14" t="str">
        <f t="shared" si="0"/>
        <v xml:space="preserve"> </v>
      </c>
    </row>
    <row r="39" spans="1:12" x14ac:dyDescent="0.35">
      <c r="A39" s="23"/>
      <c r="C39" s="15" t="str">
        <f>IF(H11="P","Division Level (**) "," ")</f>
        <v xml:space="preserve">Division Level (**) </v>
      </c>
      <c r="F39" s="73"/>
      <c r="I39" s="14" t="str">
        <f t="shared" si="1"/>
        <v>1 Point</v>
      </c>
      <c r="K39" s="14" t="str">
        <f t="shared" si="0"/>
        <v xml:space="preserve"> </v>
      </c>
    </row>
    <row r="40" spans="1:12" x14ac:dyDescent="0.35">
      <c r="A40" s="23"/>
      <c r="B40" s="4"/>
      <c r="C40" s="4"/>
      <c r="D40" s="4"/>
      <c r="F40" s="71"/>
      <c r="I40" s="14"/>
    </row>
    <row r="41" spans="1:12" x14ac:dyDescent="0.35">
      <c r="A41" s="23" t="s">
        <v>49</v>
      </c>
      <c r="B41" s="7" t="s">
        <v>67</v>
      </c>
      <c r="C41" s="7"/>
      <c r="D41" s="7"/>
      <c r="E41" s="4"/>
      <c r="F41" s="73"/>
      <c r="I41" s="14" t="s">
        <v>29</v>
      </c>
      <c r="J41" s="7"/>
      <c r="K41" s="14" t="str">
        <f>IF($F$41="y",1," ")</f>
        <v xml:space="preserve"> </v>
      </c>
    </row>
    <row r="42" spans="1:12" x14ac:dyDescent="0.35">
      <c r="A42" s="23"/>
      <c r="B42" s="13" t="s">
        <v>68</v>
      </c>
      <c r="C42" s="7"/>
      <c r="D42" s="7"/>
      <c r="E42" s="4"/>
      <c r="F42" s="4"/>
      <c r="J42" s="7"/>
    </row>
    <row r="43" spans="1:12" x14ac:dyDescent="0.35">
      <c r="A43" s="23"/>
      <c r="B43" s="13"/>
      <c r="C43" s="7"/>
      <c r="D43" s="7"/>
      <c r="E43" s="4"/>
      <c r="F43" s="4"/>
      <c r="J43" s="7"/>
    </row>
    <row r="44" spans="1:12" x14ac:dyDescent="0.35">
      <c r="A44" s="23" t="s">
        <v>50</v>
      </c>
      <c r="B44" s="7" t="s">
        <v>6</v>
      </c>
      <c r="C44" s="7"/>
      <c r="D44" s="7"/>
      <c r="E44" s="3" t="s">
        <v>36</v>
      </c>
      <c r="F44" s="69"/>
      <c r="G44" s="3" t="s">
        <v>35</v>
      </c>
      <c r="H44" s="72"/>
      <c r="I44" s="14" t="s">
        <v>29</v>
      </c>
      <c r="J44" s="4"/>
      <c r="K44" s="14" t="str">
        <f>IF(F$13&lt;1," ",IF($F44&gt;=$F$13*0.75,1," "))</f>
        <v xml:space="preserve"> </v>
      </c>
      <c r="L44" s="4"/>
    </row>
    <row r="45" spans="1:12" x14ac:dyDescent="0.35">
      <c r="A45" s="23"/>
      <c r="B45" s="13" t="s">
        <v>69</v>
      </c>
      <c r="C45" s="4"/>
      <c r="D45" s="4"/>
      <c r="F45" s="71"/>
      <c r="H45" s="71"/>
    </row>
    <row r="46" spans="1:12" x14ac:dyDescent="0.35">
      <c r="A46" s="23"/>
      <c r="B46" s="4"/>
      <c r="C46" s="4"/>
      <c r="D46" s="4"/>
      <c r="F46" s="71"/>
      <c r="H46" s="71"/>
    </row>
    <row r="47" spans="1:12" x14ac:dyDescent="0.35">
      <c r="A47" s="23" t="s">
        <v>51</v>
      </c>
      <c r="B47" s="7" t="s">
        <v>7</v>
      </c>
      <c r="C47" s="7"/>
      <c r="D47" s="7"/>
      <c r="E47" s="3" t="s">
        <v>36</v>
      </c>
      <c r="F47" s="69">
        <v>20</v>
      </c>
      <c r="G47" s="3" t="s">
        <v>35</v>
      </c>
      <c r="H47" s="72">
        <v>45545</v>
      </c>
      <c r="I47" s="14" t="s">
        <v>29</v>
      </c>
      <c r="K47" s="14">
        <f>IF(F$13&lt;1," ",IF($F47&gt;=$F$13*0.75,1," "))</f>
        <v>1</v>
      </c>
    </row>
    <row r="48" spans="1:12" x14ac:dyDescent="0.35">
      <c r="A48" s="23"/>
      <c r="B48" s="13" t="s">
        <v>71</v>
      </c>
      <c r="C48" s="4"/>
      <c r="D48" s="4"/>
      <c r="F48" s="71"/>
      <c r="H48" s="71"/>
      <c r="I48" s="14"/>
    </row>
    <row r="49" spans="1:11" x14ac:dyDescent="0.35">
      <c r="A49" s="23"/>
      <c r="B49" s="7"/>
      <c r="C49" s="7"/>
      <c r="D49" s="7"/>
      <c r="F49" s="71"/>
      <c r="H49" s="71"/>
      <c r="I49" s="14"/>
    </row>
    <row r="50" spans="1:11" x14ac:dyDescent="0.35">
      <c r="A50" s="23" t="s">
        <v>52</v>
      </c>
      <c r="B50" s="7" t="s">
        <v>8</v>
      </c>
      <c r="C50" s="7"/>
      <c r="D50" s="7"/>
      <c r="E50" s="3" t="s">
        <v>36</v>
      </c>
      <c r="F50" s="69"/>
      <c r="G50" s="3" t="s">
        <v>35</v>
      </c>
      <c r="H50" s="74"/>
      <c r="I50" s="14" t="s">
        <v>29</v>
      </c>
      <c r="K50" s="14" t="str">
        <f>IF(F$13&lt;1," ",IF($F50&gt;=$F$13*0.75,1," "))</f>
        <v xml:space="preserve"> </v>
      </c>
    </row>
    <row r="51" spans="1:11" x14ac:dyDescent="0.35">
      <c r="A51" s="23"/>
      <c r="B51" s="4"/>
      <c r="C51" s="4"/>
      <c r="D51" s="4"/>
      <c r="F51" s="71"/>
      <c r="H51" s="71"/>
      <c r="I51" s="14"/>
    </row>
    <row r="52" spans="1:11" x14ac:dyDescent="0.35">
      <c r="A52" s="23" t="s">
        <v>53</v>
      </c>
      <c r="B52" s="7" t="s">
        <v>9</v>
      </c>
      <c r="C52" s="7"/>
      <c r="D52" s="7"/>
      <c r="E52" s="3" t="s">
        <v>36</v>
      </c>
      <c r="F52" s="69"/>
      <c r="G52" s="3" t="s">
        <v>35</v>
      </c>
      <c r="H52" s="74"/>
      <c r="I52" s="14" t="s">
        <v>29</v>
      </c>
      <c r="K52" s="14" t="str">
        <f>IF(F$13&lt;1," ",IF($F52&gt;=$F$13*0.75,1," "))</f>
        <v xml:space="preserve"> </v>
      </c>
    </row>
    <row r="53" spans="1:11" x14ac:dyDescent="0.35">
      <c r="A53" s="23"/>
      <c r="B53" s="4"/>
      <c r="C53" s="4"/>
      <c r="D53" s="4"/>
      <c r="F53" s="71"/>
      <c r="H53" s="71"/>
      <c r="I53" s="14"/>
    </row>
    <row r="54" spans="1:11" x14ac:dyDescent="0.35">
      <c r="A54" s="23" t="s">
        <v>54</v>
      </c>
      <c r="B54" s="7" t="s">
        <v>10</v>
      </c>
      <c r="C54" s="7"/>
      <c r="D54" s="7"/>
      <c r="E54" s="3" t="s">
        <v>36</v>
      </c>
      <c r="F54" s="69"/>
      <c r="G54" s="3" t="s">
        <v>35</v>
      </c>
      <c r="H54" s="74"/>
      <c r="I54" s="14" t="s">
        <v>29</v>
      </c>
      <c r="K54" s="14" t="str">
        <f>IF(F$13&lt;1," ",IF($F54&gt;=$F$13*0.75,1," "))</f>
        <v xml:space="preserve"> </v>
      </c>
    </row>
    <row r="55" spans="1:11" x14ac:dyDescent="0.35">
      <c r="A55" s="23"/>
      <c r="B55" s="13" t="s">
        <v>72</v>
      </c>
      <c r="C55" s="4"/>
      <c r="D55" s="4"/>
      <c r="I55" s="14"/>
    </row>
    <row r="56" spans="1:11" x14ac:dyDescent="0.35">
      <c r="A56" s="23"/>
      <c r="B56" s="4"/>
      <c r="C56" s="4"/>
      <c r="D56" s="4"/>
      <c r="I56" s="14"/>
    </row>
    <row r="57" spans="1:11" x14ac:dyDescent="0.35">
      <c r="A57" s="23" t="s">
        <v>102</v>
      </c>
      <c r="B57" s="21" t="str">
        <f>CONCATENATE((+IF(H11="P",+"Pathfinder ",+"Adventurer ")),+"Sabbath (*)")</f>
        <v>Pathfinder Sabbath (*)</v>
      </c>
      <c r="C57" s="7"/>
      <c r="D57" s="7"/>
      <c r="E57" s="3" t="s">
        <v>36</v>
      </c>
      <c r="F57" s="69"/>
      <c r="G57" s="3" t="s">
        <v>35</v>
      </c>
      <c r="H57" s="74"/>
      <c r="I57" s="14" t="s">
        <v>29</v>
      </c>
      <c r="K57" s="14" t="str">
        <f>IF(F$13&lt;1," ",IF($F57&gt;=$F$13*0.75,1," "))</f>
        <v xml:space="preserve"> </v>
      </c>
    </row>
    <row r="58" spans="1:11" x14ac:dyDescent="0.35">
      <c r="A58" s="23"/>
      <c r="B58" s="13" t="s">
        <v>73</v>
      </c>
      <c r="C58" s="4"/>
      <c r="D58" s="4"/>
      <c r="F58" s="71"/>
      <c r="H58" s="71"/>
      <c r="I58" s="14"/>
    </row>
    <row r="59" spans="1:11" x14ac:dyDescent="0.35">
      <c r="A59" s="23"/>
      <c r="B59" s="7"/>
      <c r="C59" s="7"/>
      <c r="D59" s="7"/>
      <c r="F59" s="71"/>
      <c r="H59" s="71"/>
      <c r="I59" s="14"/>
    </row>
    <row r="60" spans="1:11" x14ac:dyDescent="0.35">
      <c r="A60" s="23" t="s">
        <v>103</v>
      </c>
      <c r="B60" s="7" t="s">
        <v>11</v>
      </c>
      <c r="C60" s="7"/>
      <c r="D60" s="7"/>
      <c r="E60" s="3" t="s">
        <v>36</v>
      </c>
      <c r="F60" s="69"/>
      <c r="G60" s="3" t="s">
        <v>35</v>
      </c>
      <c r="H60" s="74"/>
      <c r="I60" s="14" t="s">
        <v>29</v>
      </c>
      <c r="J60" s="4"/>
      <c r="K60" s="14" t="str">
        <f>IF(F$13&lt;1," ",IF($F60&gt;=$F$13*0.75,1," "))</f>
        <v xml:space="preserve"> </v>
      </c>
    </row>
    <row r="61" spans="1:11" x14ac:dyDescent="0.35">
      <c r="A61" s="23"/>
      <c r="B61" s="4"/>
      <c r="C61" s="4"/>
      <c r="D61" s="4"/>
      <c r="F61" s="71"/>
      <c r="H61" s="71"/>
      <c r="I61" s="14"/>
    </row>
    <row r="62" spans="1:11" x14ac:dyDescent="0.35">
      <c r="A62" s="23" t="s">
        <v>104</v>
      </c>
      <c r="B62" s="7" t="s">
        <v>12</v>
      </c>
      <c r="C62" s="7"/>
      <c r="D62" s="7"/>
      <c r="E62" s="3" t="s">
        <v>36</v>
      </c>
      <c r="F62" s="69"/>
      <c r="G62" s="3" t="s">
        <v>35</v>
      </c>
      <c r="H62" s="74"/>
      <c r="I62" s="14" t="s">
        <v>29</v>
      </c>
      <c r="J62" s="4"/>
      <c r="K62" s="14" t="str">
        <f>IF(F$13&lt;1," ",IF($F62&gt;=$F$13*0.75,1," "))</f>
        <v xml:space="preserve"> </v>
      </c>
    </row>
    <row r="63" spans="1:11" x14ac:dyDescent="0.35">
      <c r="A63" s="23"/>
      <c r="B63" s="13" t="s">
        <v>106</v>
      </c>
      <c r="C63" s="4"/>
      <c r="D63" s="4"/>
      <c r="I63" s="14"/>
    </row>
    <row r="64" spans="1:11" x14ac:dyDescent="0.35">
      <c r="A64" s="23"/>
      <c r="B64" s="7"/>
      <c r="C64" s="7"/>
      <c r="D64" s="7"/>
      <c r="I64" s="14"/>
    </row>
    <row r="65" spans="1:13" x14ac:dyDescent="0.35">
      <c r="A65" s="23" t="s">
        <v>105</v>
      </c>
      <c r="B65" s="7" t="s">
        <v>13</v>
      </c>
      <c r="C65" s="7"/>
      <c r="D65" t="s">
        <v>114</v>
      </c>
      <c r="E65" s="3"/>
      <c r="F65" s="73"/>
      <c r="G65" s="3" t="s">
        <v>35</v>
      </c>
      <c r="H65" s="74"/>
      <c r="I65" s="14" t="s">
        <v>29</v>
      </c>
      <c r="J65" s="4"/>
      <c r="K65" s="14" t="str">
        <f>IF($F$65="Y",1," ")</f>
        <v xml:space="preserve"> </v>
      </c>
      <c r="L65" s="4"/>
    </row>
    <row r="66" spans="1:13" x14ac:dyDescent="0.35">
      <c r="A66" s="23"/>
      <c r="B66" s="13" t="s">
        <v>107</v>
      </c>
      <c r="C66" s="8"/>
      <c r="D66" s="8"/>
    </row>
    <row r="67" spans="1:13" ht="18" x14ac:dyDescent="0.4">
      <c r="A67" s="23"/>
      <c r="B67" s="13"/>
      <c r="C67" s="8"/>
      <c r="D67" s="8"/>
      <c r="I67" s="35" t="s">
        <v>76</v>
      </c>
      <c r="K67" s="75">
        <f>SUM(K16:K65)</f>
        <v>3</v>
      </c>
    </row>
    <row r="68" spans="1:13" x14ac:dyDescent="0.35">
      <c r="A68" s="26" t="s">
        <v>64</v>
      </c>
      <c r="B68" s="28"/>
      <c r="C68" s="8"/>
      <c r="D68" s="8"/>
    </row>
    <row r="69" spans="1:13" x14ac:dyDescent="0.35">
      <c r="A69" s="23" t="s">
        <v>55</v>
      </c>
      <c r="B69" s="7" t="s">
        <v>14</v>
      </c>
      <c r="C69" s="7"/>
      <c r="D69" s="76"/>
      <c r="E69" s="3" t="s">
        <v>36</v>
      </c>
      <c r="F69" s="69"/>
      <c r="G69" s="3" t="s">
        <v>35</v>
      </c>
      <c r="H69" s="74"/>
      <c r="I69" s="14" t="s">
        <v>29</v>
      </c>
      <c r="K69" s="14" t="str">
        <f>IF($D69="N"," ",IF($F69&gt;0.5,1," "))</f>
        <v xml:space="preserve"> </v>
      </c>
    </row>
    <row r="70" spans="1:13" x14ac:dyDescent="0.35">
      <c r="A70" s="23"/>
      <c r="B70" s="4"/>
      <c r="C70" s="4"/>
      <c r="D70" s="4"/>
      <c r="F70" s="71"/>
      <c r="H70" s="71"/>
      <c r="I70" s="14"/>
    </row>
    <row r="71" spans="1:13" x14ac:dyDescent="0.35">
      <c r="A71" s="23" t="s">
        <v>56</v>
      </c>
      <c r="B71" s="7" t="s">
        <v>15</v>
      </c>
      <c r="C71" s="7"/>
      <c r="D71" s="76"/>
      <c r="E71" s="3" t="s">
        <v>36</v>
      </c>
      <c r="F71" s="69"/>
      <c r="G71" s="3" t="s">
        <v>35</v>
      </c>
      <c r="H71" s="74"/>
      <c r="I71" s="14" t="s">
        <v>29</v>
      </c>
      <c r="J71" s="4"/>
      <c r="K71" s="14" t="str">
        <f>IF($D71="N"," ",IF($F71&gt;0.5,1," "))</f>
        <v xml:space="preserve"> </v>
      </c>
      <c r="L71" s="4"/>
    </row>
    <row r="72" spans="1:13" x14ac:dyDescent="0.35">
      <c r="A72" s="23"/>
      <c r="B72" s="13" t="s">
        <v>74</v>
      </c>
      <c r="C72" s="4"/>
      <c r="D72" s="4"/>
      <c r="H72" s="71"/>
      <c r="I72" s="14"/>
    </row>
    <row r="73" spans="1:13" x14ac:dyDescent="0.35">
      <c r="A73" s="23"/>
      <c r="B73" s="4"/>
      <c r="C73" s="4"/>
      <c r="D73" s="4"/>
      <c r="F73" s="71"/>
      <c r="H73" s="71"/>
      <c r="I73" s="14"/>
    </row>
    <row r="74" spans="1:13" x14ac:dyDescent="0.35">
      <c r="A74" s="23" t="s">
        <v>57</v>
      </c>
      <c r="B74" s="7" t="s">
        <v>39</v>
      </c>
      <c r="C74" s="7"/>
      <c r="D74" s="76"/>
      <c r="E74" s="3" t="s">
        <v>36</v>
      </c>
      <c r="F74" s="69"/>
      <c r="G74" s="3" t="s">
        <v>35</v>
      </c>
      <c r="H74" s="74"/>
      <c r="I74" s="14" t="s">
        <v>29</v>
      </c>
      <c r="J74" s="4"/>
      <c r="K74" s="14" t="str">
        <f>IF($D74="N"," ",IF($F74&gt;0.5,1," "))</f>
        <v xml:space="preserve"> </v>
      </c>
      <c r="M74" s="4"/>
    </row>
    <row r="75" spans="1:13" x14ac:dyDescent="0.35">
      <c r="A75" s="23"/>
      <c r="B75" s="13" t="s">
        <v>75</v>
      </c>
      <c r="C75" s="4"/>
      <c r="D75" s="4"/>
      <c r="F75" s="71"/>
      <c r="H75" s="71"/>
      <c r="I75" s="14"/>
    </row>
    <row r="76" spans="1:13" x14ac:dyDescent="0.35">
      <c r="A76" s="23"/>
      <c r="B76" s="7"/>
      <c r="C76" s="7"/>
      <c r="D76" s="7"/>
      <c r="F76" s="71"/>
      <c r="H76" s="71"/>
      <c r="I76" s="14"/>
    </row>
    <row r="77" spans="1:13" x14ac:dyDescent="0.35">
      <c r="A77" s="23" t="s">
        <v>58</v>
      </c>
      <c r="B77" s="21" t="str">
        <f>CONCATENATE("Second ",(+IF(H11="P",+"Pathfinder ",+"Adventurer ")),+"Sabbath (**)")</f>
        <v>Second Pathfinder Sabbath (**)</v>
      </c>
      <c r="C77" s="7"/>
      <c r="D77" s="76"/>
      <c r="E77" s="3" t="s">
        <v>36</v>
      </c>
      <c r="F77" s="69"/>
      <c r="G77" s="3" t="s">
        <v>35</v>
      </c>
      <c r="H77" s="74"/>
      <c r="I77" s="14" t="s">
        <v>29</v>
      </c>
      <c r="K77" s="14" t="str">
        <f>IF($D77="N"," ",IF($F77&gt;0.5,1," "))</f>
        <v xml:space="preserve"> </v>
      </c>
    </row>
    <row r="78" spans="1:13" x14ac:dyDescent="0.35">
      <c r="A78" s="23"/>
      <c r="B78" s="4"/>
      <c r="C78" s="4"/>
      <c r="D78" s="4"/>
      <c r="F78" s="71"/>
      <c r="H78" s="71"/>
      <c r="I78" s="14"/>
    </row>
    <row r="79" spans="1:13" x14ac:dyDescent="0.35">
      <c r="A79" s="23" t="s">
        <v>59</v>
      </c>
      <c r="B79" s="7" t="s">
        <v>16</v>
      </c>
      <c r="C79" s="7"/>
      <c r="D79" s="76"/>
      <c r="E79" s="3" t="s">
        <v>36</v>
      </c>
      <c r="F79" s="69"/>
      <c r="G79" s="3" t="s">
        <v>35</v>
      </c>
      <c r="H79" s="74"/>
      <c r="I79" s="14" t="s">
        <v>29</v>
      </c>
      <c r="J79" s="4"/>
      <c r="K79" s="14" t="str">
        <f>IF($D79="N"," ",IF($F79&gt;0.5,1," "))</f>
        <v xml:space="preserve"> </v>
      </c>
    </row>
    <row r="80" spans="1:13" x14ac:dyDescent="0.35">
      <c r="A80" s="23"/>
      <c r="B80" s="4"/>
      <c r="C80" s="4"/>
      <c r="D80" s="4"/>
      <c r="F80" s="71"/>
      <c r="H80" s="71"/>
      <c r="I80" s="14"/>
    </row>
    <row r="81" spans="1:11" x14ac:dyDescent="0.35">
      <c r="A81" s="23" t="s">
        <v>60</v>
      </c>
      <c r="B81" s="7" t="s">
        <v>17</v>
      </c>
      <c r="C81" s="7"/>
      <c r="D81" s="76"/>
      <c r="E81" s="3" t="s">
        <v>36</v>
      </c>
      <c r="F81" s="69"/>
      <c r="G81" s="3" t="s">
        <v>35</v>
      </c>
      <c r="H81" s="74"/>
      <c r="I81" s="14" t="s">
        <v>29</v>
      </c>
      <c r="K81" s="14" t="str">
        <f>IF($D81="N"," ",IF($F81&gt;0.5,1," "))</f>
        <v xml:space="preserve"> </v>
      </c>
    </row>
    <row r="82" spans="1:11" x14ac:dyDescent="0.35">
      <c r="A82" s="23"/>
      <c r="B82" s="4"/>
      <c r="C82" s="4"/>
      <c r="D82" s="4"/>
      <c r="F82" s="71"/>
      <c r="H82" s="71"/>
      <c r="I82" s="14"/>
    </row>
    <row r="83" spans="1:11" x14ac:dyDescent="0.35">
      <c r="A83" s="23" t="s">
        <v>61</v>
      </c>
      <c r="B83" s="7" t="str">
        <f>IF(H11="P","TLT Campout/Weekend (**)","No response needed on this line.")</f>
        <v>TLT Campout/Weekend (**)</v>
      </c>
      <c r="C83" s="7"/>
      <c r="D83" s="76"/>
      <c r="E83" s="3" t="s">
        <v>36</v>
      </c>
      <c r="F83" s="69"/>
      <c r="G83" s="3" t="s">
        <v>35</v>
      </c>
      <c r="H83" s="74"/>
      <c r="I83" s="14" t="s">
        <v>29</v>
      </c>
      <c r="K83" s="14" t="str">
        <f>IF($D83="N"," ",IF($F83&gt;0.5,1," "))</f>
        <v xml:space="preserve"> </v>
      </c>
    </row>
    <row r="84" spans="1:11" x14ac:dyDescent="0.35">
      <c r="A84" s="23"/>
      <c r="B84" s="4"/>
      <c r="C84" s="4"/>
      <c r="D84" s="4"/>
      <c r="F84" s="71"/>
      <c r="H84" s="71"/>
      <c r="I84" s="14"/>
    </row>
    <row r="85" spans="1:11" x14ac:dyDescent="0.35">
      <c r="A85" s="23" t="s">
        <v>62</v>
      </c>
      <c r="B85" s="7" t="s">
        <v>122</v>
      </c>
      <c r="C85" s="7"/>
      <c r="D85" s="76"/>
      <c r="E85" s="3" t="s">
        <v>36</v>
      </c>
      <c r="F85" s="69"/>
      <c r="G85" s="3" t="s">
        <v>35</v>
      </c>
      <c r="H85" s="74"/>
      <c r="I85" s="14" t="s">
        <v>29</v>
      </c>
      <c r="K85" s="14" t="str">
        <f>IF($D85="N"," ",IF($F85&gt;0.5,1," "))</f>
        <v xml:space="preserve"> </v>
      </c>
    </row>
    <row r="86" spans="1:11" x14ac:dyDescent="0.35">
      <c r="A86" s="23"/>
      <c r="B86" s="13" t="s">
        <v>121</v>
      </c>
      <c r="C86" s="4"/>
      <c r="D86" s="4"/>
    </row>
    <row r="87" spans="1:11" ht="20.149999999999999" customHeight="1" x14ac:dyDescent="0.35">
      <c r="A87" s="23"/>
      <c r="B87" s="13"/>
      <c r="C87" s="4"/>
      <c r="D87" s="4"/>
    </row>
    <row r="88" spans="1:11" x14ac:dyDescent="0.35">
      <c r="A88" s="23" t="s">
        <v>63</v>
      </c>
      <c r="B88" s="7" t="s">
        <v>131</v>
      </c>
      <c r="C88" s="7"/>
      <c r="D88" s="76"/>
      <c r="E88" s="3" t="s">
        <v>36</v>
      </c>
      <c r="F88" s="69"/>
      <c r="G88" s="3" t="s">
        <v>35</v>
      </c>
      <c r="H88" s="74"/>
      <c r="I88" s="14" t="s">
        <v>29</v>
      </c>
      <c r="K88" s="14" t="str">
        <f>IF($D88="N"," ",IF($F88&gt;0.5,1," "))</f>
        <v xml:space="preserve"> </v>
      </c>
    </row>
    <row r="89" spans="1:11" x14ac:dyDescent="0.35">
      <c r="A89" s="23"/>
      <c r="B89" s="13" t="s">
        <v>121</v>
      </c>
      <c r="C89" s="4"/>
      <c r="D89" s="4"/>
    </row>
    <row r="90" spans="1:11" ht="18.5" thickBot="1" x14ac:dyDescent="0.45">
      <c r="A90" s="23"/>
      <c r="B90" s="7"/>
      <c r="C90" s="7"/>
      <c r="D90" s="7"/>
      <c r="I90" s="35" t="s">
        <v>77</v>
      </c>
      <c r="K90" s="57">
        <f>SUM(K69:K88)</f>
        <v>0</v>
      </c>
    </row>
    <row r="91" spans="1:11" x14ac:dyDescent="0.35">
      <c r="A91" s="23"/>
      <c r="B91" s="19" t="str">
        <f>CONCATENATE("To be an Honor Club, you are required to receive the regular club points including: ",+IF(H11="P",+VLOOKUP(1,Instructions!D38:I41,3),+VLOOKUP(2,Instructions!D38:I41,3))," points from the A(*) categories,")</f>
        <v>To be an Honor Club, you are required to receive the regular club points including: 56 points from the A(*) categories,</v>
      </c>
      <c r="C91" s="9"/>
      <c r="D91" s="9"/>
    </row>
    <row r="92" spans="1:11" x14ac:dyDescent="0.35">
      <c r="A92" s="23"/>
      <c r="B92" s="19" t="str">
        <f>CONCATENATE("and a minimum ",+IF($H$11="P",+VLOOKUP(1,Instructions!D38:I354,4),+VLOOKUP(2,Instructions!D38:I41,4))," points from the B(**) categories totaling the minimum of ",+IF($H$11="P",+VLOOKUP(1,Instructions!D38:I41,5),+VLOOKUP(2,Instructions!D38:I41,5))," points out of ",+IF($H$11="P",+VLOOKUP(1,Instructions!D38:I41,6),VLOOKUP(2,Instructions!D38:I41,6))," per year.")</f>
        <v>and a minimum 7 points from the B(**) categories totaling the minimum of 85 points out of 113 per year.</v>
      </c>
      <c r="C92" s="9"/>
      <c r="D92" s="9"/>
      <c r="E92" s="34"/>
      <c r="F92" s="34"/>
      <c r="G92" s="34"/>
      <c r="H92" s="34"/>
      <c r="I92" s="34"/>
    </row>
    <row r="93" spans="1:11" ht="18.5" thickBot="1" x14ac:dyDescent="0.45">
      <c r="C93" s="9"/>
      <c r="D93" s="9"/>
      <c r="E93" s="34"/>
      <c r="F93" s="34"/>
      <c r="G93" s="34"/>
      <c r="H93" s="34"/>
      <c r="I93" s="35" t="s">
        <v>109</v>
      </c>
      <c r="K93" s="54">
        <f>+K90+K67</f>
        <v>3</v>
      </c>
    </row>
    <row r="94" spans="1:11" ht="18.5" thickTop="1" x14ac:dyDescent="0.4">
      <c r="A94" s="50" t="s">
        <v>97</v>
      </c>
      <c r="B94" s="51"/>
      <c r="C94" s="9"/>
      <c r="D94" s="9"/>
      <c r="E94" s="34"/>
      <c r="F94" s="34"/>
      <c r="G94" s="34"/>
      <c r="H94" s="34"/>
      <c r="I94" s="35"/>
      <c r="K94" s="58"/>
    </row>
    <row r="95" spans="1:11" x14ac:dyDescent="0.35">
      <c r="A95" s="22"/>
      <c r="B95" s="7" t="s">
        <v>78</v>
      </c>
      <c r="C95" s="7"/>
      <c r="D95" s="7"/>
    </row>
    <row r="96" spans="1:11" x14ac:dyDescent="0.35">
      <c r="A96" s="23">
        <v>1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24" x14ac:dyDescent="0.35">
      <c r="A97" s="23"/>
      <c r="B97" s="4"/>
      <c r="C97" s="4"/>
      <c r="D97" s="4"/>
    </row>
    <row r="98" spans="1:24" x14ac:dyDescent="0.35">
      <c r="A98" s="23"/>
      <c r="B98" s="7" t="s">
        <v>79</v>
      </c>
      <c r="C98" s="7"/>
      <c r="D98" s="7"/>
      <c r="E98" s="19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35">
      <c r="A99" s="23">
        <v>2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35">
      <c r="A100" s="23"/>
      <c r="B100" s="4"/>
      <c r="C100" s="4"/>
      <c r="D100" s="4"/>
    </row>
    <row r="101" spans="1:24" x14ac:dyDescent="0.35">
      <c r="A101" s="23"/>
      <c r="B101" s="7" t="s">
        <v>80</v>
      </c>
      <c r="C101" s="7"/>
      <c r="D101" s="7"/>
    </row>
    <row r="102" spans="1:24" x14ac:dyDescent="0.35">
      <c r="A102" s="23">
        <v>3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1:24" x14ac:dyDescent="0.35">
      <c r="A103" s="22"/>
      <c r="B103" s="4"/>
      <c r="C103" s="4"/>
      <c r="D103" s="4"/>
    </row>
    <row r="104" spans="1:24" x14ac:dyDescent="0.35">
      <c r="A104" s="22"/>
      <c r="C104" s="3" t="s">
        <v>40</v>
      </c>
      <c r="D104" s="81"/>
      <c r="E104" s="81"/>
      <c r="F104" s="11" t="s">
        <v>41</v>
      </c>
      <c r="G104" s="81"/>
      <c r="H104" s="81"/>
    </row>
    <row r="105" spans="1:24" x14ac:dyDescent="0.35">
      <c r="A105" s="22"/>
      <c r="B105" s="3" t="s">
        <v>42</v>
      </c>
      <c r="C105" s="81"/>
      <c r="D105" s="81"/>
      <c r="E105" s="81"/>
    </row>
    <row r="106" spans="1:24" x14ac:dyDescent="0.35">
      <c r="A106" s="22"/>
      <c r="B106" s="4"/>
      <c r="C106" s="10"/>
      <c r="D106" s="10"/>
      <c r="I106" s="53"/>
    </row>
    <row r="107" spans="1:24" x14ac:dyDescent="0.35">
      <c r="A107" s="22"/>
      <c r="B107" s="2" t="s">
        <v>18</v>
      </c>
      <c r="C107" s="10"/>
      <c r="D107" s="10"/>
    </row>
    <row r="108" spans="1:24" x14ac:dyDescent="0.35">
      <c r="A108" s="22"/>
      <c r="B108" s="10"/>
      <c r="C108" s="10"/>
      <c r="D108" s="10"/>
    </row>
    <row r="109" spans="1:24" x14ac:dyDescent="0.35">
      <c r="A109" s="22"/>
      <c r="B109" s="20" t="s">
        <v>19</v>
      </c>
      <c r="C109" s="1"/>
      <c r="D109" s="1"/>
      <c r="E109" s="53">
        <f ca="1">TODAY()</f>
        <v>45692</v>
      </c>
      <c r="F109" s="16" t="s">
        <v>115</v>
      </c>
      <c r="K109" s="52" t="s">
        <v>98</v>
      </c>
    </row>
    <row r="110" spans="1:24" x14ac:dyDescent="0.35">
      <c r="A110" s="22"/>
    </row>
    <row r="111" spans="1:24" x14ac:dyDescent="0.35">
      <c r="A111" s="22"/>
    </row>
  </sheetData>
  <sheetProtection algorithmName="SHA-512" hashValue="GTzWgNtLvp2Y/aJeg0k6SOBOR7Qe6tOez0fchjsWhk9Yubat7iZ+kaS3kqWPPJR1Uovjcyun8NY7aK3hzWjAjg==" saltValue="zgmZx92g16L2WaVPCzHoVA==" spinCount="100000" sheet="1" objects="1" scenarios="1"/>
  <protectedRanges>
    <protectedRange sqref="D85 D88" name="B10 YoN"/>
    <protectedRange sqref="D81" name="B6 YoN"/>
    <protectedRange sqref="D79" name="B5 YoN"/>
    <protectedRange sqref="D77" name="B4 YoN"/>
    <protectedRange sqref="D74" name="B3 YoN"/>
    <protectedRange sqref="D71" name="B2 YoN"/>
    <protectedRange sqref="D69" name="B1 YoN"/>
    <protectedRange sqref="E3" name="Year"/>
    <protectedRange sqref="H79" name="B5 Date"/>
    <protectedRange sqref="F79" name="B5 Num"/>
    <protectedRange sqref="H77" name="B4 Date"/>
    <protectedRange sqref="F77" name="B4 Num"/>
    <protectedRange sqref="H74" name="B3 Date"/>
    <protectedRange sqref="F74" name="B3 Num"/>
    <protectedRange sqref="H71" name="B2 Date"/>
    <protectedRange sqref="F71" name="B2 Num"/>
    <protectedRange sqref="H69" name="B1 Date"/>
    <protectedRange sqref="F69" name="B1 Num"/>
    <protectedRange sqref="H65" name="A16 Date"/>
    <protectedRange sqref="F65" name="A16"/>
    <protectedRange sqref="H57" name="A13 Date"/>
    <protectedRange sqref="F57" name="A13 Num"/>
    <protectedRange sqref="H47" name="A9 Date"/>
    <protectedRange sqref="F47" name="A9 Num"/>
    <protectedRange sqref="H44" name="A8 Date"/>
    <protectedRange sqref="F44" name="A8 Num"/>
    <protectedRange sqref="F29" name="A3"/>
    <protectedRange sqref="C3" name="Month"/>
    <protectedRange sqref="C5" name="Club Name"/>
    <protectedRange sqref="G5" name="Church Name"/>
    <protectedRange sqref="C7" name="Club Director"/>
    <protectedRange sqref="G7" name="Dir Email"/>
    <protectedRange sqref="E9" name="Mtg Day"/>
    <protectedRange sqref="G9" name="Time"/>
    <protectedRange sqref="H11" name="Path or Adv Switch"/>
    <protectedRange sqref="F13" name="Number in Club"/>
    <protectedRange sqref="C22:C26" name="Meeting Dates"/>
    <protectedRange sqref="F22:F26" name="Meeting Attendance"/>
    <protectedRange sqref="F30" name="A4"/>
    <protectedRange sqref="F32" name="A5 Num"/>
    <protectedRange sqref="H32" name="A5 Date"/>
    <protectedRange sqref="F36:F39" name="A6"/>
    <protectedRange sqref="F41" name="A7"/>
    <protectedRange sqref="F50" name="A10 Num"/>
    <protectedRange sqref="H50" name="A10 Date"/>
    <protectedRange sqref="F52" name="A11 Num"/>
    <protectedRange sqref="H52" name="A11 Date"/>
    <protectedRange sqref="F54" name="A12 Num"/>
    <protectedRange sqref="H54" name="A12 Date"/>
    <protectedRange sqref="B96" name="Field Trip Summ"/>
    <protectedRange sqref="B99" name="Outreach Summary"/>
    <protectedRange sqref="B102" name="Sooner News Summ"/>
    <protectedRange sqref="D104" name="Prepared By"/>
    <protectedRange sqref="C105" name="Prepared By Email"/>
    <protectedRange sqref="G104" name="Preapared by Phone"/>
    <protectedRange sqref="F79" name="B6 Num"/>
    <protectedRange sqref="H81" name="B6 Date"/>
    <protectedRange sqref="F83" name="B7 Num"/>
    <protectedRange sqref="H83" name="B7 Date"/>
    <protectedRange sqref="F85 F88" name="B10 Num"/>
    <protectedRange sqref="H85 H88" name="B10 Date"/>
    <protectedRange sqref="D83" name="B7 YoN"/>
  </protectedRanges>
  <mergeCells count="13">
    <mergeCell ref="A1:K1"/>
    <mergeCell ref="D104:E104"/>
    <mergeCell ref="G104:H104"/>
    <mergeCell ref="C105:E105"/>
    <mergeCell ref="G5:K5"/>
    <mergeCell ref="C5:E5"/>
    <mergeCell ref="C7:E7"/>
    <mergeCell ref="G7:K7"/>
    <mergeCell ref="G9:I9"/>
    <mergeCell ref="B96:K96"/>
    <mergeCell ref="B102:K102"/>
    <mergeCell ref="B99:K99"/>
    <mergeCell ref="G3:H3"/>
  </mergeCells>
  <hyperlinks>
    <hyperlink ref="B109" r:id="rId1" display="mailto:youth@okla-adventist.org" xr:uid="{00000000-0004-0000-0000-000000000000}"/>
  </hyperlinks>
  <pageMargins left="0.7" right="0.7" top="0.75" bottom="0.75" header="0.3" footer="0.3"/>
  <pageSetup scale="6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L41"/>
  <sheetViews>
    <sheetView workbookViewId="0">
      <selection activeCell="F38" sqref="F38"/>
    </sheetView>
  </sheetViews>
  <sheetFormatPr defaultColWidth="8.69140625" defaultRowHeight="15.5" x14ac:dyDescent="0.35"/>
  <cols>
    <col min="1" max="1" width="2.07421875" customWidth="1"/>
    <col min="2" max="2" width="5.4609375" customWidth="1"/>
    <col min="3" max="4" width="4" customWidth="1"/>
    <col min="5" max="5" width="11.4609375" customWidth="1"/>
    <col min="11" max="11" width="10.53515625" customWidth="1"/>
  </cols>
  <sheetData>
    <row r="1" spans="2:12" ht="30" x14ac:dyDescent="0.35"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</row>
    <row r="2" spans="2:12" ht="15.75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</row>
    <row r="3" spans="2:12" ht="25" x14ac:dyDescent="0.5">
      <c r="B3" s="86" t="s">
        <v>81</v>
      </c>
      <c r="C3" s="86"/>
      <c r="D3" s="86"/>
      <c r="E3" s="86"/>
    </row>
    <row r="4" spans="2:12" ht="12" customHeight="1" thickBot="1" x14ac:dyDescent="0.45">
      <c r="B4" s="38"/>
    </row>
    <row r="5" spans="2:12" ht="17.5" x14ac:dyDescent="0.35">
      <c r="B5" s="60" t="s">
        <v>99</v>
      </c>
      <c r="C5" s="42"/>
      <c r="D5" s="42"/>
      <c r="E5" s="42"/>
      <c r="F5" s="42"/>
      <c r="G5" s="42"/>
      <c r="H5" s="42"/>
      <c r="I5" s="42"/>
      <c r="J5" s="42"/>
      <c r="K5" s="43"/>
    </row>
    <row r="6" spans="2:12" ht="18" thickBot="1" x14ac:dyDescent="0.4">
      <c r="B6" s="61" t="s">
        <v>100</v>
      </c>
      <c r="C6" s="47"/>
      <c r="D6" s="47"/>
      <c r="E6" s="47"/>
      <c r="F6" s="47"/>
      <c r="G6" s="47"/>
      <c r="H6" s="47"/>
      <c r="I6" s="47"/>
      <c r="J6" s="47"/>
      <c r="K6" s="48"/>
    </row>
    <row r="8" spans="2:12" ht="17.5" x14ac:dyDescent="0.35">
      <c r="B8" s="49" t="s">
        <v>82</v>
      </c>
      <c r="C8" s="37" t="s">
        <v>85</v>
      </c>
      <c r="D8" s="37"/>
      <c r="E8" s="37"/>
      <c r="F8" s="37"/>
      <c r="G8" s="37"/>
      <c r="H8" s="37"/>
      <c r="I8" s="37"/>
      <c r="J8" s="37"/>
      <c r="K8" s="37"/>
      <c r="L8" s="37"/>
    </row>
    <row r="9" spans="2:12" ht="17.5" x14ac:dyDescent="0.35">
      <c r="B9" s="37"/>
      <c r="C9" s="37" t="s">
        <v>83</v>
      </c>
      <c r="D9" s="37"/>
      <c r="E9" s="37"/>
      <c r="F9" s="37"/>
      <c r="G9" s="37"/>
      <c r="H9" s="37"/>
      <c r="I9" s="37"/>
      <c r="J9" s="37"/>
      <c r="K9" s="37"/>
      <c r="L9" s="37"/>
    </row>
    <row r="10" spans="2:12" ht="17.5" x14ac:dyDescent="0.3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2:12" ht="17.5" x14ac:dyDescent="0.35">
      <c r="B11" s="49" t="s">
        <v>84</v>
      </c>
      <c r="C11" s="37" t="s">
        <v>90</v>
      </c>
      <c r="D11" s="37"/>
      <c r="E11" s="37"/>
      <c r="F11" s="37"/>
      <c r="G11" s="37"/>
      <c r="H11" s="37"/>
      <c r="I11" s="37"/>
      <c r="J11" s="37"/>
      <c r="K11" s="37"/>
      <c r="L11" s="37"/>
    </row>
    <row r="12" spans="2:12" ht="17.5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2:12" ht="17.5" x14ac:dyDescent="0.35">
      <c r="B13" s="49" t="s">
        <v>86</v>
      </c>
      <c r="C13" s="37" t="s">
        <v>87</v>
      </c>
      <c r="D13" s="37"/>
      <c r="E13" s="37"/>
      <c r="F13" s="37"/>
      <c r="G13" s="37"/>
      <c r="H13" s="37"/>
      <c r="I13" s="37"/>
      <c r="J13" s="37"/>
      <c r="K13" s="37"/>
      <c r="L13" s="37"/>
    </row>
    <row r="14" spans="2:12" ht="17.5" x14ac:dyDescent="0.3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2" ht="17.5" x14ac:dyDescent="0.35">
      <c r="B15" s="49" t="s">
        <v>88</v>
      </c>
      <c r="C15" s="37" t="s">
        <v>89</v>
      </c>
      <c r="D15" s="37"/>
      <c r="E15" s="37"/>
      <c r="F15" s="37"/>
      <c r="G15" s="37"/>
      <c r="H15" s="37"/>
      <c r="I15" s="37"/>
      <c r="J15" s="37"/>
      <c r="K15" s="37"/>
      <c r="L15" s="37"/>
    </row>
    <row r="16" spans="2:12" ht="17.5" x14ac:dyDescent="0.3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2" ht="17.5" x14ac:dyDescent="0.35">
      <c r="B17" s="49" t="s">
        <v>91</v>
      </c>
      <c r="C17" s="37" t="s">
        <v>120</v>
      </c>
      <c r="D17" s="37"/>
      <c r="E17" s="37"/>
      <c r="F17" s="37"/>
      <c r="G17" s="37"/>
      <c r="H17" s="37"/>
      <c r="I17" s="37"/>
      <c r="J17" s="37"/>
      <c r="K17" s="37"/>
      <c r="L17" s="37"/>
    </row>
    <row r="18" spans="2:12" ht="17.5" x14ac:dyDescent="0.3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2" ht="17.5" x14ac:dyDescent="0.35">
      <c r="B19" s="49" t="s">
        <v>93</v>
      </c>
      <c r="C19" s="37" t="s">
        <v>111</v>
      </c>
      <c r="D19" s="37"/>
      <c r="E19" s="37"/>
      <c r="F19" s="37"/>
      <c r="G19" s="37"/>
      <c r="H19" s="37"/>
      <c r="I19" s="37"/>
      <c r="J19" s="37"/>
      <c r="K19" s="37"/>
      <c r="L19" s="37"/>
    </row>
    <row r="20" spans="2:12" ht="17.5" x14ac:dyDescent="0.35">
      <c r="B20" s="37"/>
      <c r="C20" s="37" t="s">
        <v>110</v>
      </c>
      <c r="D20" s="37"/>
      <c r="E20" s="37"/>
      <c r="F20" s="37"/>
      <c r="G20" s="37"/>
      <c r="H20" s="37"/>
      <c r="I20" s="37"/>
      <c r="J20" s="37"/>
      <c r="K20" s="37"/>
      <c r="L20" s="37"/>
    </row>
    <row r="21" spans="2:12" ht="17.5" x14ac:dyDescent="0.35">
      <c r="B21" s="37"/>
      <c r="C21" s="37" t="s">
        <v>112</v>
      </c>
      <c r="D21" s="37"/>
      <c r="E21" s="37"/>
      <c r="F21" s="37"/>
      <c r="G21" s="37"/>
      <c r="H21" s="37"/>
      <c r="I21" s="37"/>
      <c r="J21" s="37"/>
      <c r="K21" s="37"/>
      <c r="L21" s="37"/>
    </row>
    <row r="22" spans="2:12" ht="17.5" x14ac:dyDescent="0.3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2:12" ht="17.5" x14ac:dyDescent="0.35">
      <c r="B23" s="49" t="s">
        <v>94</v>
      </c>
      <c r="C23" s="37" t="s">
        <v>101</v>
      </c>
      <c r="D23" s="37"/>
      <c r="E23" s="37"/>
      <c r="F23" s="37"/>
      <c r="G23" s="37"/>
      <c r="H23" s="37"/>
      <c r="I23" s="37"/>
      <c r="J23" s="37"/>
      <c r="K23" s="37"/>
      <c r="L23" s="37"/>
    </row>
    <row r="24" spans="2:12" ht="17.5" x14ac:dyDescent="0.35">
      <c r="B24" s="37"/>
      <c r="C24" s="37" t="s">
        <v>119</v>
      </c>
      <c r="D24" s="37"/>
      <c r="E24" s="37"/>
      <c r="F24" s="37"/>
      <c r="G24" s="37"/>
      <c r="H24" s="37"/>
      <c r="I24" s="37"/>
      <c r="J24" s="37"/>
      <c r="K24" s="37"/>
      <c r="L24" s="37"/>
    </row>
    <row r="25" spans="2:12" ht="17.5" x14ac:dyDescent="0.3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2:12" ht="17.5" x14ac:dyDescent="0.35">
      <c r="B26" s="49" t="s">
        <v>116</v>
      </c>
      <c r="C26" s="37" t="s">
        <v>117</v>
      </c>
      <c r="D26" s="37"/>
      <c r="E26" s="37"/>
      <c r="F26" s="37"/>
      <c r="G26" s="37"/>
      <c r="H26" s="37"/>
      <c r="I26" s="37"/>
      <c r="J26" s="37"/>
      <c r="K26" s="37"/>
      <c r="L26" s="37"/>
    </row>
    <row r="27" spans="2:12" ht="17.5" x14ac:dyDescent="0.35">
      <c r="B27" s="37"/>
      <c r="C27" s="37" t="s">
        <v>118</v>
      </c>
      <c r="D27" s="37"/>
      <c r="E27" s="37"/>
      <c r="F27" s="37"/>
      <c r="G27" s="37"/>
      <c r="H27" s="37"/>
      <c r="I27" s="37"/>
      <c r="J27" s="37"/>
      <c r="K27" s="37"/>
      <c r="L27" s="37"/>
    </row>
    <row r="28" spans="2:12" ht="17.5" x14ac:dyDescent="0.35">
      <c r="B28" s="49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17.5" x14ac:dyDescent="0.35">
      <c r="B29" s="49" t="s">
        <v>124</v>
      </c>
      <c r="C29" s="37" t="s">
        <v>125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2:12" ht="17.5" x14ac:dyDescent="0.35">
      <c r="B30" s="37"/>
      <c r="C30" s="37" t="s">
        <v>126</v>
      </c>
      <c r="D30" s="37"/>
      <c r="E30" s="37"/>
      <c r="F30" s="37"/>
      <c r="G30" s="37"/>
      <c r="H30" s="37"/>
      <c r="I30" s="37"/>
      <c r="J30" s="37"/>
      <c r="K30" s="37"/>
      <c r="L30" s="37"/>
    </row>
    <row r="31" spans="2:12" ht="17.5" x14ac:dyDescent="0.35">
      <c r="B31" s="37"/>
      <c r="C31" s="37" t="s">
        <v>127</v>
      </c>
      <c r="D31" s="37"/>
      <c r="E31" s="37"/>
      <c r="F31" s="37"/>
      <c r="G31" s="37"/>
      <c r="H31" s="37"/>
      <c r="I31" s="37"/>
      <c r="J31" s="37"/>
      <c r="K31" s="37"/>
      <c r="L31" s="37"/>
    </row>
    <row r="32" spans="2:12" ht="17.5" x14ac:dyDescent="0.3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6" spans="3:9" x14ac:dyDescent="0.35">
      <c r="C36" t="s">
        <v>92</v>
      </c>
    </row>
    <row r="37" spans="3:9" ht="16" thickBot="1" x14ac:dyDescent="0.4">
      <c r="D37" s="40">
        <v>1</v>
      </c>
      <c r="E37" s="39">
        <v>2</v>
      </c>
      <c r="F37" s="39">
        <v>3</v>
      </c>
      <c r="G37" s="39">
        <v>4</v>
      </c>
      <c r="H37" s="39">
        <v>5</v>
      </c>
      <c r="I37" s="39">
        <v>6</v>
      </c>
    </row>
    <row r="38" spans="3:9" x14ac:dyDescent="0.35">
      <c r="D38" s="41">
        <v>1</v>
      </c>
      <c r="E38" s="42" t="s">
        <v>95</v>
      </c>
      <c r="F38" s="42">
        <v>56</v>
      </c>
      <c r="G38" s="42">
        <v>7</v>
      </c>
      <c r="H38" s="42">
        <v>85</v>
      </c>
      <c r="I38" s="43">
        <v>113</v>
      </c>
    </row>
    <row r="39" spans="3:9" x14ac:dyDescent="0.35">
      <c r="D39" s="44">
        <v>2</v>
      </c>
      <c r="E39" t="s">
        <v>96</v>
      </c>
      <c r="F39">
        <v>28</v>
      </c>
      <c r="G39">
        <v>4</v>
      </c>
      <c r="H39">
        <v>48</v>
      </c>
      <c r="I39" s="45">
        <v>65</v>
      </c>
    </row>
    <row r="40" spans="3:9" x14ac:dyDescent="0.35">
      <c r="D40" s="44">
        <v>3</v>
      </c>
      <c r="I40" s="45"/>
    </row>
    <row r="41" spans="3:9" ht="16" thickBot="1" x14ac:dyDescent="0.4">
      <c r="D41" s="46">
        <v>4</v>
      </c>
      <c r="E41" s="47"/>
      <c r="F41" s="47"/>
      <c r="G41" s="47"/>
      <c r="H41" s="47"/>
      <c r="I41" s="48"/>
    </row>
  </sheetData>
  <mergeCells count="1"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Driver</dc:creator>
  <cp:lastModifiedBy>Edgar Segura</cp:lastModifiedBy>
  <cp:lastPrinted>2020-09-09T18:56:18Z</cp:lastPrinted>
  <dcterms:created xsi:type="dcterms:W3CDTF">2017-10-03T22:57:54Z</dcterms:created>
  <dcterms:modified xsi:type="dcterms:W3CDTF">2025-02-05T01:09:05Z</dcterms:modified>
</cp:coreProperties>
</file>