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.sharepoint.com/sites/DASProcurementTeam/Shared Documents/Team C - Contracting/Contract &amp; Solicitation Files/Prior Years/2020/020_0088/Contract/Amendments/A12 Price Adjustment/New folder/"/>
    </mc:Choice>
  </mc:AlternateContent>
  <xr:revisionPtr revIDLastSave="381" documentId="8_{E8E466D3-B887-430F-9CC2-30F68513DF1E}" xr6:coauthVersionLast="47" xr6:coauthVersionMax="47" xr10:uidLastSave="{24E0A61E-6694-4F8F-B423-830AB5B219B7}"/>
  <bookViews>
    <workbookView xWindow="-28920" yWindow="-120" windowWidth="29040" windowHeight="15720" activeTab="1" xr2:uid="{B755AF34-8B47-4661-8DDC-E7B26979FFDC}"/>
  </bookViews>
  <sheets>
    <sheet name="Dealers" sheetId="8" r:id="rId1"/>
    <sheet name="Carpet" sheetId="1" r:id="rId2"/>
    <sheet name="Sheet Vinyl" sheetId="3" r:id="rId3"/>
    <sheet name="Other Products" sheetId="4" r:id="rId4"/>
    <sheet name="Wall Base Products" sheetId="5" r:id="rId5"/>
    <sheet name="Adhesives" sheetId="9" r:id="rId6"/>
    <sheet name="Install Rates" sheetId="7" r:id="rId7"/>
  </sheets>
  <externalReferences>
    <externalReference r:id="rId8"/>
    <externalReference r:id="rId9"/>
  </externalReferences>
  <definedNames>
    <definedName name="_xlnm._FilterDatabase" localSheetId="5" hidden="1">Adhesives!$A$6:$H$45</definedName>
    <definedName name="_xlnm._FilterDatabase" localSheetId="1" hidden="1">Carpet!$A$7:$KN$325</definedName>
    <definedName name="_xlnm._FilterDatabase" localSheetId="3" hidden="1">'Other Products'!$A$10:$U$132</definedName>
    <definedName name="_xlnm._FilterDatabase" localSheetId="2" hidden="1">'Sheet Vinyl'!$A$6:$Y$32</definedName>
    <definedName name="_xlnm._FilterDatabase" localSheetId="4" hidden="1">'Wall Base Products'!$A$6:$W$6</definedName>
    <definedName name="_xlnm.Print_Area" localSheetId="5">Adhesives!$A$1:$H$46</definedName>
    <definedName name="_xlnm.Print_Area" localSheetId="1">Carpet!$A$1:$AA$327</definedName>
    <definedName name="_xlnm.Print_Area" localSheetId="3">'Other Products'!$A$1:$U$132</definedName>
    <definedName name="_xlnm.Print_Area" localSheetId="2">'Sheet Vinyl'!$A$1:$Y$32</definedName>
    <definedName name="_xlnm.Print_Area" localSheetId="4">'Wall Base Products'!$A$1:$W$45</definedName>
    <definedName name="_xlnm.Print_Titles" localSheetId="5">Adhesives!$1:$6</definedName>
    <definedName name="_xlnm.Print_Titles" localSheetId="1">Carpet!$1:$7</definedName>
    <definedName name="_xlnm.Print_Titles" localSheetId="6">'Install Rates'!$2:$5</definedName>
    <definedName name="_xlnm.Print_Titles" localSheetId="2">'Sheet Vinyl'!$1:$6</definedName>
    <definedName name="_xlnm.Print_Titles" localSheetId="4">'Wall Base Products'!$1:$6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9" i="4" l="1"/>
  <c r="N129" i="4" s="1"/>
  <c r="O129" i="4" s="1"/>
  <c r="L129" i="4"/>
  <c r="M27" i="5"/>
  <c r="I132" i="4"/>
  <c r="I131" i="4"/>
  <c r="I130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52" i="4"/>
  <c r="I51" i="4"/>
  <c r="I50" i="4"/>
  <c r="I49" i="4"/>
  <c r="I48" i="4"/>
  <c r="I47" i="4"/>
  <c r="I46" i="4"/>
  <c r="I45" i="4"/>
  <c r="I44" i="4"/>
  <c r="I43" i="4"/>
  <c r="I42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O104" i="1"/>
  <c r="S104" i="1"/>
  <c r="O117" i="1"/>
  <c r="S117" i="1"/>
  <c r="O10" i="1"/>
  <c r="S10" i="1"/>
  <c r="O16" i="1"/>
  <c r="S16" i="1"/>
  <c r="O9" i="1"/>
  <c r="S9" i="1"/>
  <c r="O17" i="1"/>
  <c r="S17" i="1"/>
  <c r="O200" i="1"/>
  <c r="S200" i="1"/>
  <c r="O224" i="1"/>
  <c r="S224" i="1"/>
  <c r="O86" i="1"/>
  <c r="S86" i="1"/>
  <c r="O318" i="1"/>
  <c r="S318" i="1"/>
  <c r="O118" i="1"/>
  <c r="S118" i="1"/>
  <c r="O150" i="1"/>
  <c r="S150" i="1"/>
  <c r="O151" i="1"/>
  <c r="S151" i="1"/>
  <c r="O186" i="1"/>
  <c r="S186" i="1"/>
  <c r="O187" i="1"/>
  <c r="S187" i="1"/>
  <c r="O199" i="1"/>
  <c r="S199" i="1"/>
  <c r="O29" i="1"/>
  <c r="S29" i="1"/>
  <c r="O71" i="1"/>
  <c r="S71" i="1"/>
  <c r="O317" i="1"/>
  <c r="S317" i="1"/>
  <c r="O93" i="1"/>
  <c r="S93" i="1"/>
  <c r="O319" i="1"/>
  <c r="S319" i="1"/>
  <c r="O28" i="1"/>
  <c r="S28" i="1"/>
  <c r="O225" i="1"/>
  <c r="S225" i="1"/>
  <c r="O280" i="1"/>
  <c r="S280" i="1"/>
  <c r="O70" i="1"/>
  <c r="S70" i="1"/>
  <c r="O281" i="1"/>
  <c r="S281" i="1"/>
  <c r="O310" i="1"/>
  <c r="S310" i="1"/>
  <c r="O85" i="1"/>
  <c r="S85" i="1"/>
  <c r="O103" i="1"/>
  <c r="S103" i="1"/>
  <c r="O320" i="1"/>
  <c r="S320" i="1"/>
  <c r="O133" i="1"/>
  <c r="S133" i="1"/>
  <c r="O134" i="1"/>
  <c r="S134" i="1"/>
  <c r="O155" i="1"/>
  <c r="S155" i="1"/>
  <c r="O247" i="1"/>
  <c r="S247" i="1"/>
  <c r="O101" i="1"/>
  <c r="S101" i="1"/>
  <c r="O115" i="1"/>
  <c r="S115" i="1"/>
  <c r="O116" i="1"/>
  <c r="S116" i="1"/>
  <c r="O119" i="1"/>
  <c r="S119" i="1"/>
  <c r="O167" i="1"/>
  <c r="S167" i="1"/>
  <c r="O168" i="1"/>
  <c r="S168" i="1"/>
  <c r="O232" i="1"/>
  <c r="S232" i="1"/>
  <c r="O15" i="1"/>
  <c r="S15" i="1"/>
  <c r="O18" i="1"/>
  <c r="S18" i="1"/>
  <c r="O251" i="1"/>
  <c r="S251" i="1"/>
  <c r="O250" i="1"/>
  <c r="S250" i="1"/>
  <c r="O69" i="1"/>
  <c r="S69" i="1"/>
  <c r="O252" i="1"/>
  <c r="S252" i="1"/>
  <c r="O132" i="1"/>
  <c r="S132" i="1"/>
  <c r="O88" i="1"/>
  <c r="S88" i="1"/>
  <c r="O254" i="1"/>
  <c r="S254" i="1"/>
  <c r="O89" i="1"/>
  <c r="S89" i="1"/>
  <c r="O288" i="1"/>
  <c r="S288" i="1"/>
  <c r="O90" i="1"/>
  <c r="S90" i="1"/>
  <c r="O316" i="1"/>
  <c r="S316" i="1"/>
  <c r="L20" i="4"/>
  <c r="M20" i="4" s="1"/>
  <c r="N20" i="4" s="1"/>
  <c r="L31" i="4"/>
  <c r="M31" i="4" s="1"/>
  <c r="N31" i="4" s="1"/>
  <c r="O31" i="4" s="1"/>
  <c r="L30" i="4"/>
  <c r="M30" i="4" s="1"/>
  <c r="N30" i="4" s="1"/>
  <c r="L29" i="4"/>
  <c r="M29" i="4" s="1"/>
  <c r="N29" i="4" s="1"/>
  <c r="I10" i="1"/>
  <c r="K10" i="1"/>
  <c r="I15" i="1"/>
  <c r="K15" i="1"/>
  <c r="I16" i="1"/>
  <c r="K16" i="1"/>
  <c r="L16" i="1"/>
  <c r="I17" i="1"/>
  <c r="K17" i="1"/>
  <c r="I18" i="1"/>
  <c r="K18" i="1"/>
  <c r="I28" i="1"/>
  <c r="K28" i="1"/>
  <c r="I29" i="1"/>
  <c r="K29" i="1"/>
  <c r="L29" i="1"/>
  <c r="I69" i="1"/>
  <c r="K69" i="1"/>
  <c r="I70" i="1"/>
  <c r="K70" i="1"/>
  <c r="I71" i="1"/>
  <c r="K71" i="1"/>
  <c r="I85" i="1"/>
  <c r="K85" i="1"/>
  <c r="I86" i="1"/>
  <c r="K86" i="1"/>
  <c r="I88" i="1"/>
  <c r="K88" i="1"/>
  <c r="I89" i="1"/>
  <c r="K89" i="1"/>
  <c r="I90" i="1"/>
  <c r="K90" i="1"/>
  <c r="I93" i="1"/>
  <c r="K93" i="1"/>
  <c r="I101" i="1"/>
  <c r="K101" i="1"/>
  <c r="I103" i="1"/>
  <c r="K103" i="1"/>
  <c r="I104" i="1"/>
  <c r="K104" i="1"/>
  <c r="I115" i="1"/>
  <c r="K115" i="1"/>
  <c r="I116" i="1"/>
  <c r="K116" i="1"/>
  <c r="I117" i="1"/>
  <c r="K117" i="1"/>
  <c r="I118" i="1"/>
  <c r="K118" i="1"/>
  <c r="I119" i="1"/>
  <c r="K119" i="1"/>
  <c r="I132" i="1"/>
  <c r="K132" i="1"/>
  <c r="I133" i="1"/>
  <c r="K133" i="1"/>
  <c r="I134" i="1"/>
  <c r="K134" i="1"/>
  <c r="I150" i="1"/>
  <c r="K150" i="1"/>
  <c r="I151" i="1"/>
  <c r="K151" i="1"/>
  <c r="I155" i="1"/>
  <c r="K155" i="1"/>
  <c r="I167" i="1"/>
  <c r="K167" i="1"/>
  <c r="I168" i="1"/>
  <c r="K168" i="1"/>
  <c r="I186" i="1"/>
  <c r="K186" i="1"/>
  <c r="I187" i="1"/>
  <c r="K187" i="1"/>
  <c r="I199" i="1"/>
  <c r="K199" i="1"/>
  <c r="L199" i="1"/>
  <c r="I200" i="1"/>
  <c r="K200" i="1"/>
  <c r="L200" i="1"/>
  <c r="I224" i="1"/>
  <c r="K224" i="1"/>
  <c r="I225" i="1"/>
  <c r="K225" i="1"/>
  <c r="I232" i="1"/>
  <c r="K232" i="1"/>
  <c r="I247" i="1"/>
  <c r="K247" i="1"/>
  <c r="I250" i="1"/>
  <c r="K250" i="1"/>
  <c r="I251" i="1"/>
  <c r="K251" i="1"/>
  <c r="I252" i="1"/>
  <c r="K252" i="1"/>
  <c r="I254" i="1"/>
  <c r="K254" i="1"/>
  <c r="I280" i="1"/>
  <c r="K280" i="1"/>
  <c r="I281" i="1"/>
  <c r="K281" i="1"/>
  <c r="I288" i="1"/>
  <c r="K288" i="1"/>
  <c r="I310" i="1"/>
  <c r="K310" i="1"/>
  <c r="I316" i="1"/>
  <c r="K316" i="1"/>
  <c r="I317" i="1"/>
  <c r="K317" i="1"/>
  <c r="I318" i="1"/>
  <c r="K318" i="1"/>
  <c r="I319" i="1"/>
  <c r="K319" i="1"/>
  <c r="I320" i="1"/>
  <c r="K320" i="1"/>
  <c r="I9" i="1"/>
  <c r="K9" i="1"/>
  <c r="L9" i="1"/>
  <c r="Q103" i="1"/>
  <c r="Q85" i="1"/>
  <c r="Q71" i="1"/>
  <c r="Q117" i="1"/>
  <c r="Q17" i="1"/>
  <c r="Q320" i="1"/>
  <c r="Q70" i="1"/>
  <c r="R316" i="1"/>
  <c r="L28" i="1"/>
  <c r="L317" i="1"/>
  <c r="L118" i="1"/>
  <c r="L319" i="1"/>
  <c r="L187" i="1"/>
  <c r="L93" i="1"/>
  <c r="L17" i="1"/>
  <c r="L70" i="1"/>
  <c r="L10" i="1"/>
  <c r="R320" i="1"/>
  <c r="P320" i="1"/>
  <c r="L186" i="1"/>
  <c r="P85" i="1"/>
  <c r="R85" i="1"/>
  <c r="R288" i="1"/>
  <c r="L224" i="1"/>
  <c r="R116" i="1"/>
  <c r="R101" i="1"/>
  <c r="R90" i="1"/>
  <c r="R232" i="1"/>
  <c r="L310" i="1"/>
  <c r="L86" i="1"/>
  <c r="P71" i="1"/>
  <c r="R71" i="1"/>
  <c r="L151" i="1"/>
  <c r="P70" i="1"/>
  <c r="R70" i="1"/>
  <c r="L281" i="1"/>
  <c r="L150" i="1"/>
  <c r="R69" i="1"/>
  <c r="L280" i="1"/>
  <c r="R252" i="1"/>
  <c r="R134" i="1"/>
  <c r="R251" i="1"/>
  <c r="R133" i="1"/>
  <c r="R17" i="1"/>
  <c r="P17" i="1"/>
  <c r="R250" i="1"/>
  <c r="R132" i="1"/>
  <c r="R247" i="1"/>
  <c r="L104" i="1"/>
  <c r="P103" i="1"/>
  <c r="R103" i="1"/>
  <c r="L318" i="1"/>
  <c r="R254" i="1"/>
  <c r="R155" i="1"/>
  <c r="L225" i="1"/>
  <c r="R115" i="1"/>
  <c r="R15" i="1"/>
  <c r="P117" i="1"/>
  <c r="R117" i="1"/>
  <c r="L117" i="1"/>
  <c r="L85" i="1"/>
  <c r="L103" i="1"/>
  <c r="L320" i="1"/>
  <c r="R18" i="1"/>
  <c r="R119" i="1"/>
  <c r="L71" i="1"/>
  <c r="R88" i="1"/>
  <c r="R167" i="1"/>
  <c r="P317" i="1"/>
  <c r="R89" i="1"/>
  <c r="R168" i="1"/>
  <c r="R317" i="1"/>
  <c r="Q118" i="1"/>
  <c r="Q151" i="1"/>
  <c r="Q310" i="1"/>
  <c r="Q10" i="1"/>
  <c r="Q186" i="1"/>
  <c r="Q318" i="1"/>
  <c r="Q280" i="1"/>
  <c r="Q29" i="1"/>
  <c r="Q281" i="1"/>
  <c r="Q225" i="1"/>
  <c r="Q224" i="1"/>
  <c r="Q200" i="1"/>
  <c r="Q317" i="1"/>
  <c r="Q9" i="1"/>
  <c r="Q199" i="1"/>
  <c r="Q86" i="1"/>
  <c r="Q16" i="1"/>
  <c r="Q104" i="1"/>
  <c r="Q150" i="1"/>
  <c r="P28" i="1"/>
  <c r="R319" i="1"/>
  <c r="R118" i="1"/>
  <c r="P187" i="1"/>
  <c r="P319" i="1"/>
  <c r="R93" i="1"/>
  <c r="R28" i="1"/>
  <c r="R187" i="1"/>
  <c r="P93" i="1"/>
  <c r="P118" i="1"/>
  <c r="P281" i="1"/>
  <c r="R281" i="1"/>
  <c r="R199" i="1"/>
  <c r="P199" i="1"/>
  <c r="R151" i="1"/>
  <c r="P151" i="1"/>
  <c r="R318" i="1"/>
  <c r="P318" i="1"/>
  <c r="P86" i="1"/>
  <c r="R86" i="1"/>
  <c r="R9" i="1"/>
  <c r="P9" i="1"/>
  <c r="P225" i="1"/>
  <c r="R225" i="1"/>
  <c r="R200" i="1"/>
  <c r="P200" i="1"/>
  <c r="R224" i="1"/>
  <c r="P224" i="1"/>
  <c r="P16" i="1"/>
  <c r="R16" i="1"/>
  <c r="P104" i="1"/>
  <c r="R104" i="1"/>
  <c r="R186" i="1"/>
  <c r="P186" i="1"/>
  <c r="P29" i="1"/>
  <c r="R29" i="1"/>
  <c r="P280" i="1"/>
  <c r="R280" i="1"/>
  <c r="P310" i="1"/>
  <c r="R310" i="1"/>
  <c r="P10" i="1"/>
  <c r="R10" i="1"/>
  <c r="R150" i="1"/>
  <c r="P150" i="1"/>
  <c r="Q187" i="1"/>
  <c r="Q28" i="1"/>
  <c r="Q93" i="1"/>
  <c r="Q319" i="1"/>
  <c r="L127" i="4"/>
  <c r="M127" i="4" s="1"/>
  <c r="N127" i="4" s="1"/>
  <c r="M39" i="5"/>
  <c r="N39" i="5"/>
  <c r="M37" i="5"/>
  <c r="N37" i="5"/>
  <c r="M35" i="5"/>
  <c r="N35" i="5"/>
  <c r="M25" i="5"/>
  <c r="N25" i="5"/>
  <c r="M22" i="5"/>
  <c r="N22" i="5"/>
  <c r="M43" i="5"/>
  <c r="N43" i="5"/>
  <c r="M42" i="5"/>
  <c r="N42" i="5"/>
  <c r="M41" i="5"/>
  <c r="N41" i="5"/>
  <c r="M40" i="5"/>
  <c r="N40" i="5"/>
  <c r="M38" i="5"/>
  <c r="N38" i="5"/>
  <c r="M36" i="5"/>
  <c r="N36" i="5"/>
  <c r="M34" i="5"/>
  <c r="N34" i="5"/>
  <c r="M33" i="5"/>
  <c r="N33" i="5"/>
  <c r="M31" i="5"/>
  <c r="N31" i="5"/>
  <c r="M30" i="5"/>
  <c r="N30" i="5"/>
  <c r="M29" i="5"/>
  <c r="N29" i="5"/>
  <c r="M28" i="5"/>
  <c r="N28" i="5"/>
  <c r="N27" i="5"/>
  <c r="M26" i="5"/>
  <c r="N26" i="5"/>
  <c r="M24" i="5"/>
  <c r="N24" i="5"/>
  <c r="M23" i="5"/>
  <c r="N23" i="5"/>
  <c r="M21" i="5"/>
  <c r="N21" i="5"/>
  <c r="M20" i="5"/>
  <c r="N20" i="5"/>
  <c r="M19" i="5"/>
  <c r="N19" i="5"/>
  <c r="M18" i="5"/>
  <c r="N18" i="5"/>
  <c r="M17" i="5"/>
  <c r="N17" i="5"/>
  <c r="M16" i="5"/>
  <c r="N16" i="5"/>
  <c r="M15" i="5"/>
  <c r="N15" i="5"/>
  <c r="N13" i="5"/>
  <c r="M12" i="5"/>
  <c r="N12" i="5"/>
  <c r="M11" i="5"/>
  <c r="N11" i="5"/>
  <c r="M10" i="5"/>
  <c r="N10" i="5"/>
  <c r="M9" i="5"/>
  <c r="N9" i="5"/>
  <c r="M8" i="5"/>
  <c r="N8" i="5"/>
  <c r="M7" i="5"/>
  <c r="N7" i="5"/>
  <c r="P25" i="5"/>
  <c r="O25" i="5"/>
  <c r="O35" i="5"/>
  <c r="P35" i="5"/>
  <c r="O37" i="5"/>
  <c r="P37" i="5"/>
  <c r="O20" i="5"/>
  <c r="P20" i="5"/>
  <c r="P24" i="5"/>
  <c r="O24" i="5"/>
  <c r="O8" i="5"/>
  <c r="P8" i="5"/>
  <c r="P40" i="5"/>
  <c r="O40" i="5"/>
  <c r="P10" i="5"/>
  <c r="O10" i="5"/>
  <c r="P42" i="5"/>
  <c r="O42" i="5"/>
  <c r="P12" i="5"/>
  <c r="O12" i="5"/>
  <c r="O22" i="5"/>
  <c r="P22" i="5"/>
  <c r="P27" i="5"/>
  <c r="O27" i="5"/>
  <c r="P28" i="5"/>
  <c r="O28" i="5"/>
  <c r="O33" i="5"/>
  <c r="P33" i="5"/>
  <c r="P29" i="5"/>
  <c r="O29" i="5"/>
  <c r="P9" i="5"/>
  <c r="O9" i="5"/>
  <c r="P41" i="5"/>
  <c r="O41" i="5"/>
  <c r="P11" i="5"/>
  <c r="O11" i="5"/>
  <c r="P26" i="5"/>
  <c r="O26" i="5"/>
  <c r="P30" i="5"/>
  <c r="O30" i="5"/>
  <c r="P15" i="5"/>
  <c r="O15" i="5"/>
  <c r="O17" i="5"/>
  <c r="P17" i="5"/>
  <c r="O18" i="5"/>
  <c r="P18" i="5"/>
  <c r="O36" i="5"/>
  <c r="P36" i="5"/>
  <c r="O21" i="5"/>
  <c r="P21" i="5"/>
  <c r="O23" i="5"/>
  <c r="P23" i="5"/>
  <c r="P43" i="5"/>
  <c r="O43" i="5"/>
  <c r="P13" i="5"/>
  <c r="O13" i="5"/>
  <c r="P39" i="5"/>
  <c r="O39" i="5"/>
  <c r="O31" i="5"/>
  <c r="P31" i="5"/>
  <c r="P16" i="5"/>
  <c r="O16" i="5"/>
  <c r="O34" i="5"/>
  <c r="P34" i="5"/>
  <c r="O7" i="5"/>
  <c r="P7" i="5"/>
  <c r="O19" i="5"/>
  <c r="P19" i="5"/>
  <c r="O38" i="5"/>
  <c r="P38" i="5"/>
  <c r="J71" i="4"/>
  <c r="L71" i="4" s="1"/>
  <c r="M71" i="4" s="1"/>
  <c r="N71" i="4" s="1"/>
  <c r="J72" i="4"/>
  <c r="J73" i="4"/>
  <c r="L73" i="4" s="1"/>
  <c r="M73" i="4" s="1"/>
  <c r="N73" i="4" s="1"/>
  <c r="J74" i="4"/>
  <c r="J75" i="4"/>
  <c r="L75" i="4" s="1"/>
  <c r="M75" i="4" s="1"/>
  <c r="N75" i="4" s="1"/>
  <c r="J76" i="4"/>
  <c r="L76" i="4" s="1"/>
  <c r="M76" i="4" s="1"/>
  <c r="N76" i="4" s="1"/>
  <c r="J77" i="4"/>
  <c r="L77" i="4" s="1"/>
  <c r="M77" i="4" s="1"/>
  <c r="N77" i="4" s="1"/>
  <c r="J78" i="4"/>
  <c r="L78" i="4" s="1"/>
  <c r="M78" i="4" s="1"/>
  <c r="N78" i="4" s="1"/>
  <c r="J79" i="4"/>
  <c r="L79" i="4" s="1"/>
  <c r="M79" i="4" s="1"/>
  <c r="N79" i="4" s="1"/>
  <c r="J80" i="4"/>
  <c r="L80" i="4" s="1"/>
  <c r="M80" i="4" s="1"/>
  <c r="N80" i="4" s="1"/>
  <c r="J81" i="4"/>
  <c r="L81" i="4" s="1"/>
  <c r="M81" i="4" s="1"/>
  <c r="N81" i="4" s="1"/>
  <c r="J82" i="4"/>
  <c r="L82" i="4" s="1"/>
  <c r="M82" i="4" s="1"/>
  <c r="N82" i="4" s="1"/>
  <c r="J84" i="4"/>
  <c r="J85" i="4"/>
  <c r="J86" i="4"/>
  <c r="L86" i="4" s="1"/>
  <c r="M86" i="4" s="1"/>
  <c r="N86" i="4" s="1"/>
  <c r="J87" i="4"/>
  <c r="L87" i="4" s="1"/>
  <c r="M87" i="4" s="1"/>
  <c r="N87" i="4" s="1"/>
  <c r="J88" i="4"/>
  <c r="L88" i="4" s="1"/>
  <c r="M88" i="4" s="1"/>
  <c r="N88" i="4" s="1"/>
  <c r="J89" i="4"/>
  <c r="L89" i="4" s="1"/>
  <c r="M89" i="4" s="1"/>
  <c r="N89" i="4" s="1"/>
  <c r="J90" i="4"/>
  <c r="L90" i="4" s="1"/>
  <c r="M90" i="4" s="1"/>
  <c r="N90" i="4" s="1"/>
  <c r="J91" i="4"/>
  <c r="L91" i="4" s="1"/>
  <c r="M91" i="4" s="1"/>
  <c r="N91" i="4" s="1"/>
  <c r="J92" i="4"/>
  <c r="L92" i="4" s="1"/>
  <c r="M92" i="4" s="1"/>
  <c r="N92" i="4" s="1"/>
  <c r="J93" i="4"/>
  <c r="L93" i="4" s="1"/>
  <c r="M93" i="4" s="1"/>
  <c r="N93" i="4" s="1"/>
  <c r="J94" i="4"/>
  <c r="L94" i="4" s="1"/>
  <c r="M94" i="4" s="1"/>
  <c r="N94" i="4" s="1"/>
  <c r="J95" i="4"/>
  <c r="L95" i="4"/>
  <c r="M95" i="4" s="1"/>
  <c r="N95" i="4" s="1"/>
  <c r="J96" i="4"/>
  <c r="L96" i="4" s="1"/>
  <c r="M96" i="4" s="1"/>
  <c r="N96" i="4" s="1"/>
  <c r="J97" i="4"/>
  <c r="L97" i="4" s="1"/>
  <c r="M97" i="4" s="1"/>
  <c r="N97" i="4" s="1"/>
  <c r="J98" i="4"/>
  <c r="L98" i="4" s="1"/>
  <c r="M98" i="4" s="1"/>
  <c r="N98" i="4" s="1"/>
  <c r="J99" i="4"/>
  <c r="L99" i="4" s="1"/>
  <c r="M99" i="4" s="1"/>
  <c r="N99" i="4" s="1"/>
  <c r="J100" i="4"/>
  <c r="L100" i="4" s="1"/>
  <c r="M100" i="4" s="1"/>
  <c r="N100" i="4" s="1"/>
  <c r="J70" i="4"/>
  <c r="L70" i="4" s="1"/>
  <c r="M70" i="4" s="1"/>
  <c r="N70" i="4" s="1"/>
  <c r="H71" i="4"/>
  <c r="I71" i="4" s="1"/>
  <c r="H72" i="4"/>
  <c r="I72" i="4"/>
  <c r="H73" i="4"/>
  <c r="I73" i="4" s="1"/>
  <c r="H74" i="4"/>
  <c r="I74" i="4" s="1"/>
  <c r="H75" i="4"/>
  <c r="I75" i="4" s="1"/>
  <c r="H76" i="4"/>
  <c r="I76" i="4" s="1"/>
  <c r="H77" i="4"/>
  <c r="I77" i="4"/>
  <c r="H78" i="4"/>
  <c r="I78" i="4" s="1"/>
  <c r="H79" i="4"/>
  <c r="I79" i="4" s="1"/>
  <c r="H80" i="4"/>
  <c r="I80" i="4" s="1"/>
  <c r="H81" i="4"/>
  <c r="I81" i="4" s="1"/>
  <c r="H82" i="4"/>
  <c r="I82" i="4" s="1"/>
  <c r="H84" i="4"/>
  <c r="I84" i="4" s="1"/>
  <c r="H85" i="4"/>
  <c r="I85" i="4" s="1"/>
  <c r="H86" i="4"/>
  <c r="I86" i="4" s="1"/>
  <c r="O86" i="4" s="1"/>
  <c r="H87" i="4"/>
  <c r="I87" i="4" s="1"/>
  <c r="H88" i="4"/>
  <c r="I88" i="4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/>
  <c r="H95" i="4"/>
  <c r="I95" i="4" s="1"/>
  <c r="H96" i="4"/>
  <c r="I96" i="4" s="1"/>
  <c r="H97" i="4"/>
  <c r="I97" i="4" s="1"/>
  <c r="H98" i="4"/>
  <c r="I98" i="4" s="1"/>
  <c r="H99" i="4"/>
  <c r="I99" i="4" s="1"/>
  <c r="H100" i="4"/>
  <c r="I100" i="4" s="1"/>
  <c r="H70" i="4"/>
  <c r="I70" i="4" s="1"/>
  <c r="L85" i="4"/>
  <c r="M85" i="4"/>
  <c r="N85" i="4" s="1"/>
  <c r="H69" i="4"/>
  <c r="I69" i="4" s="1"/>
  <c r="H68" i="4"/>
  <c r="I68" i="4" s="1"/>
  <c r="H67" i="4"/>
  <c r="I67" i="4" s="1"/>
  <c r="H66" i="4"/>
  <c r="I66" i="4" s="1"/>
  <c r="H65" i="4"/>
  <c r="I65" i="4" s="1"/>
  <c r="H64" i="4"/>
  <c r="I64" i="4" s="1"/>
  <c r="H63" i="4"/>
  <c r="I63" i="4"/>
  <c r="H62" i="4"/>
  <c r="I62" i="4" s="1"/>
  <c r="H61" i="4"/>
  <c r="I61" i="4" s="1"/>
  <c r="H60" i="4"/>
  <c r="I60" i="4" s="1"/>
  <c r="H59" i="4"/>
  <c r="I59" i="4" s="1"/>
  <c r="H58" i="4"/>
  <c r="I58" i="4" s="1"/>
  <c r="H57" i="4"/>
  <c r="I57" i="4" s="1"/>
  <c r="H56" i="4"/>
  <c r="I56" i="4" s="1"/>
  <c r="H55" i="4"/>
  <c r="I55" i="4" s="1"/>
  <c r="H54" i="4"/>
  <c r="I54" i="4" s="1"/>
  <c r="J69" i="4"/>
  <c r="L69" i="4" s="1"/>
  <c r="M69" i="4" s="1"/>
  <c r="N69" i="4" s="1"/>
  <c r="J68" i="4"/>
  <c r="L68" i="4" s="1"/>
  <c r="M68" i="4" s="1"/>
  <c r="N68" i="4" s="1"/>
  <c r="O68" i="4" s="1"/>
  <c r="J67" i="4"/>
  <c r="L67" i="4" s="1"/>
  <c r="M67" i="4" s="1"/>
  <c r="N67" i="4" s="1"/>
  <c r="J66" i="4"/>
  <c r="L66" i="4" s="1"/>
  <c r="M66" i="4" s="1"/>
  <c r="N66" i="4" s="1"/>
  <c r="J65" i="4"/>
  <c r="L65" i="4" s="1"/>
  <c r="M65" i="4" s="1"/>
  <c r="N65" i="4" s="1"/>
  <c r="J64" i="4"/>
  <c r="L64" i="4" s="1"/>
  <c r="M64" i="4" s="1"/>
  <c r="N64" i="4" s="1"/>
  <c r="J63" i="4"/>
  <c r="L63" i="4" s="1"/>
  <c r="M63" i="4" s="1"/>
  <c r="N63" i="4" s="1"/>
  <c r="J62" i="4"/>
  <c r="J61" i="4"/>
  <c r="L61" i="4"/>
  <c r="M61" i="4" s="1"/>
  <c r="N61" i="4" s="1"/>
  <c r="J60" i="4"/>
  <c r="L60" i="4" s="1"/>
  <c r="M60" i="4" s="1"/>
  <c r="N60" i="4" s="1"/>
  <c r="J59" i="4"/>
  <c r="L59" i="4" s="1"/>
  <c r="M59" i="4" s="1"/>
  <c r="N59" i="4" s="1"/>
  <c r="J58" i="4"/>
  <c r="L58" i="4" s="1"/>
  <c r="M58" i="4" s="1"/>
  <c r="N58" i="4" s="1"/>
  <c r="J57" i="4"/>
  <c r="L57" i="4" s="1"/>
  <c r="M57" i="4" s="1"/>
  <c r="N57" i="4" s="1"/>
  <c r="J56" i="4"/>
  <c r="L56" i="4" s="1"/>
  <c r="M56" i="4" s="1"/>
  <c r="N56" i="4" s="1"/>
  <c r="J55" i="4"/>
  <c r="L55" i="4" s="1"/>
  <c r="M55" i="4" s="1"/>
  <c r="N55" i="4" s="1"/>
  <c r="J54" i="4"/>
  <c r="L54" i="4" s="1"/>
  <c r="M54" i="4" s="1"/>
  <c r="N54" i="4" s="1"/>
  <c r="K76" i="1"/>
  <c r="N76" i="1"/>
  <c r="K202" i="1"/>
  <c r="N202" i="1"/>
  <c r="O202" i="1"/>
  <c r="S202" i="1"/>
  <c r="K215" i="1"/>
  <c r="N215" i="1"/>
  <c r="K20" i="1"/>
  <c r="N20" i="1"/>
  <c r="R20" i="1"/>
  <c r="O20" i="1"/>
  <c r="O215" i="1"/>
  <c r="S215" i="1"/>
  <c r="O76" i="1"/>
  <c r="S76" i="1"/>
  <c r="R202" i="1"/>
  <c r="L16" i="4"/>
  <c r="M16" i="4"/>
  <c r="N16" i="4" s="1"/>
  <c r="L15" i="4"/>
  <c r="M15" i="4" s="1"/>
  <c r="N15" i="4" s="1"/>
  <c r="L52" i="4"/>
  <c r="M52" i="4" s="1"/>
  <c r="N52" i="4" s="1"/>
  <c r="O52" i="4" s="1"/>
  <c r="L51" i="4"/>
  <c r="M51" i="4"/>
  <c r="N51" i="4" s="1"/>
  <c r="O51" i="4" s="1"/>
  <c r="L47" i="4"/>
  <c r="M47" i="4" s="1"/>
  <c r="N47" i="4" s="1"/>
  <c r="L38" i="4"/>
  <c r="M38" i="4" s="1"/>
  <c r="N38" i="4" s="1"/>
  <c r="O38" i="4" s="1"/>
  <c r="L24" i="4"/>
  <c r="M24" i="4" s="1"/>
  <c r="N24" i="4" s="1"/>
  <c r="O24" i="4" s="1"/>
  <c r="J32" i="3"/>
  <c r="L32" i="3"/>
  <c r="M32" i="3"/>
  <c r="J31" i="3"/>
  <c r="K31" i="3"/>
  <c r="J30" i="3"/>
  <c r="L30" i="3"/>
  <c r="M30" i="3"/>
  <c r="J26" i="3"/>
  <c r="L26" i="3"/>
  <c r="M26" i="3"/>
  <c r="J22" i="3"/>
  <c r="L22" i="3"/>
  <c r="M22" i="3"/>
  <c r="J13" i="3"/>
  <c r="K13" i="3"/>
  <c r="J19" i="3"/>
  <c r="O22" i="3"/>
  <c r="P22" i="3"/>
  <c r="O26" i="3"/>
  <c r="P26" i="3"/>
  <c r="O30" i="3"/>
  <c r="P30" i="3"/>
  <c r="O32" i="3"/>
  <c r="P32" i="3"/>
  <c r="N30" i="3"/>
  <c r="I30" i="3"/>
  <c r="N32" i="3"/>
  <c r="I32" i="3"/>
  <c r="L31" i="3"/>
  <c r="M31" i="3"/>
  <c r="K30" i="3"/>
  <c r="K32" i="3"/>
  <c r="I26" i="3"/>
  <c r="N26" i="3"/>
  <c r="K26" i="3"/>
  <c r="N22" i="3"/>
  <c r="I22" i="3"/>
  <c r="K22" i="3"/>
  <c r="L13" i="3"/>
  <c r="M13" i="3"/>
  <c r="L19" i="3"/>
  <c r="M19" i="3"/>
  <c r="K19" i="3"/>
  <c r="O13" i="3"/>
  <c r="P13" i="3"/>
  <c r="O31" i="3"/>
  <c r="P31" i="3"/>
  <c r="O19" i="3"/>
  <c r="P19" i="3"/>
  <c r="I31" i="3"/>
  <c r="N31" i="3"/>
  <c r="I13" i="3"/>
  <c r="N13" i="3"/>
  <c r="I19" i="3"/>
  <c r="N19" i="3"/>
  <c r="N290" i="1"/>
  <c r="N289" i="1"/>
  <c r="N278" i="1"/>
  <c r="N276" i="1"/>
  <c r="N249" i="1"/>
  <c r="N229" i="1"/>
  <c r="N208" i="1"/>
  <c r="N197" i="1"/>
  <c r="N154" i="1"/>
  <c r="N135" i="1"/>
  <c r="N21" i="1"/>
  <c r="N227" i="1"/>
  <c r="N279" i="1"/>
  <c r="N201" i="1"/>
  <c r="R227" i="1"/>
  <c r="O227" i="1"/>
  <c r="S227" i="1"/>
  <c r="R21" i="1"/>
  <c r="O21" i="1"/>
  <c r="R201" i="1"/>
  <c r="O201" i="1"/>
  <c r="R279" i="1"/>
  <c r="O279" i="1"/>
  <c r="R135" i="1"/>
  <c r="O135" i="1"/>
  <c r="S135" i="1"/>
  <c r="R154" i="1"/>
  <c r="O154" i="1"/>
  <c r="S154" i="1"/>
  <c r="R197" i="1"/>
  <c r="O197" i="1"/>
  <c r="R208" i="1"/>
  <c r="O208" i="1"/>
  <c r="S208" i="1"/>
  <c r="R229" i="1"/>
  <c r="O229" i="1"/>
  <c r="R249" i="1"/>
  <c r="O249" i="1"/>
  <c r="R276" i="1"/>
  <c r="O276" i="1"/>
  <c r="S276" i="1"/>
  <c r="R278" i="1"/>
  <c r="O278" i="1"/>
  <c r="O289" i="1"/>
  <c r="S289" i="1"/>
  <c r="R290" i="1"/>
  <c r="O290" i="1"/>
  <c r="G197" i="1"/>
  <c r="G229" i="1"/>
  <c r="G201" i="1"/>
  <c r="G249" i="1"/>
  <c r="G279" i="1"/>
  <c r="G278" i="1"/>
  <c r="G290" i="1"/>
  <c r="N228" i="1"/>
  <c r="O228" i="1"/>
  <c r="S228" i="1"/>
  <c r="P289" i="1"/>
  <c r="R289" i="1"/>
  <c r="N196" i="1"/>
  <c r="N198" i="1"/>
  <c r="N230" i="1"/>
  <c r="N291" i="1"/>
  <c r="S279" i="1"/>
  <c r="S290" i="1"/>
  <c r="S278" i="1"/>
  <c r="S201" i="1"/>
  <c r="S249" i="1"/>
  <c r="S229" i="1"/>
  <c r="S197" i="1"/>
  <c r="Q289" i="1"/>
  <c r="Q228" i="1"/>
  <c r="O196" i="1"/>
  <c r="S196" i="1"/>
  <c r="O291" i="1"/>
  <c r="S291" i="1"/>
  <c r="O230" i="1"/>
  <c r="S230" i="1"/>
  <c r="O198" i="1"/>
  <c r="S198" i="1"/>
  <c r="P228" i="1"/>
  <c r="R228" i="1"/>
  <c r="P198" i="1"/>
  <c r="R198" i="1"/>
  <c r="R291" i="1"/>
  <c r="P291" i="1"/>
  <c r="P196" i="1"/>
  <c r="R196" i="1"/>
  <c r="P230" i="1"/>
  <c r="R230" i="1"/>
  <c r="L50" i="4"/>
  <c r="M50" i="4"/>
  <c r="N50" i="4" s="1"/>
  <c r="L44" i="4"/>
  <c r="M44" i="4" s="1"/>
  <c r="N44" i="4" s="1"/>
  <c r="L37" i="4"/>
  <c r="M37" i="4" s="1"/>
  <c r="N37" i="4" s="1"/>
  <c r="O37" i="4" s="1"/>
  <c r="L35" i="4"/>
  <c r="M35" i="4" s="1"/>
  <c r="N35" i="4" s="1"/>
  <c r="L34" i="4"/>
  <c r="M34" i="4" s="1"/>
  <c r="N34" i="4" s="1"/>
  <c r="L14" i="4"/>
  <c r="M14" i="4" s="1"/>
  <c r="N14" i="4" s="1"/>
  <c r="O14" i="4" s="1"/>
  <c r="L13" i="4"/>
  <c r="M13" i="4" s="1"/>
  <c r="N13" i="4" s="1"/>
  <c r="O13" i="4" s="1"/>
  <c r="Q198" i="1"/>
  <c r="Q230" i="1"/>
  <c r="Q291" i="1"/>
  <c r="Q196" i="1"/>
  <c r="L21" i="4"/>
  <c r="M21" i="4" s="1"/>
  <c r="N21" i="4" s="1"/>
  <c r="L39" i="4"/>
  <c r="M39" i="4" s="1"/>
  <c r="N39" i="4" s="1"/>
  <c r="L11" i="4"/>
  <c r="M11" i="4" s="1"/>
  <c r="N11" i="4" s="1"/>
  <c r="O11" i="4" s="1"/>
  <c r="L17" i="4"/>
  <c r="M17" i="4" s="1"/>
  <c r="N17" i="4" s="1"/>
  <c r="L18" i="4"/>
  <c r="M18" i="4" s="1"/>
  <c r="N18" i="4" s="1"/>
  <c r="L19" i="4"/>
  <c r="M19" i="4" s="1"/>
  <c r="N19" i="4" s="1"/>
  <c r="L22" i="4"/>
  <c r="M22" i="4" s="1"/>
  <c r="N22" i="4" s="1"/>
  <c r="O22" i="4" s="1"/>
  <c r="L23" i="4"/>
  <c r="M23" i="4" s="1"/>
  <c r="N23" i="4" s="1"/>
  <c r="O23" i="4" s="1"/>
  <c r="L26" i="4"/>
  <c r="M26" i="4"/>
  <c r="N26" i="4" s="1"/>
  <c r="O26" i="4" s="1"/>
  <c r="L25" i="4"/>
  <c r="M25" i="4" s="1"/>
  <c r="N25" i="4" s="1"/>
  <c r="O25" i="4" s="1"/>
  <c r="L27" i="4"/>
  <c r="M27" i="4" s="1"/>
  <c r="N27" i="4" s="1"/>
  <c r="O27" i="4" s="1"/>
  <c r="L28" i="4"/>
  <c r="M28" i="4" s="1"/>
  <c r="N28" i="4" s="1"/>
  <c r="O28" i="4" s="1"/>
  <c r="L33" i="4"/>
  <c r="M33" i="4" s="1"/>
  <c r="N33" i="4" s="1"/>
  <c r="O33" i="4" s="1"/>
  <c r="L32" i="4"/>
  <c r="M32" i="4" s="1"/>
  <c r="N32" i="4" s="1"/>
  <c r="L36" i="4"/>
  <c r="M36" i="4" s="1"/>
  <c r="N36" i="4" s="1"/>
  <c r="O36" i="4" s="1"/>
  <c r="L40" i="4"/>
  <c r="M40" i="4" s="1"/>
  <c r="N40" i="4" s="1"/>
  <c r="O40" i="4" s="1"/>
  <c r="L42" i="4"/>
  <c r="M42" i="4" s="1"/>
  <c r="N42" i="4" s="1"/>
  <c r="O42" i="4" s="1"/>
  <c r="L43" i="4"/>
  <c r="M43" i="4" s="1"/>
  <c r="N43" i="4" s="1"/>
  <c r="O43" i="4" s="1"/>
  <c r="L45" i="4"/>
  <c r="M45" i="4" s="1"/>
  <c r="N45" i="4" s="1"/>
  <c r="L48" i="4"/>
  <c r="M48" i="4"/>
  <c r="N48" i="4" s="1"/>
  <c r="L46" i="4"/>
  <c r="M46" i="4" s="1"/>
  <c r="N46" i="4" s="1"/>
  <c r="L49" i="4"/>
  <c r="M49" i="4" s="1"/>
  <c r="N49" i="4" s="1"/>
  <c r="L62" i="4"/>
  <c r="M62" i="4" s="1"/>
  <c r="N62" i="4" s="1"/>
  <c r="L72" i="4"/>
  <c r="M72" i="4" s="1"/>
  <c r="N72" i="4" s="1"/>
  <c r="L74" i="4"/>
  <c r="M74" i="4" s="1"/>
  <c r="N74" i="4" s="1"/>
  <c r="L84" i="4"/>
  <c r="M84" i="4" s="1"/>
  <c r="N84" i="4" s="1"/>
  <c r="L101" i="4"/>
  <c r="M101" i="4" s="1"/>
  <c r="N101" i="4" s="1"/>
  <c r="O101" i="4" s="1"/>
  <c r="L102" i="4"/>
  <c r="M102" i="4" s="1"/>
  <c r="N102" i="4" s="1"/>
  <c r="O102" i="4" s="1"/>
  <c r="L103" i="4"/>
  <c r="M103" i="4" s="1"/>
  <c r="N103" i="4" s="1"/>
  <c r="O103" i="4" s="1"/>
  <c r="L104" i="4"/>
  <c r="M104" i="4" s="1"/>
  <c r="N104" i="4" s="1"/>
  <c r="O104" i="4" s="1"/>
  <c r="L105" i="4"/>
  <c r="M105" i="4" s="1"/>
  <c r="N105" i="4" s="1"/>
  <c r="O105" i="4" s="1"/>
  <c r="L106" i="4"/>
  <c r="M106" i="4" s="1"/>
  <c r="N106" i="4" s="1"/>
  <c r="L107" i="4"/>
  <c r="M107" i="4" s="1"/>
  <c r="N107" i="4" s="1"/>
  <c r="L108" i="4"/>
  <c r="M108" i="4" s="1"/>
  <c r="N108" i="4" s="1"/>
  <c r="L109" i="4"/>
  <c r="M109" i="4" s="1"/>
  <c r="N109" i="4" s="1"/>
  <c r="L110" i="4"/>
  <c r="M110" i="4" s="1"/>
  <c r="N110" i="4" s="1"/>
  <c r="O110" i="4" s="1"/>
  <c r="L111" i="4"/>
  <c r="M111" i="4"/>
  <c r="N111" i="4" s="1"/>
  <c r="L112" i="4"/>
  <c r="M112" i="4" s="1"/>
  <c r="N112" i="4" s="1"/>
  <c r="O112" i="4" s="1"/>
  <c r="L113" i="4"/>
  <c r="M113" i="4" s="1"/>
  <c r="N113" i="4" s="1"/>
  <c r="O113" i="4" s="1"/>
  <c r="L114" i="4"/>
  <c r="M114" i="4"/>
  <c r="N114" i="4" s="1"/>
  <c r="O114" i="4" s="1"/>
  <c r="L115" i="4"/>
  <c r="M115" i="4" s="1"/>
  <c r="N115" i="4" s="1"/>
  <c r="O115" i="4" s="1"/>
  <c r="L116" i="4"/>
  <c r="M116" i="4" s="1"/>
  <c r="N116" i="4" s="1"/>
  <c r="O116" i="4" s="1"/>
  <c r="L117" i="4"/>
  <c r="M117" i="4" s="1"/>
  <c r="N117" i="4" s="1"/>
  <c r="O117" i="4" s="1"/>
  <c r="L118" i="4"/>
  <c r="M118" i="4" s="1"/>
  <c r="N118" i="4" s="1"/>
  <c r="O118" i="4" s="1"/>
  <c r="L119" i="4"/>
  <c r="M119" i="4"/>
  <c r="N119" i="4" s="1"/>
  <c r="O119" i="4" s="1"/>
  <c r="L120" i="4"/>
  <c r="M120" i="4"/>
  <c r="N120" i="4"/>
  <c r="L121" i="4"/>
  <c r="M121" i="4" s="1"/>
  <c r="N121" i="4" s="1"/>
  <c r="L122" i="4"/>
  <c r="M122" i="4" s="1"/>
  <c r="N122" i="4" s="1"/>
  <c r="L123" i="4"/>
  <c r="M123" i="4" s="1"/>
  <c r="N123" i="4" s="1"/>
  <c r="L124" i="4"/>
  <c r="M124" i="4" s="1"/>
  <c r="N124" i="4" s="1"/>
  <c r="L125" i="4"/>
  <c r="M125" i="4" s="1"/>
  <c r="N125" i="4" s="1"/>
  <c r="L126" i="4"/>
  <c r="M126" i="4" s="1"/>
  <c r="N126" i="4" s="1"/>
  <c r="O126" i="4" s="1"/>
  <c r="L130" i="4"/>
  <c r="M130" i="4" s="1"/>
  <c r="N130" i="4" s="1"/>
  <c r="O130" i="4" s="1"/>
  <c r="L131" i="4"/>
  <c r="M131" i="4"/>
  <c r="N131" i="4"/>
  <c r="O131" i="4" s="1"/>
  <c r="L132" i="4"/>
  <c r="M132" i="4" s="1"/>
  <c r="N132" i="4" s="1"/>
  <c r="O132" i="4" s="1"/>
  <c r="J29" i="3"/>
  <c r="K29" i="3"/>
  <c r="J15" i="3"/>
  <c r="L15" i="3"/>
  <c r="M15" i="3"/>
  <c r="J16" i="3"/>
  <c r="L16" i="3"/>
  <c r="M16" i="3"/>
  <c r="J28" i="3"/>
  <c r="J27" i="3"/>
  <c r="J25" i="3"/>
  <c r="J24" i="3"/>
  <c r="L24" i="3"/>
  <c r="M24" i="3"/>
  <c r="J23" i="3"/>
  <c r="J21" i="3"/>
  <c r="J20" i="3"/>
  <c r="J18" i="3"/>
  <c r="J17" i="3"/>
  <c r="J14" i="3"/>
  <c r="J12" i="3"/>
  <c r="J11" i="3"/>
  <c r="J10" i="3"/>
  <c r="J9" i="3"/>
  <c r="J7" i="3"/>
  <c r="L7" i="3"/>
  <c r="M7" i="3"/>
  <c r="P7" i="3"/>
  <c r="J8" i="3"/>
  <c r="N30" i="1"/>
  <c r="N48" i="1"/>
  <c r="N49" i="1"/>
  <c r="N61" i="1"/>
  <c r="N60" i="1"/>
  <c r="N75" i="1"/>
  <c r="N77" i="1"/>
  <c r="N105" i="1"/>
  <c r="N114" i="1"/>
  <c r="N122" i="1"/>
  <c r="N125" i="1"/>
  <c r="N137" i="1"/>
  <c r="N147" i="1"/>
  <c r="N162" i="1"/>
  <c r="N184" i="1"/>
  <c r="N231" i="1"/>
  <c r="N236" i="1"/>
  <c r="N275" i="1"/>
  <c r="N277" i="1"/>
  <c r="N307" i="1"/>
  <c r="N325" i="1"/>
  <c r="N25" i="1"/>
  <c r="N253" i="1"/>
  <c r="N245" i="1"/>
  <c r="N195" i="1"/>
  <c r="N303" i="1"/>
  <c r="O303" i="1"/>
  <c r="S303" i="1"/>
  <c r="N294" i="1"/>
  <c r="O294" i="1"/>
  <c r="S294" i="1"/>
  <c r="N295" i="1"/>
  <c r="O295" i="1"/>
  <c r="S295" i="1"/>
  <c r="N292" i="1"/>
  <c r="O292" i="1"/>
  <c r="S292" i="1"/>
  <c r="N293" i="1"/>
  <c r="O293" i="1"/>
  <c r="S293" i="1"/>
  <c r="N235" i="1"/>
  <c r="O235" i="1"/>
  <c r="S235" i="1"/>
  <c r="N313" i="1"/>
  <c r="O313" i="1"/>
  <c r="S313" i="1"/>
  <c r="N308" i="1"/>
  <c r="N260" i="1"/>
  <c r="N238" i="1"/>
  <c r="N304" i="1"/>
  <c r="N164" i="1"/>
  <c r="N301" i="1"/>
  <c r="N300" i="1"/>
  <c r="N84" i="1"/>
  <c r="N285" i="1"/>
  <c r="O285" i="1"/>
  <c r="S285" i="1"/>
  <c r="N302" i="1"/>
  <c r="N226" i="1"/>
  <c r="N265" i="1"/>
  <c r="O265" i="1"/>
  <c r="S265" i="1"/>
  <c r="N264" i="1"/>
  <c r="N261" i="1"/>
  <c r="O261" i="1"/>
  <c r="S261" i="1"/>
  <c r="N78" i="1"/>
  <c r="N255" i="1"/>
  <c r="N248" i="1"/>
  <c r="N211" i="1"/>
  <c r="N242" i="1"/>
  <c r="O242" i="1"/>
  <c r="S242" i="1"/>
  <c r="N68" i="1"/>
  <c r="N12" i="1"/>
  <c r="N222" i="1"/>
  <c r="N216" i="1"/>
  <c r="O216" i="1"/>
  <c r="S216" i="1"/>
  <c r="N214" i="1"/>
  <c r="N209" i="1"/>
  <c r="N190" i="1"/>
  <c r="O190" i="1"/>
  <c r="S190" i="1"/>
  <c r="N191" i="1"/>
  <c r="N26" i="1"/>
  <c r="O26" i="1"/>
  <c r="N266" i="1"/>
  <c r="O266" i="1"/>
  <c r="S266" i="1"/>
  <c r="N178" i="1"/>
  <c r="N174" i="1"/>
  <c r="O174" i="1"/>
  <c r="S174" i="1"/>
  <c r="N169" i="1"/>
  <c r="O169" i="1"/>
  <c r="S169" i="1"/>
  <c r="N27" i="1"/>
  <c r="O27" i="1"/>
  <c r="S27" i="1"/>
  <c r="N163" i="1"/>
  <c r="O163" i="1"/>
  <c r="S163" i="1"/>
  <c r="N161" i="1"/>
  <c r="N160" i="1"/>
  <c r="N156" i="1"/>
  <c r="N142" i="1"/>
  <c r="O142" i="1"/>
  <c r="S142" i="1"/>
  <c r="N129" i="1"/>
  <c r="O129" i="1"/>
  <c r="S129" i="1"/>
  <c r="N296" i="1"/>
  <c r="O296" i="1"/>
  <c r="S296" i="1"/>
  <c r="N66" i="1"/>
  <c r="O66" i="1"/>
  <c r="S66" i="1"/>
  <c r="N126" i="1"/>
  <c r="O126" i="1"/>
  <c r="S126" i="1"/>
  <c r="N107" i="1"/>
  <c r="O107" i="1"/>
  <c r="S107" i="1"/>
  <c r="N102" i="1"/>
  <c r="O102" i="1"/>
  <c r="S102" i="1"/>
  <c r="N99" i="1"/>
  <c r="O99" i="1"/>
  <c r="S99" i="1"/>
  <c r="N98" i="1"/>
  <c r="O98" i="1"/>
  <c r="S98" i="1"/>
  <c r="N95" i="1"/>
  <c r="O95" i="1"/>
  <c r="S95" i="1"/>
  <c r="N92" i="1"/>
  <c r="N87" i="1"/>
  <c r="N72" i="1"/>
  <c r="O72" i="1"/>
  <c r="S72" i="1"/>
  <c r="N83" i="1"/>
  <c r="O83" i="1"/>
  <c r="S83" i="1"/>
  <c r="N82" i="1"/>
  <c r="O82" i="1"/>
  <c r="S82" i="1"/>
  <c r="N81" i="1"/>
  <c r="O81" i="1"/>
  <c r="S81" i="1"/>
  <c r="N282" i="1"/>
  <c r="N204" i="1"/>
  <c r="N65" i="1"/>
  <c r="O65" i="1"/>
  <c r="S65" i="1"/>
  <c r="N63" i="1"/>
  <c r="O63" i="1"/>
  <c r="S63" i="1"/>
  <c r="N59" i="1"/>
  <c r="O59" i="1"/>
  <c r="N58" i="1"/>
  <c r="O58" i="1"/>
  <c r="N179" i="1"/>
  <c r="N51" i="1"/>
  <c r="O51" i="1"/>
  <c r="N57" i="1"/>
  <c r="O57" i="1"/>
  <c r="N42" i="1"/>
  <c r="O42" i="1"/>
  <c r="N37" i="1"/>
  <c r="O37" i="1"/>
  <c r="N36" i="1"/>
  <c r="O36" i="1"/>
  <c r="S36" i="1"/>
  <c r="N298" i="1"/>
  <c r="O298" i="1"/>
  <c r="S298" i="1"/>
  <c r="N272" i="1"/>
  <c r="O272" i="1"/>
  <c r="S272" i="1"/>
  <c r="N22" i="1"/>
  <c r="O22" i="1"/>
  <c r="N139" i="1"/>
  <c r="O139" i="1"/>
  <c r="S139" i="1"/>
  <c r="N11" i="1"/>
  <c r="O11" i="1"/>
  <c r="N8" i="1"/>
  <c r="O8" i="1"/>
  <c r="S8" i="1"/>
  <c r="O16" i="3"/>
  <c r="P16" i="3"/>
  <c r="O15" i="3"/>
  <c r="P15" i="3"/>
  <c r="O24" i="3"/>
  <c r="P24" i="3"/>
  <c r="O77" i="1"/>
  <c r="S77" i="1"/>
  <c r="G164" i="1"/>
  <c r="O164" i="1"/>
  <c r="O277" i="1"/>
  <c r="S277" i="1"/>
  <c r="O30" i="1"/>
  <c r="S30" i="1"/>
  <c r="G92" i="1"/>
  <c r="O92" i="1"/>
  <c r="O75" i="1"/>
  <c r="S75" i="1"/>
  <c r="G253" i="1"/>
  <c r="O253" i="1"/>
  <c r="G178" i="1"/>
  <c r="O178" i="1"/>
  <c r="G191" i="1"/>
  <c r="O191" i="1"/>
  <c r="G84" i="1"/>
  <c r="O84" i="1"/>
  <c r="O307" i="1"/>
  <c r="S307" i="1"/>
  <c r="G304" i="1"/>
  <c r="O304" i="1"/>
  <c r="G68" i="1"/>
  <c r="O68" i="1"/>
  <c r="G282" i="1"/>
  <c r="O282" i="1"/>
  <c r="O162" i="1"/>
  <c r="S162" i="1"/>
  <c r="O60" i="1"/>
  <c r="O25" i="1"/>
  <c r="O231" i="1"/>
  <c r="S231" i="1"/>
  <c r="G248" i="1"/>
  <c r="O248" i="1"/>
  <c r="G245" i="1"/>
  <c r="O245" i="1"/>
  <c r="G209" i="1"/>
  <c r="O209" i="1"/>
  <c r="G214" i="1"/>
  <c r="O214" i="1"/>
  <c r="G238" i="1"/>
  <c r="O238" i="1"/>
  <c r="O137" i="1"/>
  <c r="S137" i="1"/>
  <c r="O49" i="1"/>
  <c r="S49" i="1"/>
  <c r="G301" i="1"/>
  <c r="O301" i="1"/>
  <c r="G222" i="1"/>
  <c r="O222" i="1"/>
  <c r="G156" i="1"/>
  <c r="O156" i="1"/>
  <c r="O125" i="1"/>
  <c r="S125" i="1"/>
  <c r="G226" i="1"/>
  <c r="O226" i="1"/>
  <c r="G300" i="1"/>
  <c r="O300" i="1"/>
  <c r="G179" i="1"/>
  <c r="O179" i="1"/>
  <c r="G12" i="1"/>
  <c r="O12" i="1"/>
  <c r="G308" i="1"/>
  <c r="O308" i="1"/>
  <c r="G160" i="1"/>
  <c r="O160" i="1"/>
  <c r="O122" i="1"/>
  <c r="S122" i="1"/>
  <c r="O105" i="1"/>
  <c r="S105" i="1"/>
  <c r="G195" i="1"/>
  <c r="O195" i="1"/>
  <c r="G302" i="1"/>
  <c r="O302" i="1"/>
  <c r="O61" i="1"/>
  <c r="O325" i="1"/>
  <c r="S325" i="1"/>
  <c r="O48" i="1"/>
  <c r="S48" i="1"/>
  <c r="O275" i="1"/>
  <c r="S275" i="1"/>
  <c r="O236" i="1"/>
  <c r="S236" i="1"/>
  <c r="G260" i="1"/>
  <c r="O260" i="1"/>
  <c r="G204" i="1"/>
  <c r="O204" i="1"/>
  <c r="O184" i="1"/>
  <c r="S184" i="1"/>
  <c r="G211" i="1"/>
  <c r="O211" i="1"/>
  <c r="G161" i="1"/>
  <c r="O161" i="1"/>
  <c r="O147" i="1"/>
  <c r="S147" i="1"/>
  <c r="G255" i="1"/>
  <c r="O255" i="1"/>
  <c r="G78" i="1"/>
  <c r="O78" i="1"/>
  <c r="G87" i="1"/>
  <c r="O87" i="1"/>
  <c r="G264" i="1"/>
  <c r="O264" i="1"/>
  <c r="O114" i="1"/>
  <c r="S114" i="1"/>
  <c r="I7" i="3"/>
  <c r="R8" i="1"/>
  <c r="R37" i="1"/>
  <c r="R83" i="1"/>
  <c r="R95" i="1"/>
  <c r="R126" i="1"/>
  <c r="R163" i="1"/>
  <c r="R26" i="1"/>
  <c r="R264" i="1"/>
  <c r="R301" i="1"/>
  <c r="R235" i="1"/>
  <c r="R277" i="1"/>
  <c r="R147" i="1"/>
  <c r="R51" i="1"/>
  <c r="R82" i="1"/>
  <c r="R161" i="1"/>
  <c r="R216" i="1"/>
  <c r="R242" i="1"/>
  <c r="R300" i="1"/>
  <c r="R195" i="1"/>
  <c r="R11" i="1"/>
  <c r="R179" i="1"/>
  <c r="R72" i="1"/>
  <c r="R66" i="1"/>
  <c r="R27" i="1"/>
  <c r="R191" i="1"/>
  <c r="R265" i="1"/>
  <c r="R164" i="1"/>
  <c r="R293" i="1"/>
  <c r="R105" i="1"/>
  <c r="R30" i="1"/>
  <c r="R139" i="1"/>
  <c r="R58" i="1"/>
  <c r="R98" i="1"/>
  <c r="R296" i="1"/>
  <c r="R222" i="1"/>
  <c r="R211" i="1"/>
  <c r="R226" i="1"/>
  <c r="R304" i="1"/>
  <c r="R292" i="1"/>
  <c r="R245" i="1"/>
  <c r="R77" i="1"/>
  <c r="R59" i="1"/>
  <c r="R236" i="1"/>
  <c r="R75" i="1"/>
  <c r="R22" i="1"/>
  <c r="R42" i="1"/>
  <c r="R63" i="1"/>
  <c r="R102" i="1"/>
  <c r="R169" i="1"/>
  <c r="R190" i="1"/>
  <c r="R248" i="1"/>
  <c r="R238" i="1"/>
  <c r="R294" i="1"/>
  <c r="R231" i="1"/>
  <c r="R87" i="1"/>
  <c r="R99" i="1"/>
  <c r="R129" i="1"/>
  <c r="R12" i="1"/>
  <c r="R295" i="1"/>
  <c r="R137" i="1"/>
  <c r="R65" i="1"/>
  <c r="R107" i="1"/>
  <c r="R142" i="1"/>
  <c r="R255" i="1"/>
  <c r="R260" i="1"/>
  <c r="R303" i="1"/>
  <c r="R253" i="1"/>
  <c r="R325" i="1"/>
  <c r="R60" i="1"/>
  <c r="R122" i="1"/>
  <c r="R61" i="1"/>
  <c r="R298" i="1"/>
  <c r="R57" i="1"/>
  <c r="R68" i="1"/>
  <c r="R78" i="1"/>
  <c r="R285" i="1"/>
  <c r="R162" i="1"/>
  <c r="R49" i="1"/>
  <c r="R156" i="1"/>
  <c r="R178" i="1"/>
  <c r="R261" i="1"/>
  <c r="R313" i="1"/>
  <c r="R307" i="1"/>
  <c r="R48" i="1"/>
  <c r="R204" i="1"/>
  <c r="R174" i="1"/>
  <c r="R209" i="1"/>
  <c r="R302" i="1"/>
  <c r="R308" i="1"/>
  <c r="R25" i="1"/>
  <c r="R272" i="1"/>
  <c r="R282" i="1"/>
  <c r="R36" i="1"/>
  <c r="R81" i="1"/>
  <c r="R92" i="1"/>
  <c r="R160" i="1"/>
  <c r="R266" i="1"/>
  <c r="R214" i="1"/>
  <c r="R84" i="1"/>
  <c r="R114" i="1"/>
  <c r="N145" i="1"/>
  <c r="O145" i="1"/>
  <c r="S145" i="1"/>
  <c r="N124" i="1"/>
  <c r="N183" i="1"/>
  <c r="N323" i="1"/>
  <c r="O323" i="1"/>
  <c r="S323" i="1"/>
  <c r="N120" i="1"/>
  <c r="O120" i="1"/>
  <c r="S120" i="1"/>
  <c r="L20" i="3"/>
  <c r="M20" i="3"/>
  <c r="K20" i="3"/>
  <c r="K24" i="3"/>
  <c r="K16" i="3"/>
  <c r="K18" i="3"/>
  <c r="L18" i="3"/>
  <c r="M18" i="3"/>
  <c r="K8" i="3"/>
  <c r="L8" i="3"/>
  <c r="M8" i="3"/>
  <c r="N24" i="3"/>
  <c r="I24" i="3"/>
  <c r="K27" i="3"/>
  <c r="L27" i="3"/>
  <c r="M27" i="3"/>
  <c r="L9" i="3"/>
  <c r="M9" i="3"/>
  <c r="K9" i="3"/>
  <c r="K28" i="3"/>
  <c r="L28" i="3"/>
  <c r="M28" i="3"/>
  <c r="L10" i="3"/>
  <c r="M10" i="3"/>
  <c r="K10" i="3"/>
  <c r="K21" i="3"/>
  <c r="L21" i="3"/>
  <c r="M21" i="3"/>
  <c r="K11" i="3"/>
  <c r="L11" i="3"/>
  <c r="M11" i="3"/>
  <c r="K12" i="3"/>
  <c r="L12" i="3"/>
  <c r="M12" i="3"/>
  <c r="L23" i="3"/>
  <c r="M23" i="3"/>
  <c r="K23" i="3"/>
  <c r="L14" i="3"/>
  <c r="M14" i="3"/>
  <c r="K14" i="3"/>
  <c r="L25" i="3"/>
  <c r="M25" i="3"/>
  <c r="K25" i="3"/>
  <c r="K17" i="3"/>
  <c r="L17" i="3"/>
  <c r="M17" i="3"/>
  <c r="L29" i="3"/>
  <c r="M29" i="3"/>
  <c r="K15" i="3"/>
  <c r="N16" i="3"/>
  <c r="I16" i="3"/>
  <c r="I15" i="3"/>
  <c r="N15" i="3"/>
  <c r="R184" i="1"/>
  <c r="R125" i="1"/>
  <c r="R275" i="1"/>
  <c r="N113" i="1"/>
  <c r="O113" i="1"/>
  <c r="S113" i="1"/>
  <c r="N324" i="1"/>
  <c r="O324" i="1"/>
  <c r="S324" i="1"/>
  <c r="N74" i="1"/>
  <c r="O74" i="1"/>
  <c r="S74" i="1"/>
  <c r="N46" i="1"/>
  <c r="O46" i="1"/>
  <c r="N73" i="1"/>
  <c r="O73" i="1"/>
  <c r="S73" i="1"/>
  <c r="N182" i="1"/>
  <c r="O182" i="1"/>
  <c r="S182" i="1"/>
  <c r="N123" i="1"/>
  <c r="O123" i="1"/>
  <c r="S123" i="1"/>
  <c r="N121" i="1"/>
  <c r="O121" i="1"/>
  <c r="S121" i="1"/>
  <c r="N306" i="1"/>
  <c r="O306" i="1"/>
  <c r="S306" i="1"/>
  <c r="N159" i="1"/>
  <c r="O159" i="1"/>
  <c r="S159" i="1"/>
  <c r="N305" i="1"/>
  <c r="O305" i="1"/>
  <c r="S305" i="1"/>
  <c r="N158" i="1"/>
  <c r="O158" i="1"/>
  <c r="S158" i="1"/>
  <c r="N47" i="1"/>
  <c r="O47" i="1"/>
  <c r="S47" i="1"/>
  <c r="N146" i="1"/>
  <c r="O146" i="1"/>
  <c r="S146" i="1"/>
  <c r="N112" i="1"/>
  <c r="O112" i="1"/>
  <c r="S112" i="1"/>
  <c r="N31" i="1"/>
  <c r="O31" i="1"/>
  <c r="S31" i="1"/>
  <c r="N274" i="1"/>
  <c r="O274" i="1"/>
  <c r="S274" i="1"/>
  <c r="N45" i="1"/>
  <c r="O45" i="1"/>
  <c r="N185" i="1"/>
  <c r="O185" i="1"/>
  <c r="S185" i="1"/>
  <c r="N270" i="1"/>
  <c r="O270" i="1"/>
  <c r="S270" i="1"/>
  <c r="N220" i="1"/>
  <c r="O220" i="1"/>
  <c r="S220" i="1"/>
  <c r="N50" i="1"/>
  <c r="O50" i="1"/>
  <c r="S50" i="1"/>
  <c r="N189" i="1"/>
  <c r="O189" i="1"/>
  <c r="S189" i="1"/>
  <c r="N100" i="1"/>
  <c r="O100" i="1"/>
  <c r="S100" i="1"/>
  <c r="N188" i="1"/>
  <c r="O188" i="1"/>
  <c r="S188" i="1"/>
  <c r="N223" i="1"/>
  <c r="O223" i="1"/>
  <c r="S223" i="1"/>
  <c r="N55" i="1"/>
  <c r="O55" i="1"/>
  <c r="N237" i="1"/>
  <c r="O237" i="1"/>
  <c r="S237" i="1"/>
  <c r="N62" i="1"/>
  <c r="O62" i="1"/>
  <c r="N109" i="1"/>
  <c r="O109" i="1"/>
  <c r="S109" i="1"/>
  <c r="N157" i="1"/>
  <c r="O157" i="1"/>
  <c r="S157" i="1"/>
  <c r="N19" i="1"/>
  <c r="O19" i="1"/>
  <c r="N64" i="1"/>
  <c r="O64" i="1"/>
  <c r="S64" i="1"/>
  <c r="N246" i="1"/>
  <c r="O246" i="1"/>
  <c r="S246" i="1"/>
  <c r="N67" i="1"/>
  <c r="O67" i="1"/>
  <c r="S67" i="1"/>
  <c r="N203" i="1"/>
  <c r="O203" i="1"/>
  <c r="S203" i="1"/>
  <c r="N127" i="1"/>
  <c r="O127" i="1"/>
  <c r="S127" i="1"/>
  <c r="N91" i="1"/>
  <c r="O91" i="1"/>
  <c r="S91" i="1"/>
  <c r="N128" i="1"/>
  <c r="O128" i="1"/>
  <c r="S128" i="1"/>
  <c r="N177" i="1"/>
  <c r="O177" i="1"/>
  <c r="S177" i="1"/>
  <c r="N207" i="1"/>
  <c r="O207" i="1"/>
  <c r="S207" i="1"/>
  <c r="N267" i="1"/>
  <c r="O267" i="1"/>
  <c r="S267" i="1"/>
  <c r="N136" i="1"/>
  <c r="O136" i="1"/>
  <c r="S136" i="1"/>
  <c r="N210" i="1"/>
  <c r="O210" i="1"/>
  <c r="S210" i="1"/>
  <c r="N240" i="1"/>
  <c r="O240" i="1"/>
  <c r="S240" i="1"/>
  <c r="N54" i="1"/>
  <c r="O54" i="1"/>
  <c r="N106" i="1"/>
  <c r="O106" i="1"/>
  <c r="S106" i="1"/>
  <c r="N176" i="1"/>
  <c r="O176" i="1"/>
  <c r="S176" i="1"/>
  <c r="N212" i="1"/>
  <c r="O212" i="1"/>
  <c r="S212" i="1"/>
  <c r="N268" i="1"/>
  <c r="O268" i="1"/>
  <c r="S268" i="1"/>
  <c r="N286" i="1"/>
  <c r="O286" i="1"/>
  <c r="S286" i="1"/>
  <c r="N43" i="1"/>
  <c r="O43" i="1"/>
  <c r="N94" i="1"/>
  <c r="O94" i="1"/>
  <c r="S94" i="1"/>
  <c r="N143" i="1"/>
  <c r="O143" i="1"/>
  <c r="S143" i="1"/>
  <c r="N192" i="1"/>
  <c r="O192" i="1"/>
  <c r="S192" i="1"/>
  <c r="N213" i="1"/>
  <c r="O213" i="1"/>
  <c r="S213" i="1"/>
  <c r="N241" i="1"/>
  <c r="O241" i="1"/>
  <c r="S241" i="1"/>
  <c r="N258" i="1"/>
  <c r="O258" i="1"/>
  <c r="S258" i="1"/>
  <c r="N309" i="1"/>
  <c r="O309" i="1"/>
  <c r="S309" i="1"/>
  <c r="N32" i="1"/>
  <c r="O32" i="1"/>
  <c r="S32" i="1"/>
  <c r="N165" i="1"/>
  <c r="O165" i="1"/>
  <c r="S165" i="1"/>
  <c r="N14" i="1"/>
  <c r="O14" i="1"/>
  <c r="N148" i="1"/>
  <c r="O148" i="1"/>
  <c r="S148" i="1"/>
  <c r="N166" i="1"/>
  <c r="O166" i="1"/>
  <c r="S166" i="1"/>
  <c r="N193" i="1"/>
  <c r="O193" i="1"/>
  <c r="S193" i="1"/>
  <c r="N243" i="1"/>
  <c r="O243" i="1"/>
  <c r="S243" i="1"/>
  <c r="N271" i="1"/>
  <c r="O271" i="1"/>
  <c r="S271" i="1"/>
  <c r="N311" i="1"/>
  <c r="O311" i="1"/>
  <c r="S311" i="1"/>
  <c r="N96" i="1"/>
  <c r="O96" i="1"/>
  <c r="S96" i="1"/>
  <c r="N180" i="1"/>
  <c r="O180" i="1"/>
  <c r="S180" i="1"/>
  <c r="N233" i="1"/>
  <c r="O233" i="1"/>
  <c r="S233" i="1"/>
  <c r="N273" i="1"/>
  <c r="O273" i="1"/>
  <c r="S273" i="1"/>
  <c r="N34" i="1"/>
  <c r="O34" i="1"/>
  <c r="N131" i="1"/>
  <c r="O131" i="1"/>
  <c r="S131" i="1"/>
  <c r="N152" i="1"/>
  <c r="O152" i="1"/>
  <c r="S152" i="1"/>
  <c r="N262" i="1"/>
  <c r="O262" i="1"/>
  <c r="S262" i="1"/>
  <c r="N79" i="1"/>
  <c r="O79" i="1"/>
  <c r="S79" i="1"/>
  <c r="N110" i="1"/>
  <c r="O110" i="1"/>
  <c r="S110" i="1"/>
  <c r="N170" i="1"/>
  <c r="O170" i="1"/>
  <c r="S170" i="1"/>
  <c r="N263" i="1"/>
  <c r="O263" i="1"/>
  <c r="S263" i="1"/>
  <c r="N23" i="1"/>
  <c r="O23" i="1"/>
  <c r="N38" i="1"/>
  <c r="O38" i="1"/>
  <c r="N218" i="1"/>
  <c r="O218" i="1"/>
  <c r="S218" i="1"/>
  <c r="N297" i="1"/>
  <c r="O297" i="1"/>
  <c r="S297" i="1"/>
  <c r="N314" i="1"/>
  <c r="O314" i="1"/>
  <c r="S314" i="1"/>
  <c r="N24" i="1"/>
  <c r="O24" i="1"/>
  <c r="N39" i="1"/>
  <c r="O39" i="1"/>
  <c r="N138" i="1"/>
  <c r="O138" i="1"/>
  <c r="S138" i="1"/>
  <c r="N205" i="1"/>
  <c r="O205" i="1"/>
  <c r="S205" i="1"/>
  <c r="N299" i="1"/>
  <c r="O299" i="1"/>
  <c r="S299" i="1"/>
  <c r="N52" i="1"/>
  <c r="O52" i="1"/>
  <c r="S52" i="1"/>
  <c r="N140" i="1"/>
  <c r="O140" i="1"/>
  <c r="S140" i="1"/>
  <c r="N172" i="1"/>
  <c r="O172" i="1"/>
  <c r="S172" i="1"/>
  <c r="N283" i="1"/>
  <c r="O283" i="1"/>
  <c r="S283" i="1"/>
  <c r="N40" i="1"/>
  <c r="O40" i="1"/>
  <c r="N219" i="1"/>
  <c r="O219" i="1"/>
  <c r="S219" i="1"/>
  <c r="N239" i="1"/>
  <c r="O239" i="1"/>
  <c r="S239" i="1"/>
  <c r="N256" i="1"/>
  <c r="O256" i="1"/>
  <c r="S256" i="1"/>
  <c r="N321" i="1"/>
  <c r="O321" i="1"/>
  <c r="S321" i="1"/>
  <c r="O11" i="3"/>
  <c r="P11" i="3"/>
  <c r="O8" i="3"/>
  <c r="P8" i="3"/>
  <c r="O21" i="3"/>
  <c r="P21" i="3"/>
  <c r="O18" i="3"/>
  <c r="P18" i="3"/>
  <c r="O17" i="3"/>
  <c r="P17" i="3"/>
  <c r="O10" i="3"/>
  <c r="P10" i="3"/>
  <c r="O28" i="3"/>
  <c r="P28" i="3"/>
  <c r="O25" i="3"/>
  <c r="P25" i="3"/>
  <c r="O27" i="3"/>
  <c r="P27" i="3"/>
  <c r="O14" i="3"/>
  <c r="P14" i="3"/>
  <c r="O23" i="3"/>
  <c r="P23" i="3"/>
  <c r="O29" i="3"/>
  <c r="P29" i="3"/>
  <c r="O20" i="3"/>
  <c r="P20" i="3"/>
  <c r="O9" i="3"/>
  <c r="P9" i="3"/>
  <c r="O12" i="3"/>
  <c r="P12" i="3"/>
  <c r="S304" i="1"/>
  <c r="S204" i="1"/>
  <c r="S238" i="1"/>
  <c r="S78" i="1"/>
  <c r="S248" i="1"/>
  <c r="S191" i="1"/>
  <c r="S87" i="1"/>
  <c r="S301" i="1"/>
  <c r="S282" i="1"/>
  <c r="S164" i="1"/>
  <c r="S300" i="1"/>
  <c r="S68" i="1"/>
  <c r="S179" i="1"/>
  <c r="S84" i="1"/>
  <c r="S264" i="1"/>
  <c r="S209" i="1"/>
  <c r="S12" i="1"/>
  <c r="S214" i="1"/>
  <c r="S226" i="1"/>
  <c r="S178" i="1"/>
  <c r="S302" i="1"/>
  <c r="S255" i="1"/>
  <c r="S222" i="1"/>
  <c r="S161" i="1"/>
  <c r="S260" i="1"/>
  <c r="S245" i="1"/>
  <c r="S253" i="1"/>
  <c r="S195" i="1"/>
  <c r="S211" i="1"/>
  <c r="S160" i="1"/>
  <c r="S156" i="1"/>
  <c r="S92" i="1"/>
  <c r="S308" i="1"/>
  <c r="Q146" i="1"/>
  <c r="Q213" i="1"/>
  <c r="Q52" i="1"/>
  <c r="Q299" i="1"/>
  <c r="Q112" i="1"/>
  <c r="Q271" i="1"/>
  <c r="Q323" i="1"/>
  <c r="Q159" i="1"/>
  <c r="Q140" i="1"/>
  <c r="Q205" i="1"/>
  <c r="Q96" i="1"/>
  <c r="Q268" i="1"/>
  <c r="Q47" i="1"/>
  <c r="Q305" i="1"/>
  <c r="Q38" i="1"/>
  <c r="Q23" i="1"/>
  <c r="Q240" i="1"/>
  <c r="Q306" i="1"/>
  <c r="Q324" i="1"/>
  <c r="Q138" i="1"/>
  <c r="Q286" i="1"/>
  <c r="Q311" i="1"/>
  <c r="Q212" i="1"/>
  <c r="Q176" i="1"/>
  <c r="Q106" i="1"/>
  <c r="Q54" i="1"/>
  <c r="Q321" i="1"/>
  <c r="Q148" i="1"/>
  <c r="Q256" i="1"/>
  <c r="Q263" i="1"/>
  <c r="Q14" i="1"/>
  <c r="Q210" i="1"/>
  <c r="Q121" i="1"/>
  <c r="Q145" i="1"/>
  <c r="Q34" i="1"/>
  <c r="Q233" i="1"/>
  <c r="Q31" i="1"/>
  <c r="Q39" i="1"/>
  <c r="Q158" i="1"/>
  <c r="Q193" i="1"/>
  <c r="Q165" i="1"/>
  <c r="Q123" i="1"/>
  <c r="Q192" i="1"/>
  <c r="Q43" i="1"/>
  <c r="Q297" i="1"/>
  <c r="Q170" i="1"/>
  <c r="Q219" i="1"/>
  <c r="Q110" i="1"/>
  <c r="Q32" i="1"/>
  <c r="Q182" i="1"/>
  <c r="Q314" i="1"/>
  <c r="Q120" i="1"/>
  <c r="Q218" i="1"/>
  <c r="Q166" i="1"/>
  <c r="Q40" i="1"/>
  <c r="Q79" i="1"/>
  <c r="Q309" i="1"/>
  <c r="Q73" i="1"/>
  <c r="Q143" i="1"/>
  <c r="Q274" i="1"/>
  <c r="Q180" i="1"/>
  <c r="Q243" i="1"/>
  <c r="Q283" i="1"/>
  <c r="Q262" i="1"/>
  <c r="Q258" i="1"/>
  <c r="Q46" i="1"/>
  <c r="Q131" i="1"/>
  <c r="Q113" i="1"/>
  <c r="Q273" i="1"/>
  <c r="Q94" i="1"/>
  <c r="Q24" i="1"/>
  <c r="Q239" i="1"/>
  <c r="Q172" i="1"/>
  <c r="Q152" i="1"/>
  <c r="Q241" i="1"/>
  <c r="Q74" i="1"/>
  <c r="O124" i="1"/>
  <c r="S124" i="1"/>
  <c r="O183" i="1"/>
  <c r="S183" i="1"/>
  <c r="R219" i="1"/>
  <c r="R112" i="1"/>
  <c r="R74" i="1"/>
  <c r="R146" i="1"/>
  <c r="R324" i="1"/>
  <c r="R120" i="1"/>
  <c r="R311" i="1"/>
  <c r="R299" i="1"/>
  <c r="R205" i="1"/>
  <c r="R243" i="1"/>
  <c r="R192" i="1"/>
  <c r="R47" i="1"/>
  <c r="R113" i="1"/>
  <c r="R286" i="1"/>
  <c r="R273" i="1"/>
  <c r="R240" i="1"/>
  <c r="R271" i="1"/>
  <c r="R210" i="1"/>
  <c r="R262" i="1"/>
  <c r="R158" i="1"/>
  <c r="R323" i="1"/>
  <c r="R170" i="1"/>
  <c r="R110" i="1"/>
  <c r="R138" i="1"/>
  <c r="R256" i="1"/>
  <c r="R39" i="1"/>
  <c r="R166" i="1"/>
  <c r="R305" i="1"/>
  <c r="R43" i="1"/>
  <c r="R159" i="1"/>
  <c r="R306" i="1"/>
  <c r="R297" i="1"/>
  <c r="R121" i="1"/>
  <c r="R218" i="1"/>
  <c r="R123" i="1"/>
  <c r="R172" i="1"/>
  <c r="R40" i="1"/>
  <c r="R233" i="1"/>
  <c r="R180" i="1"/>
  <c r="R176" i="1"/>
  <c r="R182" i="1"/>
  <c r="R140" i="1"/>
  <c r="R106" i="1"/>
  <c r="R274" i="1"/>
  <c r="R73" i="1"/>
  <c r="R314" i="1"/>
  <c r="R38" i="1"/>
  <c r="R32" i="1"/>
  <c r="R145" i="1"/>
  <c r="R263" i="1"/>
  <c r="R31" i="1"/>
  <c r="R46" i="1"/>
  <c r="R213" i="1"/>
  <c r="R52" i="1"/>
  <c r="R79" i="1"/>
  <c r="R321" i="1"/>
  <c r="R193" i="1"/>
  <c r="R143" i="1"/>
  <c r="R124" i="1"/>
  <c r="R24" i="1"/>
  <c r="R148" i="1"/>
  <c r="R54" i="1"/>
  <c r="R241" i="1"/>
  <c r="R152" i="1"/>
  <c r="R94" i="1"/>
  <c r="R239" i="1"/>
  <c r="R131" i="1"/>
  <c r="R34" i="1"/>
  <c r="R258" i="1"/>
  <c r="R14" i="1"/>
  <c r="R268" i="1"/>
  <c r="R283" i="1"/>
  <c r="R165" i="1"/>
  <c r="R212" i="1"/>
  <c r="R183" i="1"/>
  <c r="R23" i="1"/>
  <c r="R96" i="1"/>
  <c r="R309" i="1"/>
  <c r="N20" i="3"/>
  <c r="R237" i="1"/>
  <c r="R246" i="1"/>
  <c r="R177" i="1"/>
  <c r="R189" i="1"/>
  <c r="P113" i="1"/>
  <c r="R207" i="1"/>
  <c r="R55" i="1"/>
  <c r="R136" i="1"/>
  <c r="R128" i="1"/>
  <c r="R64" i="1"/>
  <c r="R100" i="1"/>
  <c r="R91" i="1"/>
  <c r="R19" i="1"/>
  <c r="R50" i="1"/>
  <c r="R45" i="1"/>
  <c r="R220" i="1"/>
  <c r="R270" i="1"/>
  <c r="R67" i="1"/>
  <c r="R267" i="1"/>
  <c r="R127" i="1"/>
  <c r="R109" i="1"/>
  <c r="R223" i="1"/>
  <c r="R185" i="1"/>
  <c r="R203" i="1"/>
  <c r="R157" i="1"/>
  <c r="R62" i="1"/>
  <c r="R188" i="1"/>
  <c r="P297" i="1"/>
  <c r="P286" i="1"/>
  <c r="P273" i="1"/>
  <c r="P140" i="1"/>
  <c r="P38" i="1"/>
  <c r="P233" i="1"/>
  <c r="P165" i="1"/>
  <c r="P212" i="1"/>
  <c r="P305" i="1"/>
  <c r="P283" i="1"/>
  <c r="P268" i="1"/>
  <c r="P23" i="1"/>
  <c r="P180" i="1"/>
  <c r="P32" i="1"/>
  <c r="P176" i="1"/>
  <c r="P159" i="1"/>
  <c r="P120" i="1"/>
  <c r="P34" i="1"/>
  <c r="P158" i="1"/>
  <c r="P52" i="1"/>
  <c r="P263" i="1"/>
  <c r="P96" i="1"/>
  <c r="P309" i="1"/>
  <c r="P106" i="1"/>
  <c r="P306" i="1"/>
  <c r="P148" i="1"/>
  <c r="P121" i="1"/>
  <c r="P323" i="1"/>
  <c r="P170" i="1"/>
  <c r="P321" i="1"/>
  <c r="P205" i="1"/>
  <c r="P110" i="1"/>
  <c r="P311" i="1"/>
  <c r="P241" i="1"/>
  <c r="P240" i="1"/>
  <c r="P123" i="1"/>
  <c r="P314" i="1"/>
  <c r="P172" i="1"/>
  <c r="P54" i="1"/>
  <c r="P256" i="1"/>
  <c r="P138" i="1"/>
  <c r="P79" i="1"/>
  <c r="P271" i="1"/>
  <c r="P213" i="1"/>
  <c r="P210" i="1"/>
  <c r="P182" i="1"/>
  <c r="P183" i="1"/>
  <c r="P47" i="1"/>
  <c r="P14" i="1"/>
  <c r="P299" i="1"/>
  <c r="P239" i="1"/>
  <c r="P262" i="1"/>
  <c r="P243" i="1"/>
  <c r="P192" i="1"/>
  <c r="P274" i="1"/>
  <c r="P73" i="1"/>
  <c r="P218" i="1"/>
  <c r="P219" i="1"/>
  <c r="P39" i="1"/>
  <c r="P152" i="1"/>
  <c r="P193" i="1"/>
  <c r="P143" i="1"/>
  <c r="P31" i="1"/>
  <c r="P46" i="1"/>
  <c r="P124" i="1"/>
  <c r="P43" i="1"/>
  <c r="P258" i="1"/>
  <c r="P40" i="1"/>
  <c r="P24" i="1"/>
  <c r="P131" i="1"/>
  <c r="P166" i="1"/>
  <c r="P94" i="1"/>
  <c r="P112" i="1"/>
  <c r="P74" i="1"/>
  <c r="P146" i="1"/>
  <c r="P324" i="1"/>
  <c r="P145" i="1"/>
  <c r="I20" i="3"/>
  <c r="N14" i="3"/>
  <c r="I14" i="3"/>
  <c r="N10" i="3"/>
  <c r="I10" i="3"/>
  <c r="I28" i="3"/>
  <c r="N28" i="3"/>
  <c r="N8" i="3"/>
  <c r="I8" i="3"/>
  <c r="N23" i="3"/>
  <c r="I23" i="3"/>
  <c r="N12" i="3"/>
  <c r="I12" i="3"/>
  <c r="N29" i="3"/>
  <c r="I29" i="3"/>
  <c r="N11" i="3"/>
  <c r="I11" i="3"/>
  <c r="N9" i="3"/>
  <c r="I9" i="3"/>
  <c r="I17" i="3"/>
  <c r="N17" i="3"/>
  <c r="N21" i="3"/>
  <c r="I21" i="3"/>
  <c r="N27" i="3"/>
  <c r="I27" i="3"/>
  <c r="N18" i="3"/>
  <c r="I18" i="3"/>
  <c r="N25" i="3"/>
  <c r="I25" i="3"/>
  <c r="N35" i="1"/>
  <c r="O35" i="1"/>
  <c r="N153" i="1"/>
  <c r="O153" i="1"/>
  <c r="S153" i="1"/>
  <c r="N221" i="1"/>
  <c r="O221" i="1"/>
  <c r="S221" i="1"/>
  <c r="N13" i="1"/>
  <c r="O13" i="1"/>
  <c r="N130" i="1"/>
  <c r="O130" i="1"/>
  <c r="S130" i="1"/>
  <c r="N287" i="1"/>
  <c r="O287" i="1"/>
  <c r="S287" i="1"/>
  <c r="N194" i="1"/>
  <c r="O194" i="1"/>
  <c r="S194" i="1"/>
  <c r="N44" i="1"/>
  <c r="O44" i="1"/>
  <c r="N175" i="1"/>
  <c r="O175" i="1"/>
  <c r="S175" i="1"/>
  <c r="N312" i="1"/>
  <c r="O312" i="1"/>
  <c r="S312" i="1"/>
  <c r="N80" i="1"/>
  <c r="O80" i="1"/>
  <c r="S80" i="1"/>
  <c r="N97" i="1"/>
  <c r="O97" i="1"/>
  <c r="S97" i="1"/>
  <c r="N269" i="1"/>
  <c r="O269" i="1"/>
  <c r="S269" i="1"/>
  <c r="N217" i="1"/>
  <c r="O217" i="1"/>
  <c r="S217" i="1"/>
  <c r="N149" i="1"/>
  <c r="O149" i="1"/>
  <c r="S149" i="1"/>
  <c r="N33" i="1"/>
  <c r="O33" i="1"/>
  <c r="S33" i="1"/>
  <c r="N171" i="1"/>
  <c r="O171" i="1"/>
  <c r="S171" i="1"/>
  <c r="N322" i="1"/>
  <c r="O322" i="1"/>
  <c r="S322" i="1"/>
  <c r="N257" i="1"/>
  <c r="O257" i="1"/>
  <c r="S257" i="1"/>
  <c r="N108" i="1"/>
  <c r="O108" i="1"/>
  <c r="S108" i="1"/>
  <c r="N234" i="1"/>
  <c r="O234" i="1"/>
  <c r="S234" i="1"/>
  <c r="N181" i="1"/>
  <c r="O181" i="1"/>
  <c r="S181" i="1"/>
  <c r="N41" i="1"/>
  <c r="O41" i="1"/>
  <c r="N141" i="1"/>
  <c r="O141" i="1"/>
  <c r="S141" i="1"/>
  <c r="N111" i="1"/>
  <c r="O111" i="1"/>
  <c r="S111" i="1"/>
  <c r="N53" i="1"/>
  <c r="O53" i="1"/>
  <c r="S53" i="1"/>
  <c r="N284" i="1"/>
  <c r="O284" i="1"/>
  <c r="S284" i="1"/>
  <c r="N206" i="1"/>
  <c r="O206" i="1"/>
  <c r="S206" i="1"/>
  <c r="N56" i="1"/>
  <c r="O56" i="1"/>
  <c r="N173" i="1"/>
  <c r="O173" i="1"/>
  <c r="S173" i="1"/>
  <c r="N315" i="1"/>
  <c r="O315" i="1"/>
  <c r="S315" i="1"/>
  <c r="N144" i="1"/>
  <c r="O144" i="1"/>
  <c r="S144" i="1"/>
  <c r="N259" i="1"/>
  <c r="O259" i="1"/>
  <c r="S259" i="1"/>
  <c r="N244" i="1"/>
  <c r="O244" i="1"/>
  <c r="S244" i="1"/>
  <c r="Q153" i="1"/>
  <c r="Q244" i="1"/>
  <c r="Q259" i="1"/>
  <c r="Q183" i="1"/>
  <c r="Q144" i="1"/>
  <c r="Q108" i="1"/>
  <c r="Q171" i="1"/>
  <c r="Q217" i="1"/>
  <c r="Q257" i="1"/>
  <c r="Q33" i="1"/>
  <c r="Q97" i="1"/>
  <c r="Q56" i="1"/>
  <c r="Q80" i="1"/>
  <c r="Q234" i="1"/>
  <c r="Q269" i="1"/>
  <c r="Q173" i="1"/>
  <c r="Q206" i="1"/>
  <c r="Q312" i="1"/>
  <c r="Q181" i="1"/>
  <c r="Q175" i="1"/>
  <c r="Q124" i="1"/>
  <c r="Q35" i="1"/>
  <c r="Q221" i="1"/>
  <c r="Q149" i="1"/>
  <c r="Q44" i="1"/>
  <c r="Q111" i="1"/>
  <c r="Q194" i="1"/>
  <c r="Q13" i="1"/>
  <c r="Q315" i="1"/>
  <c r="Q284" i="1"/>
  <c r="Q322" i="1"/>
  <c r="Q53" i="1"/>
  <c r="Q287" i="1"/>
  <c r="Q41" i="1"/>
  <c r="Q130" i="1"/>
  <c r="R53" i="1"/>
  <c r="R33" i="1"/>
  <c r="R244" i="1"/>
  <c r="R149" i="1"/>
  <c r="R194" i="1"/>
  <c r="R287" i="1"/>
  <c r="R111" i="1"/>
  <c r="R259" i="1"/>
  <c r="R217" i="1"/>
  <c r="R144" i="1"/>
  <c r="R181" i="1"/>
  <c r="R130" i="1"/>
  <c r="R173" i="1"/>
  <c r="R44" i="1"/>
  <c r="R41" i="1"/>
  <c r="R315" i="1"/>
  <c r="R97" i="1"/>
  <c r="R234" i="1"/>
  <c r="R13" i="1"/>
  <c r="R56" i="1"/>
  <c r="R108" i="1"/>
  <c r="R80" i="1"/>
  <c r="R221" i="1"/>
  <c r="R269" i="1"/>
  <c r="R206" i="1"/>
  <c r="R257" i="1"/>
  <c r="R153" i="1"/>
  <c r="R284" i="1"/>
  <c r="R322" i="1"/>
  <c r="R312" i="1"/>
  <c r="R35" i="1"/>
  <c r="R171" i="1"/>
  <c r="R175" i="1"/>
  <c r="P312" i="1"/>
  <c r="P171" i="1"/>
  <c r="P33" i="1"/>
  <c r="P153" i="1"/>
  <c r="P35" i="1"/>
  <c r="P44" i="1"/>
  <c r="P322" i="1"/>
  <c r="P315" i="1"/>
  <c r="P175" i="1"/>
  <c r="P194" i="1"/>
  <c r="P56" i="1"/>
  <c r="P144" i="1"/>
  <c r="P287" i="1"/>
  <c r="P130" i="1"/>
  <c r="P259" i="1"/>
  <c r="P234" i="1"/>
  <c r="P41" i="1"/>
  <c r="P108" i="1"/>
  <c r="P149" i="1"/>
  <c r="P217" i="1"/>
  <c r="P206" i="1"/>
  <c r="P80" i="1"/>
  <c r="P173" i="1"/>
  <c r="P181" i="1"/>
  <c r="P269" i="1"/>
  <c r="P97" i="1"/>
  <c r="P284" i="1"/>
  <c r="P53" i="1"/>
  <c r="P13" i="1"/>
  <c r="P244" i="1"/>
  <c r="P111" i="1"/>
  <c r="P257" i="1"/>
  <c r="P221" i="1"/>
  <c r="R141" i="1"/>
  <c r="L12" i="4"/>
  <c r="M12" i="4" s="1"/>
  <c r="N12" i="4" s="1"/>
  <c r="O12" i="4" s="1"/>
  <c r="S56" i="1"/>
  <c r="S35" i="1"/>
  <c r="S13" i="1"/>
  <c r="S41" i="1"/>
  <c r="S44" i="1"/>
  <c r="S55" i="1"/>
  <c r="S14" i="1"/>
  <c r="S60" i="1"/>
  <c r="S54" i="1"/>
  <c r="S19" i="1"/>
  <c r="S24" i="1"/>
  <c r="S43" i="1"/>
  <c r="S45" i="1"/>
  <c r="S46" i="1"/>
  <c r="S40" i="1"/>
  <c r="S61" i="1"/>
  <c r="S38" i="1"/>
  <c r="S62" i="1"/>
  <c r="S39" i="1"/>
  <c r="S34" i="1"/>
  <c r="S23" i="1"/>
  <c r="S25" i="1"/>
  <c r="S37" i="1"/>
  <c r="S58" i="1"/>
  <c r="S57" i="1"/>
  <c r="S11" i="1"/>
  <c r="S59" i="1"/>
  <c r="S51" i="1"/>
  <c r="S42" i="1"/>
  <c r="S22" i="1"/>
  <c r="S26" i="1"/>
  <c r="S21" i="1"/>
  <c r="S20" i="1"/>
  <c r="O96" i="4" l="1"/>
  <c r="O16" i="4"/>
  <c r="O74" i="4"/>
  <c r="O56" i="4"/>
  <c r="O82" i="4"/>
  <c r="O109" i="4"/>
  <c r="O32" i="4"/>
  <c r="O61" i="4"/>
  <c r="O59" i="4"/>
  <c r="O21" i="4"/>
  <c r="O17" i="4"/>
  <c r="O49" i="4"/>
  <c r="O15" i="4"/>
  <c r="O95" i="4"/>
  <c r="O108" i="4"/>
  <c r="O46" i="4"/>
  <c r="O48" i="4"/>
  <c r="O106" i="4"/>
  <c r="O79" i="4"/>
  <c r="O121" i="4"/>
  <c r="O124" i="4"/>
  <c r="O45" i="4"/>
  <c r="O88" i="4"/>
  <c r="O73" i="4"/>
  <c r="O120" i="4"/>
  <c r="O44" i="4"/>
  <c r="O94" i="4"/>
  <c r="O123" i="4"/>
  <c r="O19" i="4"/>
  <c r="O63" i="4"/>
  <c r="O29" i="4"/>
  <c r="O72" i="4"/>
  <c r="O18" i="4"/>
  <c r="O47" i="4"/>
  <c r="O64" i="4"/>
  <c r="O99" i="4"/>
  <c r="O39" i="4"/>
  <c r="O87" i="4"/>
  <c r="O60" i="4"/>
  <c r="O92" i="4"/>
  <c r="O77" i="4"/>
  <c r="O50" i="4"/>
  <c r="O66" i="4"/>
  <c r="O76" i="4"/>
  <c r="O71" i="4"/>
  <c r="O54" i="4"/>
  <c r="O20" i="4"/>
  <c r="O34" i="4"/>
  <c r="O93" i="4"/>
  <c r="O30" i="4"/>
  <c r="O107" i="4"/>
  <c r="O80" i="4"/>
  <c r="O125" i="4"/>
  <c r="O85" i="4"/>
  <c r="O35" i="4"/>
  <c r="O81" i="4"/>
  <c r="O122" i="4"/>
  <c r="O111" i="4"/>
  <c r="O62" i="4"/>
  <c r="O78" i="4"/>
  <c r="O127" i="4"/>
  <c r="O55" i="4"/>
  <c r="O65" i="4"/>
  <c r="O70" i="4"/>
  <c r="O84" i="4"/>
  <c r="O75" i="4"/>
  <c r="O100" i="4"/>
  <c r="O57" i="4"/>
  <c r="O67" i="4"/>
  <c r="O91" i="4"/>
  <c r="O58" i="4"/>
  <c r="O90" i="4"/>
  <c r="O98" i="4"/>
  <c r="O69" i="4"/>
  <c r="O97" i="4"/>
  <c r="O89" i="4"/>
</calcChain>
</file>

<file path=xl/sharedStrings.xml><?xml version="1.0" encoding="utf-8"?>
<sst xmlns="http://schemas.openxmlformats.org/spreadsheetml/2006/main" count="7662" uniqueCount="1362">
  <si>
    <t>Product Warranty:  Lifetime</t>
  </si>
  <si>
    <t>Recycle Charge of Old Carpet Per Sq Yard:  $1.99</t>
  </si>
  <si>
    <t>STYLE CODE</t>
  </si>
  <si>
    <t>Mfg Product Name</t>
  </si>
  <si>
    <t>SIZE</t>
  </si>
  <si>
    <t>BACKING</t>
  </si>
  <si>
    <t>Cut Charge</t>
  </si>
  <si>
    <t>DEALER MARK UP (23%)</t>
  </si>
  <si>
    <t>Product Line Type</t>
  </si>
  <si>
    <t>Texture Appearance Retention Ratings  (TARR)</t>
  </si>
  <si>
    <t>Disclosure of Chemicals and Ingredients</t>
  </si>
  <si>
    <t xml:space="preserve">California Proposition 65 </t>
  </si>
  <si>
    <t>Does this product line have an Environmental  Product Delcaration? Yes/No</t>
  </si>
  <si>
    <t>What is the post-consumer recycled content (%)?</t>
  </si>
  <si>
    <t>UOM</t>
  </si>
  <si>
    <t>ALMOT6E</t>
  </si>
  <si>
    <t>A La Mode</t>
  </si>
  <si>
    <t>24"X24"</t>
  </si>
  <si>
    <t>Infinity 2 Modular</t>
  </si>
  <si>
    <t>22 Oz</t>
  </si>
  <si>
    <t>N/A</t>
  </si>
  <si>
    <t>Gold</t>
  </si>
  <si>
    <t>CARPET - TILE</t>
  </si>
  <si>
    <t>Severe</t>
  </si>
  <si>
    <t>HPD to 1,000 ppm</t>
  </si>
  <si>
    <t>Meets (CRI Green Label Plus certified)</t>
  </si>
  <si>
    <t>YES</t>
  </si>
  <si>
    <t>0-10%</t>
  </si>
  <si>
    <t>SY</t>
  </si>
  <si>
    <t>12' Rolls</t>
  </si>
  <si>
    <t>CARPET - BROADLOOM</t>
  </si>
  <si>
    <t>AIR2T6E</t>
  </si>
  <si>
    <t>Air Too</t>
  </si>
  <si>
    <t>12"X36"</t>
  </si>
  <si>
    <t>15 Oz</t>
  </si>
  <si>
    <t>Align</t>
  </si>
  <si>
    <t>Integra HP</t>
  </si>
  <si>
    <t xml:space="preserve">21 Oz  </t>
  </si>
  <si>
    <t>ALIGBSA</t>
  </si>
  <si>
    <t>UltraBac RE</t>
  </si>
  <si>
    <t>ALIGT6E</t>
  </si>
  <si>
    <t xml:space="preserve"> 21 Oz  </t>
  </si>
  <si>
    <t>ARANT6E</t>
  </si>
  <si>
    <t>Aran</t>
  </si>
  <si>
    <t>12"X48"</t>
  </si>
  <si>
    <t>23 Oz</t>
  </si>
  <si>
    <t>BAR2T6E</t>
  </si>
  <si>
    <t>Bark II</t>
  </si>
  <si>
    <t>24 Oz</t>
  </si>
  <si>
    <t>BAR2BSA</t>
  </si>
  <si>
    <t>BIDIT6E</t>
  </si>
  <si>
    <t>Big Dissolve</t>
  </si>
  <si>
    <t>BLOCT6E</t>
  </si>
  <si>
    <t>Block</t>
  </si>
  <si>
    <t>17 Oz</t>
  </si>
  <si>
    <t>BLOBT6E</t>
  </si>
  <si>
    <t>Block Brights</t>
  </si>
  <si>
    <t>BOU2T6E</t>
  </si>
  <si>
    <t>Boucle Moderne</t>
  </si>
  <si>
    <t>20 Oz</t>
  </si>
  <si>
    <t>BOU2BSA</t>
  </si>
  <si>
    <t>Bradbury</t>
  </si>
  <si>
    <t>BRABBSA</t>
  </si>
  <si>
    <t>CAMUT6E</t>
  </si>
  <si>
    <t>Camus</t>
  </si>
  <si>
    <t>CAMUBSA</t>
  </si>
  <si>
    <t>CAN2T6E</t>
  </si>
  <si>
    <t>Canopy II</t>
  </si>
  <si>
    <t>CAN2BSA</t>
  </si>
  <si>
    <t>Carroll</t>
  </si>
  <si>
    <t>CARRBSA</t>
  </si>
  <si>
    <t>CARLT6E</t>
  </si>
  <si>
    <t>Carthage Legacy</t>
  </si>
  <si>
    <t xml:space="preserve"> 20 Oz </t>
  </si>
  <si>
    <t>CARLBSA</t>
  </si>
  <si>
    <t>CASTT6E</t>
  </si>
  <si>
    <t>Castline</t>
  </si>
  <si>
    <t>18"X36"</t>
  </si>
  <si>
    <t>14 Oz</t>
  </si>
  <si>
    <t>Catalyst</t>
  </si>
  <si>
    <t>18 Oz</t>
  </si>
  <si>
    <t>CATLBSA</t>
  </si>
  <si>
    <t>CATLT6E</t>
  </si>
  <si>
    <t>33 Oz</t>
  </si>
  <si>
    <t>CHRMT6E</t>
  </si>
  <si>
    <t>Channel RMX</t>
  </si>
  <si>
    <t>CHART5E</t>
  </si>
  <si>
    <t xml:space="preserve">Charge  </t>
  </si>
  <si>
    <t xml:space="preserve">36 Oz </t>
  </si>
  <si>
    <t>Circ</t>
  </si>
  <si>
    <t>CIRCBSA</t>
  </si>
  <si>
    <t>CIRCT6E</t>
  </si>
  <si>
    <t>Circuit</t>
  </si>
  <si>
    <t>CIRTBSA</t>
  </si>
  <si>
    <t>CIRTT6E</t>
  </si>
  <si>
    <t>COAST6E</t>
  </si>
  <si>
    <t>Coast</t>
  </si>
  <si>
    <t xml:space="preserve">21 Oz </t>
  </si>
  <si>
    <t>19 Oz</t>
  </si>
  <si>
    <t>COA2T6E</t>
  </si>
  <si>
    <t>Color Anchor 2</t>
  </si>
  <si>
    <t>COA2T36</t>
  </si>
  <si>
    <t>12"x36"</t>
  </si>
  <si>
    <t>CLRCT6E</t>
  </si>
  <si>
    <t>Colorcast</t>
  </si>
  <si>
    <t>CONFT6E</t>
  </si>
  <si>
    <t>Confluence</t>
  </si>
  <si>
    <t>CONIT6E</t>
  </si>
  <si>
    <t>Continental</t>
  </si>
  <si>
    <t>CREPT6E</t>
  </si>
  <si>
    <t>Creased Paper</t>
  </si>
  <si>
    <t xml:space="preserve">14 Oz </t>
  </si>
  <si>
    <t>CRIPT6E</t>
  </si>
  <si>
    <t>Crinkled Paper</t>
  </si>
  <si>
    <t>CRSTT6E</t>
  </si>
  <si>
    <t>Cross Talk</t>
  </si>
  <si>
    <t xml:space="preserve">20 Oz </t>
  </si>
  <si>
    <t>CRYPT6E</t>
  </si>
  <si>
    <t>Cryptogram</t>
  </si>
  <si>
    <t>CURNT6E</t>
  </si>
  <si>
    <t>Current</t>
  </si>
  <si>
    <t xml:space="preserve">18 Oz </t>
  </si>
  <si>
    <t>Daydream</t>
  </si>
  <si>
    <t>DAYDBSA</t>
  </si>
  <si>
    <t>DAYDT6E</t>
  </si>
  <si>
    <t>DISRT6E</t>
  </si>
  <si>
    <t>Disc RMX</t>
  </si>
  <si>
    <t>DISPT6E</t>
  </si>
  <si>
    <t>Dispatch</t>
  </si>
  <si>
    <t>21 Oz</t>
  </si>
  <si>
    <t>Doyle</t>
  </si>
  <si>
    <t>DOYLBSA</t>
  </si>
  <si>
    <t>34 Oz</t>
  </si>
  <si>
    <t>DRIFT6E</t>
  </si>
  <si>
    <t>Drift</t>
  </si>
  <si>
    <t>EAR2T6E</t>
  </si>
  <si>
    <t>Earth Too</t>
  </si>
  <si>
    <t>EBBTT6E</t>
  </si>
  <si>
    <t>Ebb</t>
  </si>
  <si>
    <t>ELEVT6E</t>
  </si>
  <si>
    <t>Elevation</t>
  </si>
  <si>
    <t xml:space="preserve">22 Oz </t>
  </si>
  <si>
    <t>ESTIT6E</t>
  </si>
  <si>
    <t>Estio</t>
  </si>
  <si>
    <t>EVETT6E</t>
  </si>
  <si>
    <t>Eventide</t>
  </si>
  <si>
    <t>FAFLT6E</t>
  </si>
  <si>
    <t>Fan Fold</t>
  </si>
  <si>
    <t>FAFLBSA</t>
  </si>
  <si>
    <t>FIR2T6E</t>
  </si>
  <si>
    <t>Fire Too</t>
  </si>
  <si>
    <t>Fitzgerald</t>
  </si>
  <si>
    <t>FITZBSA</t>
  </si>
  <si>
    <t>FLOWT6E</t>
  </si>
  <si>
    <t>Flow</t>
  </si>
  <si>
    <t>FOAMT6E</t>
  </si>
  <si>
    <t>Foam</t>
  </si>
  <si>
    <t>16 Oz</t>
  </si>
  <si>
    <t>FORCT5E</t>
  </si>
  <si>
    <t xml:space="preserve">Force </t>
  </si>
  <si>
    <t>FROST6E</t>
  </si>
  <si>
    <t>Frost</t>
  </si>
  <si>
    <t>FUFRT6E</t>
  </si>
  <si>
    <t>Full Frequency</t>
  </si>
  <si>
    <t>GT35M6E</t>
  </si>
  <si>
    <t>Gametime III</t>
  </si>
  <si>
    <t>GT320SA</t>
  </si>
  <si>
    <t>GANST6E</t>
  </si>
  <si>
    <t>Gansey</t>
  </si>
  <si>
    <t>Gaskell</t>
  </si>
  <si>
    <t>GASKBSA</t>
  </si>
  <si>
    <t>Glimpse</t>
  </si>
  <si>
    <t>GLIMBSA</t>
  </si>
  <si>
    <t>GLIMT6E</t>
  </si>
  <si>
    <t>Halcyon</t>
  </si>
  <si>
    <t>HALCBSA</t>
  </si>
  <si>
    <t>HALCT6E</t>
  </si>
  <si>
    <t>Harmony</t>
  </si>
  <si>
    <t>HRMYBSA</t>
  </si>
  <si>
    <t>HRMYT6E</t>
  </si>
  <si>
    <t>38 Oz</t>
  </si>
  <si>
    <t>HAZET6E</t>
  </si>
  <si>
    <t>Haze</t>
  </si>
  <si>
    <t>39 Oz</t>
  </si>
  <si>
    <t>HITIT6E</t>
  </si>
  <si>
    <t>Hightide</t>
  </si>
  <si>
    <t>HUBTT6E</t>
  </si>
  <si>
    <t>Hub</t>
  </si>
  <si>
    <t>HUSKT6E</t>
  </si>
  <si>
    <t>Husk</t>
  </si>
  <si>
    <t>HUSKBSA</t>
  </si>
  <si>
    <t>INERT5E</t>
  </si>
  <si>
    <t xml:space="preserve">Inertia </t>
  </si>
  <si>
    <t xml:space="preserve">Infinity 2 Modular </t>
  </si>
  <si>
    <t>INGET6E</t>
  </si>
  <si>
    <t>Ingenuity</t>
  </si>
  <si>
    <t>INSHT6E</t>
  </si>
  <si>
    <t>Inner Share</t>
  </si>
  <si>
    <t>INSHBSA</t>
  </si>
  <si>
    <t>INSIT6E</t>
  </si>
  <si>
    <t>Insight</t>
  </si>
  <si>
    <t>INTET6E</t>
  </si>
  <si>
    <t>Intertwine</t>
  </si>
  <si>
    <t>Irving</t>
  </si>
  <si>
    <t>IRVIBSA</t>
  </si>
  <si>
    <t>Keepsake</t>
  </si>
  <si>
    <t>KEEPBSA</t>
  </si>
  <si>
    <t>KEEPT6E</t>
  </si>
  <si>
    <t>Kipling 3</t>
  </si>
  <si>
    <t>KIP3BSA</t>
  </si>
  <si>
    <t>Lewis</t>
  </si>
  <si>
    <t>LEWIBSA</t>
  </si>
  <si>
    <t>MAGNT6E</t>
  </si>
  <si>
    <t>Magnify</t>
  </si>
  <si>
    <t>MABTT6E</t>
  </si>
  <si>
    <t>Mainboard</t>
  </si>
  <si>
    <t>Mantra</t>
  </si>
  <si>
    <t>MANTBSA</t>
  </si>
  <si>
    <t>MAQUT6E</t>
  </si>
  <si>
    <t>Maquette</t>
  </si>
  <si>
    <t xml:space="preserve"> 24"X24"</t>
  </si>
  <si>
    <t>MAQUT36</t>
  </si>
  <si>
    <t>MELOT6E</t>
  </si>
  <si>
    <t>Mellow Loop</t>
  </si>
  <si>
    <t>MERGT6E</t>
  </si>
  <si>
    <t>Merge</t>
  </si>
  <si>
    <t>MESHT6E</t>
  </si>
  <si>
    <t>Mesh</t>
  </si>
  <si>
    <t>MESHBSA</t>
  </si>
  <si>
    <t>Montage</t>
  </si>
  <si>
    <t xml:space="preserve">24 Oz </t>
  </si>
  <si>
    <t>MONTT6E</t>
  </si>
  <si>
    <t>MONTBSA</t>
  </si>
  <si>
    <t>MOGTT6E</t>
  </si>
  <si>
    <t>Montgomery</t>
  </si>
  <si>
    <t>MOGTBSA</t>
  </si>
  <si>
    <t>MOSOT6E</t>
  </si>
  <si>
    <t>Moso</t>
  </si>
  <si>
    <t>MOSOBSA</t>
  </si>
  <si>
    <t>MOFLT6E</t>
  </si>
  <si>
    <t>Mountain Fold</t>
  </si>
  <si>
    <t>MULTT6E</t>
  </si>
  <si>
    <t>Multiplexer</t>
  </si>
  <si>
    <t>MULTBSA</t>
  </si>
  <si>
    <t>Muse</t>
  </si>
  <si>
    <t>MUSEBSA</t>
  </si>
  <si>
    <t>MUSET6E</t>
  </si>
  <si>
    <t>NASHT6E</t>
  </si>
  <si>
    <t>Nashville</t>
  </si>
  <si>
    <t>OBSET6E</t>
  </si>
  <si>
    <t>Observer</t>
  </si>
  <si>
    <t>OBSET36</t>
  </si>
  <si>
    <t>OPHUT6E</t>
  </si>
  <si>
    <t>Optic Hush</t>
  </si>
  <si>
    <t>OROTT6E</t>
  </si>
  <si>
    <t>Oro</t>
  </si>
  <si>
    <t>OROBBSA</t>
  </si>
  <si>
    <t>Orwell</t>
  </si>
  <si>
    <t>ORWEBSA</t>
  </si>
  <si>
    <t>OUTLT6E</t>
  </si>
  <si>
    <t>Outline</t>
  </si>
  <si>
    <t>PAPAT6E</t>
  </si>
  <si>
    <t>Patchwork Panache</t>
  </si>
  <si>
    <t>PEBBT6E</t>
  </si>
  <si>
    <t>Pebble</t>
  </si>
  <si>
    <t>PHENT6E</t>
  </si>
  <si>
    <t>Phenomena</t>
  </si>
  <si>
    <t>PHENBSA</t>
  </si>
  <si>
    <t>PHILT6E</t>
  </si>
  <si>
    <t>Philadelphia</t>
  </si>
  <si>
    <t>PORTT6E</t>
  </si>
  <si>
    <t>Portela</t>
  </si>
  <si>
    <t>PORTBSA</t>
  </si>
  <si>
    <t>Precision</t>
  </si>
  <si>
    <t>PRECBSA</t>
  </si>
  <si>
    <t>PRECT6E</t>
  </si>
  <si>
    <t>PUWLT6E</t>
  </si>
  <si>
    <t>Pure Wavelength</t>
  </si>
  <si>
    <t>RAFFT6E</t>
  </si>
  <si>
    <t>Raffia</t>
  </si>
  <si>
    <t>RAFFBSA</t>
  </si>
  <si>
    <t>RAMIT6E</t>
  </si>
  <si>
    <t>Ramie</t>
  </si>
  <si>
    <t>RAMIBSA</t>
  </si>
  <si>
    <t>RAYTT6E</t>
  </si>
  <si>
    <t>Ray Tracing</t>
  </si>
  <si>
    <t>REC2T5E</t>
  </si>
  <si>
    <t>Recoarse II</t>
  </si>
  <si>
    <t>RELAT6E</t>
  </si>
  <si>
    <t>Relay</t>
  </si>
  <si>
    <t>RERET6E</t>
  </si>
  <si>
    <t>Renewed Refinement</t>
  </si>
  <si>
    <t>RIPDT6E</t>
  </si>
  <si>
    <t>Ridgeline PDX</t>
  </si>
  <si>
    <t>Rossetti 2</t>
  </si>
  <si>
    <t>ROS2BSA</t>
  </si>
  <si>
    <t>ROUGT6E</t>
  </si>
  <si>
    <t>Rough</t>
  </si>
  <si>
    <t>RPMRT6E</t>
  </si>
  <si>
    <t>RPM RMX</t>
  </si>
  <si>
    <t>RUF2T5E</t>
  </si>
  <si>
    <t xml:space="preserve">Ruffian II </t>
  </si>
  <si>
    <t>SCAFT6E</t>
  </si>
  <si>
    <t>Scaffold</t>
  </si>
  <si>
    <t>SCAFBSA</t>
  </si>
  <si>
    <t>SCENT6E</t>
  </si>
  <si>
    <t>Scena</t>
  </si>
  <si>
    <t>SCENBSA</t>
  </si>
  <si>
    <t>Schubert</t>
  </si>
  <si>
    <t>SCHUBSA</t>
  </si>
  <si>
    <t>SCRIT6E</t>
  </si>
  <si>
    <t>Script</t>
  </si>
  <si>
    <t>SEATT6E</t>
  </si>
  <si>
    <t>Seattle</t>
  </si>
  <si>
    <t>SEEDT6E</t>
  </si>
  <si>
    <t>Seeds</t>
  </si>
  <si>
    <t>SKETT6E</t>
  </si>
  <si>
    <t>Sketch</t>
  </si>
  <si>
    <t>SKYBT6E</t>
  </si>
  <si>
    <t>Skyway</t>
  </si>
  <si>
    <t>SKYWBSA</t>
  </si>
  <si>
    <t>Somerset</t>
  </si>
  <si>
    <t>SOMEBSA</t>
  </si>
  <si>
    <t>SPANT6E</t>
  </si>
  <si>
    <t>Span</t>
  </si>
  <si>
    <t>SQB2T6E</t>
  </si>
  <si>
    <t>Squareberry II</t>
  </si>
  <si>
    <t>SQB2BSA</t>
  </si>
  <si>
    <t>STECT6E</t>
  </si>
  <si>
    <t>Static Echo</t>
  </si>
  <si>
    <t>STOCT6E</t>
  </si>
  <si>
    <t>Stock</t>
  </si>
  <si>
    <t>STOBT6E</t>
  </si>
  <si>
    <t>Stock Brights</t>
  </si>
  <si>
    <t>STOIT6E</t>
  </si>
  <si>
    <t>Stockinette</t>
  </si>
  <si>
    <t>Stravinsky</t>
  </si>
  <si>
    <t>STRABSA</t>
  </si>
  <si>
    <t>SREAT6E</t>
  </si>
  <si>
    <t>Stream</t>
  </si>
  <si>
    <t>Sublime State</t>
  </si>
  <si>
    <t>SUBST6E</t>
  </si>
  <si>
    <t xml:space="preserve">17 Oz  </t>
  </si>
  <si>
    <t>SUBSBSA</t>
  </si>
  <si>
    <t>SUPDT6E</t>
  </si>
  <si>
    <t>Summit PDX</t>
  </si>
  <si>
    <t>SWPDT6E</t>
  </si>
  <si>
    <t>Switchback PDX</t>
  </si>
  <si>
    <t>TAMET6E</t>
  </si>
  <si>
    <t>Tailored Mends</t>
  </si>
  <si>
    <t>TELET6E</t>
  </si>
  <si>
    <t>Telejector</t>
  </si>
  <si>
    <t>TELEBSA</t>
  </si>
  <si>
    <t>TERET6E</t>
  </si>
  <si>
    <t>Teres</t>
  </si>
  <si>
    <t>TEREBSA</t>
  </si>
  <si>
    <t>TONOT36</t>
  </si>
  <si>
    <t>Top-Notch</t>
  </si>
  <si>
    <t>TONOT6E</t>
  </si>
  <si>
    <t>TOSHT36</t>
  </si>
  <si>
    <t>Top-Shelf</t>
  </si>
  <si>
    <t>TOSHT6E</t>
  </si>
  <si>
    <t>TORPT6E</t>
  </si>
  <si>
    <t>Torn Paper</t>
  </si>
  <si>
    <t>TRENT6E</t>
  </si>
  <si>
    <t>Trance End</t>
  </si>
  <si>
    <t>TRENBSA</t>
  </si>
  <si>
    <t>TRAFT6E</t>
  </si>
  <si>
    <t>Transference</t>
  </si>
  <si>
    <t>TRAFT36</t>
  </si>
  <si>
    <t>TRAST6E</t>
  </si>
  <si>
    <t>Transmit</t>
  </si>
  <si>
    <t>TUMBT6E</t>
  </si>
  <si>
    <t>Tumble</t>
  </si>
  <si>
    <t>VAFLT6E</t>
  </si>
  <si>
    <t>Valley Fold</t>
  </si>
  <si>
    <t>Viewpoint</t>
  </si>
  <si>
    <t>VIEWBSA</t>
  </si>
  <si>
    <t>VIEWT6E</t>
  </si>
  <si>
    <t>VISLT6E</t>
  </si>
  <si>
    <t>Visible Light</t>
  </si>
  <si>
    <t>VISLBSA</t>
  </si>
  <si>
    <t>Vivaldi</t>
  </si>
  <si>
    <t>VIVABSA</t>
  </si>
  <si>
    <t>WAT2T6E</t>
  </si>
  <si>
    <t>Water Too</t>
  </si>
  <si>
    <t>Whitman</t>
  </si>
  <si>
    <t>WHITBSA</t>
  </si>
  <si>
    <t>Yeats 3</t>
  </si>
  <si>
    <t>YEA3BSA</t>
  </si>
  <si>
    <t>Zest</t>
  </si>
  <si>
    <t>ZESTBSA</t>
  </si>
  <si>
    <t>ZESTT6E</t>
  </si>
  <si>
    <t>FREIGHT</t>
  </si>
  <si>
    <t xml:space="preserve">23% DEALER MARKUP </t>
  </si>
  <si>
    <t>% Discount off List</t>
  </si>
  <si>
    <t>Product Warranty</t>
  </si>
  <si>
    <t>Sustainability</t>
  </si>
  <si>
    <t>Product Type</t>
  </si>
  <si>
    <t>Backing Type</t>
  </si>
  <si>
    <t>Wear Layer Thickness</t>
  </si>
  <si>
    <t>ATT</t>
  </si>
  <si>
    <t>Attune 5'10 (fulll rolls only)</t>
  </si>
  <si>
    <t>5'10                                                  (fulll rolls only) SF</t>
  </si>
  <si>
    <t>AN3</t>
  </si>
  <si>
    <t>Assurance III</t>
  </si>
  <si>
    <t>30 - 68 SY</t>
  </si>
  <si>
    <t>5 Year Commercial</t>
  </si>
  <si>
    <t>FloorScore, EPD</t>
  </si>
  <si>
    <t xml:space="preserve">SHEET VINYL </t>
  </si>
  <si>
    <t>0.02"</t>
  </si>
  <si>
    <t>Meets - FloorScore Certified</t>
  </si>
  <si>
    <t>Yes</t>
  </si>
  <si>
    <t>BSOR</t>
  </si>
  <si>
    <t>Biospec Armor</t>
  </si>
  <si>
    <t>15 Year Commercial</t>
  </si>
  <si>
    <t>BSMD</t>
  </si>
  <si>
    <t xml:space="preserve">Biospec MD  </t>
  </si>
  <si>
    <t>10 Year Commercial</t>
  </si>
  <si>
    <t>BSSR</t>
  </si>
  <si>
    <t>Biospec SR</t>
  </si>
  <si>
    <t>BLM</t>
  </si>
  <si>
    <t xml:space="preserve">Bloom (12') </t>
  </si>
  <si>
    <t>30 - 100 SY</t>
  </si>
  <si>
    <t>12 Year Commercial</t>
  </si>
  <si>
    <t xml:space="preserve">Bloom (6') </t>
  </si>
  <si>
    <t>30 - 50 SY</t>
  </si>
  <si>
    <t>BLM9</t>
  </si>
  <si>
    <t>Bloom (9')</t>
  </si>
  <si>
    <t>30 - 75 SY</t>
  </si>
  <si>
    <t>CH</t>
  </si>
  <si>
    <t>City Hub  (6')</t>
  </si>
  <si>
    <t xml:space="preserve">City Hub (12') </t>
  </si>
  <si>
    <t>ETWC9</t>
  </si>
  <si>
    <t>Color Anchor – Arc  (9')</t>
  </si>
  <si>
    <t>ETWC</t>
  </si>
  <si>
    <t xml:space="preserve">Color Anchor – Arc (12') </t>
  </si>
  <si>
    <t>BMDC</t>
  </si>
  <si>
    <t>Color Anchor - Prism (6'6")</t>
  </si>
  <si>
    <t>30 - 73 SY</t>
  </si>
  <si>
    <t>ETW</t>
  </si>
  <si>
    <t>Entwined  (12')</t>
  </si>
  <si>
    <t>ETW9</t>
  </si>
  <si>
    <t>Entwined (9')</t>
  </si>
  <si>
    <t>PAR</t>
  </si>
  <si>
    <t xml:space="preserve">Paradigm II (12') </t>
  </si>
  <si>
    <t>PAR9</t>
  </si>
  <si>
    <t>Paradigm II (9')</t>
  </si>
  <si>
    <t>RL3</t>
  </si>
  <si>
    <t>Realities III  (12')</t>
  </si>
  <si>
    <t>RL39</t>
  </si>
  <si>
    <t>Realities III  (9')</t>
  </si>
  <si>
    <t xml:space="preserve">RL3 </t>
  </si>
  <si>
    <t>Realities III (6')</t>
  </si>
  <si>
    <t>Unit of Measure</t>
  </si>
  <si>
    <t xml:space="preserve"> 2024  PRICE (5/29/24 9%)</t>
  </si>
  <si>
    <t>ACCE</t>
  </si>
  <si>
    <t>Access</t>
  </si>
  <si>
    <t>Luxury Vinyl (LVT)</t>
  </si>
  <si>
    <t>Sq. Ft.</t>
  </si>
  <si>
    <t>10 Years - Manufacturing Defects &amp; QG Finish Coat</t>
  </si>
  <si>
    <t>20 mil</t>
  </si>
  <si>
    <t>No</t>
  </si>
  <si>
    <t>Meets - FloorScore certified</t>
  </si>
  <si>
    <t>AL0AQ</t>
  </si>
  <si>
    <t>AL0A</t>
  </si>
  <si>
    <t>40 mil</t>
  </si>
  <si>
    <t>25 Years - Manufacturing Defects &amp; QG Finish Coat</t>
  </si>
  <si>
    <t>FloorScore, 3% rapidly renewable resource content, EPD, HPD</t>
  </si>
  <si>
    <t>20 Years - Manufacturing Defects &amp; QG Finish Coat</t>
  </si>
  <si>
    <t>30 mil</t>
  </si>
  <si>
    <t>SIGLAY</t>
  </si>
  <si>
    <t>Amtico Signature Layouts</t>
  </si>
  <si>
    <t>AS</t>
  </si>
  <si>
    <t>Amtico Standard</t>
  </si>
  <si>
    <t>ASQS</t>
  </si>
  <si>
    <t>SA5W</t>
  </si>
  <si>
    <t xml:space="preserve">Archer Collection </t>
  </si>
  <si>
    <t xml:space="preserve">Limited 10-Year Commercial </t>
  </si>
  <si>
    <t>FloorScore, EPD, HPD</t>
  </si>
  <si>
    <t>CPC</t>
  </si>
  <si>
    <t>City Park Collection</t>
  </si>
  <si>
    <t>COL20</t>
  </si>
  <si>
    <t>Color Anchor LVT</t>
  </si>
  <si>
    <t>15 Years - Manufacturing Defects &amp; QG Finish Coat</t>
  </si>
  <si>
    <t>FloorScore, HPD, EPD, 2% rapidly renewable content</t>
  </si>
  <si>
    <t>COL20QS</t>
  </si>
  <si>
    <t>DIVGQS</t>
  </si>
  <si>
    <t>DIVG</t>
  </si>
  <si>
    <t>Divergent - Luxury Vinyl Tiles</t>
  </si>
  <si>
    <t>DR30</t>
  </si>
  <si>
    <t>Drift - Luxury Vinyl Tiles</t>
  </si>
  <si>
    <t>DR30QS</t>
  </si>
  <si>
    <t>MSCQS</t>
  </si>
  <si>
    <t>MSC</t>
  </si>
  <si>
    <t>MARIN</t>
  </si>
  <si>
    <t>NAT</t>
  </si>
  <si>
    <t>Natural Optimist</t>
  </si>
  <si>
    <t>NR4</t>
  </si>
  <si>
    <t>No Reservations - XPRESS</t>
  </si>
  <si>
    <t>ONW12</t>
  </si>
  <si>
    <t>Onward 12</t>
  </si>
  <si>
    <t>12 mil</t>
  </si>
  <si>
    <t>SPCUS</t>
  </si>
  <si>
    <t>Parkland 20 USA</t>
  </si>
  <si>
    <t>PS3W</t>
  </si>
  <si>
    <t>Presidio Collection</t>
  </si>
  <si>
    <t>10-Year LIght Commerical Warranty</t>
  </si>
  <si>
    <t>PRIM</t>
  </si>
  <si>
    <t>Primary Elements</t>
  </si>
  <si>
    <t>PRIMQS</t>
  </si>
  <si>
    <t>PROXY</t>
  </si>
  <si>
    <t>SS</t>
  </si>
  <si>
    <t>Spacia</t>
  </si>
  <si>
    <t>SS4MM</t>
  </si>
  <si>
    <t xml:space="preserve">Spacia 4mm </t>
  </si>
  <si>
    <t>SSQS</t>
  </si>
  <si>
    <t>UNI4</t>
  </si>
  <si>
    <t>Uninterrupted</t>
  </si>
  <si>
    <t>UPW20</t>
  </si>
  <si>
    <t>Upward 20</t>
  </si>
  <si>
    <t>ColorFields Sheet</t>
  </si>
  <si>
    <t>Rubber Sheet</t>
  </si>
  <si>
    <t>10 Years - Manufacturing Defects; 5 Years - Wear</t>
  </si>
  <si>
    <t>0.118"</t>
  </si>
  <si>
    <t>Rubber Tile</t>
  </si>
  <si>
    <t>0.125"</t>
  </si>
  <si>
    <t>COSCQS</t>
  </si>
  <si>
    <t>COSPQS</t>
  </si>
  <si>
    <t>OPR</t>
  </si>
  <si>
    <t>Open Range</t>
  </si>
  <si>
    <t>Teles High Resiliency Thermoset Rubber Plank/Tile</t>
  </si>
  <si>
    <t>Rubber Plank/ Tile</t>
  </si>
  <si>
    <t>TELEQS</t>
  </si>
  <si>
    <t>ReSet 18x18 Tiles All colors</t>
  </si>
  <si>
    <t>5 Years</t>
  </si>
  <si>
    <t>0.375"</t>
  </si>
  <si>
    <t>ReSet 18x18 Tiles Black only</t>
  </si>
  <si>
    <t>ReSet 24x24 Tiles All Color</t>
  </si>
  <si>
    <t>ReSet 24x24 Tiles  Black only</t>
  </si>
  <si>
    <t>Reset 4'x50' Rolls All colors</t>
  </si>
  <si>
    <t>Rubber Roll Goods</t>
  </si>
  <si>
    <t>Reset 4'x50' Rolls Black only</t>
  </si>
  <si>
    <t>TS Connectstep Tread/Riser Combo - ColorSpec ONE PIECE</t>
  </si>
  <si>
    <t>Stair Tread</t>
  </si>
  <si>
    <t>Lin. Ft.</t>
  </si>
  <si>
    <t>10 Years (Wear)</t>
  </si>
  <si>
    <t>FloorScore</t>
  </si>
  <si>
    <t>0.188"</t>
  </si>
  <si>
    <t>TS Connectstep  Tread/Riser Combo - ColorScape ONE PIECE</t>
  </si>
  <si>
    <t>TS Rubber Stairtreads 1/8" Rd./Sq. ColorScape (Solid) Colors</t>
  </si>
  <si>
    <t xml:space="preserve">TS Rubber Stairtreads 1/8" Sq.                                          ColorSpec (Multichip) Colors                                         </t>
  </si>
  <si>
    <t>TP Rubber Commercial 250 Stairtreads (Heavy Traffic)</t>
  </si>
  <si>
    <t>0.250"</t>
  </si>
  <si>
    <t>TV Vinyl Commercial 250 Stairtreads (Heavy Traffic)</t>
  </si>
  <si>
    <t>TV Vinyl Commercial 150 Stairtreads (Light Traffic)</t>
  </si>
  <si>
    <t>0.150"</t>
  </si>
  <si>
    <t>Riser</t>
  </si>
  <si>
    <t>TP Coved Riser</t>
  </si>
  <si>
    <t>TV Coved Riser</t>
  </si>
  <si>
    <t>TS Rubber Stringer</t>
  </si>
  <si>
    <t>Stringer</t>
  </si>
  <si>
    <t>Each</t>
  </si>
  <si>
    <t>TP Rubber Stringer</t>
  </si>
  <si>
    <t>TV Vinyl Stringer</t>
  </si>
  <si>
    <t>720FTS (720*)</t>
  </si>
  <si>
    <t>Provides subtle transition from hard surface to carpet.</t>
  </si>
  <si>
    <t xml:space="preserve">     CNT</t>
  </si>
  <si>
    <t>Floorscore</t>
  </si>
  <si>
    <t>721FTS (721*)</t>
  </si>
  <si>
    <t>CNT</t>
  </si>
  <si>
    <t xml:space="preserve">Superior Carpet Nosiing </t>
  </si>
  <si>
    <t>Friction-Grip Nosing for use when only Step is covered. Undercut for 1/4" and 5/16" Carpet.</t>
  </si>
  <si>
    <t>PC</t>
  </si>
  <si>
    <t>Imperial Reducer</t>
  </si>
  <si>
    <t>Reducer</t>
  </si>
  <si>
    <t>Super Imperial Reducer</t>
  </si>
  <si>
    <t>Underslung Reducer</t>
  </si>
  <si>
    <t>Tile-Carpet Joiner</t>
  </si>
  <si>
    <t>Joining Molding</t>
  </si>
  <si>
    <t>Carpet to Resilient Transition</t>
  </si>
  <si>
    <t>Cerco Bar</t>
  </si>
  <si>
    <t>Cerco T</t>
  </si>
  <si>
    <t>Snap-Down T</t>
  </si>
  <si>
    <t>Super 2" T</t>
  </si>
  <si>
    <t>Standard Edge T</t>
  </si>
  <si>
    <t>Pinless Metal Track</t>
  </si>
  <si>
    <t>Metal Track with Pins</t>
  </si>
  <si>
    <t>Tub Molding</t>
  </si>
  <si>
    <t>Contour Cap</t>
  </si>
  <si>
    <t>Misc. Moldings</t>
  </si>
  <si>
    <t>Utility Molding</t>
  </si>
  <si>
    <t>Edge Molding</t>
  </si>
  <si>
    <t>Carpet Cove Cap</t>
  </si>
  <si>
    <t>Round Cap - 1/8"</t>
  </si>
  <si>
    <t>Mercap - 9/32"</t>
  </si>
  <si>
    <t>Flex Cove Stick</t>
  </si>
  <si>
    <t>Cove Supports</t>
  </si>
  <si>
    <t>Cove Stick (Semi-Rigid)</t>
  </si>
  <si>
    <t>Merstick Cove Stick</t>
  </si>
  <si>
    <t>12" Subfloor Reducer - 1/4"</t>
  </si>
  <si>
    <t>Subfloor Leveler</t>
  </si>
  <si>
    <t>12" Subfloor Reducer - 3/8"</t>
  </si>
  <si>
    <t>12" Subfloor Reducer - 1/2"</t>
  </si>
  <si>
    <t>DEALER MARKUP 23%</t>
  </si>
  <si>
    <t>IDEAL</t>
  </si>
  <si>
    <t>Ideal Base Type TP 6.25"</t>
  </si>
  <si>
    <t>Wall Base</t>
  </si>
  <si>
    <t>6.25"</t>
  </si>
  <si>
    <t>Sanitary Base; Available in: 8' Lengths - Available in 3 Sizes: .080", .100" &amp; .118"</t>
  </si>
  <si>
    <t>FloorScore, HPD</t>
  </si>
  <si>
    <t>TP4</t>
  </si>
  <si>
    <t>Burke Collection:   (Type TP)</t>
  </si>
  <si>
    <t>4"</t>
  </si>
  <si>
    <t>1 Carton / 100 Lin. Ft.</t>
  </si>
  <si>
    <t>TP6</t>
  </si>
  <si>
    <t>Burke Collection:    (Type TP)</t>
  </si>
  <si>
    <t>6"</t>
  </si>
  <si>
    <t>TS4</t>
  </si>
  <si>
    <t>Burke Collection:    (Type TS)</t>
  </si>
  <si>
    <t>TS6</t>
  </si>
  <si>
    <t>TV4</t>
  </si>
  <si>
    <t>Burke Collection:   (Type TV)</t>
  </si>
  <si>
    <t>TV6</t>
  </si>
  <si>
    <t>Burke Collection:    (Type TV)</t>
  </si>
  <si>
    <t>ALL OTHER FLOORING ACCESSORIES AND RUBBER TILE FOUND UNDER THE "OTHER PRODUCTS" TAB</t>
  </si>
  <si>
    <t>Product Description</t>
  </si>
  <si>
    <t>Package UOM</t>
  </si>
  <si>
    <t>Coverage</t>
  </si>
  <si>
    <t>Infinity 2 Pressure Sensitive Adhesive</t>
  </si>
  <si>
    <t>1/16 x 1/32 x 1/32 "U"; 10 lbs / 95% max moisture</t>
  </si>
  <si>
    <t>4 gal</t>
  </si>
  <si>
    <t>25 sy/gal -- 100 sy/4 gal pail</t>
  </si>
  <si>
    <t>1 gal</t>
  </si>
  <si>
    <t>25 sy / 1-gal pail</t>
  </si>
  <si>
    <t>Revive Pressure Sensitive Adhesive Tape</t>
  </si>
  <si>
    <t>Carpet tile over existing broadloom carpet</t>
  </si>
  <si>
    <t>One roll</t>
  </si>
  <si>
    <t>50 square yards per roll</t>
  </si>
  <si>
    <t>Universal Primer</t>
  </si>
  <si>
    <t>Primer/pH Blocker/Neutralizes Alkali/for all installations specific to FreLock tabs.</t>
  </si>
  <si>
    <t>38-45 sy per gallon</t>
  </si>
  <si>
    <t>Frelock Tabs - 3x3</t>
  </si>
  <si>
    <t xml:space="preserve">Glueless, peel and stick tabs  </t>
  </si>
  <si>
    <t>1 Roll</t>
  </si>
  <si>
    <t>100 sy per roll</t>
  </si>
  <si>
    <t>Frelock Tabs - 3x10</t>
  </si>
  <si>
    <t>40 - 55 sy per roll</t>
  </si>
  <si>
    <t>Edge Guard Seam Sealer</t>
  </si>
  <si>
    <t>Seam Sealer for Latex Back; Non-Solvent</t>
  </si>
  <si>
    <t>8-oz bottle</t>
  </si>
  <si>
    <t>100 lineal feet per bottle</t>
  </si>
  <si>
    <t>32-oz bottle</t>
  </si>
  <si>
    <t>400 lineal feet per bottle</t>
  </si>
  <si>
    <t>Integra-2 Multi-Purpose Adhesive</t>
  </si>
  <si>
    <t>1/16 x 1/16 x 1/16 sq; 10 lbs/95% RH max moist/10 pH</t>
  </si>
  <si>
    <t>15 sy/gal -- 60 sy/4 gal pail</t>
  </si>
  <si>
    <t>Assure Sealer</t>
  </si>
  <si>
    <t>Latex/Cut back adhesive encapsulator. 1 coat; 3/8” roller;    4 hour dry</t>
  </si>
  <si>
    <t>120 sy / 4 gal</t>
  </si>
  <si>
    <t>MT800 Seam Sealer</t>
  </si>
  <si>
    <t>Chemical Weld; Carpet to carpet or carpet to vinyl</t>
  </si>
  <si>
    <t>One Pint</t>
  </si>
  <si>
    <t>500 lineal feet per bottle</t>
  </si>
  <si>
    <t>MT900 Seam Cleaner</t>
  </si>
  <si>
    <t>Seam sealer cleaner for MT800</t>
  </si>
  <si>
    <t>One Quart</t>
  </si>
  <si>
    <t>1 qt. for every 4 pts of sealer</t>
  </si>
  <si>
    <t>M-Guard Ultra Multi-Purpose - Ultrabac, Deltaloc, &amp; SBR</t>
  </si>
  <si>
    <t>1/8 x 1/8 x 1/8 "U"; 10 lbs/95% max moisture</t>
  </si>
  <si>
    <t>8 sy/gal -- 32 sy/4 gal pail</t>
  </si>
  <si>
    <t>V-95</t>
  </si>
  <si>
    <t>Two-part epoxy; 1/16 x 1/32 x 1/32; 5 lbs/85% RH max moisture</t>
  </si>
  <si>
    <t>185-245 sf/gal</t>
  </si>
  <si>
    <t>M-Guard V-88</t>
  </si>
  <si>
    <t xml:space="preserve">Pressure Sensitive Adhesive; 1/16" x 1/32" x 1/32" U - porous substrates; 1/16" x 1/32" x 5/64" U - non-porous substrates; </t>
  </si>
  <si>
    <t>Porous = 250 sf/gal</t>
  </si>
  <si>
    <t xml:space="preserve"> LVT - In Tact Vapor Barrier - no moisture limits, 12 pH; No Vapor Barrier - 95% RH, 10 lbs; Sheet - In Tact Vapor Barrier - 95% RH, 10 lbs; No Vapor Barrier - 90% RH, 10 lbs</t>
  </si>
  <si>
    <t xml:space="preserve">Non-porous = 350 sf/gal </t>
  </si>
  <si>
    <t>MCS-42 Seam Sealer</t>
  </si>
  <si>
    <t>For all sheet goods except urethane-based wearlayers (see below)</t>
  </si>
  <si>
    <t xml:space="preserve">1 pint </t>
  </si>
  <si>
    <t>400-600 lineal feet/pint</t>
  </si>
  <si>
    <t>MLG-33 Urethane Sealer</t>
  </si>
  <si>
    <t xml:space="preserve">1 kit </t>
  </si>
  <si>
    <t>70 lineal feet/kit</t>
  </si>
  <si>
    <t>VST-96</t>
  </si>
  <si>
    <t>Professional Applicator Kit; the MLG-33 seam sealer kit contains the VST-96</t>
  </si>
  <si>
    <t>4 oz bottle; as needed</t>
  </si>
  <si>
    <t>Weld Rod - Solid</t>
  </si>
  <si>
    <t>Preferred commercial installation method; available in 165 lineal feet spools</t>
  </si>
  <si>
    <t>1 spool</t>
  </si>
  <si>
    <t>165 lf/spool</t>
  </si>
  <si>
    <t>MR-721 Epoxy</t>
  </si>
  <si>
    <t>Two-part epoxy; 1/16" x 1/16" x 1/16" trowel; 8 lbs/90% RH max moisture</t>
  </si>
  <si>
    <t xml:space="preserve">1 gal </t>
  </si>
  <si>
    <t>100 sf/gal</t>
  </si>
  <si>
    <t>MR-725 Polyurethane</t>
  </si>
  <si>
    <t>Two-part adhesive; 1/16" x 1/16" x 1/16" trowel; 5 lbs/85% RH max moisture</t>
  </si>
  <si>
    <t>135 sf/gal</t>
  </si>
  <si>
    <t>MR-911 Acrylic</t>
  </si>
  <si>
    <t>One-part adhesive; 1/16" x 1/16" x 1/16" trowel; 8 lbs/90% RH max moisture</t>
  </si>
  <si>
    <t>125 sf/gal</t>
  </si>
  <si>
    <t>MR-715 Nose Filler</t>
  </si>
  <si>
    <t>Two-part epoxy adhesive; use putty knife with 1/4" bead</t>
  </si>
  <si>
    <t xml:space="preserve">150 sf/gal or  </t>
  </si>
  <si>
    <t xml:space="preserve">(1) 27 oz cartridge </t>
  </si>
  <si>
    <t>50 sf/cartridge</t>
  </si>
  <si>
    <t>MR-101G Wall Base</t>
  </si>
  <si>
    <t>Acrylic adhesive; 1/8" x 1/8" x 1/8" trowel</t>
  </si>
  <si>
    <t xml:space="preserve">1 gal  </t>
  </si>
  <si>
    <t xml:space="preserve">250 lf/gal </t>
  </si>
  <si>
    <t>MR-101C Wall Base</t>
  </si>
  <si>
    <t xml:space="preserve">(1) 30 oz cartridge   </t>
  </si>
  <si>
    <t>65 lf/cartridge</t>
  </si>
  <si>
    <t>Mannington Double-Sided Adhesive Tape</t>
  </si>
  <si>
    <t>1" Width</t>
  </si>
  <si>
    <t>Per Roll</t>
  </si>
  <si>
    <t>164 lf/roll</t>
  </si>
  <si>
    <t>2" Width</t>
  </si>
  <si>
    <t>4" Width</t>
  </si>
  <si>
    <t>6" Width</t>
  </si>
  <si>
    <t>9" Width</t>
  </si>
  <si>
    <t>QGE Seam Coater Pen</t>
  </si>
  <si>
    <t xml:space="preserve">High quality acrylic floor finish &amp; urethane coating that is easily applied. </t>
  </si>
  <si>
    <t>1 Pen</t>
  </si>
  <si>
    <t>300 lineal feet per pen</t>
  </si>
  <si>
    <t>Silent Solution</t>
  </si>
  <si>
    <t>Advanced underlayment system that meets or exceeds IIC Sound Requirements for LVT Products.  6' x 127.5' Roll, 195 Ibs, must use MGuard V88 when using double method. 441 PSI tensile strength, 250 PSI static load rating. 1.5 mm thickness.</t>
  </si>
  <si>
    <t>765 sf</t>
  </si>
  <si>
    <t>Exhibit B, Price Schedule</t>
  </si>
  <si>
    <t>INSTALLATION COSTS</t>
  </si>
  <si>
    <t>Under $100,000.00       NonPrevailing Wages</t>
  </si>
  <si>
    <t>Over  $100,000.00       Prevailing Wages</t>
  </si>
  <si>
    <t>Broadloom</t>
  </si>
  <si>
    <t>Installation (Normal Working Hours M-F 8:00am-5:00 pm)</t>
  </si>
  <si>
    <t>Sqft</t>
  </si>
  <si>
    <t>Installation (Evening Hours M-F after 5:00 pm and Weekends)</t>
  </si>
  <si>
    <t>Holiday Installation</t>
  </si>
  <si>
    <t>Removal of Existing Product</t>
  </si>
  <si>
    <t>Recycling of Existing Product</t>
  </si>
  <si>
    <t>Carpet Tile</t>
  </si>
  <si>
    <t>Rubber Tile Flooring</t>
  </si>
  <si>
    <t>Laminate / LVT</t>
  </si>
  <si>
    <t>Installation</t>
  </si>
  <si>
    <t>4" Rubber Coving with Toe</t>
  </si>
  <si>
    <t>Lin Ft</t>
  </si>
  <si>
    <t>6" Rubber Coving with Toe</t>
  </si>
  <si>
    <t>4" Vinyl with Toe</t>
  </si>
  <si>
    <t>6" Vinyl with Toe</t>
  </si>
  <si>
    <t>4" Rubber Straight</t>
  </si>
  <si>
    <t>6" Rubber Straight</t>
  </si>
  <si>
    <t xml:space="preserve">4" Vinyl Straight </t>
  </si>
  <si>
    <t>6" Vinyl Straight</t>
  </si>
  <si>
    <t>Other</t>
  </si>
  <si>
    <t>OTHER SERVICES</t>
  </si>
  <si>
    <t>Furniture Lift System</t>
  </si>
  <si>
    <t>Sq Yd</t>
  </si>
  <si>
    <t>Furniture Removal/Replacement</t>
  </si>
  <si>
    <t>Hourly</t>
  </si>
  <si>
    <t>Floor Patch (Portland Base) Material and Labor</t>
  </si>
  <si>
    <t>Transition Strips and Labor</t>
  </si>
  <si>
    <t>Stair Nosing - Labor and Material</t>
  </si>
  <si>
    <t>Heat Weld (Sheet Vinyl products)</t>
  </si>
  <si>
    <t>LF</t>
  </si>
  <si>
    <t>Adhesive Removal</t>
  </si>
  <si>
    <t>SF</t>
  </si>
  <si>
    <t>Install Rubber Stair Tread</t>
  </si>
  <si>
    <t>Install Rubber Stair Riser</t>
  </si>
  <si>
    <t>Transition Strips</t>
  </si>
  <si>
    <t>Transition Installation (Excludes Materials)</t>
  </si>
  <si>
    <t>Stair Nosing - Labor/Material</t>
  </si>
  <si>
    <t>Skimcoat (Labor/Material)</t>
  </si>
  <si>
    <t>Flooring Repair Costs</t>
  </si>
  <si>
    <t>1/8" Skim Coat</t>
  </si>
  <si>
    <t>Service Provider / Dealer Information</t>
  </si>
  <si>
    <t>Service Provider Company Name</t>
  </si>
  <si>
    <t>Complete Address Information (Street, City, State, Zip Code)</t>
  </si>
  <si>
    <t>Contact Name / Phone Number</t>
  </si>
  <si>
    <t xml:space="preserve">McBride Wayside Carpet Co. </t>
  </si>
  <si>
    <t>3153 Berlin Turnpike, Newington, CT 06111</t>
  </si>
  <si>
    <t>Jeff McBride, 860-666-2512</t>
  </si>
  <si>
    <t>M. Frank Higgins &amp; Co., Inc.</t>
  </si>
  <si>
    <t xml:space="preserve">199 White Oak Drive   Berlin CT 06037 </t>
  </si>
  <si>
    <t>Kathleen Cloud, 860-953-6826</t>
  </si>
  <si>
    <t>Red Thread Spaces, LLC</t>
  </si>
  <si>
    <t>55 Hartland Street East Hartford, CT 06108</t>
  </si>
  <si>
    <t>Tom Meucci, 860-528-9981</t>
  </si>
  <si>
    <t>Creative Office Interiors</t>
  </si>
  <si>
    <t>141 Elliott St., E. Hartford CT, 06108</t>
  </si>
  <si>
    <t>John Keane, 860-525-3133</t>
  </si>
  <si>
    <t>Northeast Flooring &amp; Kitchens</t>
  </si>
  <si>
    <t>17 Kennedy Drive, Putnam, CT 06260</t>
  </si>
  <si>
    <t>George Amenabar, 860-928-6111</t>
  </si>
  <si>
    <t xml:space="preserve">Barall &amp; Konover Floors Inc.   </t>
  </si>
  <si>
    <t xml:space="preserve"> 714 Blue Hills Ave. Hartford CT 06112</t>
  </si>
  <si>
    <t>David Konover 860-242-5200</t>
  </si>
  <si>
    <t>Insalco Corporation</t>
  </si>
  <si>
    <t>7 Capital Drive, Wallingford, CT 06492</t>
  </si>
  <si>
    <t xml:space="preserve">John Boyle Decorating Centers Inc.  </t>
  </si>
  <si>
    <t>152 S Main St, New Britain, CT 06051</t>
  </si>
  <si>
    <t>Lee Setzler 860-224-2436</t>
  </si>
  <si>
    <t>FloorScore, HPD, Declare</t>
  </si>
  <si>
    <t>10 Year Light Commercial</t>
  </si>
  <si>
    <t>15 Years - Manufacturing Defects</t>
  </si>
  <si>
    <t>10 Years - Manufacturing Defects</t>
  </si>
  <si>
    <t xml:space="preserve">FloorScore, HPD, EPD </t>
  </si>
  <si>
    <t>FloorScore, EPD, HPD, Declare</t>
  </si>
  <si>
    <t>HPD to 100 ppm</t>
  </si>
  <si>
    <t>FloorScore, HPD, EPD</t>
  </si>
  <si>
    <t>Heavy</t>
  </si>
  <si>
    <t>Backlit</t>
  </si>
  <si>
    <t>Inclination</t>
  </si>
  <si>
    <t>Locus</t>
  </si>
  <si>
    <t>Parallax</t>
  </si>
  <si>
    <t>Polarized</t>
  </si>
  <si>
    <t>Reverie</t>
  </si>
  <si>
    <t>Sensory Weave</t>
  </si>
  <si>
    <t>Superimposed</t>
  </si>
  <si>
    <t>Tactile Foundation</t>
  </si>
  <si>
    <t>Threshold</t>
  </si>
  <si>
    <t>BACKT6E</t>
  </si>
  <si>
    <t>INCLT6E</t>
  </si>
  <si>
    <t>LOCUT6E</t>
  </si>
  <si>
    <t>PARABSA</t>
  </si>
  <si>
    <t>PARAT6E</t>
  </si>
  <si>
    <t>POLAT6E</t>
  </si>
  <si>
    <t>REVEBSA</t>
  </si>
  <si>
    <t>REVET6E</t>
  </si>
  <si>
    <t>SEWET6E</t>
  </si>
  <si>
    <t>SUPIT6E</t>
  </si>
  <si>
    <t>TAFOT6E</t>
  </si>
  <si>
    <t>THREBSA</t>
  </si>
  <si>
    <t>THRET6E</t>
  </si>
  <si>
    <t>2024-2025 MATERIAL PRICE(C LEVEL)</t>
  </si>
  <si>
    <t>NSF 140 Certification Level</t>
  </si>
  <si>
    <t>2025 NEW  DEALER ROLL  Price per Sq. Yd    &gt; 134 SY Delivered</t>
  </si>
  <si>
    <t>2025 NEW  DEALER CUT  Price per Sq. Yd    &gt; 134 SY Delivered</t>
  </si>
  <si>
    <t>White Sands Harmony  (12')</t>
  </si>
  <si>
    <t>White Sands Harmony  (9')</t>
  </si>
  <si>
    <t>White Sands Harmony  (6')</t>
  </si>
  <si>
    <t>WSH</t>
  </si>
  <si>
    <t>WSH9</t>
  </si>
  <si>
    <t>WSH6</t>
  </si>
  <si>
    <t>PAR6</t>
  </si>
  <si>
    <t>ETW6</t>
  </si>
  <si>
    <t>ETWC6</t>
  </si>
  <si>
    <t>CH6</t>
  </si>
  <si>
    <t>BLM6</t>
  </si>
  <si>
    <t xml:space="preserve">Color Anchor – Arc (6') </t>
  </si>
  <si>
    <t>Entwined  (6')</t>
  </si>
  <si>
    <t xml:space="preserve">Paradigm II (6') </t>
  </si>
  <si>
    <t>2024-25 Price 5.29.24 C LEVEL/11%)</t>
  </si>
  <si>
    <t>2025 CORRECT CUT</t>
  </si>
  <si>
    <t>2025 NEW  DEALER ROLL  Price per                        Sq. Yd   Delivered</t>
  </si>
  <si>
    <t>2025 NEW  DEALER CUT Price per              Sq. Yd   Delivered</t>
  </si>
  <si>
    <t>ASX</t>
  </si>
  <si>
    <t>ASXQS</t>
  </si>
  <si>
    <t>CREST</t>
  </si>
  <si>
    <t>PRK12</t>
  </si>
  <si>
    <t>SS5MM</t>
  </si>
  <si>
    <t>WS</t>
  </si>
  <si>
    <t>WSQS</t>
  </si>
  <si>
    <t xml:space="preserve">Spacia 5mm </t>
  </si>
  <si>
    <t>White Sands Collection</t>
  </si>
  <si>
    <t>Parkland 12 USA</t>
  </si>
  <si>
    <t>FloorScore certified, EPD</t>
  </si>
  <si>
    <t>6 Year Light Commercial, 15 Year Residential</t>
  </si>
  <si>
    <t>FloorScore certified, EPD, HPD</t>
  </si>
  <si>
    <t>15 Year Commercial Warranty</t>
  </si>
  <si>
    <t>10 Year Light Commercial, 15 Year Residential</t>
  </si>
  <si>
    <t>Yes - HPD to 100 ppm</t>
  </si>
  <si>
    <t>ARIET6E</t>
  </si>
  <si>
    <t>Arie</t>
  </si>
  <si>
    <t>DERET6E</t>
  </si>
  <si>
    <t>Deree</t>
  </si>
  <si>
    <t>PATRT6E</t>
  </si>
  <si>
    <t>Patricia</t>
  </si>
  <si>
    <t>RACHT6E</t>
  </si>
  <si>
    <t>Rachel</t>
  </si>
  <si>
    <t>COFIRT</t>
  </si>
  <si>
    <t xml:space="preserve">TS Rubber Stairtreads 1/8" Sq.                                          ColorSpec (Multichip) Colors -Visually Imparied                                       </t>
  </si>
  <si>
    <t>CSCCNSTPVI</t>
  </si>
  <si>
    <t xml:space="preserve"> NEW 2025 DEALER PRICE DELIVERED</t>
  </si>
  <si>
    <t>COFISH</t>
  </si>
  <si>
    <t>COSCRT</t>
  </si>
  <si>
    <t>COSPRT</t>
  </si>
  <si>
    <t>OPRQ</t>
  </si>
  <si>
    <t>TELESR</t>
  </si>
  <si>
    <t>RSTC18</t>
  </si>
  <si>
    <t>RSTB18</t>
  </si>
  <si>
    <t>RSTB24</t>
  </si>
  <si>
    <t>RSTC24</t>
  </si>
  <si>
    <t>RSTCRL</t>
  </si>
  <si>
    <t>RSTBRL</t>
  </si>
  <si>
    <t>CSCCNSTP</t>
  </si>
  <si>
    <t>CSCTRR</t>
  </si>
  <si>
    <t>CSCTRRVI</t>
  </si>
  <si>
    <t>CSPTRSC</t>
  </si>
  <si>
    <t>CSPTRVI</t>
  </si>
  <si>
    <t>TP250H</t>
  </si>
  <si>
    <t>TP250VI</t>
  </si>
  <si>
    <t>TV250H</t>
  </si>
  <si>
    <t>TV150L</t>
  </si>
  <si>
    <t xml:space="preserve">TP Rubber Commercial 250 Stairtreads (Heavy Traffic) Visually Impaired Safety Stairtreads </t>
  </si>
  <si>
    <t xml:space="preserve">TV Vinyl Commercial 250 Stairtreads (Heavy Traffic) Visually Impaired Safety Stairtreads </t>
  </si>
  <si>
    <t>TS Riser - Teles</t>
  </si>
  <si>
    <t xml:space="preserve">TS Riser -  ColorSpec </t>
  </si>
  <si>
    <t>TS Riser - ColorScape (Solid)</t>
  </si>
  <si>
    <t>CSCRIS3</t>
  </si>
  <si>
    <t>CSCRIS4</t>
  </si>
  <si>
    <t>CSCRIS5</t>
  </si>
  <si>
    <t>CSCRIS6</t>
  </si>
  <si>
    <t>CSPRIS3</t>
  </si>
  <si>
    <t>CSPRIS4</t>
  </si>
  <si>
    <t>CSPRIS5</t>
  </si>
  <si>
    <t>CSPRIS6</t>
  </si>
  <si>
    <t>TERI36</t>
  </si>
  <si>
    <t>TERI48</t>
  </si>
  <si>
    <t>TERI60</t>
  </si>
  <si>
    <t>TERI72</t>
  </si>
  <si>
    <t>TPCRISR</t>
  </si>
  <si>
    <t>TVCRISR</t>
  </si>
  <si>
    <t>TSSTRI</t>
  </si>
  <si>
    <t>TPSTRI</t>
  </si>
  <si>
    <t>TVSTRI</t>
  </si>
  <si>
    <t>Cresta</t>
  </si>
  <si>
    <t>NEW 2025 DEALER     Price DELIVERED</t>
  </si>
  <si>
    <t>3" Cache</t>
  </si>
  <si>
    <t xml:space="preserve">4 1/4" Cache   </t>
  </si>
  <si>
    <t>4" Cetera</t>
  </si>
  <si>
    <t>4 1/2" Cetera</t>
  </si>
  <si>
    <t>4" Double Etched</t>
  </si>
  <si>
    <t>4 1/4" Double Etched</t>
  </si>
  <si>
    <t>6" Elegance</t>
  </si>
  <si>
    <t>6" Etched</t>
  </si>
  <si>
    <t>3" Flair</t>
  </si>
  <si>
    <t xml:space="preserve">4 1/4" Iconic </t>
  </si>
  <si>
    <t>3 1/4" Illusion</t>
  </si>
  <si>
    <t>5 1/4" Regal</t>
  </si>
  <si>
    <t>3" Simplicity</t>
  </si>
  <si>
    <t>4" Simplicity</t>
  </si>
  <si>
    <t>4 1/2" Simplicity</t>
  </si>
  <si>
    <t>6" Simplicity</t>
  </si>
  <si>
    <t xml:space="preserve">3" </t>
  </si>
  <si>
    <t xml:space="preserve">3 1/4" </t>
  </si>
  <si>
    <t xml:space="preserve">4 1/4" </t>
  </si>
  <si>
    <t xml:space="preserve">4" </t>
  </si>
  <si>
    <t xml:space="preserve">6" </t>
  </si>
  <si>
    <t xml:space="preserve">4 1/2" </t>
  </si>
  <si>
    <t xml:space="preserve">5 1/4" </t>
  </si>
  <si>
    <t>Type TP - Thermoplastic Rubber; Available in: 50' Roll  &amp;  8' Sections</t>
  </si>
  <si>
    <t>Type TP - Thermoplastic Rubber; Available in: 50' Roll &amp;  8' Sections</t>
  </si>
  <si>
    <t>Type TP - Thermoplastic Rubber; Available in: 36' Roll  &amp;  8' Sections</t>
  </si>
  <si>
    <t>Type TP - Thermoplastic Rubber; Available in: 36' Roll &amp;  8' Sections</t>
  </si>
  <si>
    <t>Type TP - Thermoplastic Rubber; Available in: 25' Roll  &amp;  8' Sections</t>
  </si>
  <si>
    <t xml:space="preserve">Type TP - Thermoplastic Rubber; Available in: 36' Roll &amp;  8' Sections </t>
  </si>
  <si>
    <t>EDGE EFFECTS SCULPTURED WALL BASE OPTIONS:</t>
  </si>
  <si>
    <t>EESI38</t>
  </si>
  <si>
    <t>EEET48</t>
  </si>
  <si>
    <t xml:space="preserve"> EETC58</t>
  </si>
  <si>
    <t>EESP48</t>
  </si>
  <si>
    <t>EESP58</t>
  </si>
  <si>
    <t>EECAC3 /EECA38</t>
  </si>
  <si>
    <t>EECAC4 /EECA48</t>
  </si>
  <si>
    <t>EECET4 /EECE48</t>
  </si>
  <si>
    <t>EECETE /EECE58</t>
  </si>
  <si>
    <t>EEDOE4 /EEDE48</t>
  </si>
  <si>
    <t>EEDOET  /EEDE58</t>
  </si>
  <si>
    <t>EEELEG /EEELE8</t>
  </si>
  <si>
    <t>EETCH4 / EETC48</t>
  </si>
  <si>
    <t xml:space="preserve"> EEET4R /EEET58</t>
  </si>
  <si>
    <t>EEETC6 /EEET68</t>
  </si>
  <si>
    <t>EEFLAI /EEFLA8</t>
  </si>
  <si>
    <t>EEICON /EEICO8</t>
  </si>
  <si>
    <t>EEILLU  /EEILL8</t>
  </si>
  <si>
    <t>EELUN4 /EELU48</t>
  </si>
  <si>
    <t>EELUNA /EELU58</t>
  </si>
  <si>
    <t>EEMARQ /EEMAR8</t>
  </si>
  <si>
    <t>EEREGA /EEREG8</t>
  </si>
  <si>
    <t>ESIP4 /ESIP48</t>
  </si>
  <si>
    <t>ESIPLR /ESIP58</t>
  </si>
  <si>
    <t>EESIM4 /EESI48</t>
  </si>
  <si>
    <t>EESIMP /EESI58</t>
  </si>
  <si>
    <t>EESIM6 /EESI68</t>
  </si>
  <si>
    <t>EESOPH /EESO48</t>
  </si>
  <si>
    <t>Amtico RP-18</t>
  </si>
  <si>
    <t>1/16 x 1/32 x 1/32 "U" Notch - Porous</t>
  </si>
  <si>
    <t>2 gal</t>
  </si>
  <si>
    <t>700 sy / 2 gal</t>
  </si>
  <si>
    <t xml:space="preserve">V-81 </t>
  </si>
  <si>
    <t>Used with felt-backed resilient sheet; 5 lbs/80% RH max moisture;</t>
  </si>
  <si>
    <t xml:space="preserve">Non-porous = 180 sf/gal </t>
  </si>
  <si>
    <t>1/16 x 1/32 x 1/32 non-porous; 1/16 x 1/16 x 1/16 porous</t>
  </si>
  <si>
    <t>Porous = 135 sf/gal</t>
  </si>
  <si>
    <t xml:space="preserve"> % Discount off List</t>
  </si>
  <si>
    <t xml:space="preserve">Bartholomew Contract Interiors </t>
  </si>
  <si>
    <t xml:space="preserve">3324 Main Street, Hartford, CT 06120 </t>
  </si>
  <si>
    <t>Travis Brestelli, 860-522-5555</t>
  </si>
  <si>
    <t>Lock Step</t>
  </si>
  <si>
    <t>100 SF per Roll</t>
  </si>
  <si>
    <t>3' x 33.34' Roll</t>
  </si>
  <si>
    <t>2-part sealer for urethane wearlayers, Assurance II, Realities, Primus, Relay</t>
  </si>
  <si>
    <t>0-9%</t>
  </si>
  <si>
    <t>10-29%</t>
  </si>
  <si>
    <t>0-11%</t>
  </si>
  <si>
    <t>Up to 90%</t>
  </si>
  <si>
    <t xml:space="preserve">Top Set Nosing </t>
  </si>
  <si>
    <t>For 1/4", 1/8" or .080" Material. Ribbed surface nosing can be cut along pre-grooved channels to adjoin 1/4”, 1/8” or .080” resilient flooring materials.</t>
  </si>
  <si>
    <t>ALIGBHL</t>
  </si>
  <si>
    <t>BAR2BHL</t>
  </si>
  <si>
    <t>BRABBHL</t>
  </si>
  <si>
    <t>CAMUBHL</t>
  </si>
  <si>
    <t>CAN2BHL</t>
  </si>
  <si>
    <t>CARRBHL</t>
  </si>
  <si>
    <t>CARLBHL</t>
  </si>
  <si>
    <t>CATLBHL</t>
  </si>
  <si>
    <t>CIRCBHL</t>
  </si>
  <si>
    <t>CIRTBHL</t>
  </si>
  <si>
    <t>DAYDBHL</t>
  </si>
  <si>
    <t>DOYLBHL</t>
  </si>
  <si>
    <t>FITZBHL</t>
  </si>
  <si>
    <t>GT320HL</t>
  </si>
  <si>
    <t>GASKBHL</t>
  </si>
  <si>
    <t>GLIMBHL</t>
  </si>
  <si>
    <t>HALCBHL</t>
  </si>
  <si>
    <t>HRMYBHL</t>
  </si>
  <si>
    <t>HUSKBHL</t>
  </si>
  <si>
    <t>INSHBHL</t>
  </si>
  <si>
    <t>IRVIBHL</t>
  </si>
  <si>
    <t>KEEPBHL</t>
  </si>
  <si>
    <t>KIP3BHL</t>
  </si>
  <si>
    <t>LEWIBHL</t>
  </si>
  <si>
    <t>MANTBHL</t>
  </si>
  <si>
    <t>MESHBHL</t>
  </si>
  <si>
    <t>MONTBHL</t>
  </si>
  <si>
    <t>MOGTBHL</t>
  </si>
  <si>
    <t>MOSOBHL</t>
  </si>
  <si>
    <t>MULTBHL</t>
  </si>
  <si>
    <t>MUSEBHL</t>
  </si>
  <si>
    <t>ORWEBHL</t>
  </si>
  <si>
    <t>PHENBHL</t>
  </si>
  <si>
    <t>PRECBHL</t>
  </si>
  <si>
    <t>RAFFBHL</t>
  </si>
  <si>
    <t>RAMIBHL</t>
  </si>
  <si>
    <t>ROS2BHL</t>
  </si>
  <si>
    <t>SCAFBHL</t>
  </si>
  <si>
    <t>SCHUBHL</t>
  </si>
  <si>
    <t>SKYWBHL</t>
  </si>
  <si>
    <t>SOMEBHL</t>
  </si>
  <si>
    <t>SQB2BHL</t>
  </si>
  <si>
    <t>STRABHL</t>
  </si>
  <si>
    <t>SUBSBHL</t>
  </si>
  <si>
    <t>TELEBHL</t>
  </si>
  <si>
    <t>TEREBHL</t>
  </si>
  <si>
    <t>TRENBHL</t>
  </si>
  <si>
    <t>VIEWBHL</t>
  </si>
  <si>
    <t>VIVABHL</t>
  </si>
  <si>
    <t>WHITBHL</t>
  </si>
  <si>
    <t>YEA3BHL</t>
  </si>
  <si>
    <t>ZESTBHL</t>
  </si>
  <si>
    <t>REVEBHC</t>
  </si>
  <si>
    <t>PARABHC</t>
  </si>
  <si>
    <t>THREBHC</t>
  </si>
  <si>
    <t>MFG PRODUCT NAME</t>
  </si>
  <si>
    <t>FACE WEIGHT</t>
  </si>
  <si>
    <t>ADNTBHL</t>
  </si>
  <si>
    <t>ADNTBSA</t>
  </si>
  <si>
    <t>AMONT6E</t>
  </si>
  <si>
    <t>AMONBHC</t>
  </si>
  <si>
    <t>AMONBSA</t>
  </si>
  <si>
    <t>AMBLT6E</t>
  </si>
  <si>
    <t>BLOMBHL</t>
  </si>
  <si>
    <t>BLOMBSA</t>
  </si>
  <si>
    <t>CUTYT6E</t>
  </si>
  <si>
    <t>CUTYBHL</t>
  </si>
  <si>
    <t>CUTYBSA</t>
  </si>
  <si>
    <t>EMCEBHL</t>
  </si>
  <si>
    <t>EMCEBSA</t>
  </si>
  <si>
    <t>ETCTT6E</t>
  </si>
  <si>
    <t>ETCTT6F</t>
  </si>
  <si>
    <t>FAFLBHL</t>
  </si>
  <si>
    <t>FORTT6E</t>
  </si>
  <si>
    <t>FUMEBHC</t>
  </si>
  <si>
    <t>FUMEBSA</t>
  </si>
  <si>
    <t>GLINT6E</t>
  </si>
  <si>
    <t>GRDET6E</t>
  </si>
  <si>
    <t>GRDEBHL</t>
  </si>
  <si>
    <t>GRDEBSA</t>
  </si>
  <si>
    <t>GRFOT6E</t>
  </si>
  <si>
    <t>IMPRT6F</t>
  </si>
  <si>
    <t>IMPRT6E</t>
  </si>
  <si>
    <t>LECYBHL</t>
  </si>
  <si>
    <t>LECYBSA</t>
  </si>
  <si>
    <t>LOFIT6E</t>
  </si>
  <si>
    <t>MIROT6E</t>
  </si>
  <si>
    <t>MODOT6E</t>
  </si>
  <si>
    <t>NOONBHL</t>
  </si>
  <si>
    <t>NOONBSA</t>
  </si>
  <si>
    <t>PAONBHL</t>
  </si>
  <si>
    <t>PAONBSA</t>
  </si>
  <si>
    <t>REONBHL</t>
  </si>
  <si>
    <t>REONBSA</t>
  </si>
  <si>
    <t>ROOTT6E</t>
  </si>
  <si>
    <t>SEETT6E</t>
  </si>
  <si>
    <t>SILHT6E</t>
  </si>
  <si>
    <t>SILHT6F</t>
  </si>
  <si>
    <t>SKFLT6E</t>
  </si>
  <si>
    <t>TAROBHL</t>
  </si>
  <si>
    <t>TAROBSA</t>
  </si>
  <si>
    <t>TESST6E</t>
  </si>
  <si>
    <t>VISLTHL</t>
  </si>
  <si>
    <t>WIDOT6E</t>
  </si>
  <si>
    <t>WIDOBHC</t>
  </si>
  <si>
    <t>WIDOBSA</t>
  </si>
  <si>
    <t>WOERBHL</t>
  </si>
  <si>
    <t>WOERBSA</t>
  </si>
  <si>
    <t>Advent</t>
  </si>
  <si>
    <t>Ambition</t>
  </si>
  <si>
    <t>Amble</t>
  </si>
  <si>
    <t>Blossom</t>
  </si>
  <si>
    <t>Curiosity</t>
  </si>
  <si>
    <t>Emergence</t>
  </si>
  <si>
    <t>Etching</t>
  </si>
  <si>
    <t>Forte</t>
  </si>
  <si>
    <t>Fulfillment</t>
  </si>
  <si>
    <t>Glint</t>
  </si>
  <si>
    <t>Gratitude</t>
  </si>
  <si>
    <t>Grooveform</t>
  </si>
  <si>
    <t>Imprint</t>
  </si>
  <si>
    <t>Legacy</t>
  </si>
  <si>
    <t>Loopfield</t>
  </si>
  <si>
    <t>Miro</t>
  </si>
  <si>
    <t>Modo</t>
  </si>
  <si>
    <t>Notion</t>
  </si>
  <si>
    <t>Passion</t>
  </si>
  <si>
    <t>Reflection</t>
  </si>
  <si>
    <t>Rooted</t>
  </si>
  <si>
    <t>Seedling</t>
  </si>
  <si>
    <t>Silhouette</t>
  </si>
  <si>
    <t>Sketchflow</t>
  </si>
  <si>
    <t>Taproot</t>
  </si>
  <si>
    <t>Tesso</t>
  </si>
  <si>
    <t>Wisdom</t>
  </si>
  <si>
    <t>Wonder</t>
  </si>
  <si>
    <t xml:space="preserve">17 Oz </t>
  </si>
  <si>
    <t>Infinity 2 MG</t>
  </si>
  <si>
    <t>Chapters</t>
  </si>
  <si>
    <t>Studio Loop</t>
  </si>
  <si>
    <t>Dynamic Shift</t>
  </si>
  <si>
    <t>Origami</t>
  </si>
  <si>
    <t>Curated Underfoot</t>
  </si>
  <si>
    <t>Wild Threads</t>
  </si>
  <si>
    <t>Moiré</t>
  </si>
  <si>
    <t>COLLECTION</t>
  </si>
  <si>
    <t>TX: Style</t>
  </si>
  <si>
    <t>Natural Elements Too</t>
  </si>
  <si>
    <t>Quadrant</t>
  </si>
  <si>
    <t>Self Assembly</t>
  </si>
  <si>
    <t>Dapper Dialogue</t>
  </si>
  <si>
    <t>Timestamp</t>
  </si>
  <si>
    <t>The Need for Sound</t>
  </si>
  <si>
    <t>Frenemy</t>
  </si>
  <si>
    <t>Poetica</t>
  </si>
  <si>
    <t>Tufted Traditions</t>
  </si>
  <si>
    <t>Swell</t>
  </si>
  <si>
    <t>Notable</t>
  </si>
  <si>
    <t>Spin Remix</t>
  </si>
  <si>
    <t>Frixtion</t>
  </si>
  <si>
    <t>Vivendi</t>
  </si>
  <si>
    <t>Glitch Art</t>
  </si>
  <si>
    <t>Dark Skies</t>
  </si>
  <si>
    <t>Intrinsic</t>
  </si>
  <si>
    <t>Paper</t>
  </si>
  <si>
    <t>Automata</t>
  </si>
  <si>
    <t>Divergent</t>
  </si>
  <si>
    <t>Exchange 2</t>
  </si>
  <si>
    <t>Urban Patina</t>
  </si>
  <si>
    <t>Palma 2</t>
  </si>
  <si>
    <t>Crafted</t>
  </si>
  <si>
    <t>Entwined</t>
  </si>
  <si>
    <t>Liminal Space</t>
  </si>
  <si>
    <t>Inspired</t>
  </si>
  <si>
    <t>New Composition</t>
  </si>
  <si>
    <t>Hocus Collection</t>
  </si>
  <si>
    <t>Urban Grid</t>
  </si>
  <si>
    <t>Googie</t>
  </si>
  <si>
    <t>Design Local</t>
  </si>
  <si>
    <t>A Case For Silence</t>
  </si>
  <si>
    <t>Blueprint</t>
  </si>
  <si>
    <t>Mend</t>
  </si>
  <si>
    <t>Adapt</t>
  </si>
  <si>
    <t>Liaison</t>
  </si>
  <si>
    <t>Portland Revisited</t>
  </si>
  <si>
    <t>Rough and Tumble</t>
  </si>
  <si>
    <t>Echoing Threads</t>
  </si>
  <si>
    <t>Top Collection</t>
  </si>
  <si>
    <t>LIST PRICE</t>
  </si>
  <si>
    <t>some is old F level new products added are at c level</t>
  </si>
  <si>
    <t>K + M FOR BROADLOOM CUTS ONLY</t>
  </si>
  <si>
    <t>K * 1.3</t>
  </si>
  <si>
    <t>NOTES : HIDE THIS LINE</t>
  </si>
  <si>
    <t>N+M</t>
  </si>
  <si>
    <t>(N-K)/ N</t>
  </si>
  <si>
    <t>$2 UPCHARGE FOR CUTS</t>
  </si>
  <si>
    <t>LIST</t>
  </si>
  <si>
    <t>ROLL SIZE</t>
  </si>
  <si>
    <r>
      <t xml:space="preserve">TS Connectstep </t>
    </r>
    <r>
      <rPr>
        <i/>
        <sz val="12"/>
        <rFont val="Aptos Narrow"/>
        <family val="2"/>
      </rPr>
      <t>Visually Impaird</t>
    </r>
    <r>
      <rPr>
        <sz val="12"/>
        <rFont val="Aptos Narrow"/>
        <family val="2"/>
      </rPr>
      <t xml:space="preserve"> Tread/Riser Combo - ColorSpec ONE PIECE</t>
    </r>
  </si>
  <si>
    <r>
      <t xml:space="preserve">TS Connectstep </t>
    </r>
    <r>
      <rPr>
        <i/>
        <sz val="12"/>
        <rFont val="Aptos Narrow"/>
        <family val="2"/>
      </rPr>
      <t xml:space="preserve">Visually Impaired </t>
    </r>
    <r>
      <rPr>
        <sz val="12"/>
        <rFont val="Aptos Narrow"/>
        <family val="2"/>
      </rPr>
      <t>Tread/Riser Combo - ColorScape ONE PIECE</t>
    </r>
  </si>
  <si>
    <r>
      <t xml:space="preserve">TS Rubber Stairtreads 1/8" Rd./Sq. ColorScape (Solid) Colors - </t>
    </r>
    <r>
      <rPr>
        <i/>
        <sz val="12"/>
        <rFont val="Aptos Narrow"/>
        <family val="2"/>
      </rPr>
      <t>Visually Imparied</t>
    </r>
  </si>
  <si>
    <r>
      <t xml:space="preserve">Amtico Active Lines  </t>
    </r>
    <r>
      <rPr>
        <i/>
        <sz val="12"/>
        <rFont val="Aptos Narrow"/>
        <family val="2"/>
      </rPr>
      <t>(Custom Colors: 500 SF Min Order Requirement)</t>
    </r>
  </si>
  <si>
    <r>
      <t xml:space="preserve">Amtico Active Lines  QuickStix**  </t>
    </r>
    <r>
      <rPr>
        <i/>
        <sz val="12"/>
        <rFont val="Aptos Narrow"/>
        <family val="2"/>
      </rPr>
      <t>(Custom Colors: 500 SF Min Order Requirement)</t>
    </r>
  </si>
  <si>
    <r>
      <t>Amtico Signature XTRA</t>
    </r>
    <r>
      <rPr>
        <i/>
        <sz val="12"/>
        <rFont val="Aptos Narrow"/>
        <family val="2"/>
      </rPr>
      <t xml:space="preserve"> 
(Only Used for 9X36, 9X48, and 18X48 Sizes)</t>
    </r>
  </si>
  <si>
    <r>
      <t xml:space="preserve">Amtico Signature XTRA QuickStix** 
 </t>
    </r>
    <r>
      <rPr>
        <i/>
        <sz val="12"/>
        <rFont val="Aptos Narrow"/>
        <family val="2"/>
      </rPr>
      <t>(Only Used for 9X36, 9X48, and 18X48 Sizes)</t>
    </r>
  </si>
  <si>
    <t xml:space="preserve">Amtico Standard Quickstix** </t>
  </si>
  <si>
    <t>Color Anchor LVT Quickstix**</t>
  </si>
  <si>
    <t xml:space="preserve">Divergent  - Luxury Vinyl Tiles Quickstix** </t>
  </si>
  <si>
    <t xml:space="preserve">Drift - Luxury Vinyl Tiles Quickstix** </t>
  </si>
  <si>
    <r>
      <t xml:space="preserve">Marine  </t>
    </r>
    <r>
      <rPr>
        <sz val="10"/>
        <rFont val="Aptos Narrow"/>
        <family val="2"/>
      </rPr>
      <t xml:space="preserve"> (Not all styles are available in all sizes)</t>
    </r>
  </si>
  <si>
    <t>Primary Elements QuickStix**</t>
  </si>
  <si>
    <r>
      <t xml:space="preserve">Proxy </t>
    </r>
    <r>
      <rPr>
        <b/>
        <i/>
        <sz val="12"/>
        <rFont val="Aptos Narrow"/>
        <family val="2"/>
      </rPr>
      <t>(Non-Vinyl)</t>
    </r>
  </si>
  <si>
    <t>Spacia QuickStix**</t>
  </si>
  <si>
    <r>
      <t>White Sands Collection QuickStix</t>
    </r>
    <r>
      <rPr>
        <b/>
        <sz val="12"/>
        <rFont val="Aptos Narrow"/>
        <family val="2"/>
      </rPr>
      <t>**</t>
    </r>
  </si>
  <si>
    <t>Teles High Resiliency Thermoset Rubber Plank/Tile QuickStix**</t>
  </si>
  <si>
    <r>
      <t xml:space="preserve">Mat Edging 3/16" </t>
    </r>
    <r>
      <rPr>
        <i/>
        <sz val="12"/>
        <rFont val="Aptos Narrow"/>
        <family val="2"/>
      </rPr>
      <t>(REQUIRES 10 CARTON MIN. ORDER TO PRODUCE)</t>
    </r>
  </si>
  <si>
    <r>
      <t xml:space="preserve">Mat Edging 3/8" </t>
    </r>
    <r>
      <rPr>
        <i/>
        <sz val="12"/>
        <rFont val="Aptos Narrow"/>
        <family val="2"/>
      </rPr>
      <t>(REQUIRES 10 CARTON MIN. ORDER TO PRODUCE)</t>
    </r>
  </si>
  <si>
    <t>WEARLAYER</t>
  </si>
  <si>
    <t xml:space="preserve">MFG PRODUCT NAME </t>
  </si>
  <si>
    <t>Urethane</t>
  </si>
  <si>
    <t>Quantum Guard Elite®</t>
  </si>
  <si>
    <t>WEARLAYER THICKNESS</t>
  </si>
  <si>
    <t>TOTAL THICKNESS</t>
  </si>
  <si>
    <t>5.0 mm</t>
  </si>
  <si>
    <t>2.5 mm</t>
  </si>
  <si>
    <t>6 mm (FloorArmor Core: 5 mm; Sound Abatement Pad: 1 mm)</t>
  </si>
  <si>
    <t>4.5 mm</t>
  </si>
  <si>
    <t>Mannington Select Tiles &amp; Plank Quickstix**</t>
  </si>
  <si>
    <t xml:space="preserve">Mannington Select Tiles &amp; Plank </t>
  </si>
  <si>
    <t>2.0 mm</t>
  </si>
  <si>
    <t>4.0 mm</t>
  </si>
  <si>
    <t>RIGID - 5.0mm</t>
  </si>
  <si>
    <t>Enhanced Urethane</t>
  </si>
  <si>
    <t>Grounded Beginnings</t>
  </si>
  <si>
    <t>GS5A</t>
  </si>
  <si>
    <t>G55A</t>
  </si>
  <si>
    <t>5 mm</t>
  </si>
  <si>
    <t>L55W, L55S</t>
  </si>
  <si>
    <t xml:space="preserve">Lorington </t>
  </si>
  <si>
    <t xml:space="preserve">5.0 mm with acoustic backing </t>
  </si>
  <si>
    <t>Open Range QuickStix**</t>
  </si>
  <si>
    <t>PRODUCT TYPE</t>
  </si>
  <si>
    <t>DESCRIPTION</t>
  </si>
  <si>
    <t>3mm Thickness; Thermoset Rubber Sheet Flooring - 4' Width; Smooth Profile</t>
  </si>
  <si>
    <t>3mm Thickness; Thermoset Rubber Tile; Smooth Profile</t>
  </si>
  <si>
    <t>1/8" Thickness; Thermoset Rubber Tile; Profiles: Round, Square &amp; Sculptured</t>
  </si>
  <si>
    <t xml:space="preserve">1/8" Thickness; Thermoset Rubber Tile; Profiles: Round, Square &amp; Sculptured with QuickStix </t>
  </si>
  <si>
    <t>ColorFields Tile 24X24</t>
  </si>
  <si>
    <t>ColorScape™ Rubber Tile 18.125" x 18.125"</t>
  </si>
  <si>
    <t>ColorScape™ Rubber Tile QuickStix** 18.125" x 18.125"</t>
  </si>
  <si>
    <t>ColorSpec™ Rubber Tile 18.125" x 18.125"</t>
  </si>
  <si>
    <t>ColorSpec™ Rubber Tile QuickStix** 18.125" x 18.125"</t>
  </si>
  <si>
    <t>1/8" Thickness; Thermoset Rubber Tile; Profiles: Smooth, Square &amp; Sculptured</t>
  </si>
  <si>
    <t xml:space="preserve">1/8" Thickness; Thermoset Rubber Tile; Profiles: Smooth, Square &amp; Sculptured with QuickStix </t>
  </si>
  <si>
    <t>1/8" Thickness; Thermoset Rubber Plank; 6.25"x42" Matte Finish; Marbled Profile</t>
  </si>
  <si>
    <t>1/8" Thickness; Thermoset Rubber Plank; 6.25"x42" Matte Finish; Marbled Profile with Quickstix</t>
  </si>
  <si>
    <t>1/8" Thickness; High Resiliency Thermoset Rubber Tile &amp; Plank</t>
  </si>
  <si>
    <t xml:space="preserve">1/8" Thickness; High Resiliency Thermoset Rubber Tile &amp; Plank with QuickStix </t>
  </si>
  <si>
    <t>Homogeneous Recycled Rubber Sports Flooring - Glue Down</t>
  </si>
  <si>
    <t>Homogeneous Recycled Rubber Sports Flooring - Interlocking Tile</t>
  </si>
  <si>
    <t>Homogeneous Recycled Rubber Sports Flooring</t>
  </si>
  <si>
    <t>Stair Tread and Riser Combination; Thermoset Rubber - Sculptured or Round. Automatically adjusts for step depths between 9 1/2" and 13".</t>
  </si>
  <si>
    <t xml:space="preserve">Stair Tread and Riser Combination; Thermoset Rubber - Visually Impaired. Automatically adjusts for step depths between 9 1/2" and 13".  </t>
  </si>
  <si>
    <t xml:space="preserve"> 1/8" Thickness; Type TS -Thermoset Rubber </t>
  </si>
  <si>
    <t xml:space="preserve"> 1/8" Thickness; Type TS -Thermoset Rubber Visually Impaired Abrasive Strip Safety Stair Tread </t>
  </si>
  <si>
    <t xml:space="preserve">Co-extruded Thermoplastic Vinyl; 1 5/8" Nose - 12" Depth - 0.25" Thickness - Square and Round Nose </t>
  </si>
  <si>
    <t>Co-extruded Thermoset Rubber; 1 5/8" Nose - 12" Depth - 0.25" Thickness - Square and Round Nose</t>
  </si>
  <si>
    <t>Co-extruded Thermoplastic Vinyl; 1 5/8" Nose - 12" Depth - 0.25" Thickness - Square Nose Only; Visually Impaired Abrasive Safety Strip.</t>
  </si>
  <si>
    <t>Co-extruded Thermoplastic Vinyl; 1 5/8" Nose - 12" Depth - 0.25" Thickness - Square Nose Only</t>
  </si>
  <si>
    <t>Co-extruded Thermoplastic Vinyl; 1 1/2" Nose - 12" Depth - 0.15" Thickness - Square and Round Nose</t>
  </si>
  <si>
    <t xml:space="preserve">Thermoset Vulcanized Rubber; 1/8" x 7" </t>
  </si>
  <si>
    <t xml:space="preserve">Co-extruded Thermoplastic Rubber; .085" x 7" </t>
  </si>
  <si>
    <t xml:space="preserve">Co-extruded Thermoplastic Vinyl; .085" x 7" </t>
  </si>
  <si>
    <t xml:space="preserve">Thermoset Vulcanized Rubber; 1/8" x 12" </t>
  </si>
  <si>
    <t>Co-extruded Thermoplastic Rubber; .085" Thickness x 10" Height</t>
  </si>
  <si>
    <t>Co-extruded Thermoplastic Vinyl; .085" Thickness x 10" Height</t>
  </si>
  <si>
    <t>Molding</t>
  </si>
  <si>
    <t xml:space="preserve">Application: Carpet - 1 11/32" transition reducer. For glue-down carpet; 5/16" undercut, can be trimmed to butt to tile. </t>
  </si>
  <si>
    <t xml:space="preserve">Application: Carpet - 1 15/16" heavy duty transition reducer. For glue-down carpet; 5/16" undercut, can be trimmed to butt to tile. </t>
  </si>
  <si>
    <t>Application: Resilient - Binder-bar edging for 1/16" to 1/8" Resilient floors with dry back.</t>
  </si>
  <si>
    <t xml:space="preserve">Application: Tile Carpet joiner. 1-piece molding; joins 1/4" Carpet to 1/8" Tile. </t>
  </si>
  <si>
    <t>Application: Carpet to Resilient. Transitions 1/4" or 5/16" glue-down Carpet to 1/16" to 1/8" Resilient.</t>
  </si>
  <si>
    <t>One-piece molding for joining 5/16" Carpet to 3/8" Ceramic materials.
*153 is available in 701 Black only</t>
  </si>
  <si>
    <t>Snap-In T-Molding; joins 1/2" material. Uses 401158 or 401159 Track only.</t>
  </si>
  <si>
    <t>Snap-In T-Molding; joins 1/4" or 5/16" material on each side. Uses 401158 or 401159 Track only.</t>
  </si>
  <si>
    <t>Joins 1/4" to lesser gauge. 1 1/8" wide; 1/4" leg. Uses 401158 or 401159 Track only.</t>
  </si>
  <si>
    <t xml:space="preserve">Designed to install T-Moldings 360, 365, 930, 935 and 940 </t>
  </si>
  <si>
    <t>Mirror-Finish® Cove for Bathtub, Counter and Shelves; 1 1 /2" height with pre-applied adhesive.</t>
  </si>
  <si>
    <t>Flexible contour cap for Carpet and Resilient that forms to irregular shapes.</t>
  </si>
  <si>
    <t>Finish Moulding for inside any right angle.</t>
  </si>
  <si>
    <t>Application: Mat edging Carpet. Flexible vinyl for protecting edges of floor mats 3/16" butt edge; 1 5/8" transition. (REQUIRES 10 CARTON MIN. ORDER TO PRODUCE)</t>
  </si>
  <si>
    <t xml:space="preserve">Application: Mat edging Carpet. Flexible vinyl for protecting edges of floor mats 3/8" butt edge; 1 5/8" transition. (REQUIRES 10 CARTON MIN. ORDER TO PRODUCE)  </t>
  </si>
  <si>
    <t>Semi-Rigid Capping. for 1/4" and 5/16" Coved Carpet; one-man installation.</t>
  </si>
  <si>
    <t>Cap for Coved Sheet Goods. 1/8" gauge; Round Top.</t>
  </si>
  <si>
    <t>Cap for Coved Carpet, Paneling, and Ceramics; 9/32" inside dimension.</t>
  </si>
  <si>
    <t>Supports Sheet Goods for coving; forms 1" radius at 90° installation.</t>
  </si>
  <si>
    <t>Nosing</t>
  </si>
  <si>
    <t xml:space="preserve">Solves the problem of slight differences in elevation between flooring surfaces. Eliminates the need for Patching Compounds. </t>
  </si>
  <si>
    <t xml:space="preserve"> STATE PRICE DELIVERED</t>
  </si>
  <si>
    <t>STATE PRICE DELIVERED</t>
  </si>
  <si>
    <r>
      <t xml:space="preserve">4" Etched </t>
    </r>
    <r>
      <rPr>
        <sz val="14"/>
        <rFont val="Aptos Narrow"/>
        <family val="2"/>
      </rPr>
      <t>- 3/8" Thickness</t>
    </r>
  </si>
  <si>
    <r>
      <t>Type TP - Thermoplastic Rubber; Available in:</t>
    </r>
    <r>
      <rPr>
        <b/>
        <sz val="14"/>
        <color theme="1"/>
        <rFont val="Aptos Narrow"/>
        <family val="2"/>
      </rPr>
      <t xml:space="preserve"> 8' Sections only</t>
    </r>
  </si>
  <si>
    <r>
      <t xml:space="preserve">4" Etched - </t>
    </r>
    <r>
      <rPr>
        <b/>
        <sz val="14"/>
        <color theme="1"/>
        <rFont val="Aptos Narrow"/>
        <family val="2"/>
      </rPr>
      <t>1/4" Thickness</t>
    </r>
  </si>
  <si>
    <r>
      <t xml:space="preserve">4 1/4" Etched - </t>
    </r>
    <r>
      <rPr>
        <b/>
        <sz val="14"/>
        <color theme="1"/>
        <rFont val="Aptos Narrow"/>
        <family val="2"/>
      </rPr>
      <t>1/4" Thickness</t>
    </r>
  </si>
  <si>
    <r>
      <t xml:space="preserve">4 1/4" Etched - </t>
    </r>
    <r>
      <rPr>
        <b/>
        <sz val="14"/>
        <color theme="1"/>
        <rFont val="Aptos Narrow"/>
        <family val="2"/>
      </rPr>
      <t>3/8" Thickness</t>
    </r>
  </si>
  <si>
    <r>
      <t>4</t>
    </r>
    <r>
      <rPr>
        <sz val="12"/>
        <rFont val="Aptos Narrow"/>
        <family val="2"/>
      </rPr>
      <t xml:space="preserve">" </t>
    </r>
    <r>
      <rPr>
        <sz val="14"/>
        <rFont val="Aptos Narrow"/>
        <family val="2"/>
      </rPr>
      <t>Lunar</t>
    </r>
  </si>
  <si>
    <r>
      <t>4 1/2</t>
    </r>
    <r>
      <rPr>
        <sz val="12"/>
        <rFont val="Aptos Narrow"/>
        <family val="2"/>
      </rPr>
      <t xml:space="preserve">" </t>
    </r>
    <r>
      <rPr>
        <sz val="14"/>
        <rFont val="Aptos Narrow"/>
        <family val="2"/>
      </rPr>
      <t>Lunar</t>
    </r>
  </si>
  <si>
    <r>
      <t>4 1/4" Marquee</t>
    </r>
    <r>
      <rPr>
        <b/>
        <sz val="14"/>
        <color rgb="FFFF0000"/>
        <rFont val="Aptos Narrow"/>
        <family val="2"/>
      </rPr>
      <t xml:space="preserve">  </t>
    </r>
  </si>
  <si>
    <r>
      <t xml:space="preserve">4" Simple - </t>
    </r>
    <r>
      <rPr>
        <b/>
        <sz val="14"/>
        <color theme="1"/>
        <rFont val="Aptos Narrow"/>
        <family val="2"/>
      </rPr>
      <t xml:space="preserve">3/8" Thickness  </t>
    </r>
  </si>
  <si>
    <r>
      <t xml:space="preserve">4" Simple - </t>
    </r>
    <r>
      <rPr>
        <b/>
        <sz val="14"/>
        <color theme="1"/>
        <rFont val="Aptos Narrow"/>
        <family val="2"/>
      </rPr>
      <t xml:space="preserve">1/4" Thickness  </t>
    </r>
  </si>
  <si>
    <r>
      <t xml:space="preserve">4 1/4" Simple - </t>
    </r>
    <r>
      <rPr>
        <b/>
        <sz val="14"/>
        <color theme="1"/>
        <rFont val="Aptos Narrow"/>
        <family val="2"/>
      </rPr>
      <t xml:space="preserve">3/8" Thickness  </t>
    </r>
  </si>
  <si>
    <r>
      <t xml:space="preserve">4 1/4" Simple - </t>
    </r>
    <r>
      <rPr>
        <b/>
        <sz val="14"/>
        <color theme="1"/>
        <rFont val="Aptos Narrow"/>
        <family val="2"/>
      </rPr>
      <t>1/4" Thickness</t>
    </r>
  </si>
  <si>
    <r>
      <t xml:space="preserve">4 1/4" Sophisticate </t>
    </r>
    <r>
      <rPr>
        <b/>
        <sz val="14"/>
        <color rgb="FFFF0000"/>
        <rFont val="Aptos Narrow"/>
        <family val="2"/>
      </rPr>
      <t xml:space="preserve"> </t>
    </r>
  </si>
  <si>
    <t xml:space="preserve">LIST PRICE </t>
  </si>
  <si>
    <t>UNIT OF MEASURE</t>
  </si>
  <si>
    <t>QTY PER BOX</t>
  </si>
  <si>
    <t>LF PER BOX</t>
  </si>
  <si>
    <t>Scott Kowalski 203-269-1238                 
scott-insalco@snet.net</t>
  </si>
  <si>
    <t>DEALER PRICE DELIVERED</t>
  </si>
  <si>
    <t>old LIST PRICE</t>
  </si>
  <si>
    <t>2026 NEW STATE CUT  Price per Sq. Yd Cut &lt; 134 SY Delivered</t>
  </si>
  <si>
    <t>2025 STATE ROLL  Price per Sq. Yd Roll &gt; 134 SY Delivered</t>
  </si>
  <si>
    <t>2025  STATE CUT  Price per Sq. Yd Cut &lt; 134 SY Delivered</t>
  </si>
  <si>
    <t>NA</t>
  </si>
  <si>
    <t>(list price - sales price)/list price</t>
  </si>
  <si>
    <t>2026 LIST PRICE</t>
  </si>
  <si>
    <t>INCREASED 2025 STATE ROLL BY 4% FOR OLD PRODUCTS. NEW PRODUCTS ARE 20% OFF LIST FOR MODULAR. 25% OFF LIST FOR BROADLOOM</t>
  </si>
  <si>
    <t>INCREASED OLD LIST BY 5% - NEW PRODUCTS LIST PRICE IS NEW 2026 LIST PRICE</t>
  </si>
  <si>
    <t>2026  STATE ROLL  
Price per  Sq. Yd   Delivered</t>
  </si>
  <si>
    <t>2026  STATE CUT
 Price per Sq. Yd  delivered</t>
  </si>
  <si>
    <t>2025  STATE CUT Price per Sq. Yd   Delivered</t>
  </si>
  <si>
    <t>2025   STATE ROLL  Price per                        Sq. Yd   Delivered</t>
  </si>
  <si>
    <t>2025 STATE PRICE DELIVERED</t>
  </si>
  <si>
    <t>2026  STATE PRICE</t>
  </si>
  <si>
    <t xml:space="preserve"> 2025 STATE PRICE DELIVERED</t>
  </si>
  <si>
    <t>2025 LIST PRICE</t>
  </si>
  <si>
    <t>2026 STATE ROLL 
 Price per Sq. Yd Roll &gt; 134 SY Delivered</t>
  </si>
  <si>
    <t>2026 STATE PRICE DELIVERED</t>
  </si>
  <si>
    <t>Fusion Transition Strip 2.5mm (0.98") (Available in 10 colors)</t>
  </si>
  <si>
    <t>Fusion Transition Strip 3.2mm (.126")  (Available in 10 colors)</t>
  </si>
  <si>
    <t>12" Subfloor Reducer 1/8" x 12"</t>
  </si>
  <si>
    <t>Platinum</t>
  </si>
  <si>
    <t xml:space="preserve">Installation/Removal                                                 
</t>
  </si>
  <si>
    <t>ADHESIVES</t>
  </si>
  <si>
    <t>EXHIBIT B -PRICE SCHEDULE</t>
  </si>
  <si>
    <t>Contractor:  Mannington Commercial</t>
  </si>
  <si>
    <t>OTHER PRODUCTS</t>
  </si>
  <si>
    <t>CONTRACT: 20PSX0088</t>
  </si>
  <si>
    <r>
      <t xml:space="preserve">Contract:  </t>
    </r>
    <r>
      <rPr>
        <b/>
        <sz val="20"/>
        <rFont val="Aptos Narrow"/>
        <family val="2"/>
      </rPr>
      <t>20PSX0088</t>
    </r>
  </si>
  <si>
    <t>WALLBASE PRODUCTS</t>
  </si>
  <si>
    <t>Mannington Commercial Contract: 20PSX0088</t>
  </si>
  <si>
    <r>
      <t xml:space="preserve"> Contract: </t>
    </r>
    <r>
      <rPr>
        <b/>
        <sz val="20"/>
        <rFont val="Aptos Narrow"/>
        <family val="2"/>
      </rPr>
      <t>20PSX0088</t>
    </r>
  </si>
  <si>
    <t>EXHIBIT B- PRICE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</si>
</sst>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20"/>
      <color rgb="FF000000"/>
      <name val="Aptos Narrow"/>
      <family val="2"/>
    </font>
    <font>
      <b/>
      <sz val="20"/>
      <name val="Aptos Narrow"/>
      <family val="2"/>
    </font>
    <font>
      <sz val="20"/>
      <color rgb="FF000000"/>
      <name val="Aptos Narrow"/>
      <family val="2"/>
    </font>
    <font>
      <sz val="20"/>
      <color rgb="FFFF0000"/>
      <name val="Aptos Narrow"/>
      <family val="2"/>
    </font>
    <font>
      <sz val="11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2"/>
      <color rgb="FFFF0000"/>
      <name val="Aptos Narrow"/>
      <family val="2"/>
    </font>
    <font>
      <sz val="12"/>
      <name val="Aptos Narrow"/>
      <family val="2"/>
    </font>
    <font>
      <sz val="12"/>
      <color rgb="FF0070C0"/>
      <name val="Aptos Narrow"/>
      <family val="2"/>
    </font>
    <font>
      <b/>
      <sz val="12"/>
      <color rgb="FFFF0000"/>
      <name val="Aptos Narrow"/>
      <family val="2"/>
    </font>
    <font>
      <b/>
      <sz val="12"/>
      <name val="Aptos Narrow"/>
      <family val="2"/>
    </font>
    <font>
      <b/>
      <sz val="11"/>
      <color theme="1"/>
      <name val="Aptos Narrow"/>
      <family val="2"/>
    </font>
    <font>
      <sz val="12"/>
      <color theme="4"/>
      <name val="Aptos Narrow"/>
      <family val="2"/>
    </font>
    <font>
      <sz val="11"/>
      <color rgb="FFFF0000"/>
      <name val="Aptos Narrow"/>
      <family val="2"/>
    </font>
    <font>
      <sz val="11"/>
      <name val="Aptos Narrow"/>
      <family val="2"/>
    </font>
    <font>
      <sz val="11"/>
      <color theme="4"/>
      <name val="Aptos Narrow"/>
      <family val="2"/>
    </font>
    <font>
      <sz val="12"/>
      <color theme="4" tint="-0.499984740745262"/>
      <name val="Aptos Narrow"/>
      <family val="2"/>
    </font>
    <font>
      <sz val="11"/>
      <color theme="4" tint="-0.499984740745262"/>
      <name val="Aptos Narrow"/>
      <family val="2"/>
    </font>
    <font>
      <b/>
      <sz val="11"/>
      <color indexed="8"/>
      <name val="Aptos Narrow"/>
      <family val="2"/>
    </font>
    <font>
      <sz val="10"/>
      <color rgb="FF000000"/>
      <name val="Aptos Narrow"/>
      <family val="2"/>
    </font>
    <font>
      <b/>
      <sz val="11"/>
      <color rgb="FFFF0000"/>
      <name val="Aptos Narrow"/>
      <family val="2"/>
    </font>
    <font>
      <b/>
      <sz val="12"/>
      <color theme="4"/>
      <name val="Aptos Narrow"/>
      <family val="2"/>
    </font>
    <font>
      <i/>
      <sz val="12"/>
      <name val="Aptos Narrow"/>
      <family val="2"/>
    </font>
    <font>
      <b/>
      <sz val="11"/>
      <name val="Aptos Narrow"/>
      <family val="2"/>
    </font>
    <font>
      <b/>
      <sz val="11"/>
      <color theme="4"/>
      <name val="Aptos Narrow"/>
      <family val="2"/>
    </font>
    <font>
      <sz val="10"/>
      <name val="Aptos Narrow"/>
      <family val="2"/>
    </font>
    <font>
      <b/>
      <i/>
      <sz val="12"/>
      <name val="Aptos Narrow"/>
      <family val="2"/>
    </font>
    <font>
      <sz val="14"/>
      <name val="Aptos Narrow"/>
      <family val="2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4"/>
      <color rgb="FFFF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rgb="FF000000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>
      <alignment vertical="top"/>
    </xf>
    <xf numFmtId="0" fontId="5" fillId="0" borderId="0">
      <alignment vertical="top"/>
    </xf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369">
    <xf numFmtId="0" fontId="0" fillId="0" borderId="0" xfId="0"/>
    <xf numFmtId="0" fontId="10" fillId="8" borderId="0" xfId="0" applyFont="1" applyFill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left" vertical="center"/>
      <protection locked="0"/>
    </xf>
    <xf numFmtId="164" fontId="11" fillId="8" borderId="0" xfId="0" applyNumberFormat="1" applyFont="1" applyFill="1" applyAlignment="1" applyProtection="1">
      <alignment horizontal="center" vertical="center"/>
      <protection locked="0"/>
    </xf>
    <xf numFmtId="0" fontId="12" fillId="8" borderId="0" xfId="0" applyFont="1" applyFill="1" applyAlignment="1" applyProtection="1">
      <alignment vertical="center"/>
      <protection locked="0"/>
    </xf>
    <xf numFmtId="0" fontId="11" fillId="8" borderId="0" xfId="0" applyFont="1" applyFill="1" applyAlignment="1" applyProtection="1">
      <alignment horizontal="left" vertical="center" wrapText="1"/>
      <protection locked="0"/>
    </xf>
    <xf numFmtId="0" fontId="11" fillId="8" borderId="0" xfId="0" applyFont="1" applyFill="1" applyAlignment="1" applyProtection="1">
      <alignment horizontal="center" vertical="center" wrapText="1"/>
      <protection locked="0"/>
    </xf>
    <xf numFmtId="164" fontId="11" fillId="8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164" fontId="17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164" fontId="14" fillId="0" borderId="3" xfId="0" applyNumberFormat="1" applyFont="1" applyBorder="1" applyAlignment="1" applyProtection="1">
      <alignment horizontal="center" vertical="center"/>
      <protection locked="0"/>
    </xf>
    <xf numFmtId="164" fontId="14" fillId="5" borderId="3" xfId="0" applyNumberFormat="1" applyFont="1" applyFill="1" applyBorder="1" applyAlignment="1" applyProtection="1">
      <alignment horizontal="right" vertical="center"/>
      <protection locked="0"/>
    </xf>
    <xf numFmtId="164" fontId="14" fillId="0" borderId="3" xfId="0" applyNumberFormat="1" applyFont="1" applyBorder="1" applyAlignment="1" applyProtection="1">
      <alignment horizontal="right" vertical="center"/>
      <protection locked="0"/>
    </xf>
    <xf numFmtId="9" fontId="14" fillId="0" borderId="3" xfId="0" applyNumberFormat="1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9" fontId="14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164" fontId="20" fillId="0" borderId="0" xfId="0" applyNumberFormat="1" applyFont="1" applyAlignment="1" applyProtection="1">
      <alignment horizontal="right" vertical="center"/>
      <protection locked="0"/>
    </xf>
    <xf numFmtId="164" fontId="21" fillId="0" borderId="0" xfId="0" applyNumberFormat="1" applyFont="1" applyAlignment="1" applyProtection="1">
      <alignment horizontal="right" vertical="center"/>
      <protection locked="0"/>
    </xf>
    <xf numFmtId="44" fontId="21" fillId="0" borderId="0" xfId="0" applyNumberFormat="1" applyFont="1" applyAlignment="1" applyProtection="1">
      <alignment horizontal="center" vertical="center"/>
      <protection locked="0"/>
    </xf>
    <xf numFmtId="9" fontId="21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4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 applyProtection="1">
      <alignment vertical="center"/>
      <protection locked="0"/>
    </xf>
    <xf numFmtId="164" fontId="16" fillId="5" borderId="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right" vertical="center"/>
      <protection locked="0"/>
    </xf>
    <xf numFmtId="164" fontId="14" fillId="11" borderId="3" xfId="0" applyNumberFormat="1" applyFont="1" applyFill="1" applyBorder="1" applyAlignment="1" applyProtection="1">
      <alignment horizontal="right" vertical="center"/>
      <protection locked="0"/>
    </xf>
    <xf numFmtId="164" fontId="14" fillId="12" borderId="3" xfId="0" applyNumberFormat="1" applyFont="1" applyFill="1" applyBorder="1" applyAlignment="1" applyProtection="1">
      <alignment horizontal="righ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164" fontId="23" fillId="5" borderId="3" xfId="0" applyNumberFormat="1" applyFont="1" applyFill="1" applyBorder="1" applyAlignment="1" applyProtection="1">
      <alignment horizontal="right" vertical="center"/>
      <protection locked="0"/>
    </xf>
    <xf numFmtId="164" fontId="23" fillId="0" borderId="3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164" fontId="14" fillId="8" borderId="0" xfId="0" applyNumberFormat="1" applyFont="1" applyFill="1" applyAlignment="1" applyProtection="1">
      <alignment horizontal="center" vertical="center"/>
      <protection locked="0"/>
    </xf>
    <xf numFmtId="164" fontId="14" fillId="13" borderId="0" xfId="0" applyNumberFormat="1" applyFont="1" applyFill="1" applyAlignment="1" applyProtection="1">
      <alignment horizontal="right" vertical="center"/>
      <protection locked="0"/>
    </xf>
    <xf numFmtId="164" fontId="14" fillId="13" borderId="0" xfId="0" applyNumberFormat="1" applyFont="1" applyFill="1" applyAlignment="1" applyProtection="1">
      <alignment horizontal="center" vertical="center"/>
      <protection locked="0"/>
    </xf>
    <xf numFmtId="164" fontId="17" fillId="13" borderId="0" xfId="0" applyNumberFormat="1" applyFont="1" applyFill="1" applyAlignment="1" applyProtection="1">
      <alignment horizontal="center" vertical="center" wrapText="1"/>
      <protection locked="0"/>
    </xf>
    <xf numFmtId="0" fontId="14" fillId="13" borderId="0" xfId="0" applyFont="1" applyFill="1" applyAlignment="1" applyProtection="1">
      <alignment vertical="center"/>
      <protection locked="0"/>
    </xf>
    <xf numFmtId="0" fontId="14" fillId="13" borderId="0" xfId="0" applyFont="1" applyFill="1" applyAlignment="1" applyProtection="1">
      <alignment horizontal="center" vertical="center" wrapText="1"/>
      <protection locked="0"/>
    </xf>
    <xf numFmtId="0" fontId="14" fillId="13" borderId="0" xfId="0" applyFont="1" applyFill="1" applyAlignment="1" applyProtection="1">
      <alignment vertical="center" wrapText="1"/>
      <protection locked="0"/>
    </xf>
    <xf numFmtId="0" fontId="14" fillId="8" borderId="0" xfId="0" applyFont="1" applyFill="1" applyAlignment="1" applyProtection="1">
      <alignment vertical="center"/>
      <protection locked="0"/>
    </xf>
    <xf numFmtId="164" fontId="17" fillId="13" borderId="0" xfId="0" applyNumberFormat="1" applyFont="1" applyFill="1" applyAlignment="1" applyProtection="1">
      <alignment horizontal="center" vertical="center"/>
      <protection locked="0"/>
    </xf>
    <xf numFmtId="44" fontId="17" fillId="13" borderId="0" xfId="0" applyNumberFormat="1" applyFont="1" applyFill="1" applyAlignment="1" applyProtection="1">
      <alignment horizontal="center" vertical="center"/>
      <protection locked="0"/>
    </xf>
    <xf numFmtId="44" fontId="11" fillId="8" borderId="0" xfId="0" applyNumberFormat="1" applyFont="1" applyFill="1" applyAlignment="1" applyProtection="1">
      <alignment horizontal="right" vertical="center"/>
      <protection locked="0"/>
    </xf>
    <xf numFmtId="164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9" fontId="11" fillId="4" borderId="3" xfId="2" applyFont="1" applyFill="1" applyBorder="1" applyAlignment="1" applyProtection="1">
      <alignment horizontal="center" vertical="center" wrapText="1"/>
      <protection locked="0"/>
    </xf>
    <xf numFmtId="0" fontId="25" fillId="7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left" vertical="center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/>
    </xf>
    <xf numFmtId="164" fontId="14" fillId="0" borderId="3" xfId="6" applyNumberFormat="1" applyFont="1" applyBorder="1" applyAlignment="1" applyProtection="1">
      <alignment horizontal="center" vertical="center" wrapText="1"/>
      <protection locked="0"/>
    </xf>
    <xf numFmtId="9" fontId="14" fillId="0" borderId="3" xfId="2" applyFont="1" applyFill="1" applyBorder="1" applyAlignment="1" applyProtection="1">
      <alignment horizontal="center" vertical="center"/>
      <protection locked="0"/>
    </xf>
    <xf numFmtId="0" fontId="21" fillId="0" borderId="3" xfId="4" applyFont="1" applyBorder="1" applyAlignment="1">
      <alignment horizontal="center" vertical="center" wrapText="1"/>
    </xf>
    <xf numFmtId="8" fontId="14" fillId="0" borderId="3" xfId="0" applyNumberFormat="1" applyFont="1" applyBorder="1" applyAlignment="1" applyProtection="1">
      <alignment horizontal="left" vertical="center"/>
      <protection locked="0" hidden="1"/>
    </xf>
    <xf numFmtId="9" fontId="27" fillId="0" borderId="0" xfId="2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164" fontId="2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44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49" fontId="21" fillId="0" borderId="3" xfId="5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6" applyFont="1" applyBorder="1" applyAlignment="1">
      <alignment horizontal="left" vertical="center" wrapText="1"/>
    </xf>
    <xf numFmtId="0" fontId="14" fillId="0" borderId="3" xfId="6" applyFont="1" applyBorder="1" applyAlignment="1" applyProtection="1">
      <alignment horizontal="left" vertical="center" wrapText="1"/>
      <protection locked="0"/>
    </xf>
    <xf numFmtId="8" fontId="14" fillId="0" borderId="3" xfId="0" applyNumberFormat="1" applyFont="1" applyBorder="1" applyAlignment="1" applyProtection="1">
      <alignment horizontal="left" vertical="center" wrapText="1"/>
      <protection locked="0" hidden="1"/>
    </xf>
    <xf numFmtId="8" fontId="14" fillId="0" borderId="3" xfId="0" applyNumberFormat="1" applyFont="1" applyBorder="1" applyAlignment="1" applyProtection="1">
      <alignment horizontal="center" vertical="center" wrapText="1"/>
      <protection locked="0" hidden="1"/>
    </xf>
    <xf numFmtId="0" fontId="14" fillId="0" borderId="3" xfId="6" applyFont="1" applyBorder="1" applyAlignment="1" applyProtection="1">
      <alignment horizontal="left" vertical="center"/>
      <protection locked="0"/>
    </xf>
    <xf numFmtId="0" fontId="14" fillId="0" borderId="3" xfId="6" applyFont="1" applyBorder="1" applyAlignment="1">
      <alignment horizontal="left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14" fillId="0" borderId="3" xfId="8" applyFont="1" applyBorder="1" applyAlignment="1" applyProtection="1">
      <alignment horizontal="left" vertical="center" wrapText="1"/>
      <protection locked="0"/>
    </xf>
    <xf numFmtId="16" fontId="14" fillId="0" borderId="3" xfId="8" applyNumberFormat="1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164" fontId="11" fillId="4" borderId="3" xfId="0" applyNumberFormat="1" applyFont="1" applyFill="1" applyBorder="1" applyAlignment="1" applyProtection="1">
      <alignment horizontal="center" vertical="center"/>
      <protection locked="0"/>
    </xf>
    <xf numFmtId="164" fontId="12" fillId="0" borderId="3" xfId="0" applyNumberFormat="1" applyFont="1" applyBorder="1" applyAlignment="1" applyProtection="1">
      <alignment horizontal="center" vertical="center"/>
      <protection locked="0"/>
    </xf>
    <xf numFmtId="164" fontId="20" fillId="0" borderId="0" xfId="0" applyNumberFormat="1" applyFont="1" applyAlignment="1" applyProtection="1">
      <alignment horizontal="center" vertical="center"/>
      <protection locked="0"/>
    </xf>
    <xf numFmtId="164" fontId="13" fillId="0" borderId="3" xfId="6" applyNumberFormat="1" applyFont="1" applyBorder="1" applyAlignment="1" applyProtection="1">
      <alignment horizontal="center" vertical="center" wrapText="1"/>
      <protection locked="0"/>
    </xf>
    <xf numFmtId="0" fontId="21" fillId="9" borderId="3" xfId="0" applyFont="1" applyFill="1" applyBorder="1" applyAlignment="1" applyProtection="1">
      <alignment horizontal="center" vertical="center"/>
      <protection locked="0"/>
    </xf>
    <xf numFmtId="7" fontId="14" fillId="0" borderId="3" xfId="0" applyNumberFormat="1" applyFont="1" applyBorder="1" applyAlignment="1" applyProtection="1">
      <alignment horizontal="center" vertical="center"/>
      <protection locked="0"/>
    </xf>
    <xf numFmtId="164" fontId="22" fillId="0" borderId="0" xfId="0" applyNumberFormat="1" applyFont="1" applyAlignment="1" applyProtection="1">
      <alignment horizontal="center" vertical="center"/>
      <protection locked="0"/>
    </xf>
    <xf numFmtId="44" fontId="22" fillId="0" borderId="0" xfId="0" applyNumberFormat="1" applyFont="1" applyAlignment="1" applyProtection="1">
      <alignment horizontal="center" vertical="center"/>
      <protection locked="0"/>
    </xf>
    <xf numFmtId="9" fontId="21" fillId="0" borderId="0" xfId="2" applyFont="1" applyFill="1" applyBorder="1" applyAlignment="1" applyProtection="1">
      <alignment horizontal="center" vertical="center"/>
      <protection locked="0"/>
    </xf>
    <xf numFmtId="44" fontId="30" fillId="0" borderId="0" xfId="0" applyNumberFormat="1" applyFont="1" applyAlignment="1" applyProtection="1">
      <alignment horizontal="center" vertical="center"/>
      <protection locked="0"/>
    </xf>
    <xf numFmtId="164" fontId="31" fillId="0" borderId="0" xfId="0" applyNumberFormat="1" applyFont="1" applyAlignment="1" applyProtection="1">
      <alignment horizontal="center" vertical="center"/>
      <protection locked="0"/>
    </xf>
    <xf numFmtId="0" fontId="14" fillId="0" borderId="3" xfId="6" applyFont="1" applyBorder="1" applyAlignment="1">
      <alignment horizontal="center" vertical="center" wrapText="1"/>
    </xf>
    <xf numFmtId="0" fontId="14" fillId="0" borderId="3" xfId="6" applyFont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center" vertical="center" wrapText="1"/>
      <protection locked="0"/>
    </xf>
    <xf numFmtId="0" fontId="21" fillId="9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 wrapText="1"/>
      <protection locked="0"/>
    </xf>
    <xf numFmtId="164" fontId="17" fillId="13" borderId="2" xfId="0" applyNumberFormat="1" applyFont="1" applyFill="1" applyBorder="1" applyAlignment="1" applyProtection="1">
      <alignment vertical="center"/>
      <protection locked="0"/>
    </xf>
    <xf numFmtId="44" fontId="17" fillId="13" borderId="0" xfId="0" applyNumberFormat="1" applyFont="1" applyFill="1" applyAlignment="1" applyProtection="1">
      <alignment horizontal="center" vertical="center" wrapText="1"/>
      <protection locked="0"/>
    </xf>
    <xf numFmtId="164" fontId="17" fillId="1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 applyProtection="1">
      <alignment horizontal="centerContinuous" vertical="center"/>
      <protection locked="0"/>
    </xf>
    <xf numFmtId="0" fontId="0" fillId="0" borderId="0" xfId="0" applyAlignment="1">
      <alignment horizontal="centerContinuous" vertical="center"/>
    </xf>
    <xf numFmtId="0" fontId="10" fillId="8" borderId="0" xfId="0" applyFont="1" applyFill="1" applyAlignment="1" applyProtection="1">
      <alignment horizontal="centerContinuous" vertical="center"/>
      <protection locked="0"/>
    </xf>
    <xf numFmtId="0" fontId="6" fillId="8" borderId="10" xfId="0" applyFont="1" applyFill="1" applyBorder="1" applyAlignment="1" applyProtection="1">
      <alignment horizontal="centerContinuous" vertical="center"/>
      <protection locked="0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6" fillId="8" borderId="13" xfId="0" applyFont="1" applyFill="1" applyBorder="1" applyAlignment="1" applyProtection="1">
      <alignment horizontal="centerContinuous" vertical="center"/>
      <protection locked="0"/>
    </xf>
    <xf numFmtId="0" fontId="0" fillId="0" borderId="14" xfId="0" applyBorder="1" applyAlignment="1">
      <alignment horizontal="centerContinuous" vertical="center"/>
    </xf>
    <xf numFmtId="0" fontId="6" fillId="8" borderId="14" xfId="0" applyFont="1" applyFill="1" applyBorder="1" applyAlignment="1" applyProtection="1">
      <alignment horizontal="centerContinuous" vertical="center"/>
      <protection locked="0"/>
    </xf>
    <xf numFmtId="164" fontId="12" fillId="8" borderId="0" xfId="0" applyNumberFormat="1" applyFont="1" applyFill="1" applyAlignment="1" applyProtection="1">
      <alignment horizontal="center" vertical="center"/>
      <protection locked="0"/>
    </xf>
    <xf numFmtId="44" fontId="11" fillId="8" borderId="0" xfId="0" applyNumberFormat="1" applyFont="1" applyFill="1" applyAlignment="1" applyProtection="1">
      <alignment horizontal="center" vertical="center" wrapText="1"/>
      <protection locked="0"/>
    </xf>
    <xf numFmtId="44" fontId="12" fillId="8" borderId="0" xfId="0" applyNumberFormat="1" applyFont="1" applyFill="1" applyAlignment="1" applyProtection="1">
      <alignment horizontal="center" vertical="center" wrapText="1"/>
      <protection locked="0"/>
    </xf>
    <xf numFmtId="44" fontId="12" fillId="8" borderId="0" xfId="0" applyNumberFormat="1" applyFont="1" applyFill="1" applyAlignment="1" applyProtection="1">
      <alignment horizontal="right" vertical="center" wrapText="1"/>
      <protection locked="0"/>
    </xf>
    <xf numFmtId="164" fontId="11" fillId="8" borderId="0" xfId="0" applyNumberFormat="1" applyFont="1" applyFill="1" applyAlignment="1" applyProtection="1">
      <alignment horizontal="center" vertical="center" wrapText="1"/>
      <protection locked="0"/>
    </xf>
    <xf numFmtId="164" fontId="17" fillId="8" borderId="0" xfId="0" applyNumberFormat="1" applyFont="1" applyFill="1" applyAlignment="1" applyProtection="1">
      <alignment horizontal="center" vertical="center" wrapText="1"/>
      <protection locked="0"/>
    </xf>
    <xf numFmtId="164" fontId="11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2" xfId="0" applyFont="1" applyFill="1" applyBorder="1" applyAlignment="1" applyProtection="1">
      <alignment vertical="center"/>
      <protection locked="0"/>
    </xf>
    <xf numFmtId="164" fontId="15" fillId="8" borderId="2" xfId="0" applyNumberFormat="1" applyFont="1" applyFill="1" applyBorder="1" applyAlignment="1" applyProtection="1">
      <alignment horizontal="center" vertical="center"/>
      <protection locked="0"/>
    </xf>
    <xf numFmtId="164" fontId="14" fillId="8" borderId="2" xfId="0" applyNumberFormat="1" applyFont="1" applyFill="1" applyBorder="1" applyAlignment="1" applyProtection="1">
      <alignment horizontal="center" vertical="center"/>
      <protection locked="0"/>
    </xf>
    <xf numFmtId="44" fontId="12" fillId="8" borderId="2" xfId="0" applyNumberFormat="1" applyFont="1" applyFill="1" applyBorder="1" applyAlignment="1" applyProtection="1">
      <alignment horizontal="right" vertical="center"/>
      <protection locked="0"/>
    </xf>
    <xf numFmtId="0" fontId="12" fillId="8" borderId="2" xfId="0" applyFont="1" applyFill="1" applyBorder="1" applyAlignment="1" applyProtection="1">
      <alignment vertical="center" wrapText="1"/>
      <protection locked="0"/>
    </xf>
    <xf numFmtId="0" fontId="10" fillId="8" borderId="11" xfId="0" applyFont="1" applyFill="1" applyBorder="1" applyAlignment="1" applyProtection="1">
      <alignment vertical="center"/>
      <protection locked="0"/>
    </xf>
    <xf numFmtId="0" fontId="10" fillId="8" borderId="12" xfId="0" applyFont="1" applyFill="1" applyBorder="1" applyAlignment="1" applyProtection="1">
      <alignment vertical="center"/>
      <protection locked="0"/>
    </xf>
    <xf numFmtId="0" fontId="10" fillId="8" borderId="14" xfId="0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Continuous" vertical="center"/>
    </xf>
    <xf numFmtId="0" fontId="40" fillId="8" borderId="13" xfId="0" applyFont="1" applyFill="1" applyBorder="1" applyAlignment="1" applyProtection="1">
      <alignment vertical="center"/>
      <protection locked="0"/>
    </xf>
    <xf numFmtId="0" fontId="40" fillId="8" borderId="0" xfId="0" applyFont="1" applyFill="1" applyAlignment="1" applyProtection="1">
      <alignment vertical="center" wrapText="1"/>
      <protection locked="0"/>
    </xf>
    <xf numFmtId="164" fontId="11" fillId="8" borderId="0" xfId="0" applyNumberFormat="1" applyFont="1" applyFill="1" applyAlignment="1" applyProtection="1">
      <alignment horizontal="right" vertical="center"/>
      <protection locked="0"/>
    </xf>
    <xf numFmtId="164" fontId="13" fillId="8" borderId="0" xfId="0" applyNumberFormat="1" applyFont="1" applyFill="1" applyAlignment="1" applyProtection="1">
      <alignment horizontal="right" vertical="center"/>
      <protection locked="0"/>
    </xf>
    <xf numFmtId="164" fontId="14" fillId="8" borderId="0" xfId="0" applyNumberFormat="1" applyFont="1" applyFill="1" applyAlignment="1" applyProtection="1">
      <alignment horizontal="right" vertical="center"/>
      <protection locked="0"/>
    </xf>
    <xf numFmtId="44" fontId="14" fillId="8" borderId="0" xfId="0" applyNumberFormat="1" applyFont="1" applyFill="1" applyAlignment="1" applyProtection="1">
      <alignment horizontal="center" vertical="center"/>
      <protection locked="0"/>
    </xf>
    <xf numFmtId="0" fontId="12" fillId="8" borderId="0" xfId="0" applyFont="1" applyFill="1" applyAlignment="1" applyProtection="1">
      <alignment horizontal="center" vertical="center" wrapText="1"/>
      <protection locked="0"/>
    </xf>
    <xf numFmtId="0" fontId="12" fillId="8" borderId="0" xfId="0" applyFont="1" applyFill="1" applyAlignment="1" applyProtection="1">
      <alignment vertical="center" wrapText="1"/>
      <protection locked="0"/>
    </xf>
    <xf numFmtId="0" fontId="12" fillId="8" borderId="14" xfId="0" applyFont="1" applyFill="1" applyBorder="1" applyAlignment="1" applyProtection="1">
      <alignment vertical="center"/>
      <protection locked="0"/>
    </xf>
    <xf numFmtId="164" fontId="40" fillId="8" borderId="15" xfId="0" applyNumberFormat="1" applyFont="1" applyFill="1" applyBorder="1" applyAlignment="1" applyProtection="1">
      <alignment vertical="center"/>
      <protection locked="0"/>
    </xf>
    <xf numFmtId="164" fontId="40" fillId="8" borderId="2" xfId="0" applyNumberFormat="1" applyFont="1" applyFill="1" applyBorder="1" applyAlignment="1" applyProtection="1">
      <alignment vertical="center" wrapText="1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164" fontId="12" fillId="8" borderId="2" xfId="0" applyNumberFormat="1" applyFont="1" applyFill="1" applyBorder="1" applyAlignment="1" applyProtection="1">
      <alignment vertical="center"/>
      <protection locked="0"/>
    </xf>
    <xf numFmtId="164" fontId="15" fillId="8" borderId="2" xfId="0" applyNumberFormat="1" applyFont="1" applyFill="1" applyBorder="1" applyAlignment="1" applyProtection="1">
      <alignment horizontal="right" vertical="center"/>
      <protection locked="0"/>
    </xf>
    <xf numFmtId="164" fontId="13" fillId="8" borderId="2" xfId="0" applyNumberFormat="1" applyFont="1" applyFill="1" applyBorder="1" applyAlignment="1" applyProtection="1">
      <alignment horizontal="right" vertical="center"/>
      <protection locked="0"/>
    </xf>
    <xf numFmtId="164" fontId="14" fillId="8" borderId="2" xfId="0" applyNumberFormat="1" applyFont="1" applyFill="1" applyBorder="1" applyAlignment="1" applyProtection="1">
      <alignment horizontal="right" vertical="center"/>
      <protection locked="0"/>
    </xf>
    <xf numFmtId="44" fontId="14" fillId="8" borderId="2" xfId="0" applyNumberFormat="1" applyFont="1" applyFill="1" applyBorder="1" applyAlignment="1" applyProtection="1">
      <alignment vertical="center"/>
      <protection locked="0"/>
    </xf>
    <xf numFmtId="0" fontId="12" fillId="8" borderId="2" xfId="0" applyFont="1" applyFill="1" applyBorder="1" applyAlignment="1" applyProtection="1">
      <alignment horizontal="center" vertical="center" wrapText="1"/>
      <protection locked="0"/>
    </xf>
    <xf numFmtId="0" fontId="12" fillId="8" borderId="16" xfId="0" applyFont="1" applyFill="1" applyBorder="1" applyAlignment="1" applyProtection="1">
      <alignment vertical="center"/>
      <protection locked="0"/>
    </xf>
    <xf numFmtId="0" fontId="6" fillId="8" borderId="11" xfId="0" applyFont="1" applyFill="1" applyBorder="1" applyAlignment="1" applyProtection="1">
      <alignment horizontal="centerContinuous" vertical="center"/>
      <protection locked="0"/>
    </xf>
    <xf numFmtId="164" fontId="8" fillId="8" borderId="11" xfId="0" applyNumberFormat="1" applyFont="1" applyFill="1" applyBorder="1" applyAlignment="1" applyProtection="1">
      <alignment horizontal="centerContinuous" vertical="center"/>
      <protection locked="0"/>
    </xf>
    <xf numFmtId="164" fontId="9" fillId="8" borderId="11" xfId="0" applyNumberFormat="1" applyFont="1" applyFill="1" applyBorder="1" applyAlignment="1" applyProtection="1">
      <alignment horizontal="centerContinuous" vertical="center"/>
      <protection locked="0"/>
    </xf>
    <xf numFmtId="0" fontId="8" fillId="8" borderId="11" xfId="0" applyFont="1" applyFill="1" applyBorder="1" applyAlignment="1" applyProtection="1">
      <alignment horizontal="centerContinuous" vertical="center"/>
      <protection locked="0"/>
    </xf>
    <xf numFmtId="0" fontId="7" fillId="8" borderId="11" xfId="0" applyFont="1" applyFill="1" applyBorder="1" applyAlignment="1" applyProtection="1">
      <alignment horizontal="centerContinuous" vertical="center"/>
      <protection locked="0"/>
    </xf>
    <xf numFmtId="0" fontId="10" fillId="8" borderId="11" xfId="0" applyFont="1" applyFill="1" applyBorder="1" applyAlignment="1" applyProtection="1">
      <alignment horizontal="centerContinuous" vertical="center"/>
      <protection locked="0"/>
    </xf>
    <xf numFmtId="0" fontId="10" fillId="8" borderId="12" xfId="0" applyFont="1" applyFill="1" applyBorder="1" applyAlignment="1" applyProtection="1">
      <alignment horizontal="centerContinuous" vertical="center"/>
      <protection locked="0"/>
    </xf>
    <xf numFmtId="164" fontId="8" fillId="8" borderId="0" xfId="0" applyNumberFormat="1" applyFont="1" applyFill="1" applyAlignment="1" applyProtection="1">
      <alignment horizontal="centerContinuous" vertical="center"/>
      <protection locked="0"/>
    </xf>
    <xf numFmtId="164" fontId="9" fillId="8" borderId="0" xfId="0" applyNumberFormat="1" applyFont="1" applyFill="1" applyAlignment="1" applyProtection="1">
      <alignment horizontal="centerContinuous" vertical="center"/>
      <protection locked="0"/>
    </xf>
    <xf numFmtId="0" fontId="8" fillId="8" borderId="0" xfId="0" applyFont="1" applyFill="1" applyAlignment="1" applyProtection="1">
      <alignment horizontal="centerContinuous" vertical="center"/>
      <protection locked="0"/>
    </xf>
    <xf numFmtId="0" fontId="7" fillId="8" borderId="0" xfId="0" applyFont="1" applyFill="1" applyAlignment="1" applyProtection="1">
      <alignment horizontal="centerContinuous" vertical="center"/>
      <protection locked="0"/>
    </xf>
    <xf numFmtId="0" fontId="10" fillId="8" borderId="14" xfId="0" applyFont="1" applyFill="1" applyBorder="1" applyAlignment="1" applyProtection="1">
      <alignment horizontal="centerContinuous" vertical="center"/>
      <protection locked="0"/>
    </xf>
    <xf numFmtId="0" fontId="11" fillId="8" borderId="13" xfId="0" applyFont="1" applyFill="1" applyBorder="1" applyAlignment="1" applyProtection="1">
      <alignment horizontal="left" vertical="center"/>
      <protection locked="0"/>
    </xf>
    <xf numFmtId="164" fontId="13" fillId="8" borderId="0" xfId="0" applyNumberFormat="1" applyFont="1" applyFill="1" applyAlignment="1" applyProtection="1">
      <alignment horizontal="center" vertical="center"/>
      <protection locked="0"/>
    </xf>
    <xf numFmtId="164" fontId="17" fillId="8" borderId="0" xfId="0" applyNumberFormat="1" applyFont="1" applyFill="1" applyAlignment="1" applyProtection="1">
      <alignment horizontal="center" vertical="center"/>
      <protection locked="0"/>
    </xf>
    <xf numFmtId="0" fontId="40" fillId="8" borderId="13" xfId="0" applyFont="1" applyFill="1" applyBorder="1" applyAlignment="1" applyProtection="1">
      <alignment horizontal="left" vertical="center"/>
      <protection locked="0"/>
    </xf>
    <xf numFmtId="0" fontId="41" fillId="0" borderId="0" xfId="0" applyFont="1" applyAlignment="1">
      <alignment horizontal="centerContinuous" vertical="center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6" borderId="0" xfId="0" applyFont="1" applyFill="1" applyAlignment="1" applyProtection="1">
      <alignment horizontal="center"/>
      <protection locked="0"/>
    </xf>
    <xf numFmtId="0" fontId="0" fillId="0" borderId="0" xfId="0" applyBorder="1" applyAlignment="1">
      <alignment horizontal="left" vertical="center"/>
    </xf>
    <xf numFmtId="164" fontId="11" fillId="8" borderId="0" xfId="0" applyNumberFormat="1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Border="1" applyAlignment="1" applyProtection="1">
      <alignment horizontal="left" vertical="center"/>
      <protection locked="0"/>
    </xf>
    <xf numFmtId="164" fontId="14" fillId="8" borderId="0" xfId="0" applyNumberFormat="1" applyFont="1" applyFill="1" applyBorder="1" applyAlignment="1" applyProtection="1">
      <alignment horizontal="center" vertical="center"/>
      <protection locked="0"/>
    </xf>
    <xf numFmtId="164" fontId="12" fillId="8" borderId="0" xfId="0" applyNumberFormat="1" applyFont="1" applyFill="1" applyBorder="1" applyAlignment="1" applyProtection="1">
      <alignment horizontal="center" vertical="center"/>
      <protection locked="0"/>
    </xf>
    <xf numFmtId="164" fontId="13" fillId="8" borderId="0" xfId="0" applyNumberFormat="1" applyFont="1" applyFill="1" applyBorder="1" applyAlignment="1" applyProtection="1">
      <alignment horizontal="center" vertical="center"/>
      <protection locked="0"/>
    </xf>
    <xf numFmtId="44" fontId="14" fillId="8" borderId="0" xfId="0" applyNumberFormat="1" applyFont="1" applyFill="1" applyBorder="1" applyAlignment="1" applyProtection="1">
      <alignment horizontal="center" vertical="center"/>
      <protection locked="0"/>
    </xf>
    <xf numFmtId="164" fontId="17" fillId="8" borderId="0" xfId="0" applyNumberFormat="1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Border="1" applyAlignment="1" applyProtection="1">
      <alignment vertical="center"/>
      <protection locked="0"/>
    </xf>
    <xf numFmtId="0" fontId="6" fillId="8" borderId="10" xfId="0" applyFont="1" applyFill="1" applyBorder="1" applyAlignment="1" applyProtection="1">
      <alignment horizontal="centerContinuous" vertical="center"/>
    </xf>
    <xf numFmtId="0" fontId="6" fillId="8" borderId="11" xfId="0" applyFont="1" applyFill="1" applyBorder="1" applyAlignment="1" applyProtection="1">
      <alignment horizontal="centerContinuous" vertical="center"/>
    </xf>
    <xf numFmtId="164" fontId="8" fillId="8" borderId="11" xfId="0" applyNumberFormat="1" applyFont="1" applyFill="1" applyBorder="1" applyAlignment="1" applyProtection="1">
      <alignment horizontal="centerContinuous" vertical="center"/>
    </xf>
    <xf numFmtId="164" fontId="9" fillId="8" borderId="11" xfId="0" applyNumberFormat="1" applyFont="1" applyFill="1" applyBorder="1" applyAlignment="1" applyProtection="1">
      <alignment horizontal="centerContinuous" vertical="center"/>
    </xf>
    <xf numFmtId="0" fontId="8" fillId="8" borderId="11" xfId="0" applyFont="1" applyFill="1" applyBorder="1" applyAlignment="1" applyProtection="1">
      <alignment horizontal="centerContinuous" vertical="center"/>
    </xf>
    <xf numFmtId="0" fontId="7" fillId="8" borderId="11" xfId="0" applyFont="1" applyFill="1" applyBorder="1" applyAlignment="1" applyProtection="1">
      <alignment horizontal="centerContinuous" vertical="center"/>
    </xf>
    <xf numFmtId="0" fontId="10" fillId="8" borderId="11" xfId="0" applyFont="1" applyFill="1" applyBorder="1" applyAlignment="1" applyProtection="1">
      <alignment horizontal="centerContinuous" vertical="center"/>
    </xf>
    <xf numFmtId="0" fontId="10" fillId="8" borderId="11" xfId="0" applyFont="1" applyFill="1" applyBorder="1" applyAlignment="1" applyProtection="1">
      <alignment vertical="center"/>
    </xf>
    <xf numFmtId="0" fontId="10" fillId="8" borderId="12" xfId="0" applyFont="1" applyFill="1" applyBorder="1" applyAlignment="1" applyProtection="1">
      <alignment vertical="center"/>
    </xf>
    <xf numFmtId="0" fontId="10" fillId="8" borderId="0" xfId="0" applyFont="1" applyFill="1" applyAlignment="1" applyProtection="1">
      <alignment vertical="center"/>
    </xf>
    <xf numFmtId="0" fontId="6" fillId="8" borderId="13" xfId="0" applyFont="1" applyFill="1" applyBorder="1" applyAlignment="1" applyProtection="1">
      <alignment horizontal="centerContinuous" vertical="center"/>
    </xf>
    <xf numFmtId="0" fontId="6" fillId="8" borderId="0" xfId="0" applyFont="1" applyFill="1" applyAlignment="1" applyProtection="1">
      <alignment horizontal="centerContinuous" vertical="center"/>
    </xf>
    <xf numFmtId="164" fontId="8" fillId="8" borderId="0" xfId="0" applyNumberFormat="1" applyFont="1" applyFill="1" applyAlignment="1" applyProtection="1">
      <alignment horizontal="centerContinuous" vertical="center"/>
    </xf>
    <xf numFmtId="164" fontId="9" fillId="8" borderId="0" xfId="0" applyNumberFormat="1" applyFont="1" applyFill="1" applyAlignment="1" applyProtection="1">
      <alignment horizontal="centerContinuous" vertical="center"/>
    </xf>
    <xf numFmtId="0" fontId="8" fillId="8" borderId="0" xfId="0" applyFont="1" applyFill="1" applyAlignment="1" applyProtection="1">
      <alignment horizontal="centerContinuous" vertical="center"/>
    </xf>
    <xf numFmtId="0" fontId="7" fillId="8" borderId="0" xfId="0" applyFont="1" applyFill="1" applyAlignment="1" applyProtection="1">
      <alignment horizontal="centerContinuous" vertical="center"/>
    </xf>
    <xf numFmtId="0" fontId="10" fillId="8" borderId="0" xfId="0" applyFont="1" applyFill="1" applyAlignment="1" applyProtection="1">
      <alignment horizontal="centerContinuous" vertical="center"/>
    </xf>
    <xf numFmtId="0" fontId="10" fillId="8" borderId="14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Continuous" vertical="center"/>
    </xf>
    <xf numFmtId="0" fontId="40" fillId="8" borderId="13" xfId="0" applyFont="1" applyFill="1" applyBorder="1" applyAlignment="1" applyProtection="1">
      <alignment horizontal="left" vertical="center"/>
    </xf>
    <xf numFmtId="0" fontId="11" fillId="8" borderId="0" xfId="0" applyFont="1" applyFill="1" applyAlignment="1" applyProtection="1">
      <alignment horizontal="left" vertical="center" wrapText="1"/>
    </xf>
    <xf numFmtId="0" fontId="11" fillId="8" borderId="0" xfId="0" applyFont="1" applyFill="1" applyAlignment="1" applyProtection="1">
      <alignment horizontal="center" vertical="center" wrapText="1"/>
    </xf>
    <xf numFmtId="0" fontId="11" fillId="8" borderId="0" xfId="0" applyFont="1" applyFill="1" applyAlignment="1" applyProtection="1">
      <alignment horizontal="left" vertical="center"/>
    </xf>
    <xf numFmtId="164" fontId="11" fillId="8" borderId="0" xfId="0" applyNumberFormat="1" applyFont="1" applyFill="1" applyAlignment="1" applyProtection="1">
      <alignment horizontal="center" vertical="center"/>
    </xf>
    <xf numFmtId="164" fontId="11" fillId="8" borderId="0" xfId="0" applyNumberFormat="1" applyFont="1" applyFill="1" applyAlignment="1" applyProtection="1">
      <alignment horizontal="left" vertical="center"/>
    </xf>
    <xf numFmtId="164" fontId="11" fillId="8" borderId="0" xfId="0" applyNumberFormat="1" applyFont="1" applyFill="1" applyAlignment="1" applyProtection="1">
      <alignment vertical="center"/>
    </xf>
    <xf numFmtId="164" fontId="13" fillId="8" borderId="0" xfId="0" applyNumberFormat="1" applyFont="1" applyFill="1" applyAlignment="1" applyProtection="1">
      <alignment vertical="center"/>
    </xf>
    <xf numFmtId="164" fontId="14" fillId="8" borderId="0" xfId="0" applyNumberFormat="1" applyFont="1" applyFill="1" applyAlignment="1" applyProtection="1">
      <alignment horizontal="center" vertical="center"/>
    </xf>
    <xf numFmtId="44" fontId="11" fillId="8" borderId="0" xfId="0" applyNumberFormat="1" applyFont="1" applyFill="1" applyAlignment="1" applyProtection="1">
      <alignment horizontal="right" vertical="center"/>
    </xf>
    <xf numFmtId="44" fontId="12" fillId="8" borderId="0" xfId="0" applyNumberFormat="1" applyFont="1" applyFill="1" applyAlignment="1" applyProtection="1">
      <alignment horizontal="right" vertical="center"/>
    </xf>
    <xf numFmtId="0" fontId="12" fillId="8" borderId="0" xfId="0" applyFont="1" applyFill="1" applyAlignment="1" applyProtection="1">
      <alignment vertical="center"/>
    </xf>
    <xf numFmtId="0" fontId="12" fillId="8" borderId="14" xfId="0" applyFont="1" applyFill="1" applyBorder="1" applyAlignment="1" applyProtection="1">
      <alignment vertical="center"/>
    </xf>
    <xf numFmtId="0" fontId="11" fillId="8" borderId="15" xfId="0" applyFont="1" applyFill="1" applyBorder="1" applyAlignment="1" applyProtection="1">
      <alignment horizontal="left" vertical="center"/>
    </xf>
    <xf numFmtId="0" fontId="11" fillId="8" borderId="2" xfId="0" applyFont="1" applyFill="1" applyBorder="1" applyAlignment="1" applyProtection="1">
      <alignment horizontal="left" vertical="center" wrapText="1"/>
    </xf>
    <xf numFmtId="0" fontId="11" fillId="8" borderId="2" xfId="0" applyFont="1" applyFill="1" applyBorder="1" applyAlignment="1" applyProtection="1">
      <alignment horizontal="center" vertical="center" wrapText="1"/>
    </xf>
    <xf numFmtId="0" fontId="11" fillId="8" borderId="2" xfId="0" applyFont="1" applyFill="1" applyBorder="1" applyAlignment="1" applyProtection="1">
      <alignment horizontal="left" vertical="center"/>
    </xf>
    <xf numFmtId="164" fontId="11" fillId="8" borderId="2" xfId="0" applyNumberFormat="1" applyFont="1" applyFill="1" applyBorder="1" applyAlignment="1" applyProtection="1">
      <alignment horizontal="center" vertical="center"/>
    </xf>
    <xf numFmtId="164" fontId="11" fillId="8" borderId="2" xfId="0" applyNumberFormat="1" applyFont="1" applyFill="1" applyBorder="1" applyAlignment="1" applyProtection="1">
      <alignment horizontal="left" vertical="center"/>
    </xf>
    <xf numFmtId="164" fontId="11" fillId="8" borderId="2" xfId="0" applyNumberFormat="1" applyFont="1" applyFill="1" applyBorder="1" applyAlignment="1" applyProtection="1">
      <alignment vertical="center"/>
    </xf>
    <xf numFmtId="164" fontId="13" fillId="8" borderId="2" xfId="0" applyNumberFormat="1" applyFont="1" applyFill="1" applyBorder="1" applyAlignment="1" applyProtection="1">
      <alignment vertical="center"/>
    </xf>
    <xf numFmtId="164" fontId="14" fillId="8" borderId="2" xfId="0" applyNumberFormat="1" applyFont="1" applyFill="1" applyBorder="1" applyAlignment="1" applyProtection="1">
      <alignment horizontal="center" vertical="center"/>
    </xf>
    <xf numFmtId="44" fontId="11" fillId="8" borderId="2" xfId="0" applyNumberFormat="1" applyFont="1" applyFill="1" applyBorder="1" applyAlignment="1" applyProtection="1">
      <alignment horizontal="right" vertical="center"/>
    </xf>
    <xf numFmtId="44" fontId="12" fillId="8" borderId="2" xfId="0" applyNumberFormat="1" applyFont="1" applyFill="1" applyBorder="1" applyAlignment="1" applyProtection="1">
      <alignment horizontal="right" vertical="center"/>
    </xf>
    <xf numFmtId="0" fontId="12" fillId="8" borderId="2" xfId="0" applyFont="1" applyFill="1" applyBorder="1" applyAlignment="1" applyProtection="1">
      <alignment vertical="center"/>
    </xf>
    <xf numFmtId="0" fontId="12" fillId="8" borderId="16" xfId="0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5" xfId="0" applyFont="1" applyFill="1" applyBorder="1" applyAlignment="1" applyProtection="1">
      <alignment horizontal="center" vertical="center" wrapText="1"/>
    </xf>
    <xf numFmtId="0" fontId="11" fillId="4" borderId="16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/>
    </xf>
    <xf numFmtId="164" fontId="11" fillId="4" borderId="5" xfId="0" applyNumberFormat="1" applyFont="1" applyFill="1" applyBorder="1" applyAlignment="1" applyProtection="1">
      <alignment horizontal="center" vertical="center" wrapText="1"/>
    </xf>
    <xf numFmtId="164" fontId="28" fillId="3" borderId="5" xfId="0" applyNumberFormat="1" applyFont="1" applyFill="1" applyBorder="1" applyAlignment="1" applyProtection="1">
      <alignment horizontal="center" vertical="center" wrapText="1"/>
    </xf>
    <xf numFmtId="164" fontId="16" fillId="4" borderId="5" xfId="0" applyNumberFormat="1" applyFont="1" applyFill="1" applyBorder="1" applyAlignment="1" applyProtection="1">
      <alignment horizontal="center" vertical="center" wrapText="1"/>
    </xf>
    <xf numFmtId="44" fontId="11" fillId="4" borderId="5" xfId="0" applyNumberFormat="1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left" vertical="center" wrapText="1"/>
    </xf>
    <xf numFmtId="164" fontId="14" fillId="0" borderId="3" xfId="0" applyNumberFormat="1" applyFont="1" applyBorder="1" applyAlignment="1" applyProtection="1">
      <alignment horizontal="center" vertical="center"/>
    </xf>
    <xf numFmtId="164" fontId="19" fillId="0" borderId="3" xfId="0" applyNumberFormat="1" applyFont="1" applyBorder="1" applyAlignment="1" applyProtection="1">
      <alignment vertical="center"/>
    </xf>
    <xf numFmtId="164" fontId="28" fillId="0" borderId="3" xfId="0" applyNumberFormat="1" applyFont="1" applyBorder="1" applyAlignment="1" applyProtection="1">
      <alignment vertical="center"/>
    </xf>
    <xf numFmtId="164" fontId="13" fillId="0" borderId="3" xfId="0" applyNumberFormat="1" applyFont="1" applyBorder="1" applyAlignment="1" applyProtection="1">
      <alignment vertical="center"/>
    </xf>
    <xf numFmtId="9" fontId="14" fillId="0" borderId="3" xfId="2" applyFont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</xf>
    <xf numFmtId="0" fontId="17" fillId="10" borderId="7" xfId="0" applyFont="1" applyFill="1" applyBorder="1" applyAlignment="1" applyProtection="1">
      <alignment horizontal="left" vertical="center"/>
    </xf>
    <xf numFmtId="0" fontId="17" fillId="10" borderId="8" xfId="0" applyFont="1" applyFill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center" vertical="center"/>
    </xf>
    <xf numFmtId="0" fontId="35" fillId="0" borderId="3" xfId="11" applyFont="1" applyBorder="1" applyAlignment="1" applyProtection="1">
      <alignment horizontal="center" vertical="center" wrapText="1"/>
    </xf>
    <xf numFmtId="0" fontId="35" fillId="0" borderId="3" xfId="11" applyFont="1" applyBorder="1" applyAlignment="1" applyProtection="1">
      <alignment vertical="center" wrapText="1"/>
    </xf>
    <xf numFmtId="0" fontId="35" fillId="0" borderId="3" xfId="11" applyFont="1" applyBorder="1" applyAlignment="1" applyProtection="1">
      <alignment horizontal="left" vertical="center" wrapText="1"/>
    </xf>
    <xf numFmtId="0" fontId="35" fillId="0" borderId="7" xfId="11" applyFont="1" applyBorder="1" applyAlignment="1" applyProtection="1">
      <alignment horizontal="center" vertical="center" wrapText="1"/>
    </xf>
    <xf numFmtId="0" fontId="35" fillId="0" borderId="8" xfId="11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164" fontId="12" fillId="0" borderId="0" xfId="0" applyNumberFormat="1" applyFont="1" applyAlignment="1" applyProtection="1">
      <alignment horizontal="center" vertical="center"/>
    </xf>
    <xf numFmtId="164" fontId="19" fillId="0" borderId="0" xfId="0" applyNumberFormat="1" applyFont="1" applyAlignment="1" applyProtection="1">
      <alignment vertical="center"/>
    </xf>
    <xf numFmtId="164" fontId="12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164" fontId="10" fillId="0" borderId="0" xfId="0" applyNumberFormat="1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8" fillId="8" borderId="11" xfId="0" applyNumberFormat="1" applyFont="1" applyFill="1" applyBorder="1" applyAlignment="1" applyProtection="1">
      <alignment horizontal="center" vertical="center"/>
    </xf>
    <xf numFmtId="164" fontId="9" fillId="8" borderId="11" xfId="0" applyNumberFormat="1" applyFont="1" applyFill="1" applyBorder="1" applyAlignment="1" applyProtection="1">
      <alignment horizontal="center" vertical="center"/>
    </xf>
    <xf numFmtId="0" fontId="8" fillId="8" borderId="11" xfId="0" applyFont="1" applyFill="1" applyBorder="1" applyAlignment="1" applyProtection="1">
      <alignment horizontal="center" vertical="center"/>
    </xf>
    <xf numFmtId="0" fontId="6" fillId="8" borderId="11" xfId="0" applyFont="1" applyFill="1" applyBorder="1" applyAlignment="1" applyProtection="1">
      <alignment horizontal="center" vertical="center"/>
    </xf>
    <xf numFmtId="0" fontId="7" fillId="8" borderId="11" xfId="0" applyFont="1" applyFill="1" applyBorder="1" applyAlignment="1" applyProtection="1">
      <alignment horizontal="center" vertical="center"/>
    </xf>
    <xf numFmtId="0" fontId="10" fillId="8" borderId="11" xfId="0" applyFont="1" applyFill="1" applyBorder="1" applyAlignment="1" applyProtection="1">
      <alignment horizontal="center" vertical="center"/>
    </xf>
    <xf numFmtId="0" fontId="10" fillId="8" borderId="12" xfId="0" applyFont="1" applyFill="1" applyBorder="1" applyAlignment="1" applyProtection="1">
      <alignment horizontal="center" vertical="center"/>
    </xf>
    <xf numFmtId="0" fontId="10" fillId="8" borderId="0" xfId="0" applyFont="1" applyFill="1" applyAlignment="1" applyProtection="1">
      <alignment horizontal="center" vertical="center"/>
    </xf>
    <xf numFmtId="164" fontId="8" fillId="8" borderId="0" xfId="0" applyNumberFormat="1" applyFont="1" applyFill="1" applyAlignment="1" applyProtection="1">
      <alignment horizontal="center" vertical="center"/>
    </xf>
    <xf numFmtId="164" fontId="9" fillId="8" borderId="0" xfId="0" applyNumberFormat="1" applyFont="1" applyFill="1" applyAlignment="1" applyProtection="1">
      <alignment horizontal="center" vertical="center"/>
    </xf>
    <xf numFmtId="0" fontId="8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center" vertical="center"/>
    </xf>
    <xf numFmtId="0" fontId="7" fillId="8" borderId="0" xfId="0" applyFont="1" applyFill="1" applyAlignment="1" applyProtection="1">
      <alignment horizontal="center" vertical="center"/>
    </xf>
    <xf numFmtId="0" fontId="10" fillId="8" borderId="14" xfId="0" applyFont="1" applyFill="1" applyBorder="1" applyAlignment="1" applyProtection="1">
      <alignment horizontal="center" vertical="center"/>
    </xf>
    <xf numFmtId="0" fontId="40" fillId="8" borderId="0" xfId="0" applyFont="1" applyFill="1" applyAlignment="1" applyProtection="1">
      <alignment horizontal="left" vertical="center"/>
    </xf>
    <xf numFmtId="0" fontId="41" fillId="0" borderId="0" xfId="0" applyFont="1" applyAlignment="1" applyProtection="1">
      <alignment horizontal="left" vertical="center"/>
    </xf>
    <xf numFmtId="164" fontId="17" fillId="0" borderId="0" xfId="0" applyNumberFormat="1" applyFont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center"/>
    </xf>
    <xf numFmtId="164" fontId="11" fillId="8" borderId="0" xfId="0" applyNumberFormat="1" applyFont="1" applyFill="1" applyAlignment="1" applyProtection="1">
      <alignment horizontal="right" vertical="center"/>
    </xf>
    <xf numFmtId="164" fontId="14" fillId="8" borderId="0" xfId="0" applyNumberFormat="1" applyFont="1" applyFill="1" applyAlignment="1" applyProtection="1">
      <alignment horizontal="right" vertical="center"/>
    </xf>
    <xf numFmtId="0" fontId="11" fillId="4" borderId="3" xfId="0" applyFont="1" applyFill="1" applyBorder="1" applyAlignment="1" applyProtection="1">
      <alignment horizontal="center" vertical="center" wrapText="1"/>
    </xf>
    <xf numFmtId="44" fontId="28" fillId="3" borderId="3" xfId="0" applyNumberFormat="1" applyFont="1" applyFill="1" applyBorder="1" applyAlignment="1" applyProtection="1">
      <alignment horizontal="center" vertical="center" wrapText="1"/>
    </xf>
    <xf numFmtId="0" fontId="16" fillId="4" borderId="3" xfId="0" applyFont="1" applyFill="1" applyBorder="1" applyAlignment="1" applyProtection="1">
      <alignment horizontal="center" vertical="center" wrapText="1"/>
    </xf>
    <xf numFmtId="0" fontId="12" fillId="0" borderId="0" xfId="0" applyFont="1" applyProtection="1"/>
    <xf numFmtId="9" fontId="14" fillId="0" borderId="3" xfId="3" applyNumberFormat="1" applyFont="1" applyFill="1" applyBorder="1" applyAlignment="1" applyProtection="1">
      <alignment vertical="center"/>
    </xf>
    <xf numFmtId="0" fontId="14" fillId="0" borderId="3" xfId="3" applyFont="1" applyFill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164" fontId="17" fillId="0" borderId="3" xfId="0" applyNumberFormat="1" applyFont="1" applyBorder="1" applyAlignment="1" applyProtection="1">
      <alignment horizontal="right" vertical="center"/>
    </xf>
    <xf numFmtId="9" fontId="17" fillId="0" borderId="3" xfId="0" applyNumberFormat="1" applyFont="1" applyBorder="1" applyAlignment="1" applyProtection="1">
      <alignment horizontal="right" vertical="center"/>
    </xf>
    <xf numFmtId="164" fontId="13" fillId="0" borderId="3" xfId="0" applyNumberFormat="1" applyFont="1" applyBorder="1" applyAlignment="1" applyProtection="1">
      <alignment horizontal="right" vertical="center"/>
    </xf>
    <xf numFmtId="164" fontId="14" fillId="0" borderId="3" xfId="3" applyNumberFormat="1" applyFont="1" applyFill="1" applyBorder="1" applyAlignment="1" applyProtection="1">
      <alignment horizontal="right" vertical="center"/>
    </xf>
    <xf numFmtId="8" fontId="14" fillId="0" borderId="3" xfId="3" applyNumberFormat="1" applyFont="1" applyFill="1" applyBorder="1" applyAlignment="1" applyProtection="1">
      <alignment horizontal="center" vertical="center" wrapText="1"/>
    </xf>
    <xf numFmtId="0" fontId="14" fillId="0" borderId="3" xfId="3" applyFont="1" applyFill="1" applyBorder="1" applyAlignment="1" applyProtection="1">
      <alignment horizontal="center" vertical="center" wrapText="1"/>
    </xf>
    <xf numFmtId="0" fontId="14" fillId="0" borderId="3" xfId="3" applyFont="1" applyFill="1" applyBorder="1" applyAlignment="1" applyProtection="1">
      <alignment vertical="center"/>
    </xf>
    <xf numFmtId="164" fontId="17" fillId="0" borderId="6" xfId="0" applyNumberFormat="1" applyFont="1" applyBorder="1" applyAlignment="1" applyProtection="1">
      <alignment horizontal="center" vertical="center"/>
    </xf>
    <xf numFmtId="9" fontId="17" fillId="0" borderId="6" xfId="0" applyNumberFormat="1" applyFont="1" applyBorder="1" applyAlignment="1" applyProtection="1">
      <alignment horizontal="center" vertical="center"/>
    </xf>
    <xf numFmtId="164" fontId="13" fillId="0" borderId="6" xfId="0" applyNumberFormat="1" applyFont="1" applyBorder="1" applyAlignment="1" applyProtection="1">
      <alignment horizontal="center" vertical="center"/>
    </xf>
    <xf numFmtId="164" fontId="14" fillId="0" borderId="6" xfId="3" applyNumberFormat="1" applyFont="1" applyFill="1" applyBorder="1" applyAlignment="1" applyProtection="1">
      <alignment horizontal="center" vertical="center"/>
    </xf>
    <xf numFmtId="164" fontId="17" fillId="0" borderId="5" xfId="0" applyNumberFormat="1" applyFont="1" applyBorder="1" applyAlignment="1" applyProtection="1">
      <alignment horizontal="center" vertical="center"/>
    </xf>
    <xf numFmtId="9" fontId="17" fillId="0" borderId="5" xfId="0" applyNumberFormat="1" applyFont="1" applyBorder="1" applyAlignment="1" applyProtection="1">
      <alignment horizontal="center" vertical="center"/>
    </xf>
    <xf numFmtId="164" fontId="13" fillId="0" borderId="5" xfId="0" applyNumberFormat="1" applyFont="1" applyBorder="1" applyAlignment="1" applyProtection="1">
      <alignment horizontal="center" vertical="center"/>
    </xf>
    <xf numFmtId="164" fontId="14" fillId="0" borderId="5" xfId="3" applyNumberFormat="1" applyFont="1" applyFill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vertical="center"/>
    </xf>
    <xf numFmtId="164" fontId="17" fillId="0" borderId="4" xfId="0" applyNumberFormat="1" applyFont="1" applyBorder="1" applyAlignment="1" applyProtection="1">
      <alignment horizontal="center" vertical="center"/>
    </xf>
    <xf numFmtId="9" fontId="17" fillId="0" borderId="4" xfId="0" applyNumberFormat="1" applyFont="1" applyBorder="1" applyAlignment="1" applyProtection="1">
      <alignment horizontal="center" vertical="center"/>
    </xf>
    <xf numFmtId="0" fontId="10" fillId="0" borderId="0" xfId="0" applyFont="1" applyProtection="1"/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44" fontId="27" fillId="0" borderId="0" xfId="0" applyNumberFormat="1" applyFont="1" applyAlignment="1" applyProtection="1">
      <alignment horizontal="right" vertical="center"/>
    </xf>
    <xf numFmtId="44" fontId="20" fillId="0" borderId="0" xfId="0" applyNumberFormat="1" applyFont="1" applyAlignment="1" applyProtection="1">
      <alignment horizontal="right" vertical="center"/>
    </xf>
    <xf numFmtId="0" fontId="38" fillId="8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8" fillId="8" borderId="0" xfId="0" applyFont="1" applyFill="1" applyAlignment="1" applyProtection="1">
      <alignment horizontal="centerContinuous" vertical="center"/>
    </xf>
    <xf numFmtId="164" fontId="10" fillId="8" borderId="0" xfId="0" applyNumberFormat="1" applyFont="1" applyFill="1" applyAlignment="1" applyProtection="1">
      <alignment horizontal="centerContinuous" vertical="center"/>
    </xf>
    <xf numFmtId="0" fontId="38" fillId="8" borderId="0" xfId="0" applyFont="1" applyFill="1" applyAlignment="1" applyProtection="1">
      <alignment horizontal="center" vertical="center"/>
    </xf>
    <xf numFmtId="0" fontId="38" fillId="5" borderId="3" xfId="0" applyFont="1" applyFill="1" applyBorder="1" applyAlignment="1" applyProtection="1">
      <alignment horizontal="centerContinuous"/>
    </xf>
    <xf numFmtId="0" fontId="30" fillId="5" borderId="3" xfId="9" applyFont="1" applyFill="1" applyBorder="1" applyAlignment="1" applyProtection="1">
      <alignment horizontal="center" vertical="center"/>
    </xf>
    <xf numFmtId="164" fontId="38" fillId="5" borderId="3" xfId="0" applyNumberFormat="1" applyFont="1" applyFill="1" applyBorder="1" applyAlignment="1" applyProtection="1">
      <alignment horizontal="center" vertical="center" wrapText="1"/>
    </xf>
    <xf numFmtId="0" fontId="30" fillId="0" borderId="3" xfId="9" applyFont="1" applyBorder="1" applyAlignment="1" applyProtection="1">
      <alignment horizontal="left" vertical="center" wrapText="1"/>
    </xf>
    <xf numFmtId="0" fontId="30" fillId="0" borderId="3" xfId="9" applyFont="1" applyBorder="1" applyAlignment="1" applyProtection="1">
      <alignment horizontal="center" vertical="center"/>
    </xf>
    <xf numFmtId="164" fontId="38" fillId="0" borderId="3" xfId="0" applyNumberFormat="1" applyFont="1" applyBorder="1" applyAlignment="1" applyProtection="1">
      <alignment horizontal="center" vertical="center" wrapText="1"/>
    </xf>
    <xf numFmtId="0" fontId="21" fillId="0" borderId="3" xfId="9" applyFont="1" applyBorder="1" applyAlignment="1" applyProtection="1">
      <alignment vertical="center"/>
    </xf>
    <xf numFmtId="164" fontId="10" fillId="0" borderId="3" xfId="1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164" fontId="21" fillId="0" borderId="3" xfId="9" applyNumberFormat="1" applyFont="1" applyBorder="1" applyAlignment="1" applyProtection="1">
      <alignment horizontal="center" vertical="center"/>
    </xf>
    <xf numFmtId="0" fontId="30" fillId="0" borderId="4" xfId="9" applyFont="1" applyBorder="1" applyAlignment="1" applyProtection="1">
      <alignment vertical="center"/>
    </xf>
    <xf numFmtId="0" fontId="21" fillId="0" borderId="5" xfId="9" applyFont="1" applyBorder="1" applyAlignment="1" applyProtection="1">
      <alignment vertical="center"/>
    </xf>
    <xf numFmtId="164" fontId="10" fillId="0" borderId="5" xfId="0" applyNumberFormat="1" applyFont="1" applyBorder="1" applyAlignment="1" applyProtection="1">
      <alignment horizontal="center" vertical="center"/>
    </xf>
    <xf numFmtId="164" fontId="10" fillId="0" borderId="3" xfId="0" applyNumberFormat="1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/>
    </xf>
    <xf numFmtId="0" fontId="21" fillId="0" borderId="3" xfId="9" applyFont="1" applyBorder="1" applyAlignment="1" applyProtection="1">
      <alignment horizontal="left" vertical="center"/>
    </xf>
    <xf numFmtId="0" fontId="30" fillId="0" borderId="3" xfId="9" applyFont="1" applyBorder="1" applyAlignment="1" applyProtection="1">
      <alignment horizontal="left" vertical="center"/>
    </xf>
    <xf numFmtId="0" fontId="21" fillId="0" borderId="3" xfId="10" applyFont="1" applyBorder="1" applyAlignment="1" applyProtection="1">
      <alignment vertical="center"/>
    </xf>
    <xf numFmtId="0" fontId="38" fillId="5" borderId="3" xfId="0" applyFont="1" applyFill="1" applyBorder="1" applyAlignment="1" applyProtection="1">
      <alignment horizontal="center" vertical="center" wrapText="1"/>
    </xf>
    <xf numFmtId="164" fontId="10" fillId="5" borderId="3" xfId="0" applyNumberFormat="1" applyFont="1" applyFill="1" applyBorder="1" applyAlignment="1" applyProtection="1">
      <alignment horizontal="center" vertical="center"/>
    </xf>
    <xf numFmtId="0" fontId="10" fillId="0" borderId="3" xfId="10" applyFont="1" applyBorder="1" applyAlignment="1" applyProtection="1">
      <alignment vertical="center"/>
    </xf>
  </cellXfs>
  <cellStyles count="16">
    <cellStyle name="Comma 2" xfId="5" xr:uid="{27F276A6-BAC9-4CB2-BFA4-B7EDCBAF7085}"/>
    <cellStyle name="Comma 3" xfId="7" xr:uid="{3E1DA471-5E24-4A96-80EA-EF8B7DCC5C32}"/>
    <cellStyle name="Currency" xfId="1" builtinId="4"/>
    <cellStyle name="Normal" xfId="0" builtinId="0"/>
    <cellStyle name="Normal 11 2 3" xfId="15" xr:uid="{7A5A67D2-78C4-4AFA-90BA-7AAF94D5D5EF}"/>
    <cellStyle name="Normal 2" xfId="12" xr:uid="{490D6A85-537E-4B8C-8D5F-30246EC0E106}"/>
    <cellStyle name="Normal 2 5" xfId="10" xr:uid="{95C60BA6-8EBA-44EE-8F2B-9FDA888B4A42}"/>
    <cellStyle name="Normal 2 6" xfId="9" xr:uid="{D30513B6-859F-487E-BA56-AC8A0068D3DD}"/>
    <cellStyle name="Normal 3" xfId="8" xr:uid="{6C5627A4-3533-4E27-8FC7-E861C11A7DB7}"/>
    <cellStyle name="Normal 6" xfId="11" xr:uid="{D07911ED-6D95-4F16-B6B1-44F9C6DFB18C}"/>
    <cellStyle name="Normal 6 2" xfId="4" xr:uid="{E46A4B9C-E6EF-48F7-88C4-CEAB8B77B8DB}"/>
    <cellStyle name="Normal 7" xfId="6" xr:uid="{C34A79D9-99E2-4B50-9CF7-8BC6393DE8CD}"/>
    <cellStyle name="Normal 9 2 2 2 4 4" xfId="13" xr:uid="{DF867ADA-FD7E-4E03-BD85-DAC6B6954E0F}"/>
    <cellStyle name="Normal 9 2 2 2 4 4 3 2 2" xfId="14" xr:uid="{D02E070B-2F58-4195-B99F-DE18677DBCCE}"/>
    <cellStyle name="Output" xfId="3" builtinId="21"/>
    <cellStyle name="Percent" xfId="2" builtinId="5"/>
  </cellStyles>
  <dxfs count="0"/>
  <tableStyles count="0" defaultTableStyle="TableStyleMedium2" defaultPivotStyle="PivotStyleLight16"/>
  <colors>
    <mruColors>
      <color rgb="FF291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ales\Internal%20Sales\Strategic%20Acct%20Services\ACCOUNTS\State%20of%20Connecticut\2%20-%20Pricing%20&amp;%20Products\2026\State%20of%20CT%20Pricing%20workbook%20Master%202026.xlsx" TargetMode="External"/><Relationship Id="rId1" Type="http://schemas.openxmlformats.org/officeDocument/2006/relationships/externalLinkPath" Target="file:///G:\Sales\Internal%20Sales\Strategic%20Acct%20Services\ACCOUNTS\State%20of%20Connecticut\2%20-%20Pricing%20&amp;%20Products\2026\State%20of%20CT%20Pricing%20workbook%20Master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../../personal/jennifer_higgins_mannington_com/Documents/Documents/CONSOLIDATED%20PRICE%20LIST_UNPROTECTED_EFFECTIVE%2005%2030%2025.xlsx" TargetMode="External"/><Relationship Id="rId2" Type="http://schemas.openxmlformats.org/officeDocument/2006/relationships/externalLinkPath" Target="https://mannington-my.sharepoint.com/personal/jennifer_higgins_mannington_com/Documents/Documents/CONSOLIDATED%20PRICE%20LIST_UNPROTECTED_EFFECTIVE%2005%2030%2025.xlsx" TargetMode="External"/><Relationship Id="rId1" Type="http://schemas.openxmlformats.org/officeDocument/2006/relationships/externalLinkPath" Target="/personal/jennifer_higgins_mannington_com/Documents/Documents/CONSOLIDATED%20PRICE%20LIST_UNPROTECTED_EFFECTIVE%2005%2030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gend"/>
      <sheetName val="LVT (Orig)"/>
      <sheetName val="Sundries"/>
      <sheetName val="ALL Carpet"/>
      <sheetName val="Modular"/>
      <sheetName val="Broadloom"/>
      <sheetName val="Custom Carpet Grid"/>
      <sheetName val="Cpt Style Designatior"/>
      <sheetName val="Carpet Legend"/>
      <sheetName val="Sheet Vinyl"/>
      <sheetName val="LVT"/>
      <sheetName val="LVT Size &amp; Packaging"/>
      <sheetName val="Rubber(1)"/>
      <sheetName val="Signature "/>
      <sheetName val="Rugs-OLD"/>
      <sheetName val="Rubber Flooring"/>
      <sheetName val="Rubber Base &amp; Corners"/>
      <sheetName val="Wall Base Selection Guide"/>
      <sheetName val="StairTreadRiserStringerNosing"/>
      <sheetName val="Rubber Accessories"/>
      <sheetName val="Rubber Min. Policy"/>
      <sheetName val="Rugs"/>
      <sheetName val="Sundries-All Products"/>
      <sheetName val="Sundries Pricing-Condensed"/>
      <sheetName val="dropped carpet"/>
      <sheetName val="dropped sheet vinyl"/>
      <sheetName val="dropped LVT"/>
      <sheetName val="dropped rubber"/>
      <sheetName val="Sundries-All Products(Obsolete)"/>
      <sheetName val="LVT Pkg Worksheet"/>
      <sheetName val="Resilient  "/>
      <sheetName val="Rubber Adhesives"/>
      <sheetName val="Amtico-Spacia "/>
      <sheetName val="Wood  "/>
    </sheetNames>
    <sheetDataSet>
      <sheetData sheetId="0"/>
      <sheetData sheetId="1"/>
      <sheetData sheetId="2"/>
      <sheetData sheetId="3">
        <row r="1">
          <cell r="A1"/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</row>
        <row r="2">
          <cell r="A2"/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</row>
        <row r="3">
          <cell r="A3"/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</row>
        <row r="4"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</row>
        <row r="8">
          <cell r="A8"/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</row>
        <row r="9">
          <cell r="A9" t="str">
            <v>STYLE CODE</v>
          </cell>
          <cell r="B9"/>
          <cell r="C9" t="str">
            <v>STYLE NAME</v>
          </cell>
          <cell r="D9" t="str">
            <v xml:space="preserve">FACE WT   </v>
          </cell>
          <cell r="E9" t="str">
            <v>TILE SIZE</v>
          </cell>
          <cell r="F9" t="str">
            <v xml:space="preserve">BACKING DESCRIPTION    </v>
          </cell>
          <cell r="G9" t="str">
            <v>COLLECTION</v>
          </cell>
          <cell r="H9" t="str">
            <v>LIST</v>
          </cell>
          <cell r="I9" t="str">
            <v>FREIGHT</v>
          </cell>
          <cell r="J9" t="str">
            <v>CUT CHARGE</v>
          </cell>
          <cell r="K9" t="str">
            <v>A</v>
          </cell>
          <cell r="L9" t="str">
            <v>B</v>
          </cell>
          <cell r="M9" t="str">
            <v>C</v>
          </cell>
        </row>
        <row r="10">
          <cell r="A10" t="str">
            <v>ALMOT6E</v>
          </cell>
          <cell r="B10" t="e">
            <v>#REF!</v>
          </cell>
          <cell r="C10" t="str">
            <v>A La Mode</v>
          </cell>
          <cell r="D10" t="str">
            <v>22 Oz</v>
          </cell>
          <cell r="E10" t="str">
            <v>24"X24"</v>
          </cell>
          <cell r="F10" t="str">
            <v>Infinity 2 Modular</v>
          </cell>
          <cell r="G10" t="str">
            <v>TX: Style</v>
          </cell>
          <cell r="H10">
            <v>58.79</v>
          </cell>
          <cell r="I10"/>
          <cell r="J10"/>
          <cell r="K10">
            <v>38.79</v>
          </cell>
          <cell r="L10">
            <v>37.79</v>
          </cell>
          <cell r="M10">
            <v>36.79</v>
          </cell>
        </row>
        <row r="11">
          <cell r="A11" t="str">
            <v>ALMOT6P</v>
          </cell>
          <cell r="B11" t="e">
            <v>#N/A</v>
          </cell>
          <cell r="C11" t="str">
            <v>A La Mode</v>
          </cell>
          <cell r="D11" t="str">
            <v>22 Oz</v>
          </cell>
          <cell r="E11" t="str">
            <v>24"X24"</v>
          </cell>
          <cell r="F11" t="str">
            <v>Revolve II Modular</v>
          </cell>
          <cell r="G11" t="str">
            <v>TX: Style</v>
          </cell>
          <cell r="H11">
            <v>58.79</v>
          </cell>
          <cell r="I11"/>
          <cell r="J11"/>
          <cell r="K11">
            <v>38.79</v>
          </cell>
          <cell r="L11">
            <v>37.79</v>
          </cell>
          <cell r="M11">
            <v>36.79</v>
          </cell>
        </row>
        <row r="12">
          <cell r="A12" t="str">
            <v>ADNTBHL</v>
          </cell>
          <cell r="B12" t="e">
            <v>#REF!</v>
          </cell>
          <cell r="C12" t="str">
            <v>Advent</v>
          </cell>
          <cell r="D12" t="str">
            <v>22 Oz</v>
          </cell>
          <cell r="E12"/>
          <cell r="F12" t="str">
            <v>Integra HP</v>
          </cell>
          <cell r="G12" t="str">
            <v>Chapters</v>
          </cell>
          <cell r="H12">
            <v>50.79</v>
          </cell>
          <cell r="I12"/>
          <cell r="J12"/>
          <cell r="K12">
            <v>30.79</v>
          </cell>
          <cell r="L12">
            <v>29.79</v>
          </cell>
          <cell r="M12">
            <v>28.79</v>
          </cell>
        </row>
        <row r="13">
          <cell r="A13" t="str">
            <v>ADNTBSA</v>
          </cell>
          <cell r="B13" t="e">
            <v>#REF!</v>
          </cell>
          <cell r="C13" t="str">
            <v>Advent</v>
          </cell>
          <cell r="D13" t="str">
            <v>22 Oz</v>
          </cell>
          <cell r="E13"/>
          <cell r="F13" t="str">
            <v>UltraBac RE</v>
          </cell>
          <cell r="G13" t="str">
            <v>Chapters</v>
          </cell>
          <cell r="H13">
            <v>46.79</v>
          </cell>
          <cell r="I13"/>
          <cell r="J13"/>
          <cell r="K13">
            <v>26.79</v>
          </cell>
          <cell r="L13">
            <v>25.79</v>
          </cell>
          <cell r="M13">
            <v>24.79</v>
          </cell>
        </row>
        <row r="14">
          <cell r="A14" t="str">
            <v>AIR2T6E</v>
          </cell>
          <cell r="B14" t="e">
            <v>#REF!</v>
          </cell>
          <cell r="C14" t="str">
            <v>Air Too</v>
          </cell>
          <cell r="D14" t="str">
            <v>15 Oz</v>
          </cell>
          <cell r="E14" t="str">
            <v>12"X36"</v>
          </cell>
          <cell r="F14" t="str">
            <v>Infinity 2 Modular</v>
          </cell>
          <cell r="G14" t="str">
            <v>Natural Elements Too</v>
          </cell>
          <cell r="H14">
            <v>48.79</v>
          </cell>
          <cell r="I14"/>
          <cell r="J14"/>
          <cell r="K14">
            <v>28.79</v>
          </cell>
          <cell r="L14">
            <v>27.79</v>
          </cell>
          <cell r="M14">
            <v>26.79</v>
          </cell>
        </row>
        <row r="15">
          <cell r="A15" t="str">
            <v>AIR2T6P</v>
          </cell>
          <cell r="B15" t="e">
            <v>#N/A</v>
          </cell>
          <cell r="C15" t="str">
            <v>Air Too</v>
          </cell>
          <cell r="D15" t="str">
            <v>15 Oz</v>
          </cell>
          <cell r="E15" t="str">
            <v>12"X36"</v>
          </cell>
          <cell r="F15" t="str">
            <v>Revolve II Modular</v>
          </cell>
          <cell r="G15" t="str">
            <v>Natural Elements Too</v>
          </cell>
          <cell r="H15">
            <v>48.79</v>
          </cell>
          <cell r="I15"/>
          <cell r="J15"/>
          <cell r="K15">
            <v>28.79</v>
          </cell>
          <cell r="L15">
            <v>27.79</v>
          </cell>
          <cell r="M15">
            <v>26.79</v>
          </cell>
        </row>
        <row r="16">
          <cell r="A16" t="str">
            <v>ALIGT6E</v>
          </cell>
          <cell r="B16" t="e">
            <v>#REF!</v>
          </cell>
          <cell r="C16" t="str">
            <v>Align</v>
          </cell>
          <cell r="D16" t="str">
            <v xml:space="preserve"> 21 Oz  </v>
          </cell>
          <cell r="E16" t="str">
            <v>24"X24"</v>
          </cell>
          <cell r="F16" t="str">
            <v>Infinity 2 Modular</v>
          </cell>
          <cell r="G16" t="str">
            <v>Quadrant</v>
          </cell>
          <cell r="H16">
            <v>48</v>
          </cell>
          <cell r="I16"/>
          <cell r="J16"/>
          <cell r="K16">
            <v>28</v>
          </cell>
          <cell r="L16">
            <v>27</v>
          </cell>
          <cell r="M16">
            <v>26</v>
          </cell>
        </row>
        <row r="17">
          <cell r="A17" t="str">
            <v>ALIGT6P</v>
          </cell>
          <cell r="B17" t="e">
            <v>#N/A</v>
          </cell>
          <cell r="C17" t="str">
            <v>Align</v>
          </cell>
          <cell r="D17" t="str">
            <v xml:space="preserve"> 21 Oz  </v>
          </cell>
          <cell r="E17" t="str">
            <v>24"X24"</v>
          </cell>
          <cell r="F17" t="str">
            <v>Revolve II Modular</v>
          </cell>
          <cell r="G17" t="str">
            <v>Quadrant</v>
          </cell>
          <cell r="H17">
            <v>48</v>
          </cell>
          <cell r="I17"/>
          <cell r="J17"/>
          <cell r="K17">
            <v>28</v>
          </cell>
          <cell r="L17">
            <v>27</v>
          </cell>
          <cell r="M17">
            <v>26</v>
          </cell>
        </row>
        <row r="18">
          <cell r="A18" t="str">
            <v>ALIGBHL</v>
          </cell>
          <cell r="B18" t="e">
            <v>#REF!</v>
          </cell>
          <cell r="C18" t="str">
            <v>Align</v>
          </cell>
          <cell r="D18" t="str">
            <v xml:space="preserve">21 Oz  </v>
          </cell>
          <cell r="E18"/>
          <cell r="F18" t="str">
            <v>Integra HP</v>
          </cell>
          <cell r="G18" t="str">
            <v>Quadrant</v>
          </cell>
          <cell r="H18">
            <v>46.79</v>
          </cell>
          <cell r="I18"/>
          <cell r="J18"/>
          <cell r="K18">
            <v>26.79</v>
          </cell>
          <cell r="L18">
            <v>25.79</v>
          </cell>
          <cell r="M18">
            <v>24.79</v>
          </cell>
        </row>
        <row r="19">
          <cell r="A19" t="str">
            <v>ALIGBSA</v>
          </cell>
          <cell r="B19" t="e">
            <v>#REF!</v>
          </cell>
          <cell r="C19" t="str">
            <v>Align</v>
          </cell>
          <cell r="D19" t="str">
            <v xml:space="preserve">21 Oz  </v>
          </cell>
          <cell r="E19"/>
          <cell r="F19" t="str">
            <v>UltraBac RE</v>
          </cell>
          <cell r="G19" t="str">
            <v>Quadrant</v>
          </cell>
          <cell r="H19">
            <v>43.79</v>
          </cell>
          <cell r="I19"/>
          <cell r="J19"/>
          <cell r="K19">
            <v>23.79</v>
          </cell>
          <cell r="L19">
            <v>22.79</v>
          </cell>
          <cell r="M19">
            <v>21.79</v>
          </cell>
        </row>
        <row r="20">
          <cell r="A20" t="str">
            <v>AMONT6E</v>
          </cell>
          <cell r="B20" t="e">
            <v>#REF!</v>
          </cell>
          <cell r="C20" t="str">
            <v>Ambition</v>
          </cell>
          <cell r="D20" t="str">
            <v>20 Oz</v>
          </cell>
          <cell r="E20"/>
          <cell r="F20" t="str">
            <v>Infinity 2 Modular</v>
          </cell>
          <cell r="G20" t="str">
            <v>Chapters</v>
          </cell>
          <cell r="H20">
            <v>53.79</v>
          </cell>
          <cell r="I20"/>
          <cell r="J20"/>
          <cell r="K20">
            <v>33.79</v>
          </cell>
          <cell r="L20">
            <v>32.79</v>
          </cell>
          <cell r="M20">
            <v>31.79</v>
          </cell>
        </row>
        <row r="21">
          <cell r="A21" t="str">
            <v>AMONT6P</v>
          </cell>
          <cell r="B21" t="e">
            <v>#N/A</v>
          </cell>
          <cell r="C21" t="str">
            <v>Ambition</v>
          </cell>
          <cell r="D21" t="str">
            <v>20 Oz</v>
          </cell>
          <cell r="E21"/>
          <cell r="F21" t="str">
            <v>Revolve II Modular</v>
          </cell>
          <cell r="G21" t="str">
            <v>Chapters</v>
          </cell>
          <cell r="H21">
            <v>53.79</v>
          </cell>
          <cell r="I21"/>
          <cell r="J21"/>
          <cell r="K21">
            <v>33.79</v>
          </cell>
          <cell r="L21">
            <v>32.79</v>
          </cell>
          <cell r="M21">
            <v>31.79</v>
          </cell>
        </row>
        <row r="22">
          <cell r="A22" t="str">
            <v>AMONBHC</v>
          </cell>
          <cell r="B22" t="e">
            <v>#REF!</v>
          </cell>
          <cell r="C22" t="str">
            <v>Ambition</v>
          </cell>
          <cell r="D22" t="str">
            <v>20 Oz</v>
          </cell>
          <cell r="E22"/>
          <cell r="F22" t="str">
            <v>Integra HP</v>
          </cell>
          <cell r="G22" t="str">
            <v>Chapters</v>
          </cell>
          <cell r="H22">
            <v>53.79</v>
          </cell>
          <cell r="I22"/>
          <cell r="J22"/>
          <cell r="K22">
            <v>33.79</v>
          </cell>
          <cell r="L22">
            <v>32.79</v>
          </cell>
          <cell r="M22">
            <v>31.79</v>
          </cell>
        </row>
        <row r="23">
          <cell r="A23" t="str">
            <v>AMONBSA</v>
          </cell>
          <cell r="B23" t="e">
            <v>#REF!</v>
          </cell>
          <cell r="C23" t="str">
            <v>Ambition</v>
          </cell>
          <cell r="D23" t="str">
            <v>20 Oz</v>
          </cell>
          <cell r="E23"/>
          <cell r="F23" t="str">
            <v>UltraBac RE</v>
          </cell>
          <cell r="G23" t="str">
            <v>Chapters</v>
          </cell>
          <cell r="H23">
            <v>50.79</v>
          </cell>
          <cell r="I23"/>
          <cell r="J23"/>
          <cell r="K23">
            <v>30.79</v>
          </cell>
          <cell r="L23">
            <v>29.79</v>
          </cell>
          <cell r="M23">
            <v>28.79</v>
          </cell>
        </row>
        <row r="24">
          <cell r="A24" t="str">
            <v>AMBLT6E</v>
          </cell>
          <cell r="B24" t="e">
            <v>#REF!</v>
          </cell>
          <cell r="C24" t="str">
            <v>Amble</v>
          </cell>
          <cell r="D24" t="str">
            <v xml:space="preserve">22 Oz </v>
          </cell>
          <cell r="E24" t="str">
            <v>12"X36"</v>
          </cell>
          <cell r="F24" t="str">
            <v>Infinity 2 Modular</v>
          </cell>
          <cell r="G24" t="str">
            <v>Studio Loop</v>
          </cell>
          <cell r="H24">
            <v>53.79</v>
          </cell>
          <cell r="I24"/>
          <cell r="J24"/>
          <cell r="K24">
            <v>33.79</v>
          </cell>
          <cell r="L24">
            <v>32.79</v>
          </cell>
          <cell r="M24">
            <v>31.79</v>
          </cell>
        </row>
        <row r="25">
          <cell r="A25" t="str">
            <v>AMBLT6P</v>
          </cell>
          <cell r="B25" t="e">
            <v>#N/A</v>
          </cell>
          <cell r="C25" t="str">
            <v>Amble</v>
          </cell>
          <cell r="D25" t="str">
            <v xml:space="preserve">22 Oz </v>
          </cell>
          <cell r="E25" t="str">
            <v>12"X36"</v>
          </cell>
          <cell r="F25" t="str">
            <v>Revolve II Modular</v>
          </cell>
          <cell r="G25" t="str">
            <v>Studio Loop</v>
          </cell>
          <cell r="H25">
            <v>53.79</v>
          </cell>
          <cell r="I25"/>
          <cell r="J25"/>
          <cell r="K25">
            <v>33.79</v>
          </cell>
          <cell r="L25">
            <v>32.79</v>
          </cell>
          <cell r="M25">
            <v>31.79</v>
          </cell>
        </row>
        <row r="26">
          <cell r="A26" t="str">
            <v>ARANT6E</v>
          </cell>
          <cell r="B26" t="e">
            <v>#REF!</v>
          </cell>
          <cell r="C26" t="str">
            <v>Aran</v>
          </cell>
          <cell r="D26" t="str">
            <v>23 Oz</v>
          </cell>
          <cell r="E26" t="str">
            <v>12"X48"</v>
          </cell>
          <cell r="F26" t="str">
            <v>Infinity 2 Modular</v>
          </cell>
          <cell r="G26" t="str">
            <v>Self Assembly</v>
          </cell>
          <cell r="H26">
            <v>51.79</v>
          </cell>
          <cell r="I26"/>
          <cell r="J26"/>
          <cell r="K26">
            <v>31.79</v>
          </cell>
          <cell r="L26">
            <v>30.79</v>
          </cell>
          <cell r="M26">
            <v>29.79</v>
          </cell>
        </row>
        <row r="27">
          <cell r="A27" t="str">
            <v>ARANT6P</v>
          </cell>
          <cell r="B27" t="e">
            <v>#N/A</v>
          </cell>
          <cell r="C27" t="str">
            <v>Aran</v>
          </cell>
          <cell r="D27" t="str">
            <v>23 Oz</v>
          </cell>
          <cell r="E27" t="str">
            <v>12"X48"</v>
          </cell>
          <cell r="F27" t="str">
            <v>Revolve II Modular</v>
          </cell>
          <cell r="G27" t="str">
            <v>Self Assembly</v>
          </cell>
          <cell r="H27">
            <v>51.79</v>
          </cell>
          <cell r="I27"/>
          <cell r="J27"/>
          <cell r="K27">
            <v>31.79</v>
          </cell>
          <cell r="L27">
            <v>30.79</v>
          </cell>
          <cell r="M27">
            <v>29.79</v>
          </cell>
        </row>
        <row r="28">
          <cell r="A28" t="str">
            <v>ARIET6E</v>
          </cell>
          <cell r="B28" t="e">
            <v>#REF!</v>
          </cell>
          <cell r="C28" t="str">
            <v>Arie</v>
          </cell>
          <cell r="D28" t="str">
            <v>20 Oz</v>
          </cell>
          <cell r="E28" t="str">
            <v>12"X36"</v>
          </cell>
          <cell r="F28" t="str">
            <v>Infinity 2 Modular</v>
          </cell>
          <cell r="G28" t="str">
            <v>Dapper Dialogue</v>
          </cell>
          <cell r="H28">
            <v>53.79</v>
          </cell>
          <cell r="I28"/>
          <cell r="J28"/>
          <cell r="K28">
            <v>33.79</v>
          </cell>
          <cell r="L28">
            <v>32.79</v>
          </cell>
          <cell r="M28">
            <v>31.79</v>
          </cell>
        </row>
        <row r="29">
          <cell r="A29" t="str">
            <v>ARIET6P</v>
          </cell>
          <cell r="B29" t="e">
            <v>#N/A</v>
          </cell>
          <cell r="C29" t="str">
            <v>Arie</v>
          </cell>
          <cell r="D29" t="str">
            <v xml:space="preserve">20 Oz </v>
          </cell>
          <cell r="E29" t="str">
            <v>12"X36"</v>
          </cell>
          <cell r="F29" t="str">
            <v>Revolve II Modular</v>
          </cell>
          <cell r="G29" t="str">
            <v>Dapper Dialogue</v>
          </cell>
          <cell r="H29">
            <v>53.79</v>
          </cell>
          <cell r="I29"/>
          <cell r="J29"/>
          <cell r="K29">
            <v>33.79</v>
          </cell>
          <cell r="L29">
            <v>32.79</v>
          </cell>
          <cell r="M29">
            <v>31.79</v>
          </cell>
        </row>
        <row r="30">
          <cell r="A30" t="str">
            <v>BACKT6E</v>
          </cell>
          <cell r="B30" t="e">
            <v>#REF!</v>
          </cell>
          <cell r="C30" t="str">
            <v>Backlit</v>
          </cell>
          <cell r="D30" t="str">
            <v>17 Oz</v>
          </cell>
          <cell r="E30" t="str">
            <v>12"X36"</v>
          </cell>
          <cell r="F30" t="str">
            <v>Infinity 2 Modular</v>
          </cell>
          <cell r="G30" t="str">
            <v>Timestamp</v>
          </cell>
          <cell r="H30">
            <v>47.79</v>
          </cell>
          <cell r="I30"/>
          <cell r="J30"/>
          <cell r="K30">
            <v>27.79</v>
          </cell>
          <cell r="L30">
            <v>26.79</v>
          </cell>
          <cell r="M30">
            <v>25.79</v>
          </cell>
        </row>
        <row r="31">
          <cell r="A31" t="str">
            <v>BACKT6P</v>
          </cell>
          <cell r="B31" t="e">
            <v>#N/A</v>
          </cell>
          <cell r="C31" t="str">
            <v>Backlit</v>
          </cell>
          <cell r="D31" t="str">
            <v>17 Oz</v>
          </cell>
          <cell r="E31" t="str">
            <v>12"X36"</v>
          </cell>
          <cell r="F31" t="str">
            <v>Revolve II Modular</v>
          </cell>
          <cell r="G31" t="str">
            <v>Timestamp</v>
          </cell>
          <cell r="H31">
            <v>47.79</v>
          </cell>
          <cell r="I31"/>
          <cell r="J31"/>
          <cell r="K31">
            <v>27.79</v>
          </cell>
          <cell r="L31">
            <v>26.79</v>
          </cell>
          <cell r="M31">
            <v>25.79</v>
          </cell>
        </row>
        <row r="32">
          <cell r="A32" t="str">
            <v>BAR2T6E</v>
          </cell>
          <cell r="B32" t="e">
            <v>#REF!</v>
          </cell>
          <cell r="C32" t="str">
            <v>Bark II</v>
          </cell>
          <cell r="D32" t="str">
            <v>24 Oz</v>
          </cell>
          <cell r="E32" t="str">
            <v>24"X24"</v>
          </cell>
          <cell r="F32" t="str">
            <v>Infinity 2 Modular</v>
          </cell>
          <cell r="G32" t="str">
            <v>TX: Style</v>
          </cell>
          <cell r="H32">
            <v>58.79</v>
          </cell>
          <cell r="I32"/>
          <cell r="J32"/>
          <cell r="K32">
            <v>38.79</v>
          </cell>
          <cell r="L32">
            <v>37.79</v>
          </cell>
          <cell r="M32">
            <v>36.79</v>
          </cell>
        </row>
        <row r="33">
          <cell r="A33" t="str">
            <v>BAR2T6P</v>
          </cell>
          <cell r="B33" t="e">
            <v>#N/A</v>
          </cell>
          <cell r="C33" t="str">
            <v>Bark II</v>
          </cell>
          <cell r="D33" t="str">
            <v>24 Oz</v>
          </cell>
          <cell r="E33" t="str">
            <v>24"X24"</v>
          </cell>
          <cell r="F33" t="str">
            <v>Revolve II Modular</v>
          </cell>
          <cell r="G33" t="str">
            <v>TX: Style</v>
          </cell>
          <cell r="H33">
            <v>58.79</v>
          </cell>
          <cell r="I33"/>
          <cell r="J33"/>
          <cell r="K33">
            <v>38.79</v>
          </cell>
          <cell r="L33">
            <v>37.79</v>
          </cell>
          <cell r="M33">
            <v>36.79</v>
          </cell>
        </row>
        <row r="34">
          <cell r="A34" t="str">
            <v>BAR2BHL</v>
          </cell>
          <cell r="B34" t="e">
            <v>#REF!</v>
          </cell>
          <cell r="C34" t="str">
            <v>Bark II</v>
          </cell>
          <cell r="D34" t="str">
            <v>24 Oz</v>
          </cell>
          <cell r="E34"/>
          <cell r="F34" t="str">
            <v>Integra HP</v>
          </cell>
          <cell r="G34" t="str">
            <v>TX: Style</v>
          </cell>
          <cell r="H34">
            <v>57.79</v>
          </cell>
          <cell r="I34"/>
          <cell r="J34"/>
          <cell r="K34">
            <v>37.79</v>
          </cell>
          <cell r="L34">
            <v>36.79</v>
          </cell>
          <cell r="M34">
            <v>35.79</v>
          </cell>
        </row>
        <row r="35">
          <cell r="A35" t="str">
            <v>BAR2BSA</v>
          </cell>
          <cell r="B35" t="e">
            <v>#REF!</v>
          </cell>
          <cell r="C35" t="str">
            <v>Bark II</v>
          </cell>
          <cell r="D35" t="str">
            <v>24 Oz</v>
          </cell>
          <cell r="E35"/>
          <cell r="F35" t="str">
            <v>UltraBac RE</v>
          </cell>
          <cell r="G35" t="str">
            <v>TX: Style</v>
          </cell>
          <cell r="H35">
            <v>53.79</v>
          </cell>
          <cell r="I35"/>
          <cell r="J35"/>
          <cell r="K35">
            <v>33.79</v>
          </cell>
          <cell r="L35">
            <v>32.79</v>
          </cell>
          <cell r="M35">
            <v>31.79</v>
          </cell>
        </row>
        <row r="36">
          <cell r="A36" t="str">
            <v>BIDIT6E</v>
          </cell>
          <cell r="B36" t="e">
            <v>#REF!</v>
          </cell>
          <cell r="C36" t="str">
            <v>Big Dissolve</v>
          </cell>
          <cell r="D36" t="str">
            <v>15 Oz</v>
          </cell>
          <cell r="E36" t="str">
            <v>12"X36"</v>
          </cell>
          <cell r="F36" t="str">
            <v>Infinity 2 Modular</v>
          </cell>
          <cell r="G36" t="str">
            <v>The Need for Sound</v>
          </cell>
          <cell r="H36">
            <v>47.79</v>
          </cell>
          <cell r="I36"/>
          <cell r="J36"/>
          <cell r="K36">
            <v>27.79</v>
          </cell>
          <cell r="L36">
            <v>26.79</v>
          </cell>
          <cell r="M36">
            <v>25.79</v>
          </cell>
        </row>
        <row r="37">
          <cell r="A37" t="str">
            <v>BIDIT6P</v>
          </cell>
          <cell r="B37" t="e">
            <v>#N/A</v>
          </cell>
          <cell r="C37" t="str">
            <v>Big Dissolve</v>
          </cell>
          <cell r="D37" t="str">
            <v>15 Oz</v>
          </cell>
          <cell r="E37" t="str">
            <v>12"X36"</v>
          </cell>
          <cell r="F37" t="str">
            <v>Revolve II Modular</v>
          </cell>
          <cell r="G37" t="str">
            <v>The Need for Sound</v>
          </cell>
          <cell r="H37">
            <v>47.79</v>
          </cell>
          <cell r="I37"/>
          <cell r="J37"/>
          <cell r="K37">
            <v>27.79</v>
          </cell>
          <cell r="L37">
            <v>26.79</v>
          </cell>
          <cell r="M37">
            <v>25.79</v>
          </cell>
        </row>
        <row r="38">
          <cell r="A38" t="str">
            <v>BLOCT6E</v>
          </cell>
          <cell r="B38" t="e">
            <v>#REF!</v>
          </cell>
          <cell r="C38" t="str">
            <v>Block</v>
          </cell>
          <cell r="D38" t="str">
            <v>17 Oz</v>
          </cell>
          <cell r="E38" t="str">
            <v>24"X24"</v>
          </cell>
          <cell r="F38" t="str">
            <v>Infinity 2 Modular</v>
          </cell>
          <cell r="G38" t="str">
            <v>Frenemy</v>
          </cell>
          <cell r="H38">
            <v>50.79</v>
          </cell>
          <cell r="I38"/>
          <cell r="J38"/>
          <cell r="K38">
            <v>30.79</v>
          </cell>
          <cell r="L38">
            <v>29.79</v>
          </cell>
          <cell r="M38">
            <v>28.79</v>
          </cell>
        </row>
        <row r="39">
          <cell r="A39" t="str">
            <v>BLOCT6P</v>
          </cell>
          <cell r="B39" t="e">
            <v>#N/A</v>
          </cell>
          <cell r="C39" t="str">
            <v>Block</v>
          </cell>
          <cell r="D39" t="str">
            <v>17 Oz</v>
          </cell>
          <cell r="E39" t="str">
            <v>24"X24"</v>
          </cell>
          <cell r="F39" t="str">
            <v>Revolve II Modular</v>
          </cell>
          <cell r="G39" t="str">
            <v>Frenemy</v>
          </cell>
          <cell r="H39">
            <v>50.79</v>
          </cell>
          <cell r="I39"/>
          <cell r="J39"/>
          <cell r="K39">
            <v>30.79</v>
          </cell>
          <cell r="L39">
            <v>29.79</v>
          </cell>
          <cell r="M39">
            <v>28.79</v>
          </cell>
        </row>
        <row r="40">
          <cell r="A40" t="str">
            <v>BLOBT6E</v>
          </cell>
          <cell r="B40" t="e">
            <v>#REF!</v>
          </cell>
          <cell r="C40" t="str">
            <v>Block Brights</v>
          </cell>
          <cell r="D40" t="str">
            <v>17 Oz</v>
          </cell>
          <cell r="E40" t="str">
            <v>24"X24"</v>
          </cell>
          <cell r="F40" t="str">
            <v>Infinity 2 Modular</v>
          </cell>
          <cell r="G40" t="str">
            <v>Frenemy</v>
          </cell>
          <cell r="H40">
            <v>50.79</v>
          </cell>
          <cell r="I40"/>
          <cell r="J40"/>
          <cell r="K40">
            <v>30.79</v>
          </cell>
          <cell r="L40">
            <v>29.79</v>
          </cell>
          <cell r="M40">
            <v>28.79</v>
          </cell>
        </row>
        <row r="41">
          <cell r="A41" t="str">
            <v>BLOBT6P</v>
          </cell>
          <cell r="B41" t="e">
            <v>#N/A</v>
          </cell>
          <cell r="C41" t="str">
            <v>Block Brights</v>
          </cell>
          <cell r="D41" t="str">
            <v>17 Oz</v>
          </cell>
          <cell r="E41" t="str">
            <v>24"X24"</v>
          </cell>
          <cell r="F41" t="str">
            <v>Revolve II Modular</v>
          </cell>
          <cell r="G41" t="str">
            <v>Frenemy</v>
          </cell>
          <cell r="H41">
            <v>50.79</v>
          </cell>
          <cell r="I41"/>
          <cell r="J41"/>
          <cell r="K41">
            <v>30.79</v>
          </cell>
          <cell r="L41">
            <v>29.79</v>
          </cell>
          <cell r="M41">
            <v>28.79</v>
          </cell>
        </row>
        <row r="42">
          <cell r="A42" t="str">
            <v>BLOMBHL</v>
          </cell>
          <cell r="B42" t="e">
            <v>#REF!</v>
          </cell>
          <cell r="C42" t="str">
            <v>Blossom</v>
          </cell>
          <cell r="D42" t="str">
            <v>22 Oz</v>
          </cell>
          <cell r="E42"/>
          <cell r="F42" t="str">
            <v>Integra HP</v>
          </cell>
          <cell r="G42" t="str">
            <v>Chapters</v>
          </cell>
          <cell r="H42">
            <v>50.79</v>
          </cell>
          <cell r="I42"/>
          <cell r="J42"/>
          <cell r="K42">
            <v>30.79</v>
          </cell>
          <cell r="L42">
            <v>29.79</v>
          </cell>
          <cell r="M42">
            <v>28.79</v>
          </cell>
        </row>
        <row r="43">
          <cell r="A43" t="str">
            <v>BLOMBSA</v>
          </cell>
          <cell r="B43" t="e">
            <v>#REF!</v>
          </cell>
          <cell r="C43" t="str">
            <v>Blossom</v>
          </cell>
          <cell r="D43" t="str">
            <v>22 Oz</v>
          </cell>
          <cell r="E43"/>
          <cell r="F43" t="str">
            <v>UltraBac RE</v>
          </cell>
          <cell r="G43" t="str">
            <v>Chapters</v>
          </cell>
          <cell r="H43">
            <v>46.79</v>
          </cell>
          <cell r="I43"/>
          <cell r="J43"/>
          <cell r="K43">
            <v>26.79</v>
          </cell>
          <cell r="L43">
            <v>25.79</v>
          </cell>
          <cell r="M43">
            <v>24.79</v>
          </cell>
        </row>
        <row r="44">
          <cell r="A44" t="str">
            <v>BOU2T6E</v>
          </cell>
          <cell r="B44" t="e">
            <v>#REF!</v>
          </cell>
          <cell r="C44" t="str">
            <v>Boucle Moderne</v>
          </cell>
          <cell r="D44" t="str">
            <v>20 oz</v>
          </cell>
          <cell r="E44" t="str">
            <v>24"X24"</v>
          </cell>
          <cell r="F44" t="str">
            <v>Infinity 2 Modular</v>
          </cell>
          <cell r="G44" t="str">
            <v>Boucle Moderne</v>
          </cell>
          <cell r="H44">
            <v>51.79</v>
          </cell>
          <cell r="I44"/>
          <cell r="J44"/>
          <cell r="K44">
            <v>31.79</v>
          </cell>
          <cell r="L44">
            <v>30.79</v>
          </cell>
          <cell r="M44">
            <v>29.79</v>
          </cell>
        </row>
        <row r="45">
          <cell r="A45" t="str">
            <v>BOU2T6P</v>
          </cell>
          <cell r="B45" t="e">
            <v>#N/A</v>
          </cell>
          <cell r="C45" t="str">
            <v>Boucle Moderne</v>
          </cell>
          <cell r="D45" t="str">
            <v>20 oz</v>
          </cell>
          <cell r="E45" t="str">
            <v>24"X24"</v>
          </cell>
          <cell r="F45" t="str">
            <v>Revolve II Modular</v>
          </cell>
          <cell r="G45" t="str">
            <v>Boucle Moderne</v>
          </cell>
          <cell r="H45">
            <v>51.79</v>
          </cell>
          <cell r="I45"/>
          <cell r="J45"/>
          <cell r="K45">
            <v>31.79</v>
          </cell>
          <cell r="L45">
            <v>30.79</v>
          </cell>
          <cell r="M45">
            <v>29.79</v>
          </cell>
        </row>
        <row r="46">
          <cell r="A46" t="str">
            <v>BOU2BSA</v>
          </cell>
          <cell r="B46" t="e">
            <v>#REF!</v>
          </cell>
          <cell r="C46" t="str">
            <v>Boucle Moderne</v>
          </cell>
          <cell r="D46" t="str">
            <v>20 oz</v>
          </cell>
          <cell r="E46"/>
          <cell r="F46" t="str">
            <v>UltraBac RE</v>
          </cell>
          <cell r="G46" t="str">
            <v>Boucle Moderne</v>
          </cell>
          <cell r="H46">
            <v>45.79</v>
          </cell>
          <cell r="I46"/>
          <cell r="J46"/>
          <cell r="K46">
            <v>25.79</v>
          </cell>
          <cell r="L46">
            <v>24.79</v>
          </cell>
          <cell r="M46">
            <v>23.79</v>
          </cell>
        </row>
        <row r="47">
          <cell r="A47" t="str">
            <v>BRABBHL</v>
          </cell>
          <cell r="B47" t="e">
            <v>#REF!</v>
          </cell>
          <cell r="C47" t="str">
            <v>Bradbury</v>
          </cell>
          <cell r="D47" t="str">
            <v>24 Oz</v>
          </cell>
          <cell r="E47"/>
          <cell r="F47" t="str">
            <v>Integra HP</v>
          </cell>
          <cell r="G47" t="str">
            <v>Poetica</v>
          </cell>
          <cell r="H47">
            <v>56.79</v>
          </cell>
          <cell r="I47"/>
          <cell r="J47"/>
          <cell r="K47">
            <v>36.79</v>
          </cell>
          <cell r="L47">
            <v>35.79</v>
          </cell>
          <cell r="M47">
            <v>34.79</v>
          </cell>
        </row>
        <row r="48">
          <cell r="A48" t="str">
            <v>BRABBSA</v>
          </cell>
          <cell r="B48" t="e">
            <v>#REF!</v>
          </cell>
          <cell r="C48" t="str">
            <v>Bradbury</v>
          </cell>
          <cell r="D48" t="str">
            <v>24 Oz</v>
          </cell>
          <cell r="E48"/>
          <cell r="F48" t="str">
            <v>UltraBac RE</v>
          </cell>
          <cell r="G48" t="str">
            <v>Poetica</v>
          </cell>
          <cell r="H48">
            <v>52.79</v>
          </cell>
          <cell r="I48"/>
          <cell r="J48"/>
          <cell r="K48">
            <v>32.79</v>
          </cell>
          <cell r="L48">
            <v>31.79</v>
          </cell>
          <cell r="M48">
            <v>30.79</v>
          </cell>
        </row>
        <row r="49">
          <cell r="A49" t="str">
            <v>CAMUT6E</v>
          </cell>
          <cell r="B49" t="e">
            <v>#REF!</v>
          </cell>
          <cell r="C49" t="str">
            <v>Camus</v>
          </cell>
          <cell r="D49" t="str">
            <v>24 Oz</v>
          </cell>
          <cell r="E49" t="str">
            <v>24"X24"</v>
          </cell>
          <cell r="F49" t="str">
            <v>Infinity 2 Modular</v>
          </cell>
          <cell r="G49" t="str">
            <v>Poetica</v>
          </cell>
          <cell r="H49">
            <v>56.79</v>
          </cell>
          <cell r="I49"/>
          <cell r="J49"/>
          <cell r="K49">
            <v>36.79</v>
          </cell>
          <cell r="L49">
            <v>35.79</v>
          </cell>
          <cell r="M49">
            <v>34.79</v>
          </cell>
        </row>
        <row r="50">
          <cell r="A50" t="str">
            <v>CAMUT6P</v>
          </cell>
          <cell r="B50" t="e">
            <v>#N/A</v>
          </cell>
          <cell r="C50" t="str">
            <v>Camus</v>
          </cell>
          <cell r="D50" t="str">
            <v>24 Oz</v>
          </cell>
          <cell r="E50" t="str">
            <v>24"X24"</v>
          </cell>
          <cell r="F50" t="str">
            <v>Revolve II Modular</v>
          </cell>
          <cell r="G50" t="str">
            <v>Poetica</v>
          </cell>
          <cell r="H50">
            <v>56.79</v>
          </cell>
          <cell r="I50"/>
          <cell r="J50"/>
          <cell r="K50">
            <v>36.79</v>
          </cell>
          <cell r="L50">
            <v>35.79</v>
          </cell>
          <cell r="M50">
            <v>34.79</v>
          </cell>
        </row>
        <row r="51">
          <cell r="A51" t="str">
            <v>CAMUBHL</v>
          </cell>
          <cell r="B51" t="e">
            <v>#REF!</v>
          </cell>
          <cell r="C51" t="str">
            <v>Camus</v>
          </cell>
          <cell r="D51" t="str">
            <v>24 Oz</v>
          </cell>
          <cell r="E51"/>
          <cell r="F51" t="str">
            <v>Integra HP</v>
          </cell>
          <cell r="G51" t="str">
            <v>Poetica</v>
          </cell>
          <cell r="H51">
            <v>56.79</v>
          </cell>
          <cell r="I51"/>
          <cell r="J51"/>
          <cell r="K51">
            <v>36.79</v>
          </cell>
          <cell r="L51">
            <v>35.79</v>
          </cell>
          <cell r="M51">
            <v>34.79</v>
          </cell>
        </row>
        <row r="52">
          <cell r="A52" t="str">
            <v>CAMUBSA</v>
          </cell>
          <cell r="B52" t="e">
            <v>#REF!</v>
          </cell>
          <cell r="C52" t="str">
            <v>Camus</v>
          </cell>
          <cell r="D52" t="str">
            <v>24 Oz</v>
          </cell>
          <cell r="E52"/>
          <cell r="F52" t="str">
            <v>UltraBac RE</v>
          </cell>
          <cell r="G52" t="str">
            <v>Poetica</v>
          </cell>
          <cell r="H52">
            <v>52.79</v>
          </cell>
          <cell r="I52"/>
          <cell r="J52"/>
          <cell r="K52">
            <v>32.79</v>
          </cell>
          <cell r="L52">
            <v>31.79</v>
          </cell>
          <cell r="M52">
            <v>30.79</v>
          </cell>
        </row>
        <row r="53">
          <cell r="A53" t="str">
            <v>CAN2T6E</v>
          </cell>
          <cell r="B53" t="e">
            <v>#REF!</v>
          </cell>
          <cell r="C53" t="str">
            <v>Canopy II</v>
          </cell>
          <cell r="D53" t="str">
            <v>22 Oz</v>
          </cell>
          <cell r="E53" t="str">
            <v>24"X24"</v>
          </cell>
          <cell r="F53" t="str">
            <v>Infinity 2 Modular</v>
          </cell>
          <cell r="G53" t="str">
            <v>TX: Style</v>
          </cell>
          <cell r="H53">
            <v>58.79</v>
          </cell>
          <cell r="I53"/>
          <cell r="J53"/>
          <cell r="K53">
            <v>38.79</v>
          </cell>
          <cell r="L53">
            <v>37.79</v>
          </cell>
          <cell r="M53">
            <v>36.79</v>
          </cell>
        </row>
        <row r="54">
          <cell r="A54" t="str">
            <v>CAN2T6P</v>
          </cell>
          <cell r="B54" t="e">
            <v>#N/A</v>
          </cell>
          <cell r="C54" t="str">
            <v>Canopy II</v>
          </cell>
          <cell r="D54" t="str">
            <v>22 Oz</v>
          </cell>
          <cell r="E54" t="str">
            <v>24"X24"</v>
          </cell>
          <cell r="F54" t="str">
            <v>Revolve II Modular</v>
          </cell>
          <cell r="G54" t="str">
            <v>TX: Style</v>
          </cell>
          <cell r="H54">
            <v>58.79</v>
          </cell>
          <cell r="I54"/>
          <cell r="J54"/>
          <cell r="K54">
            <v>38.79</v>
          </cell>
          <cell r="L54">
            <v>37.79</v>
          </cell>
          <cell r="M54">
            <v>36.79</v>
          </cell>
        </row>
        <row r="55">
          <cell r="A55" t="str">
            <v>CAN2BHL</v>
          </cell>
          <cell r="B55" t="e">
            <v>#REF!</v>
          </cell>
          <cell r="C55" t="str">
            <v>Canopy II</v>
          </cell>
          <cell r="D55" t="str">
            <v>22 Oz</v>
          </cell>
          <cell r="E55"/>
          <cell r="F55" t="str">
            <v>Integra HP</v>
          </cell>
          <cell r="G55" t="str">
            <v>TX: Style</v>
          </cell>
          <cell r="H55">
            <v>57.79</v>
          </cell>
          <cell r="I55"/>
          <cell r="J55"/>
          <cell r="K55">
            <v>37.79</v>
          </cell>
          <cell r="L55">
            <v>36.79</v>
          </cell>
          <cell r="M55">
            <v>35.79</v>
          </cell>
        </row>
        <row r="56">
          <cell r="A56" t="str">
            <v>CAN2BSA</v>
          </cell>
          <cell r="B56" t="e">
            <v>#REF!</v>
          </cell>
          <cell r="C56" t="str">
            <v>Canopy II</v>
          </cell>
          <cell r="D56" t="str">
            <v>22 Oz</v>
          </cell>
          <cell r="E56"/>
          <cell r="F56" t="str">
            <v>UltraBac RE</v>
          </cell>
          <cell r="G56" t="str">
            <v>TX: Style</v>
          </cell>
          <cell r="H56">
            <v>53.79</v>
          </cell>
          <cell r="I56"/>
          <cell r="J56"/>
          <cell r="K56">
            <v>33.79</v>
          </cell>
          <cell r="L56">
            <v>32.79</v>
          </cell>
          <cell r="M56">
            <v>31.79</v>
          </cell>
        </row>
        <row r="57">
          <cell r="A57" t="str">
            <v>CARRBHL</v>
          </cell>
          <cell r="B57" t="e">
            <v>#REF!</v>
          </cell>
          <cell r="C57" t="str">
            <v>Carroll</v>
          </cell>
          <cell r="D57" t="str">
            <v>24 Oz</v>
          </cell>
          <cell r="E57"/>
          <cell r="F57" t="str">
            <v>Integra HP</v>
          </cell>
          <cell r="G57" t="str">
            <v>Poetica</v>
          </cell>
          <cell r="H57">
            <v>56.79</v>
          </cell>
          <cell r="I57"/>
          <cell r="J57"/>
          <cell r="K57">
            <v>36.79</v>
          </cell>
          <cell r="L57">
            <v>35.79</v>
          </cell>
          <cell r="M57">
            <v>34.79</v>
          </cell>
        </row>
        <row r="58">
          <cell r="A58" t="str">
            <v>CARRBSA</v>
          </cell>
          <cell r="B58" t="e">
            <v>#REF!</v>
          </cell>
          <cell r="C58" t="str">
            <v>Carroll</v>
          </cell>
          <cell r="D58" t="str">
            <v>24 Oz</v>
          </cell>
          <cell r="E58"/>
          <cell r="F58" t="str">
            <v>UltraBac RE</v>
          </cell>
          <cell r="G58" t="str">
            <v>Poetica</v>
          </cell>
          <cell r="H58">
            <v>52.79</v>
          </cell>
          <cell r="I58"/>
          <cell r="J58"/>
          <cell r="K58">
            <v>32.79</v>
          </cell>
          <cell r="L58">
            <v>31.79</v>
          </cell>
          <cell r="M58">
            <v>30.79</v>
          </cell>
        </row>
        <row r="59">
          <cell r="A59" t="str">
            <v>CARLT6E</v>
          </cell>
          <cell r="B59" t="e">
            <v>#REF!</v>
          </cell>
          <cell r="C59" t="str">
            <v>Carthage Legacy</v>
          </cell>
          <cell r="D59" t="str">
            <v xml:space="preserve"> 20 Oz </v>
          </cell>
          <cell r="E59" t="str">
            <v>24"X24"</v>
          </cell>
          <cell r="F59" t="str">
            <v>Infinity 2 Modular</v>
          </cell>
          <cell r="G59" t="str">
            <v>Tufted Traditions</v>
          </cell>
          <cell r="H59">
            <v>48</v>
          </cell>
          <cell r="I59"/>
          <cell r="J59"/>
          <cell r="K59">
            <v>28</v>
          </cell>
          <cell r="L59">
            <v>27</v>
          </cell>
          <cell r="M59">
            <v>26</v>
          </cell>
        </row>
        <row r="60">
          <cell r="A60" t="str">
            <v>CARLT6P</v>
          </cell>
          <cell r="B60" t="e">
            <v>#N/A</v>
          </cell>
          <cell r="C60" t="str">
            <v>Carthage Legacy</v>
          </cell>
          <cell r="D60" t="str">
            <v xml:space="preserve"> 20 Oz </v>
          </cell>
          <cell r="E60" t="str">
            <v>24"X24"</v>
          </cell>
          <cell r="F60" t="str">
            <v>Revolve II Modular</v>
          </cell>
          <cell r="G60" t="str">
            <v>Tufted Traditions</v>
          </cell>
          <cell r="H60">
            <v>48</v>
          </cell>
          <cell r="I60"/>
          <cell r="J60"/>
          <cell r="K60">
            <v>28</v>
          </cell>
          <cell r="L60">
            <v>27</v>
          </cell>
          <cell r="M60">
            <v>26</v>
          </cell>
        </row>
        <row r="61">
          <cell r="A61" t="str">
            <v>CARLBHL</v>
          </cell>
          <cell r="B61" t="e">
            <v>#REF!</v>
          </cell>
          <cell r="C61" t="str">
            <v>Carthage Legacy</v>
          </cell>
          <cell r="D61" t="str">
            <v>20 Oz</v>
          </cell>
          <cell r="E61"/>
          <cell r="F61" t="str">
            <v>Integra HP</v>
          </cell>
          <cell r="G61" t="str">
            <v>Tufted Traditions</v>
          </cell>
          <cell r="H61">
            <v>52.79</v>
          </cell>
          <cell r="I61"/>
          <cell r="J61"/>
          <cell r="K61">
            <v>32.79</v>
          </cell>
          <cell r="L61">
            <v>31.79</v>
          </cell>
          <cell r="M61">
            <v>30.79</v>
          </cell>
        </row>
        <row r="62">
          <cell r="A62" t="str">
            <v>CARLBSA</v>
          </cell>
          <cell r="B62" t="e">
            <v>#REF!</v>
          </cell>
          <cell r="C62" t="str">
            <v>Carthage Legacy</v>
          </cell>
          <cell r="D62" t="str">
            <v>20 Oz</v>
          </cell>
          <cell r="E62"/>
          <cell r="F62" t="str">
            <v>UltraBac RE</v>
          </cell>
          <cell r="G62" t="str">
            <v>Tufted Traditions</v>
          </cell>
          <cell r="H62">
            <v>48.79</v>
          </cell>
          <cell r="I62"/>
          <cell r="J62"/>
          <cell r="K62">
            <v>28.79</v>
          </cell>
          <cell r="L62">
            <v>27.79</v>
          </cell>
          <cell r="M62">
            <v>26.79</v>
          </cell>
        </row>
        <row r="63">
          <cell r="A63" t="str">
            <v>CASTT6E</v>
          </cell>
          <cell r="B63" t="e">
            <v>#REF!</v>
          </cell>
          <cell r="C63" t="str">
            <v>Castline</v>
          </cell>
          <cell r="D63" t="str">
            <v>14 Oz</v>
          </cell>
          <cell r="E63" t="str">
            <v>18"X36"</v>
          </cell>
          <cell r="F63" t="str">
            <v>Infinity 2 Modular</v>
          </cell>
          <cell r="G63" t="str">
            <v>Swell</v>
          </cell>
          <cell r="H63">
            <v>46.79</v>
          </cell>
          <cell r="I63"/>
          <cell r="J63"/>
          <cell r="K63">
            <v>26.79</v>
          </cell>
          <cell r="L63">
            <v>25.79</v>
          </cell>
          <cell r="M63">
            <v>24.79</v>
          </cell>
        </row>
        <row r="64">
          <cell r="A64" t="str">
            <v>CASTT6P</v>
          </cell>
          <cell r="B64" t="e">
            <v>#N/A</v>
          </cell>
          <cell r="C64" t="str">
            <v>Castline</v>
          </cell>
          <cell r="D64" t="str">
            <v>14 Oz</v>
          </cell>
          <cell r="E64" t="str">
            <v>18"X36"</v>
          </cell>
          <cell r="F64" t="str">
            <v>Revolve II Modular</v>
          </cell>
          <cell r="G64" t="str">
            <v>Swell</v>
          </cell>
          <cell r="H64">
            <v>46.79</v>
          </cell>
          <cell r="I64"/>
          <cell r="J64"/>
          <cell r="K64">
            <v>26.79</v>
          </cell>
          <cell r="L64">
            <v>25.79</v>
          </cell>
          <cell r="M64">
            <v>24.79</v>
          </cell>
        </row>
        <row r="65">
          <cell r="A65" t="str">
            <v>CATLT6E</v>
          </cell>
          <cell r="B65" t="e">
            <v>#REF!</v>
          </cell>
          <cell r="C65" t="str">
            <v>Catalyst</v>
          </cell>
          <cell r="D65" t="str">
            <v>18 Oz</v>
          </cell>
          <cell r="E65" t="str">
            <v>12"X36"</v>
          </cell>
          <cell r="F65" t="str">
            <v>Infinity 2 Modular</v>
          </cell>
          <cell r="G65" t="str">
            <v>Notable</v>
          </cell>
          <cell r="H65">
            <v>52.79</v>
          </cell>
          <cell r="I65"/>
          <cell r="J65"/>
          <cell r="K65">
            <v>32.79</v>
          </cell>
          <cell r="L65">
            <v>31.79</v>
          </cell>
          <cell r="M65">
            <v>30.79</v>
          </cell>
        </row>
        <row r="66">
          <cell r="A66" t="str">
            <v>CATLT6P</v>
          </cell>
          <cell r="B66" t="e">
            <v>#N/A</v>
          </cell>
          <cell r="C66" t="str">
            <v>Catalyst</v>
          </cell>
          <cell r="D66" t="str">
            <v>18 Oz</v>
          </cell>
          <cell r="E66" t="str">
            <v>12"X36"</v>
          </cell>
          <cell r="F66" t="str">
            <v>Revolve II Modular</v>
          </cell>
          <cell r="G66" t="str">
            <v>Notable</v>
          </cell>
          <cell r="H66">
            <v>52.79</v>
          </cell>
          <cell r="I66"/>
          <cell r="J66"/>
          <cell r="K66">
            <v>32.79</v>
          </cell>
          <cell r="L66">
            <v>31.79</v>
          </cell>
          <cell r="M66">
            <v>30.79</v>
          </cell>
        </row>
        <row r="67">
          <cell r="A67" t="str">
            <v>CATLBHL</v>
          </cell>
          <cell r="B67" t="e">
            <v>#REF!</v>
          </cell>
          <cell r="C67" t="str">
            <v>Catalyst</v>
          </cell>
          <cell r="D67" t="str">
            <v>18 Oz</v>
          </cell>
          <cell r="E67"/>
          <cell r="F67" t="str">
            <v>Integra HP</v>
          </cell>
          <cell r="G67" t="str">
            <v>Notable</v>
          </cell>
          <cell r="H67">
            <v>51.79</v>
          </cell>
          <cell r="I67"/>
          <cell r="J67"/>
          <cell r="K67">
            <v>31.79</v>
          </cell>
          <cell r="L67">
            <v>30.79</v>
          </cell>
          <cell r="M67">
            <v>29.79</v>
          </cell>
        </row>
        <row r="68">
          <cell r="A68" t="str">
            <v>CATLBSA</v>
          </cell>
          <cell r="B68" t="e">
            <v>#REF!</v>
          </cell>
          <cell r="C68" t="str">
            <v>Catalyst</v>
          </cell>
          <cell r="D68" t="str">
            <v>18 Oz</v>
          </cell>
          <cell r="E68"/>
          <cell r="F68" t="str">
            <v>UltraBac RE</v>
          </cell>
          <cell r="G68" t="str">
            <v>Notable</v>
          </cell>
          <cell r="H68">
            <v>47.79</v>
          </cell>
          <cell r="I68"/>
          <cell r="J68"/>
          <cell r="K68">
            <v>27.79</v>
          </cell>
          <cell r="L68">
            <v>26.79</v>
          </cell>
          <cell r="M68">
            <v>25.79</v>
          </cell>
        </row>
        <row r="69">
          <cell r="A69" t="str">
            <v>CHRMT6E</v>
          </cell>
          <cell r="B69" t="e">
            <v>#REF!</v>
          </cell>
          <cell r="C69" t="str">
            <v>Channel RMX</v>
          </cell>
          <cell r="D69" t="str">
            <v>24 Oz</v>
          </cell>
          <cell r="E69" t="str">
            <v>12"X36"</v>
          </cell>
          <cell r="F69" t="str">
            <v>Infinity 2 Modular</v>
          </cell>
          <cell r="G69" t="str">
            <v>Spin Remix</v>
          </cell>
          <cell r="H69">
            <v>55.79</v>
          </cell>
          <cell r="I69"/>
          <cell r="J69"/>
          <cell r="K69">
            <v>35.79</v>
          </cell>
          <cell r="L69">
            <v>34.79</v>
          </cell>
          <cell r="M69">
            <v>33.79</v>
          </cell>
        </row>
        <row r="70">
          <cell r="A70" t="str">
            <v>CHRMT6P</v>
          </cell>
          <cell r="B70" t="e">
            <v>#N/A</v>
          </cell>
          <cell r="C70" t="str">
            <v>Channel RMX</v>
          </cell>
          <cell r="D70" t="str">
            <v>24 Oz</v>
          </cell>
          <cell r="E70" t="str">
            <v>12"X36"</v>
          </cell>
          <cell r="F70" t="str">
            <v>Revolve II Modular</v>
          </cell>
          <cell r="G70" t="str">
            <v>Spin Remix</v>
          </cell>
          <cell r="H70">
            <v>55.79</v>
          </cell>
          <cell r="I70"/>
          <cell r="J70"/>
          <cell r="K70">
            <v>35.79</v>
          </cell>
          <cell r="L70">
            <v>34.79</v>
          </cell>
          <cell r="M70">
            <v>33.79</v>
          </cell>
        </row>
        <row r="71">
          <cell r="A71" t="str">
            <v>CIRCT6E</v>
          </cell>
          <cell r="B71" t="e">
            <v>#REF!</v>
          </cell>
          <cell r="C71" t="str">
            <v>Circ</v>
          </cell>
          <cell r="D71" t="str">
            <v>23 Oz</v>
          </cell>
          <cell r="E71" t="str">
            <v>24"X24"</v>
          </cell>
          <cell r="F71" t="str">
            <v>Infinity 2 Modular</v>
          </cell>
          <cell r="G71" t="str">
            <v>Vivendi</v>
          </cell>
          <cell r="H71">
            <v>56.79</v>
          </cell>
          <cell r="I71"/>
          <cell r="J71"/>
          <cell r="K71">
            <v>36.79</v>
          </cell>
          <cell r="L71">
            <v>35.79</v>
          </cell>
          <cell r="M71">
            <v>34.79</v>
          </cell>
        </row>
        <row r="72">
          <cell r="A72" t="str">
            <v>CIRCT6P</v>
          </cell>
          <cell r="B72" t="e">
            <v>#N/A</v>
          </cell>
          <cell r="C72" t="str">
            <v>Circ</v>
          </cell>
          <cell r="D72" t="str">
            <v>23 Oz</v>
          </cell>
          <cell r="E72" t="str">
            <v>24"X24"</v>
          </cell>
          <cell r="F72" t="str">
            <v>Revolve II Modular</v>
          </cell>
          <cell r="G72" t="str">
            <v>Vivendi</v>
          </cell>
          <cell r="H72">
            <v>56.79</v>
          </cell>
          <cell r="I72"/>
          <cell r="J72"/>
          <cell r="K72">
            <v>36.79</v>
          </cell>
          <cell r="L72">
            <v>35.79</v>
          </cell>
          <cell r="M72">
            <v>34.79</v>
          </cell>
        </row>
        <row r="73">
          <cell r="A73" t="str">
            <v>CIRCBHL</v>
          </cell>
          <cell r="B73" t="e">
            <v>#REF!</v>
          </cell>
          <cell r="C73" t="str">
            <v>Circ</v>
          </cell>
          <cell r="D73" t="str">
            <v>23 Oz</v>
          </cell>
          <cell r="E73"/>
          <cell r="F73" t="str">
            <v>Integra HP</v>
          </cell>
          <cell r="G73" t="str">
            <v>Vivendi</v>
          </cell>
          <cell r="H73">
            <v>56.79</v>
          </cell>
          <cell r="I73"/>
          <cell r="J73"/>
          <cell r="K73">
            <v>36.79</v>
          </cell>
          <cell r="L73">
            <v>35.79</v>
          </cell>
          <cell r="M73">
            <v>34.79</v>
          </cell>
        </row>
        <row r="74">
          <cell r="A74" t="str">
            <v>CIRCBSA</v>
          </cell>
          <cell r="B74" t="e">
            <v>#REF!</v>
          </cell>
          <cell r="C74" t="str">
            <v>Circ</v>
          </cell>
          <cell r="D74" t="str">
            <v>23 Oz</v>
          </cell>
          <cell r="E74"/>
          <cell r="F74" t="str">
            <v>UltraBac RE</v>
          </cell>
          <cell r="G74" t="str">
            <v>Vivendi</v>
          </cell>
          <cell r="H74">
            <v>52.79</v>
          </cell>
          <cell r="I74"/>
          <cell r="J74"/>
          <cell r="K74">
            <v>32.79</v>
          </cell>
          <cell r="L74">
            <v>31.79</v>
          </cell>
          <cell r="M74">
            <v>30.79</v>
          </cell>
        </row>
        <row r="75">
          <cell r="A75" t="str">
            <v>CIRTT6E</v>
          </cell>
          <cell r="B75" t="e">
            <v>#REF!</v>
          </cell>
          <cell r="C75" t="str">
            <v>Circuit</v>
          </cell>
          <cell r="D75" t="str">
            <v>20 Oz</v>
          </cell>
          <cell r="E75" t="str">
            <v>24"X24"</v>
          </cell>
          <cell r="F75" t="str">
            <v>Infinity 2 Modular</v>
          </cell>
          <cell r="G75" t="str">
            <v>Glitch Art</v>
          </cell>
          <cell r="H75">
            <v>49.79</v>
          </cell>
          <cell r="I75"/>
          <cell r="J75"/>
          <cell r="K75">
            <v>29.79</v>
          </cell>
          <cell r="L75">
            <v>28.79</v>
          </cell>
          <cell r="M75">
            <v>27.79</v>
          </cell>
        </row>
        <row r="76">
          <cell r="A76" t="str">
            <v>CIRTT6P</v>
          </cell>
          <cell r="B76" t="e">
            <v>#N/A</v>
          </cell>
          <cell r="C76" t="str">
            <v>Circuit</v>
          </cell>
          <cell r="D76" t="str">
            <v>20 Oz</v>
          </cell>
          <cell r="E76" t="str">
            <v>24"X24"</v>
          </cell>
          <cell r="F76" t="str">
            <v>Revolve II Modular</v>
          </cell>
          <cell r="G76" t="str">
            <v>Glitch Art</v>
          </cell>
          <cell r="H76">
            <v>49.79</v>
          </cell>
          <cell r="I76"/>
          <cell r="J76"/>
          <cell r="K76">
            <v>29.79</v>
          </cell>
          <cell r="L76">
            <v>28.79</v>
          </cell>
          <cell r="M76">
            <v>27.79</v>
          </cell>
        </row>
        <row r="77">
          <cell r="A77" t="str">
            <v>CIRTBHL</v>
          </cell>
          <cell r="B77" t="e">
            <v>#REF!</v>
          </cell>
          <cell r="C77" t="str">
            <v>Circuit</v>
          </cell>
          <cell r="D77" t="str">
            <v>20 Oz</v>
          </cell>
          <cell r="E77"/>
          <cell r="F77" t="str">
            <v>Integra HP</v>
          </cell>
          <cell r="G77" t="str">
            <v>Glitch Art</v>
          </cell>
          <cell r="H77">
            <v>49.79</v>
          </cell>
          <cell r="I77"/>
          <cell r="J77"/>
          <cell r="K77">
            <v>29.79</v>
          </cell>
          <cell r="L77">
            <v>28.79</v>
          </cell>
          <cell r="M77">
            <v>27.79</v>
          </cell>
        </row>
        <row r="78">
          <cell r="A78" t="str">
            <v>CIRTBSA</v>
          </cell>
          <cell r="B78" t="e">
            <v>#REF!</v>
          </cell>
          <cell r="C78" t="str">
            <v>Circuit</v>
          </cell>
          <cell r="D78" t="str">
            <v>20 Oz</v>
          </cell>
          <cell r="E78"/>
          <cell r="F78" t="str">
            <v>UltraBac RE</v>
          </cell>
          <cell r="G78" t="str">
            <v>Glitch Art</v>
          </cell>
          <cell r="H78">
            <v>45.79</v>
          </cell>
          <cell r="I78"/>
          <cell r="J78"/>
          <cell r="K78">
            <v>25.79</v>
          </cell>
          <cell r="L78">
            <v>24.79</v>
          </cell>
          <cell r="M78">
            <v>23.79</v>
          </cell>
        </row>
        <row r="79">
          <cell r="A79" t="str">
            <v>COAST6E</v>
          </cell>
          <cell r="B79" t="e">
            <v>#REF!</v>
          </cell>
          <cell r="C79" t="str">
            <v>Coast</v>
          </cell>
          <cell r="D79" t="str">
            <v xml:space="preserve">21 Oz </v>
          </cell>
          <cell r="E79" t="str">
            <v>18"X36"</v>
          </cell>
          <cell r="F79" t="str">
            <v>Infinity 2 Modular</v>
          </cell>
          <cell r="G79" t="str">
            <v>Dark Skies</v>
          </cell>
          <cell r="H79">
            <v>52.79</v>
          </cell>
          <cell r="I79"/>
          <cell r="J79"/>
          <cell r="K79">
            <v>32.79</v>
          </cell>
          <cell r="L79">
            <v>31.79</v>
          </cell>
          <cell r="M79">
            <v>30.79</v>
          </cell>
        </row>
        <row r="80">
          <cell r="A80" t="str">
            <v>COAST6P</v>
          </cell>
          <cell r="B80" t="e">
            <v>#N/A</v>
          </cell>
          <cell r="C80" t="str">
            <v>Coast</v>
          </cell>
          <cell r="D80" t="str">
            <v xml:space="preserve">21 Oz </v>
          </cell>
          <cell r="E80" t="str">
            <v>18"X36"</v>
          </cell>
          <cell r="F80" t="str">
            <v>Revolve II Modular</v>
          </cell>
          <cell r="G80" t="str">
            <v>Dark Skies</v>
          </cell>
          <cell r="H80">
            <v>52.79</v>
          </cell>
          <cell r="I80"/>
          <cell r="J80"/>
          <cell r="K80">
            <v>32.79</v>
          </cell>
          <cell r="L80">
            <v>31.79</v>
          </cell>
          <cell r="M80">
            <v>30.79</v>
          </cell>
        </row>
        <row r="81">
          <cell r="A81" t="str">
            <v>COA2T36</v>
          </cell>
          <cell r="B81" t="e">
            <v>#REF!</v>
          </cell>
          <cell r="C81" t="str">
            <v>Color Anchor 2</v>
          </cell>
          <cell r="D81" t="str">
            <v>15 Oz</v>
          </cell>
          <cell r="E81" t="str">
            <v>12"x36"</v>
          </cell>
          <cell r="F81" t="str">
            <v>Infinity 2 Modular</v>
          </cell>
          <cell r="G81" t="str">
            <v>Color Anchor 2</v>
          </cell>
          <cell r="H81">
            <v>46.79</v>
          </cell>
          <cell r="I81"/>
          <cell r="J81"/>
          <cell r="K81">
            <v>26.79</v>
          </cell>
          <cell r="L81">
            <v>25.79</v>
          </cell>
          <cell r="M81">
            <v>24.79</v>
          </cell>
        </row>
        <row r="82">
          <cell r="A82" t="str">
            <v>CA2366P</v>
          </cell>
          <cell r="B82" t="e">
            <v>#N/A</v>
          </cell>
          <cell r="C82" t="str">
            <v>Color Anchor 2</v>
          </cell>
          <cell r="D82" t="str">
            <v>15 Oz</v>
          </cell>
          <cell r="E82" t="str">
            <v>12"x36"</v>
          </cell>
          <cell r="F82" t="str">
            <v>Revolve II Modular</v>
          </cell>
          <cell r="G82" t="str">
            <v>Color Anchor 2</v>
          </cell>
          <cell r="H82">
            <v>46.79</v>
          </cell>
          <cell r="I82"/>
          <cell r="J82"/>
          <cell r="K82">
            <v>26.79</v>
          </cell>
          <cell r="L82">
            <v>25.79</v>
          </cell>
          <cell r="M82">
            <v>24.79</v>
          </cell>
        </row>
        <row r="83">
          <cell r="A83" t="str">
            <v>COA2T6E</v>
          </cell>
          <cell r="B83" t="e">
            <v>#REF!</v>
          </cell>
          <cell r="C83" t="str">
            <v>Color Anchor 2</v>
          </cell>
          <cell r="D83" t="str">
            <v>15 Oz</v>
          </cell>
          <cell r="E83" t="str">
            <v>24"X24"</v>
          </cell>
          <cell r="F83" t="str">
            <v>Infinity 2 Modular</v>
          </cell>
          <cell r="G83" t="str">
            <v>Color Anchor 2</v>
          </cell>
          <cell r="H83">
            <v>46.79</v>
          </cell>
          <cell r="I83"/>
          <cell r="J83"/>
          <cell r="K83">
            <v>26.79</v>
          </cell>
          <cell r="L83">
            <v>25.79</v>
          </cell>
          <cell r="M83">
            <v>24.79</v>
          </cell>
        </row>
        <row r="84">
          <cell r="A84" t="str">
            <v>COA2T6P</v>
          </cell>
          <cell r="B84" t="e">
            <v>#N/A</v>
          </cell>
          <cell r="C84" t="str">
            <v>Color Anchor 2</v>
          </cell>
          <cell r="D84" t="str">
            <v>15 Oz</v>
          </cell>
          <cell r="E84" t="str">
            <v>24"X24"</v>
          </cell>
          <cell r="F84" t="str">
            <v>Revolve II Modular</v>
          </cell>
          <cell r="G84" t="str">
            <v>Color Anchor 2</v>
          </cell>
          <cell r="H84">
            <v>46.79</v>
          </cell>
          <cell r="I84"/>
          <cell r="J84"/>
          <cell r="K84">
            <v>26.79</v>
          </cell>
          <cell r="L84">
            <v>25.79</v>
          </cell>
          <cell r="M84">
            <v>24.79</v>
          </cell>
        </row>
        <row r="85">
          <cell r="A85" t="str">
            <v>CLRCT6E</v>
          </cell>
          <cell r="B85" t="e">
            <v>#REF!</v>
          </cell>
          <cell r="C85" t="str">
            <v>Colorcast</v>
          </cell>
          <cell r="D85" t="str">
            <v>14 Oz</v>
          </cell>
          <cell r="E85" t="str">
            <v>18"X36"</v>
          </cell>
          <cell r="F85" t="str">
            <v>Infinity 2 Modular</v>
          </cell>
          <cell r="G85" t="str">
            <v>Swell</v>
          </cell>
          <cell r="H85">
            <v>46.79</v>
          </cell>
          <cell r="I85"/>
          <cell r="J85"/>
          <cell r="K85">
            <v>26.79</v>
          </cell>
          <cell r="L85">
            <v>25.79</v>
          </cell>
          <cell r="M85">
            <v>24.79</v>
          </cell>
        </row>
        <row r="86">
          <cell r="A86" t="str">
            <v>CLRCT6P</v>
          </cell>
          <cell r="B86" t="e">
            <v>#N/A</v>
          </cell>
          <cell r="C86" t="str">
            <v>Colorcast</v>
          </cell>
          <cell r="D86" t="str">
            <v>14 Oz</v>
          </cell>
          <cell r="E86" t="str">
            <v>18"X36"</v>
          </cell>
          <cell r="F86" t="str">
            <v>Revolve II Modular</v>
          </cell>
          <cell r="G86" t="str">
            <v>Swell</v>
          </cell>
          <cell r="H86">
            <v>46.79</v>
          </cell>
          <cell r="I86"/>
          <cell r="J86"/>
          <cell r="K86">
            <v>26.79</v>
          </cell>
          <cell r="L86">
            <v>25.79</v>
          </cell>
          <cell r="M86">
            <v>24.79</v>
          </cell>
        </row>
        <row r="87">
          <cell r="A87" t="str">
            <v>CONFT6E</v>
          </cell>
          <cell r="B87" t="e">
            <v>#REF!</v>
          </cell>
          <cell r="C87" t="str">
            <v>Confluence</v>
          </cell>
          <cell r="D87" t="str">
            <v>24 Oz</v>
          </cell>
          <cell r="E87" t="str">
            <v>18"X36"</v>
          </cell>
          <cell r="F87" t="str">
            <v>Infinity 2 Modular</v>
          </cell>
          <cell r="G87" t="str">
            <v>Intrinsic</v>
          </cell>
          <cell r="H87">
            <v>51.79</v>
          </cell>
          <cell r="I87"/>
          <cell r="J87"/>
          <cell r="K87">
            <v>31.79</v>
          </cell>
          <cell r="L87">
            <v>30.79</v>
          </cell>
          <cell r="M87">
            <v>29.79</v>
          </cell>
        </row>
        <row r="88">
          <cell r="A88" t="str">
            <v>CONFT6P</v>
          </cell>
          <cell r="B88" t="e">
            <v>#N/A</v>
          </cell>
          <cell r="C88" t="str">
            <v>Confluence</v>
          </cell>
          <cell r="D88" t="str">
            <v>24 Oz</v>
          </cell>
          <cell r="E88" t="str">
            <v>18"X36"</v>
          </cell>
          <cell r="F88" t="str">
            <v>Revolve II Modular</v>
          </cell>
          <cell r="G88" t="str">
            <v>Intrinsic</v>
          </cell>
          <cell r="H88">
            <v>51.79</v>
          </cell>
          <cell r="I88"/>
          <cell r="J88"/>
          <cell r="K88">
            <v>31.79</v>
          </cell>
          <cell r="L88">
            <v>30.79</v>
          </cell>
          <cell r="M88">
            <v>29.79</v>
          </cell>
        </row>
        <row r="89">
          <cell r="A89" t="str">
            <v>CONIT6E</v>
          </cell>
          <cell r="B89" t="e">
            <v>#REF!</v>
          </cell>
          <cell r="C89" t="str">
            <v>Continental</v>
          </cell>
          <cell r="D89" t="str">
            <v>33 Oz</v>
          </cell>
          <cell r="E89" t="str">
            <v>12"X48"</v>
          </cell>
          <cell r="F89" t="str">
            <v>Infinity 2 Modular</v>
          </cell>
          <cell r="G89" t="str">
            <v>Self Assembly</v>
          </cell>
          <cell r="H89">
            <v>55.79</v>
          </cell>
          <cell r="I89"/>
          <cell r="J89"/>
          <cell r="K89">
            <v>35.79</v>
          </cell>
          <cell r="L89">
            <v>34.79</v>
          </cell>
          <cell r="M89">
            <v>33.79</v>
          </cell>
        </row>
        <row r="90">
          <cell r="A90" t="str">
            <v>CONIT6P</v>
          </cell>
          <cell r="B90" t="e">
            <v>#N/A</v>
          </cell>
          <cell r="C90" t="str">
            <v>Continental</v>
          </cell>
          <cell r="D90" t="str">
            <v>33 Oz</v>
          </cell>
          <cell r="E90" t="str">
            <v>12"X48"</v>
          </cell>
          <cell r="F90" t="str">
            <v>Revolve II Modular</v>
          </cell>
          <cell r="G90" t="str">
            <v>Self Assembly</v>
          </cell>
          <cell r="H90">
            <v>55.79</v>
          </cell>
          <cell r="I90"/>
          <cell r="J90"/>
          <cell r="K90">
            <v>35.79</v>
          </cell>
          <cell r="L90">
            <v>34.79</v>
          </cell>
          <cell r="M90">
            <v>33.79</v>
          </cell>
        </row>
        <row r="91">
          <cell r="A91" t="str">
            <v>CREPT6E</v>
          </cell>
          <cell r="B91" t="e">
            <v>#REF!</v>
          </cell>
          <cell r="C91" t="str">
            <v>Creased Paper</v>
          </cell>
          <cell r="D91" t="str">
            <v xml:space="preserve">14 Oz </v>
          </cell>
          <cell r="E91" t="str">
            <v>18"X36"</v>
          </cell>
          <cell r="F91" t="str">
            <v>Infinity 2 Modular</v>
          </cell>
          <cell r="G91" t="str">
            <v>Paper</v>
          </cell>
          <cell r="H91">
            <v>45.79</v>
          </cell>
          <cell r="I91"/>
          <cell r="J91"/>
          <cell r="K91">
            <v>25.79</v>
          </cell>
          <cell r="L91">
            <v>24.79</v>
          </cell>
          <cell r="M91">
            <v>23.79</v>
          </cell>
        </row>
        <row r="92">
          <cell r="A92" t="str">
            <v>CREPT6P</v>
          </cell>
          <cell r="B92" t="e">
            <v>#N/A</v>
          </cell>
          <cell r="C92" t="str">
            <v>Creased Paper</v>
          </cell>
          <cell r="D92" t="str">
            <v xml:space="preserve">14 Oz </v>
          </cell>
          <cell r="E92" t="str">
            <v>18"X36"</v>
          </cell>
          <cell r="F92" t="str">
            <v>Revolve II Modular</v>
          </cell>
          <cell r="G92" t="str">
            <v>Paper</v>
          </cell>
          <cell r="H92">
            <v>45.79</v>
          </cell>
          <cell r="I92"/>
          <cell r="J92"/>
          <cell r="K92">
            <v>25.79</v>
          </cell>
          <cell r="L92">
            <v>24.79</v>
          </cell>
          <cell r="M92">
            <v>23.79</v>
          </cell>
        </row>
        <row r="93">
          <cell r="A93" t="str">
            <v>CRIPT6E</v>
          </cell>
          <cell r="B93" t="e">
            <v>#REF!</v>
          </cell>
          <cell r="C93" t="str">
            <v>Crinkled Paper</v>
          </cell>
          <cell r="D93" t="str">
            <v xml:space="preserve">14 Oz </v>
          </cell>
          <cell r="E93" t="str">
            <v>18"X36"</v>
          </cell>
          <cell r="F93" t="str">
            <v>Infinity 2 Modular</v>
          </cell>
          <cell r="G93" t="str">
            <v>Paper</v>
          </cell>
          <cell r="H93">
            <v>45.79</v>
          </cell>
          <cell r="I93"/>
          <cell r="J93"/>
          <cell r="K93">
            <v>25.79</v>
          </cell>
          <cell r="L93">
            <v>24.79</v>
          </cell>
          <cell r="M93">
            <v>23.79</v>
          </cell>
        </row>
        <row r="94">
          <cell r="A94" t="str">
            <v>CRIPT6P</v>
          </cell>
          <cell r="B94" t="e">
            <v>#N/A</v>
          </cell>
          <cell r="C94" t="str">
            <v>Crinkled Paper</v>
          </cell>
          <cell r="D94" t="str">
            <v xml:space="preserve">14 Oz </v>
          </cell>
          <cell r="E94" t="str">
            <v>18"X36"</v>
          </cell>
          <cell r="F94" t="str">
            <v>Revolve II Modular</v>
          </cell>
          <cell r="G94" t="str">
            <v>Paper</v>
          </cell>
          <cell r="H94">
            <v>45.79</v>
          </cell>
          <cell r="I94"/>
          <cell r="J94"/>
          <cell r="K94">
            <v>25.79</v>
          </cell>
          <cell r="L94">
            <v>24.79</v>
          </cell>
          <cell r="M94">
            <v>23.79</v>
          </cell>
        </row>
        <row r="95">
          <cell r="A95" t="str">
            <v>CRSTT6E</v>
          </cell>
          <cell r="B95" t="e">
            <v>#REF!</v>
          </cell>
          <cell r="C95" t="str">
            <v>Cross Talk</v>
          </cell>
          <cell r="D95" t="str">
            <v xml:space="preserve">20 Oz </v>
          </cell>
          <cell r="E95" t="str">
            <v>24"X24"</v>
          </cell>
          <cell r="F95" t="str">
            <v>Infinity 2 Modular</v>
          </cell>
          <cell r="G95" t="str">
            <v>Glitch Art</v>
          </cell>
          <cell r="H95">
            <v>49.79</v>
          </cell>
          <cell r="I95"/>
          <cell r="J95"/>
          <cell r="K95">
            <v>29.79</v>
          </cell>
          <cell r="L95">
            <v>28.79</v>
          </cell>
          <cell r="M95">
            <v>27.79</v>
          </cell>
        </row>
        <row r="96">
          <cell r="A96" t="str">
            <v>CRSTT6P</v>
          </cell>
          <cell r="B96" t="e">
            <v>#N/A</v>
          </cell>
          <cell r="C96" t="str">
            <v>Cross Talk</v>
          </cell>
          <cell r="D96" t="str">
            <v xml:space="preserve">20 Oz </v>
          </cell>
          <cell r="E96" t="str">
            <v>24"X24"</v>
          </cell>
          <cell r="F96" t="str">
            <v>Revolve II Modular</v>
          </cell>
          <cell r="G96" t="str">
            <v>Glitch Art</v>
          </cell>
          <cell r="H96">
            <v>49.79</v>
          </cell>
          <cell r="I96"/>
          <cell r="J96"/>
          <cell r="K96">
            <v>29.79</v>
          </cell>
          <cell r="L96">
            <v>28.79</v>
          </cell>
          <cell r="M96">
            <v>27.79</v>
          </cell>
        </row>
        <row r="97">
          <cell r="A97" t="str">
            <v>CRYPT6E</v>
          </cell>
          <cell r="B97" t="e">
            <v>#REF!</v>
          </cell>
          <cell r="C97" t="str">
            <v>Cryptogram</v>
          </cell>
          <cell r="D97" t="str">
            <v>18 Oz</v>
          </cell>
          <cell r="E97" t="str">
            <v>18"X36"</v>
          </cell>
          <cell r="F97" t="str">
            <v>Infinity 2 Modular</v>
          </cell>
          <cell r="G97" t="str">
            <v>Automata</v>
          </cell>
          <cell r="H97">
            <v>48</v>
          </cell>
          <cell r="I97"/>
          <cell r="J97"/>
          <cell r="K97">
            <v>28</v>
          </cell>
          <cell r="L97">
            <v>27</v>
          </cell>
          <cell r="M97">
            <v>26</v>
          </cell>
        </row>
        <row r="98">
          <cell r="A98" t="str">
            <v>CRYPT6P</v>
          </cell>
          <cell r="B98" t="e">
            <v>#N/A</v>
          </cell>
          <cell r="C98" t="str">
            <v>Cryptogram</v>
          </cell>
          <cell r="D98" t="str">
            <v>18 Oz</v>
          </cell>
          <cell r="E98" t="str">
            <v>18"X36"</v>
          </cell>
          <cell r="F98" t="str">
            <v>Revolve II Modular</v>
          </cell>
          <cell r="G98" t="str">
            <v>Automata</v>
          </cell>
          <cell r="H98">
            <v>48</v>
          </cell>
          <cell r="I98"/>
          <cell r="J98"/>
          <cell r="K98">
            <v>28</v>
          </cell>
          <cell r="L98">
            <v>27</v>
          </cell>
          <cell r="M98">
            <v>26</v>
          </cell>
        </row>
        <row r="99">
          <cell r="A99" t="str">
            <v>CUTYT6E</v>
          </cell>
          <cell r="B99" t="e">
            <v>#REF!</v>
          </cell>
          <cell r="C99" t="str">
            <v>Curiosity</v>
          </cell>
          <cell r="D99" t="str">
            <v>22 Oz</v>
          </cell>
          <cell r="E99"/>
          <cell r="F99" t="str">
            <v>Infinity 2 Modular</v>
          </cell>
          <cell r="G99" t="str">
            <v>Chapters</v>
          </cell>
          <cell r="H99">
            <v>50.79</v>
          </cell>
          <cell r="I99"/>
          <cell r="J99"/>
          <cell r="K99">
            <v>30.79</v>
          </cell>
          <cell r="L99">
            <v>29.79</v>
          </cell>
          <cell r="M99">
            <v>28.79</v>
          </cell>
        </row>
        <row r="100">
          <cell r="A100" t="str">
            <v>CUTYT6P</v>
          </cell>
          <cell r="B100" t="e">
            <v>#N/A</v>
          </cell>
          <cell r="C100" t="str">
            <v>Curiosity</v>
          </cell>
          <cell r="D100" t="str">
            <v>22 Oz</v>
          </cell>
          <cell r="E100"/>
          <cell r="F100" t="str">
            <v>Revolve II Modular</v>
          </cell>
          <cell r="G100" t="str">
            <v>Chapters</v>
          </cell>
          <cell r="H100">
            <v>50.79</v>
          </cell>
          <cell r="I100"/>
          <cell r="J100"/>
          <cell r="K100">
            <v>30.79</v>
          </cell>
          <cell r="L100">
            <v>29.79</v>
          </cell>
          <cell r="M100">
            <v>28.79</v>
          </cell>
        </row>
        <row r="101">
          <cell r="A101" t="str">
            <v>CUTYBHL</v>
          </cell>
          <cell r="B101" t="e">
            <v>#REF!</v>
          </cell>
          <cell r="C101" t="str">
            <v>Curiosity</v>
          </cell>
          <cell r="D101" t="str">
            <v>22 Oz</v>
          </cell>
          <cell r="E101"/>
          <cell r="F101" t="str">
            <v>Integra HP</v>
          </cell>
          <cell r="G101" t="str">
            <v>Chapters</v>
          </cell>
          <cell r="H101">
            <v>50.79</v>
          </cell>
          <cell r="I101"/>
          <cell r="J101"/>
          <cell r="K101">
            <v>30.79</v>
          </cell>
          <cell r="L101">
            <v>29.79</v>
          </cell>
          <cell r="M101">
            <v>28.79</v>
          </cell>
        </row>
        <row r="102">
          <cell r="A102" t="str">
            <v>CUTYBSA</v>
          </cell>
          <cell r="B102" t="e">
            <v>#REF!</v>
          </cell>
          <cell r="C102" t="str">
            <v>Curiosity</v>
          </cell>
          <cell r="D102" t="str">
            <v>22 Oz</v>
          </cell>
          <cell r="E102"/>
          <cell r="F102" t="str">
            <v>UltraBac RE</v>
          </cell>
          <cell r="G102" t="str">
            <v>Chapters</v>
          </cell>
          <cell r="H102">
            <v>46.79</v>
          </cell>
          <cell r="I102"/>
          <cell r="J102"/>
          <cell r="K102">
            <v>26.79</v>
          </cell>
          <cell r="L102">
            <v>25.79</v>
          </cell>
          <cell r="M102">
            <v>24.79</v>
          </cell>
        </row>
        <row r="103">
          <cell r="A103" t="str">
            <v>CURNT6E</v>
          </cell>
          <cell r="B103" t="e">
            <v>#REF!</v>
          </cell>
          <cell r="C103" t="str">
            <v>Current</v>
          </cell>
          <cell r="D103" t="str">
            <v xml:space="preserve">18 Oz </v>
          </cell>
          <cell r="E103" t="str">
            <v>18"X36"</v>
          </cell>
          <cell r="F103" t="str">
            <v>Infinity 2 Modular</v>
          </cell>
          <cell r="G103" t="str">
            <v>Divergent</v>
          </cell>
          <cell r="H103">
            <v>47.79</v>
          </cell>
          <cell r="I103"/>
          <cell r="J103"/>
          <cell r="K103">
            <v>27.79</v>
          </cell>
          <cell r="L103">
            <v>26.79</v>
          </cell>
          <cell r="M103">
            <v>25.79</v>
          </cell>
        </row>
        <row r="104">
          <cell r="A104" t="str">
            <v>CURNT6P</v>
          </cell>
          <cell r="B104" t="e">
            <v>#N/A</v>
          </cell>
          <cell r="C104" t="str">
            <v>Current</v>
          </cell>
          <cell r="D104" t="str">
            <v xml:space="preserve">18 Oz </v>
          </cell>
          <cell r="E104" t="str">
            <v>18"X36"</v>
          </cell>
          <cell r="F104" t="str">
            <v>Revolve II Modular</v>
          </cell>
          <cell r="G104" t="str">
            <v>Divergent</v>
          </cell>
          <cell r="H104">
            <v>47.79</v>
          </cell>
          <cell r="I104"/>
          <cell r="J104"/>
          <cell r="K104">
            <v>27.79</v>
          </cell>
          <cell r="L104">
            <v>26.79</v>
          </cell>
          <cell r="M104">
            <v>25.79</v>
          </cell>
        </row>
        <row r="105">
          <cell r="A105" t="str">
            <v>DAYDT6E</v>
          </cell>
          <cell r="B105" t="e">
            <v>#REF!</v>
          </cell>
          <cell r="C105" t="str">
            <v>Daydream</v>
          </cell>
          <cell r="D105" t="str">
            <v>20 Oz</v>
          </cell>
          <cell r="E105" t="str">
            <v>12"X36"</v>
          </cell>
          <cell r="F105" t="str">
            <v>Infinity 2 Modular</v>
          </cell>
          <cell r="G105" t="str">
            <v>Notable</v>
          </cell>
          <cell r="H105">
            <v>54.79</v>
          </cell>
          <cell r="I105"/>
          <cell r="J105"/>
          <cell r="K105">
            <v>34.79</v>
          </cell>
          <cell r="L105">
            <v>33.79</v>
          </cell>
          <cell r="M105">
            <v>32.79</v>
          </cell>
        </row>
        <row r="106">
          <cell r="A106" t="str">
            <v>DAYDT6P</v>
          </cell>
          <cell r="B106" t="e">
            <v>#N/A</v>
          </cell>
          <cell r="C106" t="str">
            <v>Daydream</v>
          </cell>
          <cell r="D106" t="str">
            <v>20 Oz</v>
          </cell>
          <cell r="E106" t="str">
            <v>12"X36"</v>
          </cell>
          <cell r="F106" t="str">
            <v>Revolve II Modular</v>
          </cell>
          <cell r="G106" t="str">
            <v>Notable</v>
          </cell>
          <cell r="H106">
            <v>54.79</v>
          </cell>
          <cell r="I106"/>
          <cell r="J106"/>
          <cell r="K106">
            <v>34.79</v>
          </cell>
          <cell r="L106">
            <v>33.79</v>
          </cell>
          <cell r="M106">
            <v>32.79</v>
          </cell>
        </row>
        <row r="107">
          <cell r="A107" t="str">
            <v>DAYDBHL</v>
          </cell>
          <cell r="B107" t="e">
            <v>#REF!</v>
          </cell>
          <cell r="C107" t="str">
            <v>Daydream</v>
          </cell>
          <cell r="D107" t="str">
            <v>20 Oz</v>
          </cell>
          <cell r="E107"/>
          <cell r="F107" t="str">
            <v>Integra HP</v>
          </cell>
          <cell r="G107" t="str">
            <v>Notable</v>
          </cell>
          <cell r="H107">
            <v>54.79</v>
          </cell>
          <cell r="I107"/>
          <cell r="J107"/>
          <cell r="K107">
            <v>34.79</v>
          </cell>
          <cell r="L107">
            <v>33.79</v>
          </cell>
          <cell r="M107">
            <v>32.79</v>
          </cell>
        </row>
        <row r="108">
          <cell r="A108" t="str">
            <v>DAYDBSA</v>
          </cell>
          <cell r="B108" t="e">
            <v>#REF!</v>
          </cell>
          <cell r="C108" t="str">
            <v>Daydream</v>
          </cell>
          <cell r="D108" t="str">
            <v>20 Oz</v>
          </cell>
          <cell r="E108"/>
          <cell r="F108" t="str">
            <v>UltraBac RE</v>
          </cell>
          <cell r="G108" t="str">
            <v>Notable</v>
          </cell>
          <cell r="H108">
            <v>48.79</v>
          </cell>
          <cell r="I108"/>
          <cell r="J108"/>
          <cell r="K108">
            <v>28.79</v>
          </cell>
          <cell r="L108">
            <v>27.79</v>
          </cell>
          <cell r="M108">
            <v>26.79</v>
          </cell>
        </row>
        <row r="109">
          <cell r="A109" t="str">
            <v>DERET6E</v>
          </cell>
          <cell r="B109" t="e">
            <v>#REF!</v>
          </cell>
          <cell r="C109" t="str">
            <v>Deree</v>
          </cell>
          <cell r="D109" t="str">
            <v>16 Oz</v>
          </cell>
          <cell r="E109" t="str">
            <v>12"X36"</v>
          </cell>
          <cell r="F109" t="str">
            <v>Infinity 2 Modular</v>
          </cell>
          <cell r="G109" t="str">
            <v>Dapper Dialogue</v>
          </cell>
          <cell r="H109">
            <v>48.79</v>
          </cell>
          <cell r="I109"/>
          <cell r="J109"/>
          <cell r="K109">
            <v>28.79</v>
          </cell>
          <cell r="L109">
            <v>27.79</v>
          </cell>
          <cell r="M109">
            <v>26.79</v>
          </cell>
        </row>
        <row r="110">
          <cell r="A110" t="str">
            <v>DERET6P</v>
          </cell>
          <cell r="B110" t="e">
            <v>#N/A</v>
          </cell>
          <cell r="C110" t="str">
            <v>Deree</v>
          </cell>
          <cell r="D110" t="str">
            <v>16 Oz</v>
          </cell>
          <cell r="E110" t="str">
            <v>12"X36"</v>
          </cell>
          <cell r="F110" t="str">
            <v>Revolve II Modular</v>
          </cell>
          <cell r="G110" t="str">
            <v>Dapper Dialogue</v>
          </cell>
          <cell r="H110">
            <v>48.79</v>
          </cell>
          <cell r="I110"/>
          <cell r="J110"/>
          <cell r="K110">
            <v>28.79</v>
          </cell>
          <cell r="L110">
            <v>27.79</v>
          </cell>
          <cell r="M110">
            <v>26.79</v>
          </cell>
        </row>
        <row r="111">
          <cell r="A111" t="str">
            <v>DISRT6E</v>
          </cell>
          <cell r="B111" t="e">
            <v>#REF!</v>
          </cell>
          <cell r="C111" t="str">
            <v>Disc RMX</v>
          </cell>
          <cell r="D111" t="str">
            <v>24 Oz</v>
          </cell>
          <cell r="E111" t="str">
            <v>12"X36"</v>
          </cell>
          <cell r="F111" t="str">
            <v>Infinity 2 Modular</v>
          </cell>
          <cell r="G111" t="str">
            <v>Spin Remix</v>
          </cell>
          <cell r="H111">
            <v>55.79</v>
          </cell>
          <cell r="I111"/>
          <cell r="J111"/>
          <cell r="K111">
            <v>35.79</v>
          </cell>
          <cell r="L111">
            <v>34.79</v>
          </cell>
          <cell r="M111">
            <v>33.79</v>
          </cell>
        </row>
        <row r="112">
          <cell r="A112" t="str">
            <v>DISRT6P</v>
          </cell>
          <cell r="B112" t="e">
            <v>#N/A</v>
          </cell>
          <cell r="C112" t="str">
            <v>Disc RMX</v>
          </cell>
          <cell r="D112" t="str">
            <v>24 Oz</v>
          </cell>
          <cell r="E112" t="str">
            <v>12"X36"</v>
          </cell>
          <cell r="F112" t="str">
            <v>Revolve II Modular</v>
          </cell>
          <cell r="G112" t="str">
            <v>Spin Remix</v>
          </cell>
          <cell r="H112">
            <v>55.79</v>
          </cell>
          <cell r="I112"/>
          <cell r="J112"/>
          <cell r="K112">
            <v>35.79</v>
          </cell>
          <cell r="L112">
            <v>34.79</v>
          </cell>
          <cell r="M112">
            <v>33.79</v>
          </cell>
        </row>
        <row r="113">
          <cell r="A113" t="str">
            <v>DISPT6P</v>
          </cell>
          <cell r="B113" t="e">
            <v>#N/A</v>
          </cell>
          <cell r="C113" t="str">
            <v>Dispatch</v>
          </cell>
          <cell r="D113" t="str">
            <v>21 Oz</v>
          </cell>
          <cell r="E113" t="str">
            <v>24"X24"</v>
          </cell>
          <cell r="F113" t="str">
            <v>Revolve II Modular</v>
          </cell>
          <cell r="G113" t="str">
            <v>Exchange 2</v>
          </cell>
          <cell r="H113">
            <v>47</v>
          </cell>
          <cell r="I113"/>
          <cell r="J113"/>
          <cell r="K113">
            <v>27</v>
          </cell>
          <cell r="L113">
            <v>26</v>
          </cell>
          <cell r="M113">
            <v>25</v>
          </cell>
        </row>
        <row r="114">
          <cell r="A114" t="str">
            <v>DISPT6E</v>
          </cell>
          <cell r="B114" t="e">
            <v>#REF!</v>
          </cell>
          <cell r="C114" t="str">
            <v>Dispatch</v>
          </cell>
          <cell r="D114" t="str">
            <v>21 Oz</v>
          </cell>
          <cell r="E114" t="str">
            <v>24"X24"</v>
          </cell>
          <cell r="F114" t="str">
            <v>Infinity 2 Modular</v>
          </cell>
          <cell r="G114" t="str">
            <v>Exchange 2</v>
          </cell>
          <cell r="H114">
            <v>47</v>
          </cell>
          <cell r="I114"/>
          <cell r="J114"/>
          <cell r="K114">
            <v>27</v>
          </cell>
          <cell r="L114">
            <v>26</v>
          </cell>
          <cell r="M114">
            <v>25</v>
          </cell>
        </row>
        <row r="115">
          <cell r="A115" t="str">
            <v>DOYLBHL</v>
          </cell>
          <cell r="B115" t="e">
            <v>#REF!</v>
          </cell>
          <cell r="C115" t="str">
            <v>Doyle</v>
          </cell>
          <cell r="D115" t="str">
            <v>24 Oz</v>
          </cell>
          <cell r="E115"/>
          <cell r="F115" t="str">
            <v>Integra HP</v>
          </cell>
          <cell r="G115" t="str">
            <v>Poetica</v>
          </cell>
          <cell r="H115">
            <v>56.79</v>
          </cell>
          <cell r="I115"/>
          <cell r="J115"/>
          <cell r="K115">
            <v>36.79</v>
          </cell>
          <cell r="L115">
            <v>35.79</v>
          </cell>
          <cell r="M115">
            <v>34.79</v>
          </cell>
        </row>
        <row r="116">
          <cell r="A116" t="str">
            <v>DOYLBSA</v>
          </cell>
          <cell r="B116" t="e">
            <v>#REF!</v>
          </cell>
          <cell r="C116" t="str">
            <v>Doyle</v>
          </cell>
          <cell r="D116" t="str">
            <v>24 Oz</v>
          </cell>
          <cell r="E116"/>
          <cell r="F116" t="str">
            <v>UltraBac RE</v>
          </cell>
          <cell r="G116" t="str">
            <v>Poetica</v>
          </cell>
          <cell r="H116">
            <v>52.79</v>
          </cell>
          <cell r="I116"/>
          <cell r="J116"/>
          <cell r="K116">
            <v>32.79</v>
          </cell>
          <cell r="L116">
            <v>31.79</v>
          </cell>
          <cell r="M116">
            <v>30.79</v>
          </cell>
        </row>
        <row r="117">
          <cell r="A117" t="str">
            <v>DRIFT6E</v>
          </cell>
          <cell r="B117" t="e">
            <v>#REF!</v>
          </cell>
          <cell r="C117" t="str">
            <v>Drift</v>
          </cell>
          <cell r="D117" t="str">
            <v>21 Oz</v>
          </cell>
          <cell r="E117" t="str">
            <v>18"X36"</v>
          </cell>
          <cell r="F117" t="str">
            <v>Infinity 2 Modular</v>
          </cell>
          <cell r="G117" t="str">
            <v>Dark Skies</v>
          </cell>
          <cell r="H117">
            <v>52.79</v>
          </cell>
          <cell r="I117"/>
          <cell r="J117"/>
          <cell r="K117">
            <v>32.79</v>
          </cell>
          <cell r="L117">
            <v>31.79</v>
          </cell>
          <cell r="M117">
            <v>30.79</v>
          </cell>
        </row>
        <row r="118">
          <cell r="A118" t="str">
            <v>DRIFT6P</v>
          </cell>
          <cell r="B118" t="e">
            <v>#N/A</v>
          </cell>
          <cell r="C118" t="str">
            <v>Drift</v>
          </cell>
          <cell r="D118" t="str">
            <v>21 Oz</v>
          </cell>
          <cell r="E118" t="str">
            <v>18"X36"</v>
          </cell>
          <cell r="F118" t="str">
            <v>Revolve II Modular</v>
          </cell>
          <cell r="G118" t="str">
            <v>Dark Skies</v>
          </cell>
          <cell r="H118">
            <v>52.79</v>
          </cell>
          <cell r="I118"/>
          <cell r="J118"/>
          <cell r="K118">
            <v>32.79</v>
          </cell>
          <cell r="L118">
            <v>31.79</v>
          </cell>
          <cell r="M118">
            <v>30.79</v>
          </cell>
        </row>
        <row r="119">
          <cell r="A119" t="str">
            <v>EAR2T6E</v>
          </cell>
          <cell r="B119" t="e">
            <v>#REF!</v>
          </cell>
          <cell r="C119" t="str">
            <v>Earth Too</v>
          </cell>
          <cell r="D119" t="str">
            <v>15 Oz</v>
          </cell>
          <cell r="E119" t="str">
            <v>12"X36"</v>
          </cell>
          <cell r="F119" t="str">
            <v>Infinity 2 Modular</v>
          </cell>
          <cell r="G119" t="str">
            <v>Natural Elements Too</v>
          </cell>
          <cell r="H119">
            <v>48.79</v>
          </cell>
          <cell r="I119"/>
          <cell r="J119"/>
          <cell r="K119">
            <v>28.79</v>
          </cell>
          <cell r="L119">
            <v>27.79</v>
          </cell>
          <cell r="M119">
            <v>26.79</v>
          </cell>
        </row>
        <row r="120">
          <cell r="A120" t="str">
            <v>EAR2T6P</v>
          </cell>
          <cell r="B120" t="e">
            <v>#N/A</v>
          </cell>
          <cell r="C120" t="str">
            <v>Earth Too</v>
          </cell>
          <cell r="D120" t="str">
            <v>15 Oz</v>
          </cell>
          <cell r="E120" t="str">
            <v>12"X36"</v>
          </cell>
          <cell r="F120" t="str">
            <v>Revolve II Modular</v>
          </cell>
          <cell r="G120" t="str">
            <v>Natural Elements Too</v>
          </cell>
          <cell r="H120">
            <v>48.79</v>
          </cell>
          <cell r="I120"/>
          <cell r="J120"/>
          <cell r="K120">
            <v>28.79</v>
          </cell>
          <cell r="L120">
            <v>27.79</v>
          </cell>
          <cell r="M120">
            <v>26.79</v>
          </cell>
        </row>
        <row r="121">
          <cell r="A121" t="str">
            <v>EBBTT6E</v>
          </cell>
          <cell r="B121" t="e">
            <v>#REF!</v>
          </cell>
          <cell r="C121" t="str">
            <v>Ebb</v>
          </cell>
          <cell r="D121" t="str">
            <v xml:space="preserve">18 Oz </v>
          </cell>
          <cell r="E121" t="str">
            <v>18"X36"</v>
          </cell>
          <cell r="F121" t="str">
            <v>Infinity 2 Modular</v>
          </cell>
          <cell r="G121" t="str">
            <v>Divergent</v>
          </cell>
          <cell r="H121">
            <v>47.79</v>
          </cell>
          <cell r="I121"/>
          <cell r="J121"/>
          <cell r="K121">
            <v>27.79</v>
          </cell>
          <cell r="L121">
            <v>26.79</v>
          </cell>
          <cell r="M121">
            <v>25.79</v>
          </cell>
        </row>
        <row r="122">
          <cell r="A122" t="str">
            <v>EBBTT6P</v>
          </cell>
          <cell r="B122" t="e">
            <v>#N/A</v>
          </cell>
          <cell r="C122" t="str">
            <v>Ebb</v>
          </cell>
          <cell r="D122" t="str">
            <v xml:space="preserve">18 Oz </v>
          </cell>
          <cell r="E122" t="str">
            <v>18"X36"</v>
          </cell>
          <cell r="F122" t="str">
            <v>Revolve II Modular</v>
          </cell>
          <cell r="G122" t="str">
            <v>Divergent</v>
          </cell>
          <cell r="H122">
            <v>47.79</v>
          </cell>
          <cell r="I122"/>
          <cell r="J122"/>
          <cell r="K122">
            <v>27.79</v>
          </cell>
          <cell r="L122">
            <v>26.79</v>
          </cell>
          <cell r="M122">
            <v>25.79</v>
          </cell>
        </row>
        <row r="123">
          <cell r="A123" t="str">
            <v>ELEVT6E</v>
          </cell>
          <cell r="B123" t="e">
            <v>#REF!</v>
          </cell>
          <cell r="C123" t="str">
            <v>Elevation</v>
          </cell>
          <cell r="D123" t="str">
            <v>14 Oz</v>
          </cell>
          <cell r="E123" t="str">
            <v>18"X36"</v>
          </cell>
          <cell r="F123" t="str">
            <v>Infinity 2 Modular</v>
          </cell>
          <cell r="G123" t="str">
            <v>Urban Patina</v>
          </cell>
          <cell r="H123">
            <v>46</v>
          </cell>
          <cell r="I123"/>
          <cell r="J123"/>
          <cell r="K123">
            <v>26</v>
          </cell>
          <cell r="L123">
            <v>25</v>
          </cell>
          <cell r="M123">
            <v>24</v>
          </cell>
        </row>
        <row r="124">
          <cell r="A124" t="str">
            <v>ELEVT6P</v>
          </cell>
          <cell r="B124" t="e">
            <v>#N/A</v>
          </cell>
          <cell r="C124" t="str">
            <v>Elevation</v>
          </cell>
          <cell r="D124" t="str">
            <v>14 Oz</v>
          </cell>
          <cell r="E124" t="str">
            <v>18"X36"</v>
          </cell>
          <cell r="F124" t="str">
            <v>Revolve II Modular</v>
          </cell>
          <cell r="G124" t="str">
            <v>Urban Patina</v>
          </cell>
          <cell r="H124">
            <v>46</v>
          </cell>
          <cell r="I124"/>
          <cell r="J124"/>
          <cell r="K124">
            <v>26</v>
          </cell>
          <cell r="L124">
            <v>25</v>
          </cell>
          <cell r="M124">
            <v>24</v>
          </cell>
        </row>
        <row r="125">
          <cell r="A125" t="str">
            <v>EMCEBHL</v>
          </cell>
          <cell r="B125" t="e">
            <v>#REF!</v>
          </cell>
          <cell r="C125" t="str">
            <v>Emergence</v>
          </cell>
          <cell r="D125" t="str">
            <v>22 Oz</v>
          </cell>
          <cell r="E125"/>
          <cell r="F125" t="str">
            <v>Integra HP</v>
          </cell>
          <cell r="G125" t="str">
            <v>Chapters</v>
          </cell>
          <cell r="H125">
            <v>50.79</v>
          </cell>
          <cell r="I125"/>
          <cell r="J125"/>
          <cell r="K125">
            <v>30.79</v>
          </cell>
          <cell r="L125">
            <v>29.79</v>
          </cell>
          <cell r="M125">
            <v>28.79</v>
          </cell>
        </row>
        <row r="126">
          <cell r="A126" t="str">
            <v>EMCEBSA</v>
          </cell>
          <cell r="B126" t="e">
            <v>#REF!</v>
          </cell>
          <cell r="C126" t="str">
            <v>Emergence</v>
          </cell>
          <cell r="D126" t="str">
            <v>22 Oz</v>
          </cell>
          <cell r="E126"/>
          <cell r="F126" t="str">
            <v>UltraBac RE</v>
          </cell>
          <cell r="G126" t="str">
            <v>Chapters</v>
          </cell>
          <cell r="H126">
            <v>46.79</v>
          </cell>
          <cell r="I126"/>
          <cell r="J126"/>
          <cell r="K126">
            <v>26.79</v>
          </cell>
          <cell r="L126">
            <v>25.79</v>
          </cell>
          <cell r="M126">
            <v>24.79</v>
          </cell>
        </row>
        <row r="127">
          <cell r="A127" t="str">
            <v>ESTIT6E</v>
          </cell>
          <cell r="B127" t="e">
            <v>#REF!</v>
          </cell>
          <cell r="C127" t="str">
            <v>Estio</v>
          </cell>
          <cell r="D127" t="str">
            <v>21 Oz</v>
          </cell>
          <cell r="E127" t="str">
            <v>24"X24"</v>
          </cell>
          <cell r="F127" t="str">
            <v>Infinity 2 Modular</v>
          </cell>
          <cell r="G127" t="str">
            <v>Palma 2</v>
          </cell>
          <cell r="H127">
            <v>56.79</v>
          </cell>
          <cell r="I127"/>
          <cell r="J127"/>
          <cell r="K127">
            <v>36.79</v>
          </cell>
          <cell r="L127">
            <v>35.79</v>
          </cell>
          <cell r="M127">
            <v>34.79</v>
          </cell>
        </row>
        <row r="128">
          <cell r="A128" t="str">
            <v>ESTIT6P</v>
          </cell>
          <cell r="B128" t="e">
            <v>#N/A</v>
          </cell>
          <cell r="C128" t="str">
            <v>Estio</v>
          </cell>
          <cell r="D128" t="str">
            <v>21 Oz</v>
          </cell>
          <cell r="E128" t="str">
            <v>24"X24"</v>
          </cell>
          <cell r="F128" t="str">
            <v>Revolve II Modular</v>
          </cell>
          <cell r="G128" t="str">
            <v>Palma 2</v>
          </cell>
          <cell r="H128">
            <v>56.79</v>
          </cell>
          <cell r="I128"/>
          <cell r="J128"/>
          <cell r="K128">
            <v>36.79</v>
          </cell>
          <cell r="L128">
            <v>35.79</v>
          </cell>
          <cell r="M128">
            <v>34.79</v>
          </cell>
        </row>
        <row r="129">
          <cell r="A129" t="str">
            <v>ETCTT6E</v>
          </cell>
          <cell r="B129" t="e">
            <v>#REF!</v>
          </cell>
          <cell r="C129" t="str">
            <v>Etching</v>
          </cell>
          <cell r="D129" t="str">
            <v>16 Oz</v>
          </cell>
          <cell r="E129" t="str">
            <v>24"X24"</v>
          </cell>
          <cell r="F129" t="str">
            <v>Infinity 2 Modular</v>
          </cell>
          <cell r="G129" t="str">
            <v>Dynamic Shift</v>
          </cell>
          <cell r="H129">
            <v>47</v>
          </cell>
          <cell r="I129"/>
          <cell r="J129"/>
          <cell r="K129">
            <v>27</v>
          </cell>
          <cell r="L129">
            <v>26</v>
          </cell>
          <cell r="M129">
            <v>25</v>
          </cell>
        </row>
        <row r="130">
          <cell r="A130" t="str">
            <v>ETCTT6P</v>
          </cell>
          <cell r="B130" t="e">
            <v>#N/A</v>
          </cell>
          <cell r="C130" t="str">
            <v>Etching</v>
          </cell>
          <cell r="D130" t="str">
            <v>16 Oz</v>
          </cell>
          <cell r="E130" t="str">
            <v>24"X24"</v>
          </cell>
          <cell r="F130" t="str">
            <v>Revolve II Modular</v>
          </cell>
          <cell r="G130" t="str">
            <v>Dynamic Shift</v>
          </cell>
          <cell r="H130">
            <v>47</v>
          </cell>
          <cell r="I130"/>
          <cell r="J130"/>
          <cell r="K130">
            <v>27</v>
          </cell>
          <cell r="L130">
            <v>26</v>
          </cell>
          <cell r="M130">
            <v>25</v>
          </cell>
        </row>
        <row r="131">
          <cell r="A131" t="str">
            <v>ETCTT6E</v>
          </cell>
          <cell r="B131" t="e">
            <v>#REF!</v>
          </cell>
          <cell r="C131" t="str">
            <v>Etching</v>
          </cell>
          <cell r="D131" t="str">
            <v>16 Oz</v>
          </cell>
          <cell r="E131" t="str">
            <v>12"X36"</v>
          </cell>
          <cell r="F131" t="str">
            <v>Infinity 2 Modular</v>
          </cell>
          <cell r="G131" t="str">
            <v>Dynamic Shift</v>
          </cell>
          <cell r="H131">
            <v>47</v>
          </cell>
          <cell r="I131"/>
          <cell r="J131"/>
          <cell r="K131">
            <v>27</v>
          </cell>
          <cell r="L131">
            <v>26</v>
          </cell>
          <cell r="M131">
            <v>25</v>
          </cell>
        </row>
        <row r="132">
          <cell r="A132" t="str">
            <v>ETCTT6P</v>
          </cell>
          <cell r="B132" t="e">
            <v>#N/A</v>
          </cell>
          <cell r="C132" t="str">
            <v>Etching</v>
          </cell>
          <cell r="D132" t="str">
            <v>16 Oz</v>
          </cell>
          <cell r="E132" t="str">
            <v>12"X36"</v>
          </cell>
          <cell r="F132" t="str">
            <v>Revolve II Modular</v>
          </cell>
          <cell r="G132" t="str">
            <v>Dynamic Shift</v>
          </cell>
          <cell r="H132">
            <v>47</v>
          </cell>
          <cell r="I132"/>
          <cell r="J132"/>
          <cell r="K132">
            <v>27</v>
          </cell>
          <cell r="L132">
            <v>26</v>
          </cell>
          <cell r="M132">
            <v>25</v>
          </cell>
        </row>
        <row r="133">
          <cell r="A133" t="str">
            <v>ETCTT6F</v>
          </cell>
          <cell r="B133" t="e">
            <v>#REF!</v>
          </cell>
          <cell r="C133" t="str">
            <v>Etching</v>
          </cell>
          <cell r="D133" t="str">
            <v>16 Oz</v>
          </cell>
          <cell r="E133" t="str">
            <v>24"X24"</v>
          </cell>
          <cell r="F133" t="str">
            <v>Infinity 2 MG</v>
          </cell>
          <cell r="G133" t="str">
            <v>Dynamic Shift</v>
          </cell>
          <cell r="H133">
            <v>47</v>
          </cell>
          <cell r="I133"/>
          <cell r="J133"/>
          <cell r="K133">
            <v>27</v>
          </cell>
          <cell r="L133">
            <v>26</v>
          </cell>
          <cell r="M133">
            <v>25</v>
          </cell>
        </row>
        <row r="134">
          <cell r="A134" t="str">
            <v>EVETT6E</v>
          </cell>
          <cell r="B134" t="e">
            <v>#REF!</v>
          </cell>
          <cell r="C134" t="str">
            <v>Eventide</v>
          </cell>
          <cell r="D134" t="str">
            <v>14 Oz</v>
          </cell>
          <cell r="E134" t="str">
            <v>18"X36"</v>
          </cell>
          <cell r="F134" t="str">
            <v>Infinity 2 Modular</v>
          </cell>
          <cell r="G134" t="str">
            <v>Swell</v>
          </cell>
          <cell r="H134">
            <v>46.79</v>
          </cell>
          <cell r="I134"/>
          <cell r="J134"/>
          <cell r="K134">
            <v>26.79</v>
          </cell>
          <cell r="L134">
            <v>25.79</v>
          </cell>
          <cell r="M134">
            <v>24.79</v>
          </cell>
        </row>
        <row r="135">
          <cell r="A135" t="str">
            <v>EVETT6P</v>
          </cell>
          <cell r="B135" t="e">
            <v>#N/A</v>
          </cell>
          <cell r="C135" t="str">
            <v>Eventide</v>
          </cell>
          <cell r="D135" t="str">
            <v>14 Oz</v>
          </cell>
          <cell r="E135" t="str">
            <v>18"X36"</v>
          </cell>
          <cell r="F135" t="str">
            <v>Revolve II Modular</v>
          </cell>
          <cell r="G135" t="str">
            <v>Swell</v>
          </cell>
          <cell r="H135">
            <v>46.79</v>
          </cell>
          <cell r="I135"/>
          <cell r="J135"/>
          <cell r="K135">
            <v>26.79</v>
          </cell>
          <cell r="L135">
            <v>25.79</v>
          </cell>
          <cell r="M135">
            <v>24.79</v>
          </cell>
        </row>
        <row r="136">
          <cell r="A136" t="str">
            <v>FAFLT6E</v>
          </cell>
          <cell r="B136" t="e">
            <v>#REF!</v>
          </cell>
          <cell r="C136" t="str">
            <v>Fan Fold</v>
          </cell>
          <cell r="D136" t="str">
            <v>24 Oz</v>
          </cell>
          <cell r="E136" t="str">
            <v>24"X24"</v>
          </cell>
          <cell r="F136" t="str">
            <v>Infinity 2 Modular</v>
          </cell>
          <cell r="G136" t="str">
            <v>Origami</v>
          </cell>
          <cell r="H136">
            <v>51.79</v>
          </cell>
          <cell r="I136"/>
          <cell r="J136"/>
          <cell r="K136">
            <v>31.79</v>
          </cell>
          <cell r="L136">
            <v>30.79</v>
          </cell>
          <cell r="M136">
            <v>29.79</v>
          </cell>
        </row>
        <row r="137">
          <cell r="A137" t="str">
            <v>FAFLT6P</v>
          </cell>
          <cell r="B137" t="e">
            <v>#N/A</v>
          </cell>
          <cell r="C137" t="str">
            <v>Fan Fold</v>
          </cell>
          <cell r="D137" t="str">
            <v>24 Oz</v>
          </cell>
          <cell r="E137" t="str">
            <v>24"X24"</v>
          </cell>
          <cell r="F137" t="str">
            <v>Revolve II Modular</v>
          </cell>
          <cell r="G137" t="str">
            <v>Origami</v>
          </cell>
          <cell r="H137">
            <v>51.79</v>
          </cell>
          <cell r="I137"/>
          <cell r="J137"/>
          <cell r="K137">
            <v>31.79</v>
          </cell>
          <cell r="L137">
            <v>30.79</v>
          </cell>
          <cell r="M137">
            <v>29.79</v>
          </cell>
        </row>
        <row r="138">
          <cell r="A138" t="str">
            <v>FAFLBHL</v>
          </cell>
          <cell r="B138" t="e">
            <v>#REF!</v>
          </cell>
          <cell r="C138" t="str">
            <v>Fan Fold</v>
          </cell>
          <cell r="D138" t="str">
            <v>24 Oz</v>
          </cell>
          <cell r="E138"/>
          <cell r="F138" t="str">
            <v>Integra HP</v>
          </cell>
          <cell r="G138" t="str">
            <v>Origami</v>
          </cell>
          <cell r="H138">
            <v>51.79</v>
          </cell>
          <cell r="I138"/>
          <cell r="J138"/>
          <cell r="K138">
            <v>31.79</v>
          </cell>
          <cell r="L138">
            <v>30.79</v>
          </cell>
          <cell r="M138">
            <v>29.79</v>
          </cell>
        </row>
        <row r="139">
          <cell r="A139" t="str">
            <v>FAFLBSA</v>
          </cell>
          <cell r="B139" t="e">
            <v>#REF!</v>
          </cell>
          <cell r="C139" t="str">
            <v>Fan Fold</v>
          </cell>
          <cell r="D139" t="str">
            <v>24 Oz</v>
          </cell>
          <cell r="E139"/>
          <cell r="F139" t="str">
            <v>UltraBac RE</v>
          </cell>
          <cell r="G139" t="str">
            <v>Origami</v>
          </cell>
          <cell r="H139">
            <v>49.79</v>
          </cell>
          <cell r="I139"/>
          <cell r="J139"/>
          <cell r="K139">
            <v>29.79</v>
          </cell>
          <cell r="L139">
            <v>28.79</v>
          </cell>
          <cell r="M139">
            <v>27.79</v>
          </cell>
        </row>
        <row r="140">
          <cell r="A140" t="str">
            <v>FIR2T6E</v>
          </cell>
          <cell r="B140" t="e">
            <v>#REF!</v>
          </cell>
          <cell r="C140" t="str">
            <v>Fire Too</v>
          </cell>
          <cell r="D140" t="str">
            <v>15 Oz</v>
          </cell>
          <cell r="E140" t="str">
            <v>12"X36"</v>
          </cell>
          <cell r="F140" t="str">
            <v>Infinity 2 Modular</v>
          </cell>
          <cell r="G140" t="str">
            <v>Natural Elements Too</v>
          </cell>
          <cell r="H140">
            <v>48.79</v>
          </cell>
          <cell r="I140"/>
          <cell r="J140"/>
          <cell r="K140">
            <v>28.79</v>
          </cell>
          <cell r="L140">
            <v>27.79</v>
          </cell>
          <cell r="M140">
            <v>26.79</v>
          </cell>
        </row>
        <row r="141">
          <cell r="A141" t="str">
            <v>FIR2T6P</v>
          </cell>
          <cell r="B141" t="e">
            <v>#N/A</v>
          </cell>
          <cell r="C141" t="str">
            <v>Fire Too</v>
          </cell>
          <cell r="D141" t="str">
            <v>15 Oz</v>
          </cell>
          <cell r="E141" t="str">
            <v>12"X36"</v>
          </cell>
          <cell r="F141" t="str">
            <v>Revolve II Modular</v>
          </cell>
          <cell r="G141" t="str">
            <v>Natural Elements Too</v>
          </cell>
          <cell r="H141">
            <v>48.79</v>
          </cell>
          <cell r="I141"/>
          <cell r="J141"/>
          <cell r="K141">
            <v>28.79</v>
          </cell>
          <cell r="L141">
            <v>27.79</v>
          </cell>
          <cell r="M141">
            <v>26.79</v>
          </cell>
        </row>
        <row r="142">
          <cell r="A142" t="str">
            <v>FITZBHL</v>
          </cell>
          <cell r="B142" t="e">
            <v>#REF!</v>
          </cell>
          <cell r="C142" t="str">
            <v>Fitzgerald</v>
          </cell>
          <cell r="D142" t="str">
            <v>23 Oz</v>
          </cell>
          <cell r="E142"/>
          <cell r="F142" t="str">
            <v>Integra HP</v>
          </cell>
          <cell r="G142" t="str">
            <v>Poetica</v>
          </cell>
          <cell r="H142">
            <v>56.79</v>
          </cell>
          <cell r="I142"/>
          <cell r="J142"/>
          <cell r="K142">
            <v>36.79</v>
          </cell>
          <cell r="L142">
            <v>35.79</v>
          </cell>
          <cell r="M142">
            <v>34.79</v>
          </cell>
        </row>
        <row r="143">
          <cell r="A143" t="str">
            <v>FITZBSA</v>
          </cell>
          <cell r="B143" t="e">
            <v>#REF!</v>
          </cell>
          <cell r="C143" t="str">
            <v>Fitzgerald</v>
          </cell>
          <cell r="D143" t="str">
            <v>23 Oz</v>
          </cell>
          <cell r="E143"/>
          <cell r="F143" t="str">
            <v>UltraBac RE</v>
          </cell>
          <cell r="G143" t="str">
            <v>Poetica</v>
          </cell>
          <cell r="H143">
            <v>52.79</v>
          </cell>
          <cell r="I143"/>
          <cell r="J143"/>
          <cell r="K143">
            <v>32.79</v>
          </cell>
          <cell r="L143">
            <v>31.79</v>
          </cell>
          <cell r="M143">
            <v>30.79</v>
          </cell>
        </row>
        <row r="144">
          <cell r="A144" t="str">
            <v>FLOWT6E</v>
          </cell>
          <cell r="B144" t="e">
            <v>#REF!</v>
          </cell>
          <cell r="C144" t="str">
            <v>Flow</v>
          </cell>
          <cell r="D144" t="str">
            <v>18 Oz</v>
          </cell>
          <cell r="E144" t="str">
            <v>18"X36"</v>
          </cell>
          <cell r="F144" t="str">
            <v>Infinity 2 Modular</v>
          </cell>
          <cell r="G144" t="str">
            <v>Divergent</v>
          </cell>
          <cell r="H144">
            <v>47.79</v>
          </cell>
          <cell r="I144"/>
          <cell r="J144"/>
          <cell r="K144">
            <v>27.79</v>
          </cell>
          <cell r="L144">
            <v>26.79</v>
          </cell>
          <cell r="M144">
            <v>25.79</v>
          </cell>
        </row>
        <row r="145">
          <cell r="A145" t="str">
            <v>FLOWT6P</v>
          </cell>
          <cell r="B145" t="e">
            <v>#N/A</v>
          </cell>
          <cell r="C145" t="str">
            <v>Flow</v>
          </cell>
          <cell r="D145" t="str">
            <v>18 Oz</v>
          </cell>
          <cell r="E145" t="str">
            <v>18"X36"</v>
          </cell>
          <cell r="F145" t="str">
            <v>Revolve II Modular</v>
          </cell>
          <cell r="G145" t="str">
            <v>Divergent</v>
          </cell>
          <cell r="H145">
            <v>47.79</v>
          </cell>
          <cell r="I145"/>
          <cell r="J145"/>
          <cell r="K145">
            <v>27.79</v>
          </cell>
          <cell r="L145">
            <v>26.79</v>
          </cell>
          <cell r="M145">
            <v>25.79</v>
          </cell>
        </row>
        <row r="146">
          <cell r="A146" t="str">
            <v>FOAMT6E</v>
          </cell>
          <cell r="B146" t="e">
            <v>#REF!</v>
          </cell>
          <cell r="C146" t="str">
            <v>Foam</v>
          </cell>
          <cell r="D146" t="str">
            <v>16 Oz</v>
          </cell>
          <cell r="E146" t="str">
            <v>12"X36"</v>
          </cell>
          <cell r="F146" t="str">
            <v>Infinity 2 Modular</v>
          </cell>
          <cell r="G146" t="str">
            <v>Crafted</v>
          </cell>
          <cell r="H146">
            <v>47.79</v>
          </cell>
          <cell r="I146"/>
          <cell r="J146"/>
          <cell r="K146">
            <v>27.79</v>
          </cell>
          <cell r="L146">
            <v>26.79</v>
          </cell>
          <cell r="M146">
            <v>25.79</v>
          </cell>
        </row>
        <row r="147">
          <cell r="A147" t="str">
            <v>FOAMT6P</v>
          </cell>
          <cell r="B147" t="e">
            <v>#N/A</v>
          </cell>
          <cell r="C147" t="str">
            <v>Foam</v>
          </cell>
          <cell r="D147" t="str">
            <v>16 Oz</v>
          </cell>
          <cell r="E147" t="str">
            <v>12"X36"</v>
          </cell>
          <cell r="F147" t="str">
            <v>Revolve II Modular</v>
          </cell>
          <cell r="G147" t="str">
            <v>Crafted</v>
          </cell>
          <cell r="H147">
            <v>47.79</v>
          </cell>
          <cell r="I147"/>
          <cell r="J147"/>
          <cell r="K147">
            <v>27.79</v>
          </cell>
          <cell r="L147">
            <v>26.79</v>
          </cell>
          <cell r="M147">
            <v>25.79</v>
          </cell>
        </row>
        <row r="148">
          <cell r="A148" t="str">
            <v>FORTT6E</v>
          </cell>
          <cell r="B148" t="e">
            <v>#REF!</v>
          </cell>
          <cell r="C148" t="str">
            <v>Forte</v>
          </cell>
          <cell r="D148" t="str">
            <v>23 Oz</v>
          </cell>
          <cell r="E148" t="str">
            <v>12"X36"</v>
          </cell>
          <cell r="F148" t="str">
            <v>Infinity 2 Modular</v>
          </cell>
          <cell r="G148" t="str">
            <v>Curated Underfoot</v>
          </cell>
          <cell r="H148">
            <v>57.79</v>
          </cell>
          <cell r="I148"/>
          <cell r="J148"/>
          <cell r="K148">
            <v>37.79</v>
          </cell>
          <cell r="L148">
            <v>36.79</v>
          </cell>
          <cell r="M148">
            <v>35.79</v>
          </cell>
        </row>
        <row r="149">
          <cell r="A149" t="str">
            <v>FORTT6P</v>
          </cell>
          <cell r="B149" t="e">
            <v>#N/A</v>
          </cell>
          <cell r="C149" t="str">
            <v>Forte</v>
          </cell>
          <cell r="D149" t="str">
            <v>23 Oz</v>
          </cell>
          <cell r="E149" t="str">
            <v>12"X36"</v>
          </cell>
          <cell r="F149" t="str">
            <v>Revolve II Modular</v>
          </cell>
          <cell r="G149" t="str">
            <v>Curated Underfoot</v>
          </cell>
          <cell r="H149">
            <v>57.79</v>
          </cell>
          <cell r="I149"/>
          <cell r="J149"/>
          <cell r="K149">
            <v>37.79</v>
          </cell>
          <cell r="L149">
            <v>36.79</v>
          </cell>
          <cell r="M149">
            <v>35.79</v>
          </cell>
        </row>
        <row r="150">
          <cell r="A150" t="str">
            <v>FROST6E</v>
          </cell>
          <cell r="B150" t="e">
            <v>#REF!</v>
          </cell>
          <cell r="C150" t="str">
            <v>Frost</v>
          </cell>
          <cell r="D150" t="str">
            <v>16 Oz</v>
          </cell>
          <cell r="E150" t="str">
            <v>12"X36"</v>
          </cell>
          <cell r="F150" t="str">
            <v>Infinity 2 Modular</v>
          </cell>
          <cell r="G150" t="str">
            <v>Crafted</v>
          </cell>
          <cell r="H150">
            <v>47.79</v>
          </cell>
          <cell r="I150"/>
          <cell r="J150"/>
          <cell r="K150">
            <v>27.79</v>
          </cell>
          <cell r="L150">
            <v>26.79</v>
          </cell>
          <cell r="M150">
            <v>25.79</v>
          </cell>
        </row>
        <row r="151">
          <cell r="A151" t="str">
            <v>FROST6P</v>
          </cell>
          <cell r="B151" t="e">
            <v>#N/A</v>
          </cell>
          <cell r="C151" t="str">
            <v>Frost</v>
          </cell>
          <cell r="D151" t="str">
            <v>16 Oz</v>
          </cell>
          <cell r="E151" t="str">
            <v>12"X36"</v>
          </cell>
          <cell r="F151" t="str">
            <v>Revolve II Modular</v>
          </cell>
          <cell r="G151" t="str">
            <v>Crafted</v>
          </cell>
          <cell r="H151">
            <v>47.79</v>
          </cell>
          <cell r="I151"/>
          <cell r="J151"/>
          <cell r="K151">
            <v>27.79</v>
          </cell>
          <cell r="L151">
            <v>26.79</v>
          </cell>
          <cell r="M151">
            <v>25.79</v>
          </cell>
        </row>
        <row r="152">
          <cell r="A152" t="str">
            <v>FUMEBHC</v>
          </cell>
          <cell r="B152" t="e">
            <v>#REF!</v>
          </cell>
          <cell r="C152" t="str">
            <v>Fulfillment</v>
          </cell>
          <cell r="D152" t="str">
            <v>20 Oz</v>
          </cell>
          <cell r="E152"/>
          <cell r="F152" t="str">
            <v>Integra HP</v>
          </cell>
          <cell r="G152" t="str">
            <v>Chapters</v>
          </cell>
          <cell r="H152">
            <v>53.79</v>
          </cell>
          <cell r="I152"/>
          <cell r="J152"/>
          <cell r="K152">
            <v>33.79</v>
          </cell>
          <cell r="L152">
            <v>32.79</v>
          </cell>
          <cell r="M152">
            <v>31.79</v>
          </cell>
        </row>
        <row r="153">
          <cell r="A153" t="str">
            <v>FUMEBSA</v>
          </cell>
          <cell r="B153" t="e">
            <v>#REF!</v>
          </cell>
          <cell r="C153" t="str">
            <v>Fulfillment</v>
          </cell>
          <cell r="D153" t="str">
            <v>20 Oz</v>
          </cell>
          <cell r="E153"/>
          <cell r="F153" t="str">
            <v>UltraBac RE</v>
          </cell>
          <cell r="G153" t="str">
            <v>Chapters</v>
          </cell>
          <cell r="H153">
            <v>50.79</v>
          </cell>
          <cell r="I153"/>
          <cell r="J153"/>
          <cell r="K153">
            <v>30.79</v>
          </cell>
          <cell r="L153">
            <v>29.79</v>
          </cell>
          <cell r="M153">
            <v>28.79</v>
          </cell>
        </row>
        <row r="154">
          <cell r="A154" t="str">
            <v>FUFRT6E</v>
          </cell>
          <cell r="B154" t="e">
            <v>#REF!</v>
          </cell>
          <cell r="C154" t="str">
            <v>Full Frequency</v>
          </cell>
          <cell r="D154" t="str">
            <v>20 Oz</v>
          </cell>
          <cell r="E154" t="str">
            <v>12"X36"</v>
          </cell>
          <cell r="F154" t="str">
            <v>Infinity 2 Modular</v>
          </cell>
          <cell r="G154" t="str">
            <v>The Need for Sound</v>
          </cell>
          <cell r="H154">
            <v>53.79</v>
          </cell>
          <cell r="I154"/>
          <cell r="J154"/>
          <cell r="K154">
            <v>33.79</v>
          </cell>
          <cell r="L154">
            <v>32.79</v>
          </cell>
          <cell r="M154">
            <v>31.79</v>
          </cell>
        </row>
        <row r="155">
          <cell r="A155" t="str">
            <v>FUFRT6P</v>
          </cell>
          <cell r="B155" t="e">
            <v>#N/A</v>
          </cell>
          <cell r="C155" t="str">
            <v>Full Frequency</v>
          </cell>
          <cell r="D155" t="str">
            <v>20 Oz</v>
          </cell>
          <cell r="E155" t="str">
            <v>12"X36"</v>
          </cell>
          <cell r="F155" t="str">
            <v>Revolve II Modular</v>
          </cell>
          <cell r="G155" t="str">
            <v>The Need for Sound</v>
          </cell>
          <cell r="H155">
            <v>53.79</v>
          </cell>
          <cell r="I155"/>
          <cell r="J155"/>
          <cell r="K155">
            <v>33.79</v>
          </cell>
          <cell r="L155">
            <v>32.79</v>
          </cell>
          <cell r="M155">
            <v>31.79</v>
          </cell>
        </row>
        <row r="156">
          <cell r="A156" t="str">
            <v>GT35M6E</v>
          </cell>
          <cell r="B156" t="e">
            <v>#REF!</v>
          </cell>
          <cell r="C156" t="str">
            <v>Gametime III</v>
          </cell>
          <cell r="D156" t="str">
            <v xml:space="preserve">20 Oz </v>
          </cell>
          <cell r="E156" t="str">
            <v>24"X24"</v>
          </cell>
          <cell r="F156" t="str">
            <v>Infinity 2 Modular</v>
          </cell>
          <cell r="G156" t="str">
            <v>Tufted Traditions</v>
          </cell>
          <cell r="H156">
            <v>48</v>
          </cell>
          <cell r="I156"/>
          <cell r="J156"/>
          <cell r="K156">
            <v>28</v>
          </cell>
          <cell r="L156">
            <v>27</v>
          </cell>
          <cell r="M156">
            <v>26</v>
          </cell>
        </row>
        <row r="157">
          <cell r="A157" t="str">
            <v>GT35M6P</v>
          </cell>
          <cell r="B157" t="e">
            <v>#N/A</v>
          </cell>
          <cell r="C157" t="str">
            <v>Gametime III</v>
          </cell>
          <cell r="D157" t="str">
            <v xml:space="preserve">20 Oz </v>
          </cell>
          <cell r="E157" t="str">
            <v>24"X24"</v>
          </cell>
          <cell r="F157" t="str">
            <v>Revolve II Modular</v>
          </cell>
          <cell r="G157" t="str">
            <v>Tufted Traditions</v>
          </cell>
          <cell r="H157">
            <v>48</v>
          </cell>
          <cell r="I157"/>
          <cell r="J157"/>
          <cell r="K157">
            <v>28</v>
          </cell>
          <cell r="L157">
            <v>27</v>
          </cell>
          <cell r="M157">
            <v>26</v>
          </cell>
        </row>
        <row r="158">
          <cell r="A158" t="str">
            <v>GT320HL</v>
          </cell>
          <cell r="B158" t="e">
            <v>#REF!</v>
          </cell>
          <cell r="C158" t="str">
            <v>Gametime III</v>
          </cell>
          <cell r="D158" t="str">
            <v xml:space="preserve">20 Oz </v>
          </cell>
          <cell r="E158"/>
          <cell r="F158" t="str">
            <v>Integra HP</v>
          </cell>
          <cell r="G158" t="str">
            <v>Tufted Traditions</v>
          </cell>
          <cell r="H158">
            <v>48.79</v>
          </cell>
          <cell r="I158"/>
          <cell r="J158"/>
          <cell r="K158">
            <v>28.79</v>
          </cell>
          <cell r="L158">
            <v>27.79</v>
          </cell>
          <cell r="M158">
            <v>26.79</v>
          </cell>
        </row>
        <row r="159">
          <cell r="A159" t="str">
            <v>GT320SA</v>
          </cell>
          <cell r="B159" t="e">
            <v>#REF!</v>
          </cell>
          <cell r="C159" t="str">
            <v>Gametime III</v>
          </cell>
          <cell r="D159" t="str">
            <v xml:space="preserve">20 Oz </v>
          </cell>
          <cell r="E159"/>
          <cell r="F159" t="str">
            <v>UltraBac RE</v>
          </cell>
          <cell r="G159" t="str">
            <v>Tufted Traditions</v>
          </cell>
          <cell r="H159">
            <v>45.79</v>
          </cell>
          <cell r="I159"/>
          <cell r="J159"/>
          <cell r="K159">
            <v>25.79</v>
          </cell>
          <cell r="L159">
            <v>24.79</v>
          </cell>
          <cell r="M159">
            <v>23.79</v>
          </cell>
        </row>
        <row r="160">
          <cell r="A160" t="str">
            <v>GANST6E</v>
          </cell>
          <cell r="B160" t="e">
            <v>#REF!</v>
          </cell>
          <cell r="C160" t="str">
            <v>Gansey</v>
          </cell>
          <cell r="D160" t="str">
            <v>22 Oz</v>
          </cell>
          <cell r="E160" t="str">
            <v>12"X48"</v>
          </cell>
          <cell r="F160" t="str">
            <v>Infinity 2 Modular</v>
          </cell>
          <cell r="G160" t="str">
            <v>Self Assembly</v>
          </cell>
          <cell r="H160">
            <v>51.79</v>
          </cell>
          <cell r="I160"/>
          <cell r="J160"/>
          <cell r="K160">
            <v>31.79</v>
          </cell>
          <cell r="L160">
            <v>30.79</v>
          </cell>
          <cell r="M160">
            <v>29.79</v>
          </cell>
        </row>
        <row r="161">
          <cell r="A161" t="str">
            <v>GANST6P</v>
          </cell>
          <cell r="B161" t="e">
            <v>#N/A</v>
          </cell>
          <cell r="C161" t="str">
            <v>Gansey</v>
          </cell>
          <cell r="D161" t="str">
            <v>22 Oz</v>
          </cell>
          <cell r="E161" t="str">
            <v>12"X48"</v>
          </cell>
          <cell r="F161" t="str">
            <v>Revolve II Modular</v>
          </cell>
          <cell r="G161" t="str">
            <v>Self Assembly</v>
          </cell>
          <cell r="H161">
            <v>51.79</v>
          </cell>
          <cell r="I161"/>
          <cell r="J161"/>
          <cell r="K161">
            <v>31.79</v>
          </cell>
          <cell r="L161">
            <v>30.79</v>
          </cell>
          <cell r="M161">
            <v>29.79</v>
          </cell>
        </row>
        <row r="162">
          <cell r="A162" t="str">
            <v>GASKBHL</v>
          </cell>
          <cell r="B162" t="e">
            <v>#REF!</v>
          </cell>
          <cell r="C162" t="str">
            <v>Gaskell</v>
          </cell>
          <cell r="D162" t="str">
            <v>23 Oz</v>
          </cell>
          <cell r="E162"/>
          <cell r="F162" t="str">
            <v>Integra HP</v>
          </cell>
          <cell r="G162" t="str">
            <v>Poetica</v>
          </cell>
          <cell r="H162">
            <v>56.79</v>
          </cell>
          <cell r="I162"/>
          <cell r="J162"/>
          <cell r="K162">
            <v>36.79</v>
          </cell>
          <cell r="L162">
            <v>35.79</v>
          </cell>
          <cell r="M162">
            <v>34.79</v>
          </cell>
        </row>
        <row r="163">
          <cell r="A163" t="str">
            <v>GASKBSA</v>
          </cell>
          <cell r="B163" t="e">
            <v>#REF!</v>
          </cell>
          <cell r="C163" t="str">
            <v>Gaskell</v>
          </cell>
          <cell r="D163" t="str">
            <v>23 Oz</v>
          </cell>
          <cell r="E163"/>
          <cell r="F163" t="str">
            <v>UltraBac RE</v>
          </cell>
          <cell r="G163" t="str">
            <v>Poetica</v>
          </cell>
          <cell r="H163">
            <v>52.79</v>
          </cell>
          <cell r="I163"/>
          <cell r="J163"/>
          <cell r="K163">
            <v>32.79</v>
          </cell>
          <cell r="L163">
            <v>31.79</v>
          </cell>
          <cell r="M163">
            <v>30.79</v>
          </cell>
        </row>
        <row r="164">
          <cell r="A164" t="str">
            <v>GLIMT6E</v>
          </cell>
          <cell r="B164" t="e">
            <v>#REF!</v>
          </cell>
          <cell r="C164" t="str">
            <v>Glimpse</v>
          </cell>
          <cell r="D164" t="str">
            <v>20 Oz</v>
          </cell>
          <cell r="E164" t="str">
            <v>12"X36"</v>
          </cell>
          <cell r="F164" t="str">
            <v>Infinity 2 Modular</v>
          </cell>
          <cell r="G164" t="str">
            <v>Notable</v>
          </cell>
          <cell r="H164">
            <v>54.79</v>
          </cell>
          <cell r="I164"/>
          <cell r="J164"/>
          <cell r="K164">
            <v>34.79</v>
          </cell>
          <cell r="L164">
            <v>33.79</v>
          </cell>
          <cell r="M164">
            <v>32.79</v>
          </cell>
        </row>
        <row r="165">
          <cell r="A165" t="str">
            <v>GLIMT6P</v>
          </cell>
          <cell r="B165" t="e">
            <v>#N/A</v>
          </cell>
          <cell r="C165" t="str">
            <v>Glimpse</v>
          </cell>
          <cell r="D165" t="str">
            <v>20 Oz</v>
          </cell>
          <cell r="E165" t="str">
            <v>12"X36"</v>
          </cell>
          <cell r="F165" t="str">
            <v>Revolve II Modular</v>
          </cell>
          <cell r="G165" t="str">
            <v>Notable</v>
          </cell>
          <cell r="H165">
            <v>54.79</v>
          </cell>
          <cell r="I165"/>
          <cell r="J165"/>
          <cell r="K165">
            <v>34.79</v>
          </cell>
          <cell r="L165">
            <v>33.79</v>
          </cell>
          <cell r="M165">
            <v>32.79</v>
          </cell>
        </row>
        <row r="166">
          <cell r="A166" t="str">
            <v>GLIMBHL</v>
          </cell>
          <cell r="B166" t="e">
            <v>#REF!</v>
          </cell>
          <cell r="C166" t="str">
            <v>Glimpse</v>
          </cell>
          <cell r="D166" t="str">
            <v>20 Oz</v>
          </cell>
          <cell r="E166"/>
          <cell r="F166" t="str">
            <v>Integra HP</v>
          </cell>
          <cell r="G166" t="str">
            <v>Notable</v>
          </cell>
          <cell r="H166">
            <v>54.79</v>
          </cell>
          <cell r="I166"/>
          <cell r="J166"/>
          <cell r="K166">
            <v>34.79</v>
          </cell>
          <cell r="L166">
            <v>33.79</v>
          </cell>
          <cell r="M166">
            <v>32.79</v>
          </cell>
        </row>
        <row r="167">
          <cell r="A167" t="str">
            <v>GLIMBSA</v>
          </cell>
          <cell r="B167" t="e">
            <v>#REF!</v>
          </cell>
          <cell r="C167" t="str">
            <v>Glimpse</v>
          </cell>
          <cell r="D167" t="str">
            <v>20 Oz</v>
          </cell>
          <cell r="E167"/>
          <cell r="F167" t="str">
            <v>UltraBac RE</v>
          </cell>
          <cell r="G167" t="str">
            <v>Notable</v>
          </cell>
          <cell r="H167">
            <v>48.79</v>
          </cell>
          <cell r="I167"/>
          <cell r="J167"/>
          <cell r="K167">
            <v>28.79</v>
          </cell>
          <cell r="L167">
            <v>27.79</v>
          </cell>
          <cell r="M167">
            <v>26.79</v>
          </cell>
        </row>
        <row r="168">
          <cell r="A168" t="str">
            <v>GLINT6E</v>
          </cell>
          <cell r="B168" t="e">
            <v>#REF!</v>
          </cell>
          <cell r="C168" t="str">
            <v>Glint</v>
          </cell>
          <cell r="D168" t="str">
            <v>17 Oz</v>
          </cell>
          <cell r="E168" t="str">
            <v>12"X36"</v>
          </cell>
          <cell r="F168" t="str">
            <v>Infinity 2 Modular</v>
          </cell>
          <cell r="G168" t="str">
            <v>Curated Underfoot</v>
          </cell>
          <cell r="H168">
            <v>47.79</v>
          </cell>
          <cell r="I168"/>
          <cell r="J168"/>
          <cell r="K168">
            <v>27.79</v>
          </cell>
          <cell r="L168">
            <v>26.79</v>
          </cell>
          <cell r="M168">
            <v>25.79</v>
          </cell>
        </row>
        <row r="169">
          <cell r="A169" t="str">
            <v>GLINT6P</v>
          </cell>
          <cell r="B169" t="e">
            <v>#N/A</v>
          </cell>
          <cell r="C169" t="str">
            <v>Glint</v>
          </cell>
          <cell r="D169" t="str">
            <v>17 Oz</v>
          </cell>
          <cell r="E169" t="str">
            <v>12"X36"</v>
          </cell>
          <cell r="F169" t="str">
            <v>Revolve II Modular</v>
          </cell>
          <cell r="G169" t="str">
            <v>Curated Underfoot</v>
          </cell>
          <cell r="H169">
            <v>47.79</v>
          </cell>
          <cell r="I169"/>
          <cell r="J169"/>
          <cell r="K169">
            <v>27.79</v>
          </cell>
          <cell r="L169">
            <v>26.79</v>
          </cell>
          <cell r="M169">
            <v>25.79</v>
          </cell>
        </row>
        <row r="170">
          <cell r="A170" t="str">
            <v>GRDET6E</v>
          </cell>
          <cell r="B170" t="e">
            <v>#REF!</v>
          </cell>
          <cell r="C170" t="str">
            <v>Gratitude</v>
          </cell>
          <cell r="D170" t="str">
            <v>22 Oz</v>
          </cell>
          <cell r="E170"/>
          <cell r="F170" t="str">
            <v>Infinity 2 Modular</v>
          </cell>
          <cell r="G170" t="str">
            <v>Chapters</v>
          </cell>
          <cell r="H170">
            <v>50.79</v>
          </cell>
          <cell r="I170"/>
          <cell r="J170"/>
          <cell r="K170">
            <v>30.79</v>
          </cell>
          <cell r="L170">
            <v>29.79</v>
          </cell>
          <cell r="M170">
            <v>28.79</v>
          </cell>
        </row>
        <row r="171">
          <cell r="A171" t="str">
            <v>GRDET6P</v>
          </cell>
          <cell r="B171" t="e">
            <v>#N/A</v>
          </cell>
          <cell r="C171" t="str">
            <v>Gratitude</v>
          </cell>
          <cell r="D171" t="str">
            <v>22 Oz</v>
          </cell>
          <cell r="E171"/>
          <cell r="F171" t="str">
            <v>Revolve II Modular</v>
          </cell>
          <cell r="G171" t="str">
            <v>Chapters</v>
          </cell>
          <cell r="H171">
            <v>50.79</v>
          </cell>
          <cell r="I171"/>
          <cell r="J171"/>
          <cell r="K171">
            <v>30.79</v>
          </cell>
          <cell r="L171">
            <v>29.79</v>
          </cell>
          <cell r="M171">
            <v>28.79</v>
          </cell>
        </row>
        <row r="172">
          <cell r="A172" t="str">
            <v>GRDEBHL</v>
          </cell>
          <cell r="B172" t="e">
            <v>#REF!</v>
          </cell>
          <cell r="C172" t="str">
            <v>Gratitude</v>
          </cell>
          <cell r="D172" t="str">
            <v>22 Oz</v>
          </cell>
          <cell r="E172"/>
          <cell r="F172" t="str">
            <v>Integra HP</v>
          </cell>
          <cell r="G172" t="str">
            <v>Chapters</v>
          </cell>
          <cell r="H172">
            <v>50.79</v>
          </cell>
          <cell r="I172"/>
          <cell r="J172"/>
          <cell r="K172">
            <v>30.79</v>
          </cell>
          <cell r="L172">
            <v>29.79</v>
          </cell>
          <cell r="M172">
            <v>28.79</v>
          </cell>
        </row>
        <row r="173">
          <cell r="A173" t="str">
            <v>GRDEBSA</v>
          </cell>
          <cell r="B173" t="e">
            <v>#REF!</v>
          </cell>
          <cell r="C173" t="str">
            <v>Gratitude</v>
          </cell>
          <cell r="D173" t="str">
            <v>22 Oz</v>
          </cell>
          <cell r="E173"/>
          <cell r="F173" t="str">
            <v>UltraBac RE</v>
          </cell>
          <cell r="G173" t="str">
            <v>Chapters</v>
          </cell>
          <cell r="H173">
            <v>46.79</v>
          </cell>
          <cell r="I173"/>
          <cell r="J173"/>
          <cell r="K173">
            <v>26.79</v>
          </cell>
          <cell r="L173">
            <v>25.79</v>
          </cell>
          <cell r="M173">
            <v>24.79</v>
          </cell>
        </row>
        <row r="174">
          <cell r="A174" t="str">
            <v>GRFOT6E</v>
          </cell>
          <cell r="B174" t="e">
            <v>#REF!</v>
          </cell>
          <cell r="C174" t="str">
            <v>Grooveform</v>
          </cell>
          <cell r="D174" t="str">
            <v xml:space="preserve">22 Oz </v>
          </cell>
          <cell r="E174" t="str">
            <v>12"X36"</v>
          </cell>
          <cell r="F174" t="str">
            <v>Infinity 2 Modular</v>
          </cell>
          <cell r="G174" t="str">
            <v>Studio Loop</v>
          </cell>
          <cell r="H174">
            <v>53.79</v>
          </cell>
          <cell r="I174"/>
          <cell r="J174"/>
          <cell r="K174">
            <v>33.79</v>
          </cell>
          <cell r="L174">
            <v>32.79</v>
          </cell>
          <cell r="M174">
            <v>31.79</v>
          </cell>
        </row>
        <row r="175">
          <cell r="A175" t="str">
            <v>GRFOT6P</v>
          </cell>
          <cell r="B175" t="e">
            <v>#N/A</v>
          </cell>
          <cell r="C175" t="str">
            <v>Grooveform</v>
          </cell>
          <cell r="D175" t="str">
            <v xml:space="preserve">22 Oz </v>
          </cell>
          <cell r="E175" t="str">
            <v>12"X36"</v>
          </cell>
          <cell r="F175" t="str">
            <v>Revolve II Modular</v>
          </cell>
          <cell r="G175" t="str">
            <v>Studio Loop</v>
          </cell>
          <cell r="H175">
            <v>53.79</v>
          </cell>
          <cell r="I175"/>
          <cell r="J175"/>
          <cell r="K175">
            <v>33.79</v>
          </cell>
          <cell r="L175">
            <v>32.79</v>
          </cell>
          <cell r="M175">
            <v>31.79</v>
          </cell>
        </row>
        <row r="176">
          <cell r="A176" t="str">
            <v>HALCT6E</v>
          </cell>
          <cell r="B176" t="e">
            <v>#REF!</v>
          </cell>
          <cell r="C176" t="str">
            <v>Halcyon</v>
          </cell>
          <cell r="D176" t="str">
            <v>20 Oz</v>
          </cell>
          <cell r="E176" t="str">
            <v>12"X36"</v>
          </cell>
          <cell r="F176" t="str">
            <v>Infinity 2 Modular</v>
          </cell>
          <cell r="G176" t="str">
            <v>Notable</v>
          </cell>
          <cell r="H176">
            <v>54.79</v>
          </cell>
          <cell r="I176"/>
          <cell r="J176"/>
          <cell r="K176">
            <v>34.79</v>
          </cell>
          <cell r="L176">
            <v>33.79</v>
          </cell>
          <cell r="M176">
            <v>32.79</v>
          </cell>
        </row>
        <row r="177">
          <cell r="A177" t="str">
            <v>HALCT6P</v>
          </cell>
          <cell r="B177" t="e">
            <v>#N/A</v>
          </cell>
          <cell r="C177" t="str">
            <v>Halcyon</v>
          </cell>
          <cell r="D177" t="str">
            <v>20 Oz</v>
          </cell>
          <cell r="E177" t="str">
            <v>12"X36"</v>
          </cell>
          <cell r="F177" t="str">
            <v>Revolve II Modular</v>
          </cell>
          <cell r="G177" t="str">
            <v>Notable</v>
          </cell>
          <cell r="H177">
            <v>54.79</v>
          </cell>
          <cell r="I177"/>
          <cell r="J177"/>
          <cell r="K177">
            <v>34.79</v>
          </cell>
          <cell r="L177">
            <v>33.79</v>
          </cell>
          <cell r="M177">
            <v>32.79</v>
          </cell>
        </row>
        <row r="178">
          <cell r="A178" t="str">
            <v>HALCBHL</v>
          </cell>
          <cell r="B178" t="e">
            <v>#REF!</v>
          </cell>
          <cell r="C178" t="str">
            <v>Halcyon</v>
          </cell>
          <cell r="D178" t="str">
            <v>20 Oz</v>
          </cell>
          <cell r="E178"/>
          <cell r="F178" t="str">
            <v>Integra HP</v>
          </cell>
          <cell r="G178" t="str">
            <v>Notable</v>
          </cell>
          <cell r="H178">
            <v>54.79</v>
          </cell>
          <cell r="I178"/>
          <cell r="J178"/>
          <cell r="K178">
            <v>34.79</v>
          </cell>
          <cell r="L178">
            <v>33.79</v>
          </cell>
          <cell r="M178">
            <v>32.79</v>
          </cell>
        </row>
        <row r="179">
          <cell r="A179" t="str">
            <v>HALCBSA</v>
          </cell>
          <cell r="B179" t="e">
            <v>#REF!</v>
          </cell>
          <cell r="C179" t="str">
            <v>Halcyon</v>
          </cell>
          <cell r="D179" t="str">
            <v>20 Oz</v>
          </cell>
          <cell r="E179"/>
          <cell r="F179" t="str">
            <v>UltraBac RE</v>
          </cell>
          <cell r="G179" t="str">
            <v>Notable</v>
          </cell>
          <cell r="H179">
            <v>48.79</v>
          </cell>
          <cell r="I179"/>
          <cell r="J179"/>
          <cell r="K179">
            <v>28.79</v>
          </cell>
          <cell r="L179">
            <v>27.79</v>
          </cell>
          <cell r="M179">
            <v>26.79</v>
          </cell>
        </row>
        <row r="180">
          <cell r="A180" t="str">
            <v>HRMYT6E</v>
          </cell>
          <cell r="B180" t="e">
            <v>#REF!</v>
          </cell>
          <cell r="C180" t="str">
            <v>Harmony</v>
          </cell>
          <cell r="D180" t="str">
            <v>18 Oz</v>
          </cell>
          <cell r="E180" t="str">
            <v>12"X36"</v>
          </cell>
          <cell r="F180" t="str">
            <v>Infinity 2 Modular</v>
          </cell>
          <cell r="G180" t="str">
            <v>Notable</v>
          </cell>
          <cell r="H180">
            <v>52.79</v>
          </cell>
          <cell r="I180"/>
          <cell r="J180"/>
          <cell r="K180">
            <v>32.79</v>
          </cell>
          <cell r="L180">
            <v>31.79</v>
          </cell>
          <cell r="M180">
            <v>30.79</v>
          </cell>
        </row>
        <row r="181">
          <cell r="A181" t="str">
            <v>HRMYT6P</v>
          </cell>
          <cell r="B181" t="e">
            <v>#N/A</v>
          </cell>
          <cell r="C181" t="str">
            <v>Harmony</v>
          </cell>
          <cell r="D181" t="str">
            <v>18 Oz</v>
          </cell>
          <cell r="E181" t="str">
            <v>12"X36"</v>
          </cell>
          <cell r="F181" t="str">
            <v>Revolve II Modular</v>
          </cell>
          <cell r="G181" t="str">
            <v>Notable</v>
          </cell>
          <cell r="H181">
            <v>52.79</v>
          </cell>
          <cell r="I181"/>
          <cell r="J181"/>
          <cell r="K181">
            <v>32.79</v>
          </cell>
          <cell r="L181">
            <v>31.79</v>
          </cell>
          <cell r="M181">
            <v>30.79</v>
          </cell>
        </row>
        <row r="182">
          <cell r="A182" t="str">
            <v>HRMYBHL</v>
          </cell>
          <cell r="B182" t="e">
            <v>#REF!</v>
          </cell>
          <cell r="C182" t="str">
            <v>Harmony</v>
          </cell>
          <cell r="D182" t="str">
            <v>18 Oz</v>
          </cell>
          <cell r="E182"/>
          <cell r="F182" t="str">
            <v>Integra HP</v>
          </cell>
          <cell r="G182" t="str">
            <v>Notable</v>
          </cell>
          <cell r="H182">
            <v>51.79</v>
          </cell>
          <cell r="I182"/>
          <cell r="J182"/>
          <cell r="K182">
            <v>31.79</v>
          </cell>
          <cell r="L182">
            <v>30.79</v>
          </cell>
          <cell r="M182">
            <v>29.79</v>
          </cell>
        </row>
        <row r="183">
          <cell r="A183" t="str">
            <v>HRMYBSA</v>
          </cell>
          <cell r="B183" t="e">
            <v>#REF!</v>
          </cell>
          <cell r="C183" t="str">
            <v>Harmony</v>
          </cell>
          <cell r="D183" t="str">
            <v>18 Oz</v>
          </cell>
          <cell r="E183"/>
          <cell r="F183" t="str">
            <v>UltraBac RE</v>
          </cell>
          <cell r="G183" t="str">
            <v>Notable</v>
          </cell>
          <cell r="H183">
            <v>47.79</v>
          </cell>
          <cell r="I183"/>
          <cell r="J183"/>
          <cell r="K183">
            <v>27.79</v>
          </cell>
          <cell r="L183">
            <v>26.79</v>
          </cell>
          <cell r="M183">
            <v>25.79</v>
          </cell>
        </row>
        <row r="184">
          <cell r="A184" t="str">
            <v>HAZET6E</v>
          </cell>
          <cell r="B184" t="e">
            <v>#REF!</v>
          </cell>
          <cell r="C184" t="str">
            <v>Haze</v>
          </cell>
          <cell r="D184" t="str">
            <v>39 Oz</v>
          </cell>
          <cell r="E184" t="str">
            <v>18"X36"</v>
          </cell>
          <cell r="F184" t="str">
            <v>Infinity 2 Modular</v>
          </cell>
          <cell r="G184" t="str">
            <v>Dark Skies</v>
          </cell>
          <cell r="H184">
            <v>60.79</v>
          </cell>
          <cell r="I184"/>
          <cell r="J184"/>
          <cell r="K184">
            <v>40.79</v>
          </cell>
          <cell r="L184">
            <v>39.79</v>
          </cell>
          <cell r="M184">
            <v>38.79</v>
          </cell>
        </row>
        <row r="185">
          <cell r="A185" t="str">
            <v>HAZET6P</v>
          </cell>
          <cell r="B185" t="e">
            <v>#N/A</v>
          </cell>
          <cell r="C185" t="str">
            <v>Haze</v>
          </cell>
          <cell r="D185" t="str">
            <v>39 Oz</v>
          </cell>
          <cell r="E185" t="str">
            <v>18"X36"</v>
          </cell>
          <cell r="F185" t="str">
            <v>Revolve II Modular</v>
          </cell>
          <cell r="G185" t="str">
            <v>Dark Skies</v>
          </cell>
          <cell r="H185">
            <v>60.79</v>
          </cell>
          <cell r="I185"/>
          <cell r="J185"/>
          <cell r="K185">
            <v>40.79</v>
          </cell>
          <cell r="L185">
            <v>39.79</v>
          </cell>
          <cell r="M185">
            <v>38.79</v>
          </cell>
        </row>
        <row r="186">
          <cell r="A186" t="str">
            <v>HITIT6E</v>
          </cell>
          <cell r="B186" t="e">
            <v>#REF!</v>
          </cell>
          <cell r="C186" t="str">
            <v>Hightide</v>
          </cell>
          <cell r="D186" t="str">
            <v>14 Oz</v>
          </cell>
          <cell r="E186" t="str">
            <v>18"X36"</v>
          </cell>
          <cell r="F186" t="str">
            <v>Infinity 2 Modular</v>
          </cell>
          <cell r="G186" t="str">
            <v>Swell</v>
          </cell>
          <cell r="H186">
            <v>46.79</v>
          </cell>
          <cell r="I186"/>
          <cell r="J186"/>
          <cell r="K186">
            <v>26.79</v>
          </cell>
          <cell r="L186">
            <v>25.79</v>
          </cell>
          <cell r="M186">
            <v>24.79</v>
          </cell>
        </row>
        <row r="187">
          <cell r="A187" t="str">
            <v>HITIT6P</v>
          </cell>
          <cell r="B187" t="e">
            <v>#N/A</v>
          </cell>
          <cell r="C187" t="str">
            <v>Hightide</v>
          </cell>
          <cell r="D187" t="str">
            <v>14 Oz</v>
          </cell>
          <cell r="E187" t="str">
            <v>18"X36"</v>
          </cell>
          <cell r="F187" t="str">
            <v>Revolve II Modular</v>
          </cell>
          <cell r="G187" t="str">
            <v>Swell</v>
          </cell>
          <cell r="H187">
            <v>46.79</v>
          </cell>
          <cell r="I187"/>
          <cell r="J187"/>
          <cell r="K187">
            <v>26.79</v>
          </cell>
          <cell r="L187">
            <v>25.79</v>
          </cell>
          <cell r="M187">
            <v>24.79</v>
          </cell>
        </row>
        <row r="188">
          <cell r="A188" t="str">
            <v>HUBTT6E</v>
          </cell>
          <cell r="B188" t="e">
            <v>#REF!</v>
          </cell>
          <cell r="C188" t="str">
            <v>Hub</v>
          </cell>
          <cell r="D188" t="str">
            <v>20 Oz</v>
          </cell>
          <cell r="E188" t="str">
            <v>24"X24"</v>
          </cell>
          <cell r="F188" t="str">
            <v>Infinity 2 Modular</v>
          </cell>
          <cell r="G188" t="str">
            <v>Glitch Art</v>
          </cell>
          <cell r="H188">
            <v>49.79</v>
          </cell>
          <cell r="I188"/>
          <cell r="J188"/>
          <cell r="K188">
            <v>29.79</v>
          </cell>
          <cell r="L188">
            <v>28.79</v>
          </cell>
          <cell r="M188">
            <v>27.79</v>
          </cell>
        </row>
        <row r="189">
          <cell r="A189" t="str">
            <v>HUBTT6P</v>
          </cell>
          <cell r="B189" t="e">
            <v>#N/A</v>
          </cell>
          <cell r="C189" t="str">
            <v>Hub</v>
          </cell>
          <cell r="D189" t="str">
            <v>20 Oz</v>
          </cell>
          <cell r="E189" t="str">
            <v>24"X24"</v>
          </cell>
          <cell r="F189" t="str">
            <v>Revolve II Modular</v>
          </cell>
          <cell r="G189" t="str">
            <v>Glitch Art</v>
          </cell>
          <cell r="H189">
            <v>49.79</v>
          </cell>
          <cell r="I189"/>
          <cell r="J189"/>
          <cell r="K189">
            <v>29.79</v>
          </cell>
          <cell r="L189">
            <v>28.79</v>
          </cell>
          <cell r="M189">
            <v>27.79</v>
          </cell>
        </row>
        <row r="190">
          <cell r="A190" t="str">
            <v>HUSKT6E</v>
          </cell>
          <cell r="B190" t="e">
            <v>#REF!</v>
          </cell>
          <cell r="C190" t="str">
            <v>Husk</v>
          </cell>
          <cell r="D190" t="str">
            <v xml:space="preserve">22 Oz </v>
          </cell>
          <cell r="E190" t="str">
            <v>24"X24"</v>
          </cell>
          <cell r="F190" t="str">
            <v>Infinity 2 Modular</v>
          </cell>
          <cell r="G190" t="str">
            <v>Entwined</v>
          </cell>
          <cell r="H190">
            <v>51.79</v>
          </cell>
          <cell r="I190"/>
          <cell r="J190"/>
          <cell r="K190">
            <v>31.79</v>
          </cell>
          <cell r="L190">
            <v>30.79</v>
          </cell>
          <cell r="M190">
            <v>29.79</v>
          </cell>
        </row>
        <row r="191">
          <cell r="A191" t="str">
            <v>HUSKT6P</v>
          </cell>
          <cell r="B191" t="e">
            <v>#N/A</v>
          </cell>
          <cell r="C191" t="str">
            <v>Husk</v>
          </cell>
          <cell r="D191" t="str">
            <v xml:space="preserve">22 Oz </v>
          </cell>
          <cell r="E191" t="str">
            <v>24"X24"</v>
          </cell>
          <cell r="F191" t="str">
            <v>Revolve II Modular</v>
          </cell>
          <cell r="G191" t="str">
            <v>Entwined</v>
          </cell>
          <cell r="H191">
            <v>51.79</v>
          </cell>
          <cell r="I191"/>
          <cell r="J191"/>
          <cell r="K191">
            <v>31.79</v>
          </cell>
          <cell r="L191">
            <v>30.79</v>
          </cell>
          <cell r="M191">
            <v>29.79</v>
          </cell>
        </row>
        <row r="192">
          <cell r="A192" t="str">
            <v>HUSKBHL</v>
          </cell>
          <cell r="B192" t="e">
            <v>#REF!</v>
          </cell>
          <cell r="C192" t="str">
            <v>Husk</v>
          </cell>
          <cell r="D192" t="str">
            <v xml:space="preserve">22 Oz </v>
          </cell>
          <cell r="E192"/>
          <cell r="F192" t="str">
            <v>Integra HP</v>
          </cell>
          <cell r="G192" t="str">
            <v>Entwined</v>
          </cell>
          <cell r="H192">
            <v>52.79</v>
          </cell>
          <cell r="I192"/>
          <cell r="J192"/>
          <cell r="K192">
            <v>32.79</v>
          </cell>
          <cell r="L192">
            <v>31.79</v>
          </cell>
          <cell r="M192">
            <v>30.79</v>
          </cell>
        </row>
        <row r="193">
          <cell r="A193" t="str">
            <v>HUSKBSA</v>
          </cell>
          <cell r="B193" t="e">
            <v>#REF!</v>
          </cell>
          <cell r="C193" t="str">
            <v>Husk</v>
          </cell>
          <cell r="D193" t="str">
            <v xml:space="preserve">22 Oz </v>
          </cell>
          <cell r="E193"/>
          <cell r="F193" t="str">
            <v>UltraBac RE</v>
          </cell>
          <cell r="G193" t="str">
            <v>Entwined</v>
          </cell>
          <cell r="H193">
            <v>46.79</v>
          </cell>
          <cell r="I193"/>
          <cell r="J193"/>
          <cell r="K193">
            <v>26.79</v>
          </cell>
          <cell r="L193">
            <v>25.79</v>
          </cell>
          <cell r="M193">
            <v>24.79</v>
          </cell>
        </row>
        <row r="194">
          <cell r="A194" t="str">
            <v>IMPRT6F</v>
          </cell>
          <cell r="B194" t="e">
            <v>#REF!</v>
          </cell>
          <cell r="C194" t="str">
            <v>Imprint</v>
          </cell>
          <cell r="D194" t="str">
            <v>16 Oz</v>
          </cell>
          <cell r="E194" t="str">
            <v>24"X24"</v>
          </cell>
          <cell r="F194" t="str">
            <v>Infinity 2 MG</v>
          </cell>
          <cell r="G194" t="str">
            <v>Dynamic Shift</v>
          </cell>
          <cell r="H194">
            <v>47</v>
          </cell>
          <cell r="I194"/>
          <cell r="J194"/>
          <cell r="K194">
            <v>27</v>
          </cell>
          <cell r="L194">
            <v>26</v>
          </cell>
          <cell r="M194">
            <v>25</v>
          </cell>
        </row>
        <row r="195">
          <cell r="A195" t="str">
            <v>IMPRT6E</v>
          </cell>
          <cell r="B195" t="e">
            <v>#REF!</v>
          </cell>
          <cell r="C195" t="str">
            <v>Imprint</v>
          </cell>
          <cell r="D195" t="str">
            <v>16 Oz</v>
          </cell>
          <cell r="E195" t="str">
            <v>24"X24"</v>
          </cell>
          <cell r="F195" t="str">
            <v>Infinity 2 Modular</v>
          </cell>
          <cell r="G195" t="str">
            <v>Dynamic Shift</v>
          </cell>
          <cell r="H195">
            <v>47</v>
          </cell>
          <cell r="I195"/>
          <cell r="J195"/>
          <cell r="K195">
            <v>27</v>
          </cell>
          <cell r="L195">
            <v>26</v>
          </cell>
          <cell r="M195">
            <v>25</v>
          </cell>
        </row>
        <row r="196">
          <cell r="A196" t="str">
            <v>IMPRT6P</v>
          </cell>
          <cell r="B196" t="e">
            <v>#N/A</v>
          </cell>
          <cell r="C196" t="str">
            <v>Imprint</v>
          </cell>
          <cell r="D196" t="str">
            <v>16 Oz</v>
          </cell>
          <cell r="E196" t="str">
            <v>24"X24"</v>
          </cell>
          <cell r="F196" t="str">
            <v>Revolve II Modular</v>
          </cell>
          <cell r="G196" t="str">
            <v>Dynamic Shift</v>
          </cell>
          <cell r="H196">
            <v>47</v>
          </cell>
          <cell r="I196"/>
          <cell r="J196"/>
          <cell r="K196">
            <v>27</v>
          </cell>
          <cell r="L196">
            <v>26</v>
          </cell>
          <cell r="M196">
            <v>25</v>
          </cell>
        </row>
        <row r="197">
          <cell r="A197" t="str">
            <v>IMPRT6E</v>
          </cell>
          <cell r="B197" t="e">
            <v>#REF!</v>
          </cell>
          <cell r="C197" t="str">
            <v>Imprint</v>
          </cell>
          <cell r="D197" t="str">
            <v>16 Oz</v>
          </cell>
          <cell r="E197" t="str">
            <v>12"X36"</v>
          </cell>
          <cell r="F197" t="str">
            <v>Infinity 2 Modular</v>
          </cell>
          <cell r="G197" t="str">
            <v>Dynamic Shift</v>
          </cell>
          <cell r="H197">
            <v>47</v>
          </cell>
          <cell r="I197"/>
          <cell r="J197"/>
          <cell r="K197">
            <v>27</v>
          </cell>
          <cell r="L197">
            <v>26</v>
          </cell>
          <cell r="M197">
            <v>25</v>
          </cell>
        </row>
        <row r="198">
          <cell r="A198" t="str">
            <v>IMPRT6P</v>
          </cell>
          <cell r="B198" t="e">
            <v>#N/A</v>
          </cell>
          <cell r="C198" t="str">
            <v>Imprint</v>
          </cell>
          <cell r="D198" t="str">
            <v>16 Oz</v>
          </cell>
          <cell r="E198" t="str">
            <v>12"X36"</v>
          </cell>
          <cell r="F198" t="str">
            <v>Revolve II Modular</v>
          </cell>
          <cell r="G198" t="str">
            <v>Dynamic Shift</v>
          </cell>
          <cell r="H198">
            <v>47</v>
          </cell>
          <cell r="I198"/>
          <cell r="J198"/>
          <cell r="K198">
            <v>27</v>
          </cell>
          <cell r="L198">
            <v>26</v>
          </cell>
          <cell r="M198">
            <v>25</v>
          </cell>
        </row>
        <row r="199">
          <cell r="A199" t="str">
            <v>INCLT6E</v>
          </cell>
          <cell r="B199" t="e">
            <v>#REF!</v>
          </cell>
          <cell r="C199" t="str">
            <v>Inclination</v>
          </cell>
          <cell r="D199" t="str">
            <v>18 Oz</v>
          </cell>
          <cell r="E199" t="str">
            <v>12"X36"</v>
          </cell>
          <cell r="F199" t="str">
            <v>Infinity 2 Modular</v>
          </cell>
          <cell r="G199" t="str">
            <v>Liminal Space</v>
          </cell>
          <cell r="H199">
            <v>48.79</v>
          </cell>
          <cell r="I199"/>
          <cell r="J199"/>
          <cell r="K199">
            <v>28.79</v>
          </cell>
          <cell r="L199">
            <v>27.79</v>
          </cell>
          <cell r="M199">
            <v>26.79</v>
          </cell>
        </row>
        <row r="200">
          <cell r="A200" t="str">
            <v>INCLT6P</v>
          </cell>
          <cell r="B200" t="e">
            <v>#N/A</v>
          </cell>
          <cell r="C200" t="str">
            <v>Inclination</v>
          </cell>
          <cell r="D200" t="str">
            <v>18 Oz</v>
          </cell>
          <cell r="E200" t="str">
            <v>12"X36"</v>
          </cell>
          <cell r="F200" t="str">
            <v>Revolve II Modular</v>
          </cell>
          <cell r="G200" t="str">
            <v>Liminal Space</v>
          </cell>
          <cell r="H200">
            <v>48.79</v>
          </cell>
          <cell r="I200"/>
          <cell r="J200"/>
          <cell r="K200">
            <v>28.79</v>
          </cell>
          <cell r="L200">
            <v>27.79</v>
          </cell>
          <cell r="M200">
            <v>26.79</v>
          </cell>
        </row>
        <row r="201">
          <cell r="A201" t="str">
            <v>INGET6E</v>
          </cell>
          <cell r="B201" t="e">
            <v>#REF!</v>
          </cell>
          <cell r="C201" t="str">
            <v>Ingenuity</v>
          </cell>
          <cell r="D201" t="str">
            <v>21 Oz</v>
          </cell>
          <cell r="E201" t="str">
            <v>12"X36"</v>
          </cell>
          <cell r="F201" t="str">
            <v>Infinity 2 Modular</v>
          </cell>
          <cell r="G201" t="str">
            <v>Inspired</v>
          </cell>
          <cell r="H201">
            <v>50.79</v>
          </cell>
          <cell r="I201"/>
          <cell r="J201"/>
          <cell r="K201">
            <v>30.79</v>
          </cell>
          <cell r="L201">
            <v>29.79</v>
          </cell>
          <cell r="M201">
            <v>28.79</v>
          </cell>
        </row>
        <row r="202">
          <cell r="A202" t="str">
            <v>INGET6P</v>
          </cell>
          <cell r="B202" t="e">
            <v>#N/A</v>
          </cell>
          <cell r="C202" t="str">
            <v>Ingenuity</v>
          </cell>
          <cell r="D202" t="str">
            <v>21 Oz</v>
          </cell>
          <cell r="E202" t="str">
            <v>12"X36"</v>
          </cell>
          <cell r="F202" t="str">
            <v>Revolve II Modular</v>
          </cell>
          <cell r="G202" t="str">
            <v>Inspired</v>
          </cell>
          <cell r="H202">
            <v>50.79</v>
          </cell>
          <cell r="I202"/>
          <cell r="J202"/>
          <cell r="K202">
            <v>30.79</v>
          </cell>
          <cell r="L202">
            <v>29.79</v>
          </cell>
          <cell r="M202">
            <v>28.79</v>
          </cell>
        </row>
        <row r="203">
          <cell r="A203" t="str">
            <v>INSHT6P</v>
          </cell>
          <cell r="B203" t="e">
            <v>#N/A</v>
          </cell>
          <cell r="C203" t="str">
            <v>Inner Share</v>
          </cell>
          <cell r="D203" t="str">
            <v>18 Oz</v>
          </cell>
          <cell r="E203" t="str">
            <v>24"X24"</v>
          </cell>
          <cell r="F203" t="str">
            <v>Revolve II Modular</v>
          </cell>
          <cell r="G203" t="str">
            <v>New Composition</v>
          </cell>
          <cell r="H203">
            <v>47</v>
          </cell>
          <cell r="I203"/>
          <cell r="J203"/>
          <cell r="K203">
            <v>27</v>
          </cell>
          <cell r="L203">
            <v>26</v>
          </cell>
          <cell r="M203">
            <v>25</v>
          </cell>
        </row>
        <row r="204">
          <cell r="A204" t="str">
            <v>INSHT6E</v>
          </cell>
          <cell r="B204" t="e">
            <v>#REF!</v>
          </cell>
          <cell r="C204" t="str">
            <v>Inner Share</v>
          </cell>
          <cell r="D204" t="str">
            <v>18 Oz</v>
          </cell>
          <cell r="E204" t="str">
            <v>24"X24"</v>
          </cell>
          <cell r="F204" t="str">
            <v>Infinity 2 Modular</v>
          </cell>
          <cell r="G204" t="str">
            <v>New Composition</v>
          </cell>
          <cell r="H204">
            <v>47</v>
          </cell>
          <cell r="I204"/>
          <cell r="J204"/>
          <cell r="K204">
            <v>27</v>
          </cell>
          <cell r="L204">
            <v>26</v>
          </cell>
          <cell r="M204">
            <v>25</v>
          </cell>
        </row>
        <row r="205">
          <cell r="A205" t="str">
            <v>INSHBHL</v>
          </cell>
          <cell r="B205" t="e">
            <v>#REF!</v>
          </cell>
          <cell r="C205" t="str">
            <v>Inner Share</v>
          </cell>
          <cell r="D205" t="str">
            <v>18 Oz</v>
          </cell>
          <cell r="E205"/>
          <cell r="F205" t="str">
            <v>Integra HP</v>
          </cell>
          <cell r="G205" t="str">
            <v>New Composition</v>
          </cell>
          <cell r="H205">
            <v>50.79</v>
          </cell>
          <cell r="I205"/>
          <cell r="J205"/>
          <cell r="K205">
            <v>30.79</v>
          </cell>
          <cell r="L205">
            <v>29.79</v>
          </cell>
          <cell r="M205">
            <v>28.79</v>
          </cell>
        </row>
        <row r="206">
          <cell r="A206" t="str">
            <v>INSHBSA</v>
          </cell>
          <cell r="B206" t="e">
            <v>#REF!</v>
          </cell>
          <cell r="C206" t="str">
            <v>Inner Share</v>
          </cell>
          <cell r="D206" t="str">
            <v>18 Oz</v>
          </cell>
          <cell r="E206"/>
          <cell r="F206" t="str">
            <v>UltraBac RE</v>
          </cell>
          <cell r="G206" t="str">
            <v>New Composition</v>
          </cell>
          <cell r="H206">
            <v>46.79</v>
          </cell>
          <cell r="I206"/>
          <cell r="J206"/>
          <cell r="K206">
            <v>26.79</v>
          </cell>
          <cell r="L206">
            <v>25.79</v>
          </cell>
          <cell r="M206">
            <v>24.79</v>
          </cell>
        </row>
        <row r="207">
          <cell r="A207" t="str">
            <v>INSIT6E</v>
          </cell>
          <cell r="B207" t="e">
            <v>#REF!</v>
          </cell>
          <cell r="C207" t="str">
            <v>Insight</v>
          </cell>
          <cell r="D207" t="str">
            <v>21 Oz</v>
          </cell>
          <cell r="E207" t="str">
            <v>12"X36"</v>
          </cell>
          <cell r="F207" t="str">
            <v>Infinity 2 Modular</v>
          </cell>
          <cell r="G207" t="str">
            <v>Inspired</v>
          </cell>
          <cell r="H207">
            <v>50.79</v>
          </cell>
          <cell r="I207"/>
          <cell r="J207"/>
          <cell r="K207">
            <v>30.79</v>
          </cell>
          <cell r="L207">
            <v>29.79</v>
          </cell>
          <cell r="M207">
            <v>28.79</v>
          </cell>
        </row>
        <row r="208">
          <cell r="A208" t="str">
            <v>INSIT6P</v>
          </cell>
          <cell r="B208" t="e">
            <v>#N/A</v>
          </cell>
          <cell r="C208" t="str">
            <v>Insight</v>
          </cell>
          <cell r="D208" t="str">
            <v>21 Oz</v>
          </cell>
          <cell r="E208" t="str">
            <v>12"X36"</v>
          </cell>
          <cell r="F208" t="str">
            <v>Revolve II Modular</v>
          </cell>
          <cell r="G208" t="str">
            <v>Inspired</v>
          </cell>
          <cell r="H208">
            <v>50.79</v>
          </cell>
          <cell r="I208"/>
          <cell r="J208"/>
          <cell r="K208">
            <v>30.79</v>
          </cell>
          <cell r="L208">
            <v>29.79</v>
          </cell>
          <cell r="M208">
            <v>28.79</v>
          </cell>
        </row>
        <row r="209">
          <cell r="A209" t="str">
            <v>INTET6E</v>
          </cell>
          <cell r="B209" t="e">
            <v>#REF!</v>
          </cell>
          <cell r="C209" t="str">
            <v>Intertwine</v>
          </cell>
          <cell r="D209" t="str">
            <v>24 Oz</v>
          </cell>
          <cell r="E209" t="str">
            <v>18"X36"</v>
          </cell>
          <cell r="F209" t="str">
            <v>Infinity 2 Modular</v>
          </cell>
          <cell r="G209" t="str">
            <v>Intrinsic</v>
          </cell>
          <cell r="H209">
            <v>51.79</v>
          </cell>
          <cell r="I209"/>
          <cell r="J209"/>
          <cell r="K209">
            <v>31.79</v>
          </cell>
          <cell r="L209">
            <v>30.79</v>
          </cell>
          <cell r="M209">
            <v>29.79</v>
          </cell>
        </row>
        <row r="210">
          <cell r="A210" t="str">
            <v>INTET6P</v>
          </cell>
          <cell r="B210" t="e">
            <v>#N/A</v>
          </cell>
          <cell r="C210" t="str">
            <v>Intertwine</v>
          </cell>
          <cell r="D210" t="str">
            <v>24 Oz</v>
          </cell>
          <cell r="E210" t="str">
            <v>18"X36"</v>
          </cell>
          <cell r="F210" t="str">
            <v>Revolve II Modular</v>
          </cell>
          <cell r="G210" t="str">
            <v>Intrinsic</v>
          </cell>
          <cell r="H210">
            <v>51.79</v>
          </cell>
          <cell r="I210"/>
          <cell r="J210"/>
          <cell r="K210">
            <v>31.79</v>
          </cell>
          <cell r="L210">
            <v>30.79</v>
          </cell>
          <cell r="M210">
            <v>29.79</v>
          </cell>
        </row>
        <row r="211">
          <cell r="A211" t="str">
            <v>IRVIBHL</v>
          </cell>
          <cell r="B211" t="e">
            <v>#REF!</v>
          </cell>
          <cell r="C211" t="str">
            <v>Irving</v>
          </cell>
          <cell r="D211" t="str">
            <v>24 Oz</v>
          </cell>
          <cell r="E211"/>
          <cell r="F211" t="str">
            <v>Integra HP</v>
          </cell>
          <cell r="G211" t="str">
            <v>Poetica</v>
          </cell>
          <cell r="H211">
            <v>56.79</v>
          </cell>
          <cell r="I211"/>
          <cell r="J211"/>
          <cell r="K211">
            <v>36.79</v>
          </cell>
          <cell r="L211">
            <v>35.79</v>
          </cell>
          <cell r="M211">
            <v>34.79</v>
          </cell>
        </row>
        <row r="212">
          <cell r="A212" t="str">
            <v>IRVIBSA</v>
          </cell>
          <cell r="B212" t="e">
            <v>#REF!</v>
          </cell>
          <cell r="C212" t="str">
            <v>Irving</v>
          </cell>
          <cell r="D212" t="str">
            <v>24 Oz</v>
          </cell>
          <cell r="E212"/>
          <cell r="F212" t="str">
            <v>UltraBac RE</v>
          </cell>
          <cell r="G212" t="str">
            <v>Poetica</v>
          </cell>
          <cell r="H212">
            <v>52.79</v>
          </cell>
          <cell r="I212"/>
          <cell r="J212"/>
          <cell r="K212">
            <v>32.79</v>
          </cell>
          <cell r="L212">
            <v>31.79</v>
          </cell>
          <cell r="M212">
            <v>30.79</v>
          </cell>
        </row>
        <row r="213">
          <cell r="A213" t="str">
            <v>KEEPT6E</v>
          </cell>
          <cell r="B213" t="e">
            <v>#REF!</v>
          </cell>
          <cell r="C213" t="str">
            <v>Keepsake</v>
          </cell>
          <cell r="D213" t="str">
            <v>20 Oz</v>
          </cell>
          <cell r="E213" t="str">
            <v>12"X36"</v>
          </cell>
          <cell r="F213" t="str">
            <v>Infinity 2 Modular</v>
          </cell>
          <cell r="G213" t="str">
            <v>Notable</v>
          </cell>
          <cell r="H213">
            <v>54.79</v>
          </cell>
          <cell r="I213"/>
          <cell r="J213"/>
          <cell r="K213">
            <v>34.79</v>
          </cell>
          <cell r="L213">
            <v>33.79</v>
          </cell>
          <cell r="M213">
            <v>32.79</v>
          </cell>
        </row>
        <row r="214">
          <cell r="A214" t="str">
            <v>KEEPT6P</v>
          </cell>
          <cell r="B214" t="e">
            <v>#N/A</v>
          </cell>
          <cell r="C214" t="str">
            <v>Keepsake</v>
          </cell>
          <cell r="D214" t="str">
            <v>20 Oz</v>
          </cell>
          <cell r="E214" t="str">
            <v>12"X36"</v>
          </cell>
          <cell r="F214" t="str">
            <v>Revolve II Modular</v>
          </cell>
          <cell r="G214" t="str">
            <v>Notable</v>
          </cell>
          <cell r="H214">
            <v>54.79</v>
          </cell>
          <cell r="I214"/>
          <cell r="J214"/>
          <cell r="K214">
            <v>34.79</v>
          </cell>
          <cell r="L214">
            <v>33.79</v>
          </cell>
          <cell r="M214">
            <v>32.79</v>
          </cell>
        </row>
        <row r="215">
          <cell r="A215" t="str">
            <v>KEEPBHL</v>
          </cell>
          <cell r="B215" t="e">
            <v>#REF!</v>
          </cell>
          <cell r="C215" t="str">
            <v>Keepsake</v>
          </cell>
          <cell r="D215" t="str">
            <v>20 Oz</v>
          </cell>
          <cell r="E215"/>
          <cell r="F215" t="str">
            <v>Integra HP</v>
          </cell>
          <cell r="G215" t="str">
            <v>Notable</v>
          </cell>
          <cell r="H215">
            <v>54.79</v>
          </cell>
          <cell r="I215"/>
          <cell r="J215"/>
          <cell r="K215">
            <v>34.79</v>
          </cell>
          <cell r="L215">
            <v>33.79</v>
          </cell>
          <cell r="M215">
            <v>32.79</v>
          </cell>
        </row>
        <row r="216">
          <cell r="A216" t="str">
            <v>KEEPBSA</v>
          </cell>
          <cell r="B216" t="e">
            <v>#REF!</v>
          </cell>
          <cell r="C216" t="str">
            <v>Keepsake</v>
          </cell>
          <cell r="D216" t="str">
            <v>20 Oz</v>
          </cell>
          <cell r="E216"/>
          <cell r="F216" t="str">
            <v>UltraBac RE</v>
          </cell>
          <cell r="G216" t="str">
            <v>Notable</v>
          </cell>
          <cell r="H216">
            <v>48.79</v>
          </cell>
          <cell r="I216"/>
          <cell r="J216"/>
          <cell r="K216">
            <v>28.79</v>
          </cell>
          <cell r="L216">
            <v>27.79</v>
          </cell>
          <cell r="M216">
            <v>26.79</v>
          </cell>
        </row>
        <row r="217">
          <cell r="A217" t="str">
            <v>KIP3BHL</v>
          </cell>
          <cell r="B217" t="e">
            <v>#REF!</v>
          </cell>
          <cell r="C217" t="str">
            <v>Kipling 3</v>
          </cell>
          <cell r="D217" t="str">
            <v>23 Oz</v>
          </cell>
          <cell r="E217"/>
          <cell r="F217" t="str">
            <v>Integra HP</v>
          </cell>
          <cell r="G217" t="str">
            <v>Poetica</v>
          </cell>
          <cell r="H217">
            <v>56.79</v>
          </cell>
          <cell r="I217"/>
          <cell r="J217"/>
          <cell r="K217">
            <v>36.79</v>
          </cell>
          <cell r="L217">
            <v>35.79</v>
          </cell>
          <cell r="M217">
            <v>34.79</v>
          </cell>
        </row>
        <row r="218">
          <cell r="A218" t="str">
            <v>KIP3BSA</v>
          </cell>
          <cell r="B218" t="e">
            <v>#REF!</v>
          </cell>
          <cell r="C218" t="str">
            <v>Kipling 3</v>
          </cell>
          <cell r="D218" t="str">
            <v>23 Oz</v>
          </cell>
          <cell r="E218"/>
          <cell r="F218" t="str">
            <v>UltraBac RE</v>
          </cell>
          <cell r="G218" t="str">
            <v>Poetica</v>
          </cell>
          <cell r="H218">
            <v>52.79</v>
          </cell>
          <cell r="I218"/>
          <cell r="J218"/>
          <cell r="K218">
            <v>32.79</v>
          </cell>
          <cell r="L218">
            <v>31.79</v>
          </cell>
          <cell r="M218">
            <v>30.79</v>
          </cell>
        </row>
        <row r="219">
          <cell r="A219" t="str">
            <v>LECYBHL</v>
          </cell>
          <cell r="B219" t="e">
            <v>#REF!</v>
          </cell>
          <cell r="C219" t="str">
            <v>Legacy</v>
          </cell>
          <cell r="D219" t="str">
            <v>22 Oz</v>
          </cell>
          <cell r="E219"/>
          <cell r="F219" t="str">
            <v>Integra HP</v>
          </cell>
          <cell r="G219" t="str">
            <v>Chapters</v>
          </cell>
          <cell r="H219">
            <v>50.79</v>
          </cell>
          <cell r="I219"/>
          <cell r="J219"/>
          <cell r="K219">
            <v>30.79</v>
          </cell>
          <cell r="L219">
            <v>29.79</v>
          </cell>
          <cell r="M219">
            <v>28.79</v>
          </cell>
        </row>
        <row r="220">
          <cell r="A220" t="str">
            <v>LECYBSA</v>
          </cell>
          <cell r="B220" t="e">
            <v>#REF!</v>
          </cell>
          <cell r="C220" t="str">
            <v>Legacy</v>
          </cell>
          <cell r="D220" t="str">
            <v>22 Oz</v>
          </cell>
          <cell r="E220"/>
          <cell r="F220" t="str">
            <v>UltraBac RE</v>
          </cell>
          <cell r="G220" t="str">
            <v>Chapters</v>
          </cell>
          <cell r="H220">
            <v>46.79</v>
          </cell>
          <cell r="I220"/>
          <cell r="J220"/>
          <cell r="K220">
            <v>26.79</v>
          </cell>
          <cell r="L220">
            <v>25.79</v>
          </cell>
          <cell r="M220">
            <v>24.79</v>
          </cell>
        </row>
        <row r="221">
          <cell r="A221" t="str">
            <v>LEWIBHL</v>
          </cell>
          <cell r="B221" t="e">
            <v>#REF!</v>
          </cell>
          <cell r="C221" t="str">
            <v>Lewis</v>
          </cell>
          <cell r="D221" t="str">
            <v>24 Oz</v>
          </cell>
          <cell r="E221"/>
          <cell r="F221" t="str">
            <v>Integra HP</v>
          </cell>
          <cell r="G221" t="str">
            <v>Poetica</v>
          </cell>
          <cell r="H221">
            <v>56.79</v>
          </cell>
          <cell r="I221"/>
          <cell r="J221"/>
          <cell r="K221">
            <v>36.79</v>
          </cell>
          <cell r="L221">
            <v>35.79</v>
          </cell>
          <cell r="M221">
            <v>34.79</v>
          </cell>
        </row>
        <row r="222">
          <cell r="A222" t="str">
            <v>LEWIBSA</v>
          </cell>
          <cell r="B222" t="e">
            <v>#REF!</v>
          </cell>
          <cell r="C222" t="str">
            <v>Lewis</v>
          </cell>
          <cell r="D222" t="str">
            <v>24 Oz</v>
          </cell>
          <cell r="E222"/>
          <cell r="F222" t="str">
            <v>UltraBac RE</v>
          </cell>
          <cell r="G222" t="str">
            <v>Poetica</v>
          </cell>
          <cell r="H222">
            <v>52.79</v>
          </cell>
          <cell r="I222"/>
          <cell r="J222"/>
          <cell r="K222">
            <v>32.79</v>
          </cell>
          <cell r="L222">
            <v>31.79</v>
          </cell>
          <cell r="M222">
            <v>30.79</v>
          </cell>
        </row>
        <row r="223">
          <cell r="A223" t="str">
            <v>LOCUT6E</v>
          </cell>
          <cell r="B223" t="e">
            <v>#REF!</v>
          </cell>
          <cell r="C223" t="str">
            <v>Locus</v>
          </cell>
          <cell r="D223" t="str">
            <v>16 Oz</v>
          </cell>
          <cell r="E223" t="str">
            <v>12"X36"</v>
          </cell>
          <cell r="F223" t="str">
            <v>Infinity 2 Modular</v>
          </cell>
          <cell r="G223" t="str">
            <v>Liminal Space</v>
          </cell>
          <cell r="H223">
            <v>48.79</v>
          </cell>
          <cell r="I223"/>
          <cell r="J223"/>
          <cell r="K223">
            <v>28.79</v>
          </cell>
          <cell r="L223">
            <v>27.79</v>
          </cell>
          <cell r="M223">
            <v>26.79</v>
          </cell>
        </row>
        <row r="224">
          <cell r="A224" t="str">
            <v>LOCUT6P</v>
          </cell>
          <cell r="B224" t="e">
            <v>#N/A</v>
          </cell>
          <cell r="C224" t="str">
            <v>Locus</v>
          </cell>
          <cell r="D224" t="str">
            <v>16 Oz</v>
          </cell>
          <cell r="E224" t="str">
            <v>12"X36"</v>
          </cell>
          <cell r="F224" t="str">
            <v>Revolve II Modular</v>
          </cell>
          <cell r="G224" t="str">
            <v>Liminal Space</v>
          </cell>
          <cell r="H224">
            <v>48.79</v>
          </cell>
          <cell r="I224"/>
          <cell r="J224"/>
          <cell r="K224">
            <v>28.79</v>
          </cell>
          <cell r="L224">
            <v>27.79</v>
          </cell>
          <cell r="M224">
            <v>26.79</v>
          </cell>
        </row>
        <row r="225">
          <cell r="A225" t="str">
            <v>LOFIT6E</v>
          </cell>
          <cell r="B225" t="e">
            <v>#REF!</v>
          </cell>
          <cell r="C225" t="str">
            <v>Loopfield</v>
          </cell>
          <cell r="D225" t="str">
            <v xml:space="preserve">17 Oz </v>
          </cell>
          <cell r="E225" t="str">
            <v>12"X36"</v>
          </cell>
          <cell r="F225" t="str">
            <v>Infinity 2 Modular</v>
          </cell>
          <cell r="G225" t="str">
            <v>Studio Loop</v>
          </cell>
          <cell r="H225">
            <v>48.79</v>
          </cell>
          <cell r="I225"/>
          <cell r="J225"/>
          <cell r="K225">
            <v>28.79</v>
          </cell>
          <cell r="L225">
            <v>27.79</v>
          </cell>
          <cell r="M225">
            <v>26.79</v>
          </cell>
        </row>
        <row r="226">
          <cell r="A226" t="str">
            <v>LOFIT6P</v>
          </cell>
          <cell r="B226" t="e">
            <v>#N/A</v>
          </cell>
          <cell r="C226" t="str">
            <v>Loopfield</v>
          </cell>
          <cell r="D226" t="str">
            <v xml:space="preserve">17 Oz </v>
          </cell>
          <cell r="E226" t="str">
            <v>12"X36"</v>
          </cell>
          <cell r="F226" t="str">
            <v>Revolve II Modular</v>
          </cell>
          <cell r="G226" t="str">
            <v>Studio Loop</v>
          </cell>
          <cell r="H226">
            <v>48.79</v>
          </cell>
          <cell r="I226"/>
          <cell r="J226"/>
          <cell r="K226">
            <v>28.79</v>
          </cell>
          <cell r="L226">
            <v>27.79</v>
          </cell>
          <cell r="M226">
            <v>26.79</v>
          </cell>
        </row>
        <row r="227">
          <cell r="A227" t="str">
            <v>MAGNT6E</v>
          </cell>
          <cell r="B227" t="e">
            <v>#REF!</v>
          </cell>
          <cell r="C227" t="str">
            <v>Magnify</v>
          </cell>
          <cell r="D227" t="str">
            <v>34 Oz</v>
          </cell>
          <cell r="E227" t="str">
            <v>18"X36"</v>
          </cell>
          <cell r="F227" t="str">
            <v>Infinity 2 Modular</v>
          </cell>
          <cell r="G227" t="str">
            <v>Intrinsic</v>
          </cell>
          <cell r="H227">
            <v>53.79</v>
          </cell>
          <cell r="I227"/>
          <cell r="J227"/>
          <cell r="K227">
            <v>33.79</v>
          </cell>
          <cell r="L227">
            <v>32.79</v>
          </cell>
          <cell r="M227">
            <v>31.79</v>
          </cell>
        </row>
        <row r="228">
          <cell r="A228" t="str">
            <v>MAGNT6P</v>
          </cell>
          <cell r="B228" t="e">
            <v>#N/A</v>
          </cell>
          <cell r="C228" t="str">
            <v>Magnify</v>
          </cell>
          <cell r="D228" t="str">
            <v>34 Oz</v>
          </cell>
          <cell r="E228" t="str">
            <v>18"X36"</v>
          </cell>
          <cell r="F228" t="str">
            <v>Revolve II Modular</v>
          </cell>
          <cell r="G228" t="str">
            <v>Intrinsic</v>
          </cell>
          <cell r="H228">
            <v>53.79</v>
          </cell>
          <cell r="I228"/>
          <cell r="J228"/>
          <cell r="K228">
            <v>33.79</v>
          </cell>
          <cell r="L228">
            <v>32.79</v>
          </cell>
          <cell r="M228">
            <v>31.79</v>
          </cell>
        </row>
        <row r="229">
          <cell r="A229" t="str">
            <v>MABTT6E</v>
          </cell>
          <cell r="B229" t="e">
            <v>#REF!</v>
          </cell>
          <cell r="C229" t="str">
            <v>Mainboard</v>
          </cell>
          <cell r="D229" t="str">
            <v>20 Oz</v>
          </cell>
          <cell r="E229" t="str">
            <v>24"X24"</v>
          </cell>
          <cell r="F229" t="str">
            <v>Infinity 2 Modular</v>
          </cell>
          <cell r="G229" t="str">
            <v>Glitch Art</v>
          </cell>
          <cell r="H229">
            <v>49.79</v>
          </cell>
          <cell r="I229"/>
          <cell r="J229"/>
          <cell r="K229">
            <v>29.79</v>
          </cell>
          <cell r="L229">
            <v>28.79</v>
          </cell>
          <cell r="M229">
            <v>27.79</v>
          </cell>
        </row>
        <row r="230">
          <cell r="A230" t="str">
            <v>MABTT6P</v>
          </cell>
          <cell r="B230" t="e">
            <v>#N/A</v>
          </cell>
          <cell r="C230" t="str">
            <v>Mainboard</v>
          </cell>
          <cell r="D230" t="str">
            <v>20 Oz</v>
          </cell>
          <cell r="E230" t="str">
            <v>24"X24"</v>
          </cell>
          <cell r="F230" t="str">
            <v>Revolve II Modular</v>
          </cell>
          <cell r="G230" t="str">
            <v>Glitch Art</v>
          </cell>
          <cell r="H230">
            <v>49.79</v>
          </cell>
          <cell r="I230"/>
          <cell r="J230"/>
          <cell r="K230">
            <v>29.79</v>
          </cell>
          <cell r="L230">
            <v>28.79</v>
          </cell>
          <cell r="M230">
            <v>27.79</v>
          </cell>
        </row>
        <row r="231">
          <cell r="A231" t="str">
            <v>MANTBHL</v>
          </cell>
          <cell r="B231" t="e">
            <v>#REF!</v>
          </cell>
          <cell r="C231" t="str">
            <v>Mantra</v>
          </cell>
          <cell r="D231" t="str">
            <v>18 Oz</v>
          </cell>
          <cell r="E231"/>
          <cell r="F231" t="str">
            <v>Integra HP</v>
          </cell>
          <cell r="G231" t="str">
            <v>Notable</v>
          </cell>
          <cell r="H231">
            <v>51.79</v>
          </cell>
          <cell r="I231"/>
          <cell r="J231"/>
          <cell r="K231">
            <v>31.79</v>
          </cell>
          <cell r="L231">
            <v>30.79</v>
          </cell>
          <cell r="M231">
            <v>29.79</v>
          </cell>
        </row>
        <row r="232">
          <cell r="A232" t="str">
            <v>MANTBSA</v>
          </cell>
          <cell r="B232" t="e">
            <v>#REF!</v>
          </cell>
          <cell r="C232" t="str">
            <v>Mantra</v>
          </cell>
          <cell r="D232" t="str">
            <v>18 Oz</v>
          </cell>
          <cell r="E232"/>
          <cell r="F232" t="str">
            <v>UltraBac RE</v>
          </cell>
          <cell r="G232" t="str">
            <v>Notable</v>
          </cell>
          <cell r="H232">
            <v>47.79</v>
          </cell>
          <cell r="I232"/>
          <cell r="J232"/>
          <cell r="K232">
            <v>27.79</v>
          </cell>
          <cell r="L232">
            <v>26.79</v>
          </cell>
          <cell r="M232">
            <v>25.79</v>
          </cell>
        </row>
        <row r="233">
          <cell r="A233" t="str">
            <v>MAQUT6E</v>
          </cell>
          <cell r="B233" t="e">
            <v>#REF!</v>
          </cell>
          <cell r="C233" t="str">
            <v>Maquette</v>
          </cell>
          <cell r="D233" t="str">
            <v>21 Oz</v>
          </cell>
          <cell r="E233" t="str">
            <v xml:space="preserve"> 24"X24"</v>
          </cell>
          <cell r="F233" t="str">
            <v>Infinity 2 Modular</v>
          </cell>
          <cell r="G233" t="str">
            <v>Hocus Collection</v>
          </cell>
          <cell r="H233">
            <v>51.79</v>
          </cell>
          <cell r="I233"/>
          <cell r="J233"/>
          <cell r="K233">
            <v>31.79</v>
          </cell>
          <cell r="L233">
            <v>30.79</v>
          </cell>
          <cell r="M233">
            <v>29.79</v>
          </cell>
        </row>
        <row r="234">
          <cell r="A234" t="str">
            <v>MAQUT36</v>
          </cell>
          <cell r="B234" t="e">
            <v>#REF!</v>
          </cell>
          <cell r="C234" t="str">
            <v>Maquette</v>
          </cell>
          <cell r="D234" t="str">
            <v>21 Oz</v>
          </cell>
          <cell r="E234" t="str">
            <v>18"X36"</v>
          </cell>
          <cell r="F234" t="str">
            <v>Infinity 2 Modular</v>
          </cell>
          <cell r="G234" t="str">
            <v>Hocus Collection</v>
          </cell>
          <cell r="H234">
            <v>51.79</v>
          </cell>
          <cell r="I234"/>
          <cell r="J234"/>
          <cell r="K234">
            <v>31.79</v>
          </cell>
          <cell r="L234">
            <v>30.79</v>
          </cell>
          <cell r="M234">
            <v>29.79</v>
          </cell>
        </row>
        <row r="235">
          <cell r="A235" t="str">
            <v>MAQUT6P</v>
          </cell>
          <cell r="B235" t="e">
            <v>#N/A</v>
          </cell>
          <cell r="C235" t="str">
            <v>Maquette</v>
          </cell>
          <cell r="D235" t="str">
            <v>21 Oz</v>
          </cell>
          <cell r="E235" t="str">
            <v xml:space="preserve"> 24"X24"</v>
          </cell>
          <cell r="F235" t="str">
            <v>Revolve II Modular</v>
          </cell>
          <cell r="G235" t="str">
            <v>Hocus Collection</v>
          </cell>
          <cell r="H235">
            <v>51.79</v>
          </cell>
          <cell r="I235"/>
          <cell r="J235"/>
          <cell r="K235">
            <v>31.79</v>
          </cell>
          <cell r="L235">
            <v>30.79</v>
          </cell>
          <cell r="M235">
            <v>29.79</v>
          </cell>
        </row>
        <row r="236">
          <cell r="A236" t="str">
            <v>MAQ366P</v>
          </cell>
          <cell r="B236" t="e">
            <v>#N/A</v>
          </cell>
          <cell r="C236" t="str">
            <v>Maquette</v>
          </cell>
          <cell r="D236" t="str">
            <v>21 Oz</v>
          </cell>
          <cell r="E236" t="str">
            <v>18"X36"</v>
          </cell>
          <cell r="F236" t="str">
            <v>Revolve II Modular</v>
          </cell>
          <cell r="G236" t="str">
            <v>Hocus Collection</v>
          </cell>
          <cell r="H236">
            <v>51.79</v>
          </cell>
          <cell r="I236"/>
          <cell r="J236"/>
          <cell r="K236">
            <v>31.79</v>
          </cell>
          <cell r="L236">
            <v>30.79</v>
          </cell>
          <cell r="M236">
            <v>29.79</v>
          </cell>
        </row>
        <row r="237">
          <cell r="A237" t="str">
            <v>MELOT6E</v>
          </cell>
          <cell r="B237" t="e">
            <v>#REF!</v>
          </cell>
          <cell r="C237" t="str">
            <v>Mellow Loop</v>
          </cell>
          <cell r="D237" t="str">
            <v>17 Oz</v>
          </cell>
          <cell r="E237" t="str">
            <v>12"X36"</v>
          </cell>
          <cell r="F237" t="str">
            <v>Infinity 2 Modular</v>
          </cell>
          <cell r="G237" t="str">
            <v>The Need for Sound</v>
          </cell>
          <cell r="H237">
            <v>48.79</v>
          </cell>
          <cell r="I237"/>
          <cell r="J237"/>
          <cell r="K237">
            <v>28.79</v>
          </cell>
          <cell r="L237">
            <v>27.79</v>
          </cell>
          <cell r="M237">
            <v>26.79</v>
          </cell>
        </row>
        <row r="238">
          <cell r="A238" t="str">
            <v>MELOT6P</v>
          </cell>
          <cell r="B238" t="e">
            <v>#N/A</v>
          </cell>
          <cell r="C238" t="str">
            <v>Mellow Loop</v>
          </cell>
          <cell r="D238" t="str">
            <v>17 Oz</v>
          </cell>
          <cell r="E238" t="str">
            <v>12"X36"</v>
          </cell>
          <cell r="F238" t="str">
            <v>Revolve II Modular</v>
          </cell>
          <cell r="G238" t="str">
            <v>The Need for Sound</v>
          </cell>
          <cell r="H238">
            <v>48.79</v>
          </cell>
          <cell r="I238"/>
          <cell r="J238"/>
          <cell r="K238">
            <v>28.79</v>
          </cell>
          <cell r="L238">
            <v>27.79</v>
          </cell>
          <cell r="M238">
            <v>26.79</v>
          </cell>
        </row>
        <row r="239">
          <cell r="A239" t="str">
            <v>MERGT6E</v>
          </cell>
          <cell r="B239" t="e">
            <v>#REF!</v>
          </cell>
          <cell r="C239" t="str">
            <v>Merge</v>
          </cell>
          <cell r="D239" t="str">
            <v>24 Oz</v>
          </cell>
          <cell r="E239" t="str">
            <v>18"X36"</v>
          </cell>
          <cell r="F239" t="str">
            <v>Infinity 2 Modular</v>
          </cell>
          <cell r="G239" t="str">
            <v>Intrinsic</v>
          </cell>
          <cell r="H239">
            <v>51.79</v>
          </cell>
          <cell r="I239"/>
          <cell r="J239"/>
          <cell r="K239">
            <v>31.79</v>
          </cell>
          <cell r="L239">
            <v>30.79</v>
          </cell>
          <cell r="M239">
            <v>29.79</v>
          </cell>
        </row>
        <row r="240">
          <cell r="A240" t="str">
            <v>MERGT6P</v>
          </cell>
          <cell r="B240" t="e">
            <v>#N/A</v>
          </cell>
          <cell r="C240" t="str">
            <v>Merge</v>
          </cell>
          <cell r="D240" t="str">
            <v>24 Oz</v>
          </cell>
          <cell r="E240" t="str">
            <v>18"X36"</v>
          </cell>
          <cell r="F240" t="str">
            <v>Revolve II Modular</v>
          </cell>
          <cell r="G240" t="str">
            <v>Intrinsic</v>
          </cell>
          <cell r="H240">
            <v>51.79</v>
          </cell>
          <cell r="I240"/>
          <cell r="J240"/>
          <cell r="K240">
            <v>31.79</v>
          </cell>
          <cell r="L240">
            <v>30.79</v>
          </cell>
          <cell r="M240">
            <v>29.79</v>
          </cell>
        </row>
        <row r="241">
          <cell r="A241" t="str">
            <v>MESHT6E</v>
          </cell>
          <cell r="B241" t="e">
            <v>#REF!</v>
          </cell>
          <cell r="C241" t="str">
            <v>Mesh</v>
          </cell>
          <cell r="D241" t="str">
            <v>14 Oz</v>
          </cell>
          <cell r="E241" t="str">
            <v>18"X36"</v>
          </cell>
          <cell r="F241" t="str">
            <v>Infinity 2 Modular</v>
          </cell>
          <cell r="G241" t="str">
            <v>Urban Grid</v>
          </cell>
          <cell r="H241">
            <v>46</v>
          </cell>
          <cell r="I241"/>
          <cell r="J241"/>
          <cell r="K241">
            <v>26</v>
          </cell>
          <cell r="L241">
            <v>25</v>
          </cell>
          <cell r="M241">
            <v>24</v>
          </cell>
        </row>
        <row r="242">
          <cell r="A242" t="str">
            <v>MESHT6P</v>
          </cell>
          <cell r="B242" t="e">
            <v>#N/A</v>
          </cell>
          <cell r="C242" t="str">
            <v>Mesh</v>
          </cell>
          <cell r="D242" t="str">
            <v>14 Oz</v>
          </cell>
          <cell r="E242" t="str">
            <v>18"X36"</v>
          </cell>
          <cell r="F242" t="str">
            <v>Revolve II Modular</v>
          </cell>
          <cell r="G242" t="str">
            <v>Urban Grid</v>
          </cell>
          <cell r="H242">
            <v>46</v>
          </cell>
          <cell r="I242"/>
          <cell r="J242"/>
          <cell r="K242">
            <v>26</v>
          </cell>
          <cell r="L242">
            <v>25</v>
          </cell>
          <cell r="M242">
            <v>24</v>
          </cell>
        </row>
        <row r="243">
          <cell r="A243" t="str">
            <v>MESHBHL</v>
          </cell>
          <cell r="B243" t="e">
            <v>#REF!</v>
          </cell>
          <cell r="C243" t="str">
            <v>Mesh</v>
          </cell>
          <cell r="D243" t="str">
            <v>16 Oz</v>
          </cell>
          <cell r="E243"/>
          <cell r="F243" t="str">
            <v>Integra HP</v>
          </cell>
          <cell r="G243" t="str">
            <v>Urban Grid</v>
          </cell>
          <cell r="H243">
            <v>44.79</v>
          </cell>
          <cell r="I243"/>
          <cell r="J243"/>
          <cell r="K243">
            <v>24.79</v>
          </cell>
          <cell r="L243">
            <v>23.79</v>
          </cell>
          <cell r="M243">
            <v>22.79</v>
          </cell>
        </row>
        <row r="244">
          <cell r="A244" t="str">
            <v>MESHBSA</v>
          </cell>
          <cell r="B244" t="e">
            <v>#REF!</v>
          </cell>
          <cell r="C244" t="str">
            <v>Mesh</v>
          </cell>
          <cell r="D244" t="str">
            <v>16 Oz</v>
          </cell>
          <cell r="E244"/>
          <cell r="F244" t="str">
            <v>UltraBac RE</v>
          </cell>
          <cell r="G244" t="str">
            <v>Urban Grid</v>
          </cell>
          <cell r="H244">
            <v>41.79</v>
          </cell>
          <cell r="I244"/>
          <cell r="J244"/>
          <cell r="K244">
            <v>21.79</v>
          </cell>
          <cell r="L244">
            <v>20.79</v>
          </cell>
          <cell r="M244">
            <v>19.79</v>
          </cell>
        </row>
        <row r="245">
          <cell r="A245" t="str">
            <v>MIROT6E</v>
          </cell>
          <cell r="B245" t="e">
            <v>#REF!</v>
          </cell>
          <cell r="C245" t="str">
            <v>Miro</v>
          </cell>
          <cell r="D245" t="str">
            <v>17 Oz</v>
          </cell>
          <cell r="E245" t="str">
            <v>12"X36"</v>
          </cell>
          <cell r="F245" t="str">
            <v>Infinity 2 Modular</v>
          </cell>
          <cell r="G245" t="str">
            <v>Curated Underfoot</v>
          </cell>
          <cell r="H245">
            <v>48.79</v>
          </cell>
          <cell r="I245"/>
          <cell r="J245"/>
          <cell r="K245">
            <v>28.79</v>
          </cell>
          <cell r="L245">
            <v>27.79</v>
          </cell>
          <cell r="M245">
            <v>26.79</v>
          </cell>
        </row>
        <row r="246">
          <cell r="A246" t="str">
            <v>MIROT6P</v>
          </cell>
          <cell r="B246" t="e">
            <v>#N/A</v>
          </cell>
          <cell r="C246" t="str">
            <v>Miro</v>
          </cell>
          <cell r="D246" t="str">
            <v>17 Oz</v>
          </cell>
          <cell r="E246" t="str">
            <v>12"X36"</v>
          </cell>
          <cell r="F246" t="str">
            <v>Revolve II Modular</v>
          </cell>
          <cell r="G246" t="str">
            <v>Curated Underfoot</v>
          </cell>
          <cell r="H246">
            <v>48.79</v>
          </cell>
          <cell r="I246"/>
          <cell r="J246"/>
          <cell r="K246">
            <v>28.79</v>
          </cell>
          <cell r="L246">
            <v>27.79</v>
          </cell>
          <cell r="M246">
            <v>26.79</v>
          </cell>
        </row>
        <row r="247">
          <cell r="A247" t="str">
            <v>MODOT6E</v>
          </cell>
          <cell r="B247" t="e">
            <v>#REF!</v>
          </cell>
          <cell r="C247" t="str">
            <v>Modo</v>
          </cell>
          <cell r="D247" t="str">
            <v>18 Oz</v>
          </cell>
          <cell r="E247" t="str">
            <v>12"X36"</v>
          </cell>
          <cell r="F247" t="str">
            <v>Infinity 2 Modular</v>
          </cell>
          <cell r="G247" t="str">
            <v>Curated Underfoot</v>
          </cell>
          <cell r="H247">
            <v>48.79</v>
          </cell>
          <cell r="I247"/>
          <cell r="J247"/>
          <cell r="K247">
            <v>28.79</v>
          </cell>
          <cell r="L247">
            <v>27.79</v>
          </cell>
          <cell r="M247">
            <v>26.79</v>
          </cell>
        </row>
        <row r="248">
          <cell r="A248" t="str">
            <v>MODOT6P</v>
          </cell>
          <cell r="B248" t="e">
            <v>#N/A</v>
          </cell>
          <cell r="C248" t="str">
            <v>Modo</v>
          </cell>
          <cell r="D248" t="str">
            <v>18 Oz</v>
          </cell>
          <cell r="E248" t="str">
            <v>12"X36"</v>
          </cell>
          <cell r="F248" t="str">
            <v>Revolve II Modular</v>
          </cell>
          <cell r="G248" t="str">
            <v>Curated Underfoot</v>
          </cell>
          <cell r="H248">
            <v>48.79</v>
          </cell>
          <cell r="I248"/>
          <cell r="J248"/>
          <cell r="K248">
            <v>28.79</v>
          </cell>
          <cell r="L248">
            <v>27.79</v>
          </cell>
          <cell r="M248">
            <v>26.79</v>
          </cell>
        </row>
        <row r="249">
          <cell r="A249" t="str">
            <v>MONTT6E</v>
          </cell>
          <cell r="B249" t="e">
            <v>#REF!</v>
          </cell>
          <cell r="C249" t="str">
            <v>Montage</v>
          </cell>
          <cell r="D249" t="str">
            <v xml:space="preserve">24 Oz </v>
          </cell>
          <cell r="E249" t="str">
            <v>24"X24"</v>
          </cell>
          <cell r="F249" t="str">
            <v>Infinity 2 Modular</v>
          </cell>
          <cell r="G249" t="str">
            <v>Vivendi</v>
          </cell>
          <cell r="H249">
            <v>56.79</v>
          </cell>
          <cell r="I249"/>
          <cell r="J249"/>
          <cell r="K249">
            <v>36.79</v>
          </cell>
          <cell r="L249">
            <v>35.79</v>
          </cell>
          <cell r="M249">
            <v>34.79</v>
          </cell>
        </row>
        <row r="250">
          <cell r="A250" t="str">
            <v>MONTT6P</v>
          </cell>
          <cell r="B250" t="e">
            <v>#N/A</v>
          </cell>
          <cell r="C250" t="str">
            <v>Montage</v>
          </cell>
          <cell r="D250" t="str">
            <v xml:space="preserve">24 Oz </v>
          </cell>
          <cell r="E250" t="str">
            <v>24"X24"</v>
          </cell>
          <cell r="F250" t="str">
            <v>Revolve II Modular</v>
          </cell>
          <cell r="G250" t="str">
            <v>Vivendi</v>
          </cell>
          <cell r="H250">
            <v>56.79</v>
          </cell>
          <cell r="I250"/>
          <cell r="J250"/>
          <cell r="K250">
            <v>36.79</v>
          </cell>
          <cell r="L250">
            <v>35.79</v>
          </cell>
          <cell r="M250">
            <v>34.79</v>
          </cell>
        </row>
        <row r="251">
          <cell r="A251" t="str">
            <v>MONTBHL</v>
          </cell>
          <cell r="B251" t="e">
            <v>#REF!</v>
          </cell>
          <cell r="C251" t="str">
            <v>Montage</v>
          </cell>
          <cell r="D251" t="str">
            <v xml:space="preserve">24 Oz </v>
          </cell>
          <cell r="E251"/>
          <cell r="F251" t="str">
            <v>Integra HP</v>
          </cell>
          <cell r="G251" t="str">
            <v>Vivendi</v>
          </cell>
          <cell r="H251">
            <v>56.79</v>
          </cell>
          <cell r="I251"/>
          <cell r="J251"/>
          <cell r="K251">
            <v>36.79</v>
          </cell>
          <cell r="L251">
            <v>35.79</v>
          </cell>
          <cell r="M251">
            <v>34.79</v>
          </cell>
        </row>
        <row r="252">
          <cell r="A252" t="str">
            <v>MONTBSA</v>
          </cell>
          <cell r="B252" t="e">
            <v>#REF!</v>
          </cell>
          <cell r="C252" t="str">
            <v>Montage</v>
          </cell>
          <cell r="D252" t="str">
            <v xml:space="preserve">24 Oz </v>
          </cell>
          <cell r="E252"/>
          <cell r="F252" t="str">
            <v>UltraBac RE</v>
          </cell>
          <cell r="G252" t="str">
            <v>Vivendi</v>
          </cell>
          <cell r="H252">
            <v>52.79</v>
          </cell>
          <cell r="I252"/>
          <cell r="J252"/>
          <cell r="K252">
            <v>32.79</v>
          </cell>
          <cell r="L252">
            <v>31.79</v>
          </cell>
          <cell r="M252">
            <v>30.79</v>
          </cell>
        </row>
        <row r="253">
          <cell r="A253" t="str">
            <v>MOGTT6E</v>
          </cell>
          <cell r="B253" t="e">
            <v>#REF!</v>
          </cell>
          <cell r="C253" t="str">
            <v>Montgomery</v>
          </cell>
          <cell r="D253" t="str">
            <v xml:space="preserve">24 Oz </v>
          </cell>
          <cell r="E253" t="str">
            <v>24"X24"</v>
          </cell>
          <cell r="F253" t="str">
            <v>Infinity 2 Modular</v>
          </cell>
          <cell r="G253" t="str">
            <v>Poetica</v>
          </cell>
          <cell r="H253">
            <v>56.79</v>
          </cell>
          <cell r="I253"/>
          <cell r="J253"/>
          <cell r="K253">
            <v>36.79</v>
          </cell>
          <cell r="L253">
            <v>35.79</v>
          </cell>
          <cell r="M253">
            <v>34.79</v>
          </cell>
        </row>
        <row r="254">
          <cell r="A254" t="str">
            <v>MOGTT6P</v>
          </cell>
          <cell r="B254" t="e">
            <v>#N/A</v>
          </cell>
          <cell r="C254" t="str">
            <v>Montgomery</v>
          </cell>
          <cell r="D254" t="str">
            <v xml:space="preserve">24 Oz </v>
          </cell>
          <cell r="E254" t="str">
            <v>24"X24"</v>
          </cell>
          <cell r="F254" t="str">
            <v>Revolve II Modular</v>
          </cell>
          <cell r="G254" t="str">
            <v>Poetica</v>
          </cell>
          <cell r="H254">
            <v>56.79</v>
          </cell>
          <cell r="I254"/>
          <cell r="J254"/>
          <cell r="K254">
            <v>36.79</v>
          </cell>
          <cell r="L254">
            <v>35.79</v>
          </cell>
          <cell r="M254">
            <v>34.79</v>
          </cell>
        </row>
        <row r="255">
          <cell r="A255" t="str">
            <v>MOGTBHL</v>
          </cell>
          <cell r="B255" t="e">
            <v>#REF!</v>
          </cell>
          <cell r="C255" t="str">
            <v>Montgomery</v>
          </cell>
          <cell r="D255" t="str">
            <v xml:space="preserve">24 Oz </v>
          </cell>
          <cell r="E255"/>
          <cell r="F255" t="str">
            <v>Integra HP</v>
          </cell>
          <cell r="G255" t="str">
            <v>Poetica</v>
          </cell>
          <cell r="H255">
            <v>56.79</v>
          </cell>
          <cell r="I255"/>
          <cell r="J255"/>
          <cell r="K255">
            <v>36.79</v>
          </cell>
          <cell r="L255">
            <v>35.79</v>
          </cell>
          <cell r="M255">
            <v>34.79</v>
          </cell>
        </row>
        <row r="256">
          <cell r="A256" t="str">
            <v>MOGTBSA</v>
          </cell>
          <cell r="B256" t="e">
            <v>#REF!</v>
          </cell>
          <cell r="C256" t="str">
            <v>Montgomery</v>
          </cell>
          <cell r="D256" t="str">
            <v xml:space="preserve">24 Oz </v>
          </cell>
          <cell r="E256"/>
          <cell r="F256" t="str">
            <v>UltraBac RE</v>
          </cell>
          <cell r="G256" t="str">
            <v>Poetica</v>
          </cell>
          <cell r="H256">
            <v>52.79</v>
          </cell>
          <cell r="I256"/>
          <cell r="J256"/>
          <cell r="K256">
            <v>32.79</v>
          </cell>
          <cell r="L256">
            <v>31.79</v>
          </cell>
          <cell r="M256">
            <v>30.79</v>
          </cell>
        </row>
        <row r="257">
          <cell r="A257" t="str">
            <v>MOSOT6E</v>
          </cell>
          <cell r="B257" t="e">
            <v>#REF!</v>
          </cell>
          <cell r="C257" t="str">
            <v>Moso</v>
          </cell>
          <cell r="D257" t="str">
            <v xml:space="preserve">22 Oz </v>
          </cell>
          <cell r="E257" t="str">
            <v>24"X24"</v>
          </cell>
          <cell r="F257" t="str">
            <v>Infinity 2 Modular</v>
          </cell>
          <cell r="G257" t="str">
            <v>Entwined</v>
          </cell>
          <cell r="H257">
            <v>51.79</v>
          </cell>
          <cell r="I257"/>
          <cell r="J257"/>
          <cell r="K257">
            <v>31.79</v>
          </cell>
          <cell r="L257">
            <v>30.79</v>
          </cell>
          <cell r="M257">
            <v>29.79</v>
          </cell>
        </row>
        <row r="258">
          <cell r="A258" t="str">
            <v>MOSOT6P</v>
          </cell>
          <cell r="B258" t="e">
            <v>#N/A</v>
          </cell>
          <cell r="C258" t="str">
            <v>Moso</v>
          </cell>
          <cell r="D258" t="str">
            <v xml:space="preserve">22 Oz </v>
          </cell>
          <cell r="E258" t="str">
            <v>24"X24"</v>
          </cell>
          <cell r="F258" t="str">
            <v>Revolve II Modular</v>
          </cell>
          <cell r="G258" t="str">
            <v>Entwined</v>
          </cell>
          <cell r="H258">
            <v>50.79</v>
          </cell>
          <cell r="I258"/>
          <cell r="J258"/>
          <cell r="K258">
            <v>30.79</v>
          </cell>
          <cell r="L258">
            <v>29.79</v>
          </cell>
          <cell r="M258">
            <v>28.79</v>
          </cell>
        </row>
        <row r="259">
          <cell r="A259" t="str">
            <v>MOSOBHL</v>
          </cell>
          <cell r="B259" t="e">
            <v>#REF!</v>
          </cell>
          <cell r="C259" t="str">
            <v>Moso</v>
          </cell>
          <cell r="D259" t="str">
            <v xml:space="preserve">22 Oz </v>
          </cell>
          <cell r="E259"/>
          <cell r="F259" t="str">
            <v>Integra HP</v>
          </cell>
          <cell r="G259" t="str">
            <v>Entwined</v>
          </cell>
          <cell r="H259">
            <v>52.79</v>
          </cell>
          <cell r="I259"/>
          <cell r="J259"/>
          <cell r="K259">
            <v>32.79</v>
          </cell>
          <cell r="L259">
            <v>31.79</v>
          </cell>
          <cell r="M259">
            <v>30.79</v>
          </cell>
        </row>
        <row r="260">
          <cell r="A260" t="str">
            <v>MOSOBSA</v>
          </cell>
          <cell r="B260" t="e">
            <v>#REF!</v>
          </cell>
          <cell r="C260" t="str">
            <v>Moso</v>
          </cell>
          <cell r="D260" t="str">
            <v xml:space="preserve">22 Oz </v>
          </cell>
          <cell r="E260"/>
          <cell r="F260" t="str">
            <v>UltraBac RE</v>
          </cell>
          <cell r="G260" t="str">
            <v>Entwined</v>
          </cell>
          <cell r="H260">
            <v>46.79</v>
          </cell>
          <cell r="I260"/>
          <cell r="J260"/>
          <cell r="K260">
            <v>26.79</v>
          </cell>
          <cell r="L260">
            <v>25.79</v>
          </cell>
          <cell r="M260">
            <v>24.79</v>
          </cell>
        </row>
        <row r="261">
          <cell r="A261" t="str">
            <v>MOFLT6E</v>
          </cell>
          <cell r="B261" t="e">
            <v>#REF!</v>
          </cell>
          <cell r="C261" t="str">
            <v>Mountain Fold</v>
          </cell>
          <cell r="D261" t="str">
            <v xml:space="preserve">24 Oz </v>
          </cell>
          <cell r="E261" t="str">
            <v>24"X24"</v>
          </cell>
          <cell r="F261" t="str">
            <v>Infinity 2 Modular</v>
          </cell>
          <cell r="G261" t="str">
            <v>Origami</v>
          </cell>
          <cell r="H261">
            <v>51.79</v>
          </cell>
          <cell r="I261"/>
          <cell r="J261"/>
          <cell r="K261">
            <v>31.79</v>
          </cell>
          <cell r="L261">
            <v>30.79</v>
          </cell>
          <cell r="M261">
            <v>29.79</v>
          </cell>
        </row>
        <row r="262">
          <cell r="A262" t="str">
            <v>MOFLT6P</v>
          </cell>
          <cell r="B262" t="e">
            <v>#N/A</v>
          </cell>
          <cell r="C262" t="str">
            <v>Mountain Fold</v>
          </cell>
          <cell r="D262" t="str">
            <v xml:space="preserve">24 Oz </v>
          </cell>
          <cell r="E262" t="str">
            <v>24"X24"</v>
          </cell>
          <cell r="F262" t="str">
            <v>Revolve II Modular</v>
          </cell>
          <cell r="G262" t="str">
            <v>Origami</v>
          </cell>
          <cell r="H262">
            <v>51.79</v>
          </cell>
          <cell r="I262"/>
          <cell r="J262"/>
          <cell r="K262">
            <v>31.79</v>
          </cell>
          <cell r="L262">
            <v>30.79</v>
          </cell>
          <cell r="M262">
            <v>29.79</v>
          </cell>
        </row>
        <row r="263">
          <cell r="A263" t="str">
            <v>MULTT6E</v>
          </cell>
          <cell r="B263" t="e">
            <v>#REF!</v>
          </cell>
          <cell r="C263" t="str">
            <v>Multiplexer</v>
          </cell>
          <cell r="D263" t="str">
            <v>20 Oz</v>
          </cell>
          <cell r="E263" t="str">
            <v>24"X24"</v>
          </cell>
          <cell r="F263" t="str">
            <v>Infinity 2 Modular</v>
          </cell>
          <cell r="G263" t="str">
            <v>Googie</v>
          </cell>
          <cell r="H263">
            <v>50.79</v>
          </cell>
          <cell r="I263"/>
          <cell r="J263"/>
          <cell r="K263">
            <v>30.79</v>
          </cell>
          <cell r="L263">
            <v>29.79</v>
          </cell>
          <cell r="M263">
            <v>28.79</v>
          </cell>
        </row>
        <row r="264">
          <cell r="A264" t="str">
            <v>MULTT6P</v>
          </cell>
          <cell r="B264" t="e">
            <v>#N/A</v>
          </cell>
          <cell r="C264" t="str">
            <v>Multiplexer</v>
          </cell>
          <cell r="D264" t="str">
            <v>20 Oz</v>
          </cell>
          <cell r="E264" t="str">
            <v>24"X24"</v>
          </cell>
          <cell r="F264" t="str">
            <v>Revolve II Modular</v>
          </cell>
          <cell r="G264" t="str">
            <v>Googie</v>
          </cell>
          <cell r="H264">
            <v>50.79</v>
          </cell>
          <cell r="I264"/>
          <cell r="J264"/>
          <cell r="K264">
            <v>30.79</v>
          </cell>
          <cell r="L264">
            <v>29.79</v>
          </cell>
          <cell r="M264">
            <v>28.79</v>
          </cell>
        </row>
        <row r="265">
          <cell r="A265" t="str">
            <v>MULTBHL</v>
          </cell>
          <cell r="B265" t="e">
            <v>#REF!</v>
          </cell>
          <cell r="C265" t="str">
            <v>Multiplexer</v>
          </cell>
          <cell r="D265" t="str">
            <v>20 Oz</v>
          </cell>
          <cell r="E265"/>
          <cell r="F265" t="str">
            <v>Integra HP</v>
          </cell>
          <cell r="G265" t="str">
            <v>Googie</v>
          </cell>
          <cell r="H265">
            <v>50.79</v>
          </cell>
          <cell r="I265"/>
          <cell r="J265"/>
          <cell r="K265">
            <v>30.79</v>
          </cell>
          <cell r="L265">
            <v>29.79</v>
          </cell>
          <cell r="M265">
            <v>28.79</v>
          </cell>
        </row>
        <row r="266">
          <cell r="A266" t="str">
            <v>MULTBSA</v>
          </cell>
          <cell r="B266" t="e">
            <v>#REF!</v>
          </cell>
          <cell r="C266" t="str">
            <v>Multiplexer</v>
          </cell>
          <cell r="D266" t="str">
            <v>20 Oz</v>
          </cell>
          <cell r="E266"/>
          <cell r="F266" t="str">
            <v>UltraBac RE</v>
          </cell>
          <cell r="G266" t="str">
            <v>Googie</v>
          </cell>
          <cell r="H266">
            <v>46.79</v>
          </cell>
          <cell r="I266"/>
          <cell r="J266"/>
          <cell r="K266">
            <v>26.79</v>
          </cell>
          <cell r="L266">
            <v>25.79</v>
          </cell>
          <cell r="M266">
            <v>24.79</v>
          </cell>
        </row>
        <row r="267">
          <cell r="A267" t="str">
            <v>MUSET6E</v>
          </cell>
          <cell r="B267" t="e">
            <v>#REF!</v>
          </cell>
          <cell r="C267" t="str">
            <v>Muse</v>
          </cell>
          <cell r="D267" t="str">
            <v>18 Oz</v>
          </cell>
          <cell r="E267" t="str">
            <v>12"X36"</v>
          </cell>
          <cell r="F267" t="str">
            <v>Infinity 2 Modular</v>
          </cell>
          <cell r="G267" t="str">
            <v>Notable</v>
          </cell>
          <cell r="H267">
            <v>52.79</v>
          </cell>
          <cell r="I267"/>
          <cell r="J267"/>
          <cell r="K267">
            <v>32.79</v>
          </cell>
          <cell r="L267">
            <v>31.79</v>
          </cell>
          <cell r="M267">
            <v>30.79</v>
          </cell>
        </row>
        <row r="268">
          <cell r="A268" t="str">
            <v>MUSET6P</v>
          </cell>
          <cell r="B268" t="e">
            <v>#N/A</v>
          </cell>
          <cell r="C268" t="str">
            <v>Muse</v>
          </cell>
          <cell r="D268" t="str">
            <v>18 Oz</v>
          </cell>
          <cell r="E268" t="str">
            <v>12"X36"</v>
          </cell>
          <cell r="F268" t="str">
            <v>Revolve II Modular</v>
          </cell>
          <cell r="G268" t="str">
            <v>Notable</v>
          </cell>
          <cell r="H268">
            <v>52.79</v>
          </cell>
          <cell r="I268"/>
          <cell r="J268"/>
          <cell r="K268">
            <v>32.79</v>
          </cell>
          <cell r="L268">
            <v>31.79</v>
          </cell>
          <cell r="M268">
            <v>30.79</v>
          </cell>
        </row>
        <row r="269">
          <cell r="A269" t="str">
            <v>MUSEBHL</v>
          </cell>
          <cell r="B269" t="e">
            <v>#REF!</v>
          </cell>
          <cell r="C269" t="str">
            <v>Muse</v>
          </cell>
          <cell r="D269" t="str">
            <v>18 Oz</v>
          </cell>
          <cell r="E269"/>
          <cell r="F269" t="str">
            <v>Integra HP</v>
          </cell>
          <cell r="G269" t="str">
            <v>Notable</v>
          </cell>
          <cell r="H269">
            <v>51.79</v>
          </cell>
          <cell r="I269"/>
          <cell r="J269"/>
          <cell r="K269">
            <v>31.79</v>
          </cell>
          <cell r="L269">
            <v>30.79</v>
          </cell>
          <cell r="M269">
            <v>29.79</v>
          </cell>
        </row>
        <row r="270">
          <cell r="A270" t="str">
            <v>MUSEBSA</v>
          </cell>
          <cell r="B270" t="e">
            <v>#REF!</v>
          </cell>
          <cell r="C270" t="str">
            <v>Muse</v>
          </cell>
          <cell r="D270" t="str">
            <v>18 Oz</v>
          </cell>
          <cell r="E270"/>
          <cell r="F270" t="str">
            <v>UltraBac RE</v>
          </cell>
          <cell r="G270" t="str">
            <v>Notable</v>
          </cell>
          <cell r="H270">
            <v>47.79</v>
          </cell>
          <cell r="I270"/>
          <cell r="J270"/>
          <cell r="K270">
            <v>27.79</v>
          </cell>
          <cell r="L270">
            <v>26.79</v>
          </cell>
          <cell r="M270">
            <v>25.79</v>
          </cell>
        </row>
        <row r="271">
          <cell r="A271" t="str">
            <v>NASHT6E</v>
          </cell>
          <cell r="B271" t="e">
            <v>#REF!</v>
          </cell>
          <cell r="C271" t="str">
            <v>Nashville</v>
          </cell>
          <cell r="D271" t="str">
            <v xml:space="preserve">22 Oz </v>
          </cell>
          <cell r="E271" t="str">
            <v>18"X36"</v>
          </cell>
          <cell r="F271" t="str">
            <v>Infinity 2 Modular</v>
          </cell>
          <cell r="G271" t="str">
            <v>Design Local</v>
          </cell>
          <cell r="H271">
            <v>51.79</v>
          </cell>
          <cell r="I271"/>
          <cell r="J271"/>
          <cell r="K271">
            <v>31.79</v>
          </cell>
          <cell r="L271">
            <v>30.79</v>
          </cell>
          <cell r="M271">
            <v>29.79</v>
          </cell>
        </row>
        <row r="272">
          <cell r="A272" t="str">
            <v>NASHT6P</v>
          </cell>
          <cell r="B272" t="e">
            <v>#N/A</v>
          </cell>
          <cell r="C272" t="str">
            <v>Nashville</v>
          </cell>
          <cell r="D272" t="str">
            <v xml:space="preserve">22 Oz </v>
          </cell>
          <cell r="E272" t="str">
            <v>18"X36"</v>
          </cell>
          <cell r="F272" t="str">
            <v>Revolve II Modular</v>
          </cell>
          <cell r="G272" t="str">
            <v>Design Local</v>
          </cell>
          <cell r="H272">
            <v>51.79</v>
          </cell>
          <cell r="I272"/>
          <cell r="J272"/>
          <cell r="K272">
            <v>31.79</v>
          </cell>
          <cell r="L272">
            <v>30.79</v>
          </cell>
          <cell r="M272">
            <v>29.79</v>
          </cell>
        </row>
        <row r="273">
          <cell r="A273" t="str">
            <v>NOONBHL</v>
          </cell>
          <cell r="B273" t="e">
            <v>#REF!</v>
          </cell>
          <cell r="C273" t="str">
            <v>Notion</v>
          </cell>
          <cell r="D273" t="str">
            <v>22 Oz</v>
          </cell>
          <cell r="E273"/>
          <cell r="F273" t="str">
            <v>Integra HP</v>
          </cell>
          <cell r="G273" t="str">
            <v>Chapters</v>
          </cell>
          <cell r="H273">
            <v>50.79</v>
          </cell>
          <cell r="I273"/>
          <cell r="J273"/>
          <cell r="K273">
            <v>30.79</v>
          </cell>
          <cell r="L273">
            <v>29.79</v>
          </cell>
          <cell r="M273">
            <v>28.79</v>
          </cell>
        </row>
        <row r="274">
          <cell r="A274" t="str">
            <v>NOONBSA</v>
          </cell>
          <cell r="B274" t="e">
            <v>#REF!</v>
          </cell>
          <cell r="C274" t="str">
            <v>Notion</v>
          </cell>
          <cell r="D274" t="str">
            <v>22 Oz</v>
          </cell>
          <cell r="E274"/>
          <cell r="F274" t="str">
            <v>UltraBac RE</v>
          </cell>
          <cell r="G274" t="str">
            <v>Chapters</v>
          </cell>
          <cell r="H274">
            <v>46.79</v>
          </cell>
          <cell r="I274"/>
          <cell r="J274"/>
          <cell r="K274">
            <v>26.79</v>
          </cell>
          <cell r="L274">
            <v>25.79</v>
          </cell>
          <cell r="M274">
            <v>24.79</v>
          </cell>
        </row>
        <row r="275">
          <cell r="A275" t="str">
            <v>OBSET6E</v>
          </cell>
          <cell r="B275" t="e">
            <v>#REF!</v>
          </cell>
          <cell r="C275" t="str">
            <v>Observer</v>
          </cell>
          <cell r="D275" t="str">
            <v>19 Oz</v>
          </cell>
          <cell r="E275" t="str">
            <v>24"X24"</v>
          </cell>
          <cell r="F275" t="str">
            <v>Infinity 2 Modular</v>
          </cell>
          <cell r="G275" t="str">
            <v>Hocus Collection</v>
          </cell>
          <cell r="H275">
            <v>51.79</v>
          </cell>
          <cell r="I275"/>
          <cell r="J275"/>
          <cell r="K275">
            <v>31.79</v>
          </cell>
          <cell r="L275">
            <v>30.79</v>
          </cell>
          <cell r="M275">
            <v>29.79</v>
          </cell>
        </row>
        <row r="276">
          <cell r="A276" t="str">
            <v>OBSET36</v>
          </cell>
          <cell r="B276" t="e">
            <v>#REF!</v>
          </cell>
          <cell r="C276" t="str">
            <v>Observer</v>
          </cell>
          <cell r="D276" t="str">
            <v>19 Oz</v>
          </cell>
          <cell r="E276" t="str">
            <v>18"X36"</v>
          </cell>
          <cell r="F276" t="str">
            <v>Infinity 2 Modular</v>
          </cell>
          <cell r="G276" t="str">
            <v>Hocus Collection</v>
          </cell>
          <cell r="H276">
            <v>51.79</v>
          </cell>
          <cell r="I276"/>
          <cell r="J276"/>
          <cell r="K276">
            <v>31.79</v>
          </cell>
          <cell r="L276">
            <v>30.79</v>
          </cell>
          <cell r="M276">
            <v>29.79</v>
          </cell>
        </row>
        <row r="277">
          <cell r="A277" t="str">
            <v>OBSET6P</v>
          </cell>
          <cell r="B277" t="e">
            <v>#N/A</v>
          </cell>
          <cell r="C277" t="str">
            <v>Observer</v>
          </cell>
          <cell r="D277" t="str">
            <v>19 Oz</v>
          </cell>
          <cell r="E277" t="str">
            <v>24"X24"</v>
          </cell>
          <cell r="F277" t="str">
            <v>Revolve II Modular</v>
          </cell>
          <cell r="G277" t="str">
            <v>Hocus Collection</v>
          </cell>
          <cell r="H277">
            <v>51.79</v>
          </cell>
          <cell r="I277"/>
          <cell r="J277"/>
          <cell r="K277">
            <v>31.79</v>
          </cell>
          <cell r="L277">
            <v>30.79</v>
          </cell>
          <cell r="M277">
            <v>29.79</v>
          </cell>
        </row>
        <row r="278">
          <cell r="A278" t="str">
            <v>OBS366P</v>
          </cell>
          <cell r="B278" t="e">
            <v>#N/A</v>
          </cell>
          <cell r="C278" t="str">
            <v>Observer</v>
          </cell>
          <cell r="D278" t="str">
            <v>19 Oz</v>
          </cell>
          <cell r="E278" t="str">
            <v>18"X36"</v>
          </cell>
          <cell r="F278" t="str">
            <v>Revolve II Modular</v>
          </cell>
          <cell r="G278" t="str">
            <v>Hocus Collection</v>
          </cell>
          <cell r="H278">
            <v>51.79</v>
          </cell>
          <cell r="I278"/>
          <cell r="J278"/>
          <cell r="K278">
            <v>31.79</v>
          </cell>
          <cell r="L278">
            <v>30.79</v>
          </cell>
          <cell r="M278">
            <v>29.79</v>
          </cell>
        </row>
        <row r="279">
          <cell r="A279" t="str">
            <v>OPHUT6E</v>
          </cell>
          <cell r="B279" t="e">
            <v>#REF!</v>
          </cell>
          <cell r="C279" t="str">
            <v>Optic Hush</v>
          </cell>
          <cell r="D279" t="str">
            <v>16 Oz</v>
          </cell>
          <cell r="E279" t="str">
            <v>12"X36"</v>
          </cell>
          <cell r="F279" t="str">
            <v>Infinity 2 Modular</v>
          </cell>
          <cell r="G279" t="str">
            <v>A Case For Silence</v>
          </cell>
          <cell r="H279">
            <v>48.79</v>
          </cell>
          <cell r="I279"/>
          <cell r="J279"/>
          <cell r="K279">
            <v>28.79</v>
          </cell>
          <cell r="L279">
            <v>27.79</v>
          </cell>
          <cell r="M279">
            <v>26.79</v>
          </cell>
        </row>
        <row r="280">
          <cell r="A280" t="str">
            <v>OPHUT6P</v>
          </cell>
          <cell r="B280" t="e">
            <v>#N/A</v>
          </cell>
          <cell r="C280" t="str">
            <v>Optic Hush</v>
          </cell>
          <cell r="D280" t="str">
            <v>16 Oz</v>
          </cell>
          <cell r="E280" t="str">
            <v>12"X36"</v>
          </cell>
          <cell r="F280" t="str">
            <v>Revolve II Modular</v>
          </cell>
          <cell r="G280" t="str">
            <v>A Case For Silence</v>
          </cell>
          <cell r="H280">
            <v>48.79</v>
          </cell>
          <cell r="I280"/>
          <cell r="J280"/>
          <cell r="K280">
            <v>28.79</v>
          </cell>
          <cell r="L280">
            <v>27.79</v>
          </cell>
          <cell r="M280">
            <v>26.79</v>
          </cell>
        </row>
        <row r="281">
          <cell r="A281" t="str">
            <v>OROTT6E</v>
          </cell>
          <cell r="B281" t="e">
            <v>#REF!</v>
          </cell>
          <cell r="C281" t="str">
            <v>Oro</v>
          </cell>
          <cell r="D281" t="str">
            <v>21 Oz</v>
          </cell>
          <cell r="E281" t="str">
            <v>24"X24"</v>
          </cell>
          <cell r="F281" t="str">
            <v>Infinity 2 Modular</v>
          </cell>
          <cell r="G281" t="str">
            <v>Palma 2</v>
          </cell>
          <cell r="H281">
            <v>56.79</v>
          </cell>
          <cell r="I281"/>
          <cell r="J281"/>
          <cell r="K281">
            <v>36.79</v>
          </cell>
          <cell r="L281">
            <v>35.79</v>
          </cell>
          <cell r="M281">
            <v>34.79</v>
          </cell>
        </row>
        <row r="282">
          <cell r="A282" t="str">
            <v>OROTT6P</v>
          </cell>
          <cell r="B282" t="e">
            <v>#N/A</v>
          </cell>
          <cell r="C282" t="str">
            <v>Oro</v>
          </cell>
          <cell r="D282" t="str">
            <v>21 Oz</v>
          </cell>
          <cell r="E282" t="str">
            <v>24"X24"</v>
          </cell>
          <cell r="F282" t="str">
            <v>Revolve II Modular</v>
          </cell>
          <cell r="G282" t="str">
            <v>Palma 2</v>
          </cell>
          <cell r="H282">
            <v>56.79</v>
          </cell>
          <cell r="I282"/>
          <cell r="J282"/>
          <cell r="K282">
            <v>36.79</v>
          </cell>
          <cell r="L282">
            <v>35.79</v>
          </cell>
          <cell r="M282">
            <v>34.79</v>
          </cell>
        </row>
        <row r="283">
          <cell r="A283" t="str">
            <v>OROTT6E</v>
          </cell>
          <cell r="B283" t="e">
            <v>#REF!</v>
          </cell>
          <cell r="C283" t="str">
            <v>Oro</v>
          </cell>
          <cell r="D283" t="str">
            <v>21 Oz</v>
          </cell>
          <cell r="E283"/>
          <cell r="F283" t="str">
            <v>Infinity 2 Modular</v>
          </cell>
          <cell r="G283" t="str">
            <v>Palma 2</v>
          </cell>
          <cell r="H283">
            <v>56.79</v>
          </cell>
          <cell r="I283"/>
          <cell r="J283"/>
          <cell r="K283">
            <v>36.79</v>
          </cell>
          <cell r="L283">
            <v>35.79</v>
          </cell>
          <cell r="M283">
            <v>34.79</v>
          </cell>
        </row>
        <row r="284">
          <cell r="A284" t="str">
            <v>OROBBSA</v>
          </cell>
          <cell r="B284" t="e">
            <v>#REF!</v>
          </cell>
          <cell r="C284" t="str">
            <v>Oro</v>
          </cell>
          <cell r="D284" t="str">
            <v>21 Oz</v>
          </cell>
          <cell r="E284"/>
          <cell r="F284" t="str">
            <v>UltraBac RE</v>
          </cell>
          <cell r="G284" t="str">
            <v>Palma 2</v>
          </cell>
          <cell r="H284">
            <v>50.79</v>
          </cell>
          <cell r="I284"/>
          <cell r="J284"/>
          <cell r="K284">
            <v>30.79</v>
          </cell>
          <cell r="L284">
            <v>29.79</v>
          </cell>
          <cell r="M284">
            <v>28.79</v>
          </cell>
        </row>
        <row r="285">
          <cell r="A285" t="str">
            <v>ORWEBHL</v>
          </cell>
          <cell r="B285" t="e">
            <v>#REF!</v>
          </cell>
          <cell r="C285" t="str">
            <v>Orwell</v>
          </cell>
          <cell r="D285" t="str">
            <v xml:space="preserve">24 Oz </v>
          </cell>
          <cell r="E285"/>
          <cell r="F285" t="str">
            <v>Integra HP</v>
          </cell>
          <cell r="G285" t="str">
            <v>Poetica</v>
          </cell>
          <cell r="H285">
            <v>56.79</v>
          </cell>
          <cell r="I285"/>
          <cell r="J285"/>
          <cell r="K285">
            <v>36.79</v>
          </cell>
          <cell r="L285">
            <v>35.79</v>
          </cell>
          <cell r="M285">
            <v>34.79</v>
          </cell>
        </row>
        <row r="286">
          <cell r="A286" t="str">
            <v>ORWEBSA</v>
          </cell>
          <cell r="B286" t="e">
            <v>#REF!</v>
          </cell>
          <cell r="C286" t="str">
            <v>Orwell</v>
          </cell>
          <cell r="D286" t="str">
            <v xml:space="preserve">24 Oz </v>
          </cell>
          <cell r="E286"/>
          <cell r="F286" t="str">
            <v>UltraBac RE</v>
          </cell>
          <cell r="G286" t="str">
            <v>Poetica</v>
          </cell>
          <cell r="H286">
            <v>52.79</v>
          </cell>
          <cell r="I286"/>
          <cell r="J286"/>
          <cell r="K286">
            <v>32.79</v>
          </cell>
          <cell r="L286">
            <v>31.79</v>
          </cell>
          <cell r="M286">
            <v>30.79</v>
          </cell>
        </row>
        <row r="287">
          <cell r="A287" t="str">
            <v>OUTLT6P</v>
          </cell>
          <cell r="B287" t="e">
            <v>#N/A</v>
          </cell>
          <cell r="C287" t="str">
            <v>Outline</v>
          </cell>
          <cell r="D287" t="str">
            <v>14 Oz</v>
          </cell>
          <cell r="E287" t="str">
            <v>24"X24"</v>
          </cell>
          <cell r="F287" t="str">
            <v>Revolve II Modular</v>
          </cell>
          <cell r="G287" t="str">
            <v>Blueprint</v>
          </cell>
          <cell r="H287">
            <v>45</v>
          </cell>
          <cell r="I287"/>
          <cell r="J287"/>
          <cell r="K287">
            <v>25</v>
          </cell>
          <cell r="L287">
            <v>24</v>
          </cell>
          <cell r="M287">
            <v>23</v>
          </cell>
        </row>
        <row r="288">
          <cell r="A288" t="str">
            <v>OUTLT6E</v>
          </cell>
          <cell r="B288" t="e">
            <v>#REF!</v>
          </cell>
          <cell r="C288" t="str">
            <v>Outline</v>
          </cell>
          <cell r="D288" t="str">
            <v>14 Oz</v>
          </cell>
          <cell r="E288" t="str">
            <v>24"X24"</v>
          </cell>
          <cell r="F288" t="str">
            <v>Infinity 2 Modular</v>
          </cell>
          <cell r="G288" t="str">
            <v>Blueprint</v>
          </cell>
          <cell r="H288">
            <v>45</v>
          </cell>
          <cell r="I288"/>
          <cell r="J288"/>
          <cell r="K288">
            <v>25</v>
          </cell>
          <cell r="L288">
            <v>24</v>
          </cell>
          <cell r="M288">
            <v>23</v>
          </cell>
        </row>
        <row r="289">
          <cell r="A289" t="str">
            <v>PARAT6E</v>
          </cell>
          <cell r="B289" t="e">
            <v>#REF!</v>
          </cell>
          <cell r="C289" t="str">
            <v>Parallax</v>
          </cell>
          <cell r="D289" t="str">
            <v>23 Oz</v>
          </cell>
          <cell r="E289" t="str">
            <v>12"X36"</v>
          </cell>
          <cell r="F289" t="str">
            <v>Infinity 2 Modular</v>
          </cell>
          <cell r="G289" t="str">
            <v>Liminal Space</v>
          </cell>
          <cell r="H289">
            <v>54.79</v>
          </cell>
          <cell r="I289"/>
          <cell r="J289"/>
          <cell r="K289">
            <v>34.79</v>
          </cell>
          <cell r="L289">
            <v>33.79</v>
          </cell>
          <cell r="M289">
            <v>32.79</v>
          </cell>
        </row>
        <row r="290">
          <cell r="A290" t="str">
            <v>PARAT6P</v>
          </cell>
          <cell r="B290" t="e">
            <v>#N/A</v>
          </cell>
          <cell r="C290" t="str">
            <v>Parallax</v>
          </cell>
          <cell r="D290" t="str">
            <v>23 Oz</v>
          </cell>
          <cell r="E290" t="str">
            <v>12"X36"</v>
          </cell>
          <cell r="F290" t="str">
            <v>Revolve II Modular</v>
          </cell>
          <cell r="G290" t="str">
            <v>Liminal Space</v>
          </cell>
          <cell r="H290">
            <v>54.79</v>
          </cell>
          <cell r="I290"/>
          <cell r="J290"/>
          <cell r="K290">
            <v>34.79</v>
          </cell>
          <cell r="L290">
            <v>33.79</v>
          </cell>
          <cell r="M290">
            <v>32.79</v>
          </cell>
        </row>
        <row r="291">
          <cell r="A291" t="str">
            <v>PARABHC</v>
          </cell>
          <cell r="B291" t="e">
            <v>#REF!</v>
          </cell>
          <cell r="C291" t="str">
            <v>Parallax</v>
          </cell>
          <cell r="D291" t="str">
            <v>23 Oz</v>
          </cell>
          <cell r="E291"/>
          <cell r="F291" t="str">
            <v>Integra HP</v>
          </cell>
          <cell r="G291" t="str">
            <v>Liminal Space</v>
          </cell>
          <cell r="H291">
            <v>54.79</v>
          </cell>
          <cell r="I291"/>
          <cell r="J291"/>
          <cell r="K291">
            <v>34.79</v>
          </cell>
          <cell r="L291">
            <v>33.79</v>
          </cell>
          <cell r="M291">
            <v>32.79</v>
          </cell>
        </row>
        <row r="292">
          <cell r="A292" t="str">
            <v>PARABSA</v>
          </cell>
          <cell r="B292" t="e">
            <v>#REF!</v>
          </cell>
          <cell r="C292" t="str">
            <v>Parallax</v>
          </cell>
          <cell r="D292" t="str">
            <v>23 Oz</v>
          </cell>
          <cell r="E292"/>
          <cell r="F292" t="str">
            <v>UltraBac RE</v>
          </cell>
          <cell r="G292" t="str">
            <v>Liminal Space</v>
          </cell>
          <cell r="H292">
            <v>48.79</v>
          </cell>
          <cell r="I292"/>
          <cell r="J292"/>
          <cell r="K292">
            <v>28.79</v>
          </cell>
          <cell r="L292">
            <v>27.79</v>
          </cell>
          <cell r="M292">
            <v>26.79</v>
          </cell>
        </row>
        <row r="293">
          <cell r="A293" t="str">
            <v>PAONBHL</v>
          </cell>
          <cell r="B293" t="e">
            <v>#REF!</v>
          </cell>
          <cell r="C293" t="str">
            <v>Passion</v>
          </cell>
          <cell r="D293" t="str">
            <v>22 Oz</v>
          </cell>
          <cell r="E293"/>
          <cell r="F293" t="str">
            <v>Integra HP</v>
          </cell>
          <cell r="G293" t="str">
            <v>Chapters</v>
          </cell>
          <cell r="H293">
            <v>50.79</v>
          </cell>
          <cell r="I293"/>
          <cell r="J293"/>
          <cell r="K293">
            <v>30.79</v>
          </cell>
          <cell r="L293">
            <v>29.79</v>
          </cell>
          <cell r="M293">
            <v>28.79</v>
          </cell>
        </row>
        <row r="294">
          <cell r="A294" t="str">
            <v>PAONBSA</v>
          </cell>
          <cell r="B294" t="e">
            <v>#REF!</v>
          </cell>
          <cell r="C294" t="str">
            <v>Passion</v>
          </cell>
          <cell r="D294" t="str">
            <v>22 Oz</v>
          </cell>
          <cell r="E294"/>
          <cell r="F294" t="str">
            <v>UltraBac RE</v>
          </cell>
          <cell r="G294" t="str">
            <v>Chapters</v>
          </cell>
          <cell r="H294">
            <v>46.79</v>
          </cell>
          <cell r="I294"/>
          <cell r="J294"/>
          <cell r="K294">
            <v>26.79</v>
          </cell>
          <cell r="L294">
            <v>25.79</v>
          </cell>
          <cell r="M294">
            <v>24.79</v>
          </cell>
        </row>
        <row r="295">
          <cell r="A295" t="str">
            <v>PAPAT6E</v>
          </cell>
          <cell r="B295" t="e">
            <v>#REF!</v>
          </cell>
          <cell r="C295" t="str">
            <v>Patchwork Panache</v>
          </cell>
          <cell r="D295" t="str">
            <v>19 Oz</v>
          </cell>
          <cell r="E295" t="str">
            <v>12"X36"</v>
          </cell>
          <cell r="F295" t="str">
            <v>Infinity 2 Modular</v>
          </cell>
          <cell r="G295" t="str">
            <v>Mend</v>
          </cell>
          <cell r="H295">
            <v>53.79</v>
          </cell>
          <cell r="I295"/>
          <cell r="J295"/>
          <cell r="K295">
            <v>33.79</v>
          </cell>
          <cell r="L295">
            <v>32.79</v>
          </cell>
          <cell r="M295">
            <v>31.79</v>
          </cell>
        </row>
        <row r="296">
          <cell r="A296" t="str">
            <v>PAPAT6P</v>
          </cell>
          <cell r="B296" t="e">
            <v>#N/A</v>
          </cell>
          <cell r="C296" t="str">
            <v>Patchwork Panache</v>
          </cell>
          <cell r="D296" t="str">
            <v>19 Oz</v>
          </cell>
          <cell r="E296" t="str">
            <v>12"X36"</v>
          </cell>
          <cell r="F296" t="str">
            <v>Revolve II Modular</v>
          </cell>
          <cell r="G296" t="str">
            <v>Mend</v>
          </cell>
          <cell r="H296">
            <v>53.79</v>
          </cell>
          <cell r="I296"/>
          <cell r="J296"/>
          <cell r="K296">
            <v>33.79</v>
          </cell>
          <cell r="L296">
            <v>32.79</v>
          </cell>
          <cell r="M296">
            <v>31.79</v>
          </cell>
        </row>
        <row r="297">
          <cell r="A297" t="str">
            <v>PATRT6E</v>
          </cell>
          <cell r="B297" t="e">
            <v>#REF!</v>
          </cell>
          <cell r="C297" t="str">
            <v>Patricia</v>
          </cell>
          <cell r="D297" t="str">
            <v>16 Oz</v>
          </cell>
          <cell r="E297" t="str">
            <v>12"X36"</v>
          </cell>
          <cell r="F297" t="str">
            <v>Infinity 2 Modular</v>
          </cell>
          <cell r="G297" t="str">
            <v>Dapper Dialogue</v>
          </cell>
          <cell r="H297">
            <v>48.79</v>
          </cell>
          <cell r="I297"/>
          <cell r="J297"/>
          <cell r="K297">
            <v>28.79</v>
          </cell>
          <cell r="L297">
            <v>27.79</v>
          </cell>
          <cell r="M297">
            <v>26.79</v>
          </cell>
        </row>
        <row r="298">
          <cell r="A298" t="str">
            <v>PATRT6P</v>
          </cell>
          <cell r="B298" t="e">
            <v>#N/A</v>
          </cell>
          <cell r="C298" t="str">
            <v>Patricia</v>
          </cell>
          <cell r="D298" t="str">
            <v>16 Oz</v>
          </cell>
          <cell r="E298" t="str">
            <v>12"X36"</v>
          </cell>
          <cell r="F298" t="str">
            <v>Revolve II Modular</v>
          </cell>
          <cell r="G298" t="str">
            <v>Dapper Dialogue</v>
          </cell>
          <cell r="H298">
            <v>48.79</v>
          </cell>
          <cell r="I298"/>
          <cell r="J298"/>
          <cell r="K298">
            <v>28.79</v>
          </cell>
          <cell r="L298">
            <v>27.79</v>
          </cell>
          <cell r="M298">
            <v>26.79</v>
          </cell>
        </row>
        <row r="299">
          <cell r="A299" t="str">
            <v>PEBBT6E</v>
          </cell>
          <cell r="B299" t="e">
            <v>#REF!</v>
          </cell>
          <cell r="C299" t="str">
            <v>Pebble</v>
          </cell>
          <cell r="D299" t="str">
            <v>18 Oz</v>
          </cell>
          <cell r="E299" t="str">
            <v>12"X36"</v>
          </cell>
          <cell r="F299" t="str">
            <v>Infinity 2 Modular</v>
          </cell>
          <cell r="G299" t="str">
            <v>Adapt</v>
          </cell>
          <cell r="H299">
            <v>48.79</v>
          </cell>
          <cell r="I299"/>
          <cell r="J299"/>
          <cell r="K299">
            <v>28.79</v>
          </cell>
          <cell r="L299">
            <v>27.79</v>
          </cell>
          <cell r="M299">
            <v>26.79</v>
          </cell>
        </row>
        <row r="300">
          <cell r="A300" t="str">
            <v>PEBBT6P</v>
          </cell>
          <cell r="B300" t="e">
            <v>#N/A</v>
          </cell>
          <cell r="C300" t="str">
            <v>Pebble</v>
          </cell>
          <cell r="D300" t="str">
            <v>18 Oz</v>
          </cell>
          <cell r="E300" t="str">
            <v>12"X36"</v>
          </cell>
          <cell r="F300" t="str">
            <v>Revolve II Modular</v>
          </cell>
          <cell r="G300" t="str">
            <v>Adapt</v>
          </cell>
          <cell r="H300">
            <v>48.79</v>
          </cell>
          <cell r="I300"/>
          <cell r="J300"/>
          <cell r="K300">
            <v>28.79</v>
          </cell>
          <cell r="L300">
            <v>27.79</v>
          </cell>
          <cell r="M300">
            <v>26.79</v>
          </cell>
        </row>
        <row r="301">
          <cell r="A301" t="str">
            <v>PHENT6E</v>
          </cell>
          <cell r="B301" t="e">
            <v>#REF!</v>
          </cell>
          <cell r="C301" t="str">
            <v>Phenomena</v>
          </cell>
          <cell r="D301" t="str">
            <v>20 Oz</v>
          </cell>
          <cell r="E301" t="str">
            <v>24"X24"</v>
          </cell>
          <cell r="F301" t="str">
            <v>Infinity 2 Modular</v>
          </cell>
          <cell r="G301" t="str">
            <v>Googie</v>
          </cell>
          <cell r="H301">
            <v>50.79</v>
          </cell>
          <cell r="I301"/>
          <cell r="J301"/>
          <cell r="K301">
            <v>30.79</v>
          </cell>
          <cell r="L301">
            <v>29.79</v>
          </cell>
          <cell r="M301">
            <v>28.79</v>
          </cell>
        </row>
        <row r="302">
          <cell r="A302" t="str">
            <v>PHENT6P</v>
          </cell>
          <cell r="B302" t="e">
            <v>#N/A</v>
          </cell>
          <cell r="C302" t="str">
            <v>Phenomena</v>
          </cell>
          <cell r="D302" t="str">
            <v>20 Oz</v>
          </cell>
          <cell r="E302" t="str">
            <v>24"X24"</v>
          </cell>
          <cell r="F302" t="str">
            <v>Revolve II Modular</v>
          </cell>
          <cell r="G302" t="str">
            <v>Googie</v>
          </cell>
          <cell r="H302">
            <v>50.79</v>
          </cell>
          <cell r="I302"/>
          <cell r="J302"/>
          <cell r="K302">
            <v>30.79</v>
          </cell>
          <cell r="L302">
            <v>29.79</v>
          </cell>
          <cell r="M302">
            <v>28.79</v>
          </cell>
        </row>
        <row r="303">
          <cell r="A303" t="str">
            <v>PHENBHL</v>
          </cell>
          <cell r="B303" t="e">
            <v>#REF!</v>
          </cell>
          <cell r="C303" t="str">
            <v>Phenomena</v>
          </cell>
          <cell r="D303" t="str">
            <v>20 Oz</v>
          </cell>
          <cell r="E303"/>
          <cell r="F303" t="str">
            <v>Integra HP</v>
          </cell>
          <cell r="G303" t="str">
            <v>Googie</v>
          </cell>
          <cell r="H303">
            <v>50.79</v>
          </cell>
          <cell r="I303"/>
          <cell r="J303"/>
          <cell r="K303">
            <v>30.79</v>
          </cell>
          <cell r="L303">
            <v>29.79</v>
          </cell>
          <cell r="M303">
            <v>28.79</v>
          </cell>
        </row>
        <row r="304">
          <cell r="A304" t="str">
            <v>PHENBSA</v>
          </cell>
          <cell r="B304" t="e">
            <v>#REF!</v>
          </cell>
          <cell r="C304" t="str">
            <v>Phenomena</v>
          </cell>
          <cell r="D304" t="str">
            <v>20 Oz</v>
          </cell>
          <cell r="E304"/>
          <cell r="F304" t="str">
            <v>UltraBac RE</v>
          </cell>
          <cell r="G304" t="str">
            <v>Googie</v>
          </cell>
          <cell r="H304">
            <v>46.79</v>
          </cell>
          <cell r="I304"/>
          <cell r="J304"/>
          <cell r="K304">
            <v>26.79</v>
          </cell>
          <cell r="L304">
            <v>25.79</v>
          </cell>
          <cell r="M304">
            <v>24.79</v>
          </cell>
        </row>
        <row r="305">
          <cell r="A305" t="str">
            <v>PHILT6E</v>
          </cell>
          <cell r="B305" t="e">
            <v>#REF!</v>
          </cell>
          <cell r="C305" t="str">
            <v>Philadelphia</v>
          </cell>
          <cell r="D305" t="str">
            <v xml:space="preserve">24 Oz </v>
          </cell>
          <cell r="E305" t="str">
            <v>18"X36"</v>
          </cell>
          <cell r="F305" t="str">
            <v>Infinity 2 Modular</v>
          </cell>
          <cell r="G305" t="str">
            <v>Design Local</v>
          </cell>
          <cell r="H305">
            <v>51.79</v>
          </cell>
          <cell r="I305"/>
          <cell r="J305"/>
          <cell r="K305">
            <v>31.79</v>
          </cell>
          <cell r="L305">
            <v>30.79</v>
          </cell>
          <cell r="M305">
            <v>29.79</v>
          </cell>
        </row>
        <row r="306">
          <cell r="A306" t="str">
            <v>PHILT6P</v>
          </cell>
          <cell r="B306" t="e">
            <v>#N/A</v>
          </cell>
          <cell r="C306" t="str">
            <v>Philadelphia</v>
          </cell>
          <cell r="D306" t="str">
            <v xml:space="preserve">24 Oz </v>
          </cell>
          <cell r="E306" t="str">
            <v>18"X36"</v>
          </cell>
          <cell r="F306" t="str">
            <v>Revolve II Modular</v>
          </cell>
          <cell r="G306" t="str">
            <v>Design Local</v>
          </cell>
          <cell r="H306">
            <v>51.79</v>
          </cell>
          <cell r="I306"/>
          <cell r="J306"/>
          <cell r="K306">
            <v>31.79</v>
          </cell>
          <cell r="L306">
            <v>30.79</v>
          </cell>
          <cell r="M306">
            <v>29.79</v>
          </cell>
        </row>
        <row r="307">
          <cell r="A307" t="str">
            <v>POLAT6E</v>
          </cell>
          <cell r="B307" t="e">
            <v>#REF!</v>
          </cell>
          <cell r="C307" t="str">
            <v>Polarized</v>
          </cell>
          <cell r="D307" t="str">
            <v>17 Oz</v>
          </cell>
          <cell r="E307" t="str">
            <v>12"X36"</v>
          </cell>
          <cell r="F307" t="str">
            <v>Infinity 2 Modular</v>
          </cell>
          <cell r="G307" t="str">
            <v>Timestamp</v>
          </cell>
          <cell r="H307">
            <v>47.79</v>
          </cell>
          <cell r="I307"/>
          <cell r="J307"/>
          <cell r="K307">
            <v>27.79</v>
          </cell>
          <cell r="L307">
            <v>26.79</v>
          </cell>
          <cell r="M307">
            <v>25.79</v>
          </cell>
        </row>
        <row r="308">
          <cell r="A308" t="str">
            <v>POLAT6P</v>
          </cell>
          <cell r="B308" t="e">
            <v>#N/A</v>
          </cell>
          <cell r="C308" t="str">
            <v>Polarized</v>
          </cell>
          <cell r="D308" t="str">
            <v>17 Oz</v>
          </cell>
          <cell r="E308" t="str">
            <v>12"X36"</v>
          </cell>
          <cell r="F308" t="str">
            <v>Revolve II Modular</v>
          </cell>
          <cell r="G308" t="str">
            <v>Timestamp</v>
          </cell>
          <cell r="H308">
            <v>47.79</v>
          </cell>
          <cell r="I308"/>
          <cell r="J308"/>
          <cell r="K308">
            <v>27.79</v>
          </cell>
          <cell r="L308">
            <v>26.79</v>
          </cell>
          <cell r="M308">
            <v>25.79</v>
          </cell>
        </row>
        <row r="309">
          <cell r="A309" t="str">
            <v>PORTT6E</v>
          </cell>
          <cell r="B309" t="e">
            <v>#REF!</v>
          </cell>
          <cell r="C309" t="str">
            <v>Portela</v>
          </cell>
          <cell r="D309" t="str">
            <v>21 Oz</v>
          </cell>
          <cell r="E309" t="str">
            <v>24"X24"</v>
          </cell>
          <cell r="F309" t="str">
            <v>Infinity 2 Modular</v>
          </cell>
          <cell r="G309" t="str">
            <v>Palma 2</v>
          </cell>
          <cell r="H309">
            <v>56.79</v>
          </cell>
          <cell r="I309"/>
          <cell r="J309"/>
          <cell r="K309">
            <v>36.79</v>
          </cell>
          <cell r="L309">
            <v>35.79</v>
          </cell>
          <cell r="M309">
            <v>34.79</v>
          </cell>
        </row>
        <row r="310">
          <cell r="A310" t="str">
            <v>PORTT6P</v>
          </cell>
          <cell r="B310" t="e">
            <v>#N/A</v>
          </cell>
          <cell r="C310" t="str">
            <v>Portela</v>
          </cell>
          <cell r="D310" t="str">
            <v>21 Oz</v>
          </cell>
          <cell r="E310" t="str">
            <v>24"X24"</v>
          </cell>
          <cell r="F310" t="str">
            <v>Revolve II Modular</v>
          </cell>
          <cell r="G310" t="str">
            <v>Palma 2</v>
          </cell>
          <cell r="H310">
            <v>56.79</v>
          </cell>
          <cell r="I310"/>
          <cell r="J310"/>
          <cell r="K310">
            <v>36.79</v>
          </cell>
          <cell r="L310">
            <v>35.79</v>
          </cell>
          <cell r="M310">
            <v>34.79</v>
          </cell>
        </row>
        <row r="311">
          <cell r="A311" t="str">
            <v>PORTT6E</v>
          </cell>
          <cell r="B311" t="e">
            <v>#REF!</v>
          </cell>
          <cell r="C311" t="str">
            <v>Portela</v>
          </cell>
          <cell r="D311" t="str">
            <v>21 Oz</v>
          </cell>
          <cell r="E311"/>
          <cell r="F311" t="str">
            <v>Infinity 2 Modular</v>
          </cell>
          <cell r="G311" t="str">
            <v>Palma 2</v>
          </cell>
          <cell r="H311">
            <v>56.79</v>
          </cell>
          <cell r="I311"/>
          <cell r="J311"/>
          <cell r="K311">
            <v>36.79</v>
          </cell>
          <cell r="L311">
            <v>35.79</v>
          </cell>
          <cell r="M311">
            <v>34.79</v>
          </cell>
        </row>
        <row r="312">
          <cell r="A312" t="str">
            <v>PORTBSA</v>
          </cell>
          <cell r="B312" t="e">
            <v>#REF!</v>
          </cell>
          <cell r="C312" t="str">
            <v>Portela</v>
          </cell>
          <cell r="D312" t="str">
            <v>21 Oz</v>
          </cell>
          <cell r="E312"/>
          <cell r="F312" t="str">
            <v>UltraBac RE</v>
          </cell>
          <cell r="G312" t="str">
            <v>Palma 2</v>
          </cell>
          <cell r="H312">
            <v>50.79</v>
          </cell>
          <cell r="I312"/>
          <cell r="J312"/>
          <cell r="K312">
            <v>30.79</v>
          </cell>
          <cell r="L312">
            <v>29.79</v>
          </cell>
          <cell r="M312">
            <v>28.79</v>
          </cell>
        </row>
        <row r="313">
          <cell r="A313" t="str">
            <v>PRECT6E</v>
          </cell>
          <cell r="B313" t="e">
            <v>#REF!</v>
          </cell>
          <cell r="C313" t="str">
            <v>Precision</v>
          </cell>
          <cell r="D313" t="str">
            <v xml:space="preserve">22 Oz </v>
          </cell>
          <cell r="E313" t="str">
            <v>24"X24"</v>
          </cell>
          <cell r="F313" t="str">
            <v>Infinity 2 Modular</v>
          </cell>
          <cell r="G313" t="str">
            <v>Quadrant</v>
          </cell>
          <cell r="H313">
            <v>48</v>
          </cell>
          <cell r="I313"/>
          <cell r="J313"/>
          <cell r="K313">
            <v>28</v>
          </cell>
          <cell r="L313">
            <v>27</v>
          </cell>
          <cell r="M313">
            <v>26</v>
          </cell>
        </row>
        <row r="314">
          <cell r="A314" t="str">
            <v>PRECT6P</v>
          </cell>
          <cell r="B314" t="e">
            <v>#N/A</v>
          </cell>
          <cell r="C314" t="str">
            <v>Precision</v>
          </cell>
          <cell r="D314" t="str">
            <v xml:space="preserve">22 Oz </v>
          </cell>
          <cell r="E314" t="str">
            <v>24"X24"</v>
          </cell>
          <cell r="F314" t="str">
            <v>Revolve II Modular</v>
          </cell>
          <cell r="G314" t="str">
            <v>Quadrant</v>
          </cell>
          <cell r="H314">
            <v>48</v>
          </cell>
          <cell r="I314"/>
          <cell r="J314"/>
          <cell r="K314">
            <v>28</v>
          </cell>
          <cell r="L314">
            <v>27</v>
          </cell>
          <cell r="M314">
            <v>26</v>
          </cell>
        </row>
        <row r="315">
          <cell r="A315" t="str">
            <v>PRECBHL</v>
          </cell>
          <cell r="B315" t="e">
            <v>#REF!</v>
          </cell>
          <cell r="C315" t="str">
            <v>Precision</v>
          </cell>
          <cell r="D315" t="str">
            <v xml:space="preserve">22 Oz </v>
          </cell>
          <cell r="E315"/>
          <cell r="F315" t="str">
            <v>Integra HP</v>
          </cell>
          <cell r="G315" t="str">
            <v>Quadrant</v>
          </cell>
          <cell r="H315">
            <v>46.79</v>
          </cell>
          <cell r="I315"/>
          <cell r="J315"/>
          <cell r="K315">
            <v>26.79</v>
          </cell>
          <cell r="L315">
            <v>25.79</v>
          </cell>
          <cell r="M315">
            <v>24.79</v>
          </cell>
        </row>
        <row r="316">
          <cell r="A316" t="str">
            <v>PRECBSA</v>
          </cell>
          <cell r="B316" t="e">
            <v>#REF!</v>
          </cell>
          <cell r="C316" t="str">
            <v>Precision</v>
          </cell>
          <cell r="D316" t="str">
            <v xml:space="preserve">22 Oz </v>
          </cell>
          <cell r="E316"/>
          <cell r="F316" t="str">
            <v>UltraBac RE</v>
          </cell>
          <cell r="G316" t="str">
            <v>Quadrant</v>
          </cell>
          <cell r="H316">
            <v>43.79</v>
          </cell>
          <cell r="I316"/>
          <cell r="J316"/>
          <cell r="K316">
            <v>23.79</v>
          </cell>
          <cell r="L316">
            <v>22.79</v>
          </cell>
          <cell r="M316">
            <v>21.79</v>
          </cell>
        </row>
        <row r="317">
          <cell r="A317" t="str">
            <v>PUWLT6E</v>
          </cell>
          <cell r="B317" t="e">
            <v>#REF!</v>
          </cell>
          <cell r="C317" t="str">
            <v>Pure Wavelength</v>
          </cell>
          <cell r="D317" t="str">
            <v xml:space="preserve">22 Oz </v>
          </cell>
          <cell r="E317" t="str">
            <v>18"X36"</v>
          </cell>
          <cell r="F317" t="str">
            <v>Infinity 2 Modular</v>
          </cell>
          <cell r="G317" t="str">
            <v>Moiré</v>
          </cell>
          <cell r="H317">
            <v>57.79</v>
          </cell>
          <cell r="I317"/>
          <cell r="J317"/>
          <cell r="K317">
            <v>37.79</v>
          </cell>
          <cell r="L317">
            <v>36.79</v>
          </cell>
          <cell r="M317">
            <v>35.79</v>
          </cell>
        </row>
        <row r="318">
          <cell r="A318" t="str">
            <v>PUWLT6P</v>
          </cell>
          <cell r="B318" t="e">
            <v>#N/A</v>
          </cell>
          <cell r="C318" t="str">
            <v>Pure Wavelength</v>
          </cell>
          <cell r="D318" t="str">
            <v xml:space="preserve">22 Oz </v>
          </cell>
          <cell r="E318" t="str">
            <v>18"X36"</v>
          </cell>
          <cell r="F318" t="str">
            <v>Revolve II Modular</v>
          </cell>
          <cell r="G318" t="str">
            <v>Moiré</v>
          </cell>
          <cell r="H318">
            <v>57.79</v>
          </cell>
          <cell r="I318"/>
          <cell r="J318"/>
          <cell r="K318">
            <v>37.79</v>
          </cell>
          <cell r="L318">
            <v>36.79</v>
          </cell>
          <cell r="M318">
            <v>35.79</v>
          </cell>
        </row>
        <row r="319">
          <cell r="A319" t="str">
            <v>RACHT6E</v>
          </cell>
          <cell r="B319" t="e">
            <v>#REF!</v>
          </cell>
          <cell r="C319" t="str">
            <v>Rachel</v>
          </cell>
          <cell r="D319" t="str">
            <v>18 Oz</v>
          </cell>
          <cell r="E319" t="str">
            <v>12"X36"</v>
          </cell>
          <cell r="F319" t="str">
            <v>Infinity 2 Modular</v>
          </cell>
          <cell r="G319" t="str">
            <v>Dapper Dialogue</v>
          </cell>
          <cell r="H319">
            <v>53.79</v>
          </cell>
          <cell r="I319"/>
          <cell r="J319"/>
          <cell r="K319">
            <v>33.79</v>
          </cell>
          <cell r="L319">
            <v>32.79</v>
          </cell>
          <cell r="M319">
            <v>31.79</v>
          </cell>
        </row>
        <row r="320">
          <cell r="A320" t="str">
            <v>RACHT6P</v>
          </cell>
          <cell r="B320" t="e">
            <v>#N/A</v>
          </cell>
          <cell r="C320" t="str">
            <v>Rachel</v>
          </cell>
          <cell r="D320" t="str">
            <v>18 Oz</v>
          </cell>
          <cell r="E320" t="str">
            <v>12"X36"</v>
          </cell>
          <cell r="F320" t="str">
            <v>Revolve II Modular</v>
          </cell>
          <cell r="G320" t="str">
            <v>Dapper Dialogue</v>
          </cell>
          <cell r="H320">
            <v>53.79</v>
          </cell>
          <cell r="I320"/>
          <cell r="J320"/>
          <cell r="K320">
            <v>33.79</v>
          </cell>
          <cell r="L320">
            <v>32.79</v>
          </cell>
          <cell r="M320">
            <v>31.79</v>
          </cell>
        </row>
        <row r="321">
          <cell r="A321" t="str">
            <v>RAFFT6E</v>
          </cell>
          <cell r="B321" t="e">
            <v>#REF!</v>
          </cell>
          <cell r="C321" t="str">
            <v>Raffia</v>
          </cell>
          <cell r="D321" t="str">
            <v>21 Oz</v>
          </cell>
          <cell r="E321" t="str">
            <v>24"X24"</v>
          </cell>
          <cell r="F321" t="str">
            <v>Infinity 2 Modular</v>
          </cell>
          <cell r="G321" t="str">
            <v>Raffia</v>
          </cell>
          <cell r="H321">
            <v>52.79</v>
          </cell>
          <cell r="I321"/>
          <cell r="J321"/>
          <cell r="K321">
            <v>32.79</v>
          </cell>
          <cell r="L321">
            <v>31.79</v>
          </cell>
          <cell r="M321">
            <v>30.79</v>
          </cell>
        </row>
        <row r="322">
          <cell r="A322" t="str">
            <v>RAFFT6P</v>
          </cell>
          <cell r="B322" t="e">
            <v>#N/A</v>
          </cell>
          <cell r="C322" t="str">
            <v>Raffia</v>
          </cell>
          <cell r="D322" t="str">
            <v>21 Oz</v>
          </cell>
          <cell r="E322" t="str">
            <v>24"X24"</v>
          </cell>
          <cell r="F322" t="str">
            <v>Revolve II Modular</v>
          </cell>
          <cell r="G322" t="str">
            <v>Raffia</v>
          </cell>
          <cell r="H322">
            <v>52.79</v>
          </cell>
          <cell r="I322"/>
          <cell r="J322"/>
          <cell r="K322">
            <v>32.79</v>
          </cell>
          <cell r="L322">
            <v>31.79</v>
          </cell>
          <cell r="M322">
            <v>30.79</v>
          </cell>
        </row>
        <row r="323">
          <cell r="A323" t="str">
            <v>RAFFBHL</v>
          </cell>
          <cell r="B323" t="e">
            <v>#REF!</v>
          </cell>
          <cell r="C323" t="str">
            <v>Raffia</v>
          </cell>
          <cell r="D323" t="str">
            <v>21 Oz</v>
          </cell>
          <cell r="E323"/>
          <cell r="F323" t="str">
            <v>Integra HP</v>
          </cell>
          <cell r="G323" t="str">
            <v>Raffia</v>
          </cell>
          <cell r="H323">
            <v>52.79</v>
          </cell>
          <cell r="I323"/>
          <cell r="J323"/>
          <cell r="K323">
            <v>32.79</v>
          </cell>
          <cell r="L323">
            <v>31.79</v>
          </cell>
          <cell r="M323">
            <v>30.79</v>
          </cell>
        </row>
        <row r="324">
          <cell r="A324" t="str">
            <v>RAFFBSA</v>
          </cell>
          <cell r="B324" t="e">
            <v>#REF!</v>
          </cell>
          <cell r="C324" t="str">
            <v>Raffia</v>
          </cell>
          <cell r="D324" t="str">
            <v>21 Oz</v>
          </cell>
          <cell r="E324"/>
          <cell r="F324" t="str">
            <v>UltraBac RE</v>
          </cell>
          <cell r="G324" t="str">
            <v>Raffia</v>
          </cell>
          <cell r="H324">
            <v>48.79</v>
          </cell>
          <cell r="I324"/>
          <cell r="J324"/>
          <cell r="K324">
            <v>28.79</v>
          </cell>
          <cell r="L324">
            <v>27.79</v>
          </cell>
          <cell r="M324">
            <v>26.79</v>
          </cell>
        </row>
        <row r="325">
          <cell r="A325" t="str">
            <v>RAMIT6E</v>
          </cell>
          <cell r="B325" t="e">
            <v>#REF!</v>
          </cell>
          <cell r="C325" t="str">
            <v>Ramie</v>
          </cell>
          <cell r="D325" t="str">
            <v xml:space="preserve">22 Oz </v>
          </cell>
          <cell r="E325" t="str">
            <v>24"X24"</v>
          </cell>
          <cell r="F325" t="str">
            <v>Infinity 2 Modular</v>
          </cell>
          <cell r="G325" t="str">
            <v>Entwined</v>
          </cell>
          <cell r="H325">
            <v>51.79</v>
          </cell>
          <cell r="I325"/>
          <cell r="J325"/>
          <cell r="K325">
            <v>31.79</v>
          </cell>
          <cell r="L325">
            <v>30.79</v>
          </cell>
          <cell r="M325">
            <v>29.79</v>
          </cell>
        </row>
        <row r="326">
          <cell r="A326" t="str">
            <v>RAMIT6P</v>
          </cell>
          <cell r="B326" t="e">
            <v>#N/A</v>
          </cell>
          <cell r="C326" t="str">
            <v>Ramie</v>
          </cell>
          <cell r="D326" t="str">
            <v xml:space="preserve">22 Oz </v>
          </cell>
          <cell r="E326" t="str">
            <v>24"X24"</v>
          </cell>
          <cell r="F326" t="str">
            <v>Revolve II Modular</v>
          </cell>
          <cell r="G326" t="str">
            <v>Entwined</v>
          </cell>
          <cell r="H326">
            <v>51.79</v>
          </cell>
          <cell r="I326"/>
          <cell r="J326"/>
          <cell r="K326">
            <v>31.79</v>
          </cell>
          <cell r="L326">
            <v>30.79</v>
          </cell>
          <cell r="M326">
            <v>29.79</v>
          </cell>
        </row>
        <row r="327">
          <cell r="A327" t="str">
            <v>RAMIBHL</v>
          </cell>
          <cell r="B327" t="e">
            <v>#REF!</v>
          </cell>
          <cell r="C327" t="str">
            <v>Ramie</v>
          </cell>
          <cell r="D327" t="str">
            <v xml:space="preserve">22 Oz </v>
          </cell>
          <cell r="E327"/>
          <cell r="F327" t="str">
            <v>Integra HP</v>
          </cell>
          <cell r="G327" t="str">
            <v>Entwined</v>
          </cell>
          <cell r="H327">
            <v>52.79</v>
          </cell>
          <cell r="I327"/>
          <cell r="J327"/>
          <cell r="K327">
            <v>32.79</v>
          </cell>
          <cell r="L327">
            <v>31.79</v>
          </cell>
          <cell r="M327">
            <v>30.79</v>
          </cell>
        </row>
        <row r="328">
          <cell r="A328" t="str">
            <v>RAMIBSA</v>
          </cell>
          <cell r="B328" t="e">
            <v>#REF!</v>
          </cell>
          <cell r="C328" t="str">
            <v>Ramie</v>
          </cell>
          <cell r="D328" t="str">
            <v xml:space="preserve">22 Oz </v>
          </cell>
          <cell r="E328"/>
          <cell r="F328" t="str">
            <v>UltraBac RE</v>
          </cell>
          <cell r="G328" t="str">
            <v>Entwined</v>
          </cell>
          <cell r="H328">
            <v>46.79</v>
          </cell>
          <cell r="I328"/>
          <cell r="J328"/>
          <cell r="K328">
            <v>26.79</v>
          </cell>
          <cell r="L328">
            <v>25.79</v>
          </cell>
          <cell r="M328">
            <v>24.79</v>
          </cell>
        </row>
        <row r="329">
          <cell r="A329" t="str">
            <v>RAYTT6E</v>
          </cell>
          <cell r="B329" t="e">
            <v>#REF!</v>
          </cell>
          <cell r="C329" t="str">
            <v>Ray Tracing</v>
          </cell>
          <cell r="D329" t="str">
            <v xml:space="preserve">24 Oz </v>
          </cell>
          <cell r="E329" t="str">
            <v>18"X36"</v>
          </cell>
          <cell r="F329" t="str">
            <v>Infinity 2 Modular</v>
          </cell>
          <cell r="G329" t="str">
            <v>Moiré</v>
          </cell>
          <cell r="H329">
            <v>56.79</v>
          </cell>
          <cell r="I329"/>
          <cell r="J329"/>
          <cell r="K329">
            <v>36.79</v>
          </cell>
          <cell r="L329">
            <v>35.79</v>
          </cell>
          <cell r="M329">
            <v>34.79</v>
          </cell>
        </row>
        <row r="330">
          <cell r="A330" t="str">
            <v>RAYTT6P</v>
          </cell>
          <cell r="B330" t="e">
            <v>#N/A</v>
          </cell>
          <cell r="C330" t="str">
            <v>Ray Tracing</v>
          </cell>
          <cell r="D330" t="str">
            <v xml:space="preserve">24 Oz </v>
          </cell>
          <cell r="E330" t="str">
            <v>18"X36"</v>
          </cell>
          <cell r="F330" t="str">
            <v>Revolve II Modular</v>
          </cell>
          <cell r="G330" t="str">
            <v>Moiré</v>
          </cell>
          <cell r="H330">
            <v>56.79</v>
          </cell>
          <cell r="I330"/>
          <cell r="J330"/>
          <cell r="K330">
            <v>36.79</v>
          </cell>
          <cell r="L330">
            <v>35.79</v>
          </cell>
          <cell r="M330">
            <v>34.79</v>
          </cell>
        </row>
        <row r="331">
          <cell r="A331" t="str">
            <v>REONBHL</v>
          </cell>
          <cell r="B331" t="e">
            <v>#REF!</v>
          </cell>
          <cell r="C331" t="str">
            <v>Reflection</v>
          </cell>
          <cell r="D331" t="str">
            <v>22 Oz</v>
          </cell>
          <cell r="E331"/>
          <cell r="F331" t="str">
            <v>Integra HP</v>
          </cell>
          <cell r="G331" t="str">
            <v>Chapters</v>
          </cell>
          <cell r="H331">
            <v>50.79</v>
          </cell>
          <cell r="I331"/>
          <cell r="J331"/>
          <cell r="K331">
            <v>30.79</v>
          </cell>
          <cell r="L331">
            <v>29.79</v>
          </cell>
          <cell r="M331">
            <v>28.79</v>
          </cell>
        </row>
        <row r="332">
          <cell r="A332" t="str">
            <v>REONBSA</v>
          </cell>
          <cell r="B332" t="e">
            <v>#REF!</v>
          </cell>
          <cell r="C332" t="str">
            <v>Reflection</v>
          </cell>
          <cell r="D332" t="str">
            <v>22 Oz</v>
          </cell>
          <cell r="E332"/>
          <cell r="F332" t="str">
            <v>UltraBac RE</v>
          </cell>
          <cell r="G332" t="str">
            <v>Chapters</v>
          </cell>
          <cell r="H332">
            <v>46.79</v>
          </cell>
          <cell r="I332"/>
          <cell r="J332"/>
          <cell r="K332">
            <v>26.79</v>
          </cell>
          <cell r="L332">
            <v>25.79</v>
          </cell>
          <cell r="M332">
            <v>24.79</v>
          </cell>
        </row>
        <row r="333">
          <cell r="A333" t="str">
            <v>RELAT6P</v>
          </cell>
          <cell r="B333" t="e">
            <v>#N/A</v>
          </cell>
          <cell r="C333" t="str">
            <v>Relay</v>
          </cell>
          <cell r="D333" t="str">
            <v>21 Oz</v>
          </cell>
          <cell r="E333" t="str">
            <v>24"X24"</v>
          </cell>
          <cell r="F333" t="str">
            <v>Revolve II Modular</v>
          </cell>
          <cell r="G333" t="str">
            <v>Exchange 2</v>
          </cell>
          <cell r="H333">
            <v>47</v>
          </cell>
          <cell r="I333"/>
          <cell r="J333"/>
          <cell r="K333">
            <v>27</v>
          </cell>
          <cell r="L333">
            <v>26</v>
          </cell>
          <cell r="M333">
            <v>25</v>
          </cell>
        </row>
        <row r="334">
          <cell r="A334" t="str">
            <v>RELAT6E</v>
          </cell>
          <cell r="B334" t="e">
            <v>#REF!</v>
          </cell>
          <cell r="C334" t="str">
            <v>Relay</v>
          </cell>
          <cell r="D334" t="str">
            <v>21 Oz</v>
          </cell>
          <cell r="E334" t="str">
            <v>24"X24"</v>
          </cell>
          <cell r="F334" t="str">
            <v>Infinity 2 Modular</v>
          </cell>
          <cell r="G334" t="str">
            <v>Exchange 2</v>
          </cell>
          <cell r="H334">
            <v>47</v>
          </cell>
          <cell r="I334"/>
          <cell r="J334"/>
          <cell r="K334">
            <v>27</v>
          </cell>
          <cell r="L334">
            <v>26</v>
          </cell>
          <cell r="M334">
            <v>25</v>
          </cell>
        </row>
        <row r="335">
          <cell r="A335" t="str">
            <v>RERET6E</v>
          </cell>
          <cell r="B335" t="e">
            <v>#REF!</v>
          </cell>
          <cell r="C335" t="str">
            <v>Renewed Refinement</v>
          </cell>
          <cell r="D335" t="str">
            <v>17 Oz</v>
          </cell>
          <cell r="E335" t="str">
            <v>12"X36"</v>
          </cell>
          <cell r="F335" t="str">
            <v>Infinity 2 Modular</v>
          </cell>
          <cell r="G335" t="str">
            <v>Mend</v>
          </cell>
          <cell r="H335">
            <v>48.79</v>
          </cell>
          <cell r="I335"/>
          <cell r="J335"/>
          <cell r="K335">
            <v>28.79</v>
          </cell>
          <cell r="L335">
            <v>27.79</v>
          </cell>
          <cell r="M335">
            <v>26.79</v>
          </cell>
        </row>
        <row r="336">
          <cell r="A336" t="str">
            <v>RERET6P</v>
          </cell>
          <cell r="B336" t="e">
            <v>#N/A</v>
          </cell>
          <cell r="C336" t="str">
            <v>Renewed Refinement</v>
          </cell>
          <cell r="D336" t="str">
            <v>17 Oz</v>
          </cell>
          <cell r="E336" t="str">
            <v>12"X36"</v>
          </cell>
          <cell r="F336" t="str">
            <v>Revolve II Modular</v>
          </cell>
          <cell r="G336" t="str">
            <v>Mend</v>
          </cell>
          <cell r="H336">
            <v>48.79</v>
          </cell>
          <cell r="I336"/>
          <cell r="J336"/>
          <cell r="K336">
            <v>28.79</v>
          </cell>
          <cell r="L336">
            <v>27.79</v>
          </cell>
          <cell r="M336">
            <v>26.79</v>
          </cell>
        </row>
        <row r="337">
          <cell r="A337" t="str">
            <v>REVET6E</v>
          </cell>
          <cell r="B337" t="e">
            <v>#REF!</v>
          </cell>
          <cell r="C337" t="str">
            <v>Reverie</v>
          </cell>
          <cell r="D337" t="str">
            <v>23 Oz</v>
          </cell>
          <cell r="E337" t="str">
            <v>12"X36"</v>
          </cell>
          <cell r="F337" t="str">
            <v>Infinity 2 Modular</v>
          </cell>
          <cell r="G337" t="str">
            <v>Liminal Space</v>
          </cell>
          <cell r="H337">
            <v>54.79</v>
          </cell>
          <cell r="I337"/>
          <cell r="J337"/>
          <cell r="K337">
            <v>34.79</v>
          </cell>
          <cell r="L337">
            <v>33.79</v>
          </cell>
          <cell r="M337">
            <v>32.79</v>
          </cell>
        </row>
        <row r="338">
          <cell r="A338" t="str">
            <v>REVET6P</v>
          </cell>
          <cell r="B338" t="e">
            <v>#N/A</v>
          </cell>
          <cell r="C338" t="str">
            <v>Reverie</v>
          </cell>
          <cell r="D338" t="str">
            <v>23 Oz</v>
          </cell>
          <cell r="E338" t="str">
            <v>12"X36"</v>
          </cell>
          <cell r="F338" t="str">
            <v>Revolve II Modular</v>
          </cell>
          <cell r="G338" t="str">
            <v>Liminal Space</v>
          </cell>
          <cell r="H338">
            <v>54.79</v>
          </cell>
          <cell r="I338"/>
          <cell r="J338"/>
          <cell r="K338">
            <v>34.79</v>
          </cell>
          <cell r="L338">
            <v>33.79</v>
          </cell>
          <cell r="M338">
            <v>32.79</v>
          </cell>
        </row>
        <row r="339">
          <cell r="A339" t="str">
            <v>REVEBHC</v>
          </cell>
          <cell r="B339" t="e">
            <v>#REF!</v>
          </cell>
          <cell r="C339" t="str">
            <v>Reverie</v>
          </cell>
          <cell r="D339" t="str">
            <v>23 Oz</v>
          </cell>
          <cell r="E339"/>
          <cell r="F339" t="str">
            <v>Integra HP</v>
          </cell>
          <cell r="G339" t="str">
            <v>Liminal Space</v>
          </cell>
          <cell r="H339">
            <v>54.79</v>
          </cell>
          <cell r="I339"/>
          <cell r="J339"/>
          <cell r="K339">
            <v>34.79</v>
          </cell>
          <cell r="L339">
            <v>33.79</v>
          </cell>
          <cell r="M339">
            <v>32.79</v>
          </cell>
        </row>
        <row r="340">
          <cell r="A340" t="str">
            <v>REVEBSA</v>
          </cell>
          <cell r="B340" t="e">
            <v>#REF!</v>
          </cell>
          <cell r="C340" t="str">
            <v>Reverie</v>
          </cell>
          <cell r="D340" t="str">
            <v>23 Oz</v>
          </cell>
          <cell r="E340"/>
          <cell r="F340" t="str">
            <v>UltraBac RE</v>
          </cell>
          <cell r="G340" t="str">
            <v>Liminal Space</v>
          </cell>
          <cell r="H340">
            <v>48.79</v>
          </cell>
          <cell r="I340"/>
          <cell r="J340"/>
          <cell r="K340">
            <v>28.79</v>
          </cell>
          <cell r="L340">
            <v>27.79</v>
          </cell>
          <cell r="M340">
            <v>26.79</v>
          </cell>
        </row>
        <row r="341">
          <cell r="A341" t="str">
            <v>RIPDT6E</v>
          </cell>
          <cell r="B341" t="e">
            <v>#REF!</v>
          </cell>
          <cell r="C341" t="str">
            <v>Ridgeline PDX</v>
          </cell>
          <cell r="D341" t="str">
            <v>20 oz</v>
          </cell>
          <cell r="E341" t="str">
            <v>12"X36"</v>
          </cell>
          <cell r="F341" t="str">
            <v>Infinity 2 Modular</v>
          </cell>
          <cell r="G341" t="str">
            <v>Portland Revisited</v>
          </cell>
          <cell r="H341">
            <v>54.79</v>
          </cell>
          <cell r="I341"/>
          <cell r="J341"/>
          <cell r="K341">
            <v>34.79</v>
          </cell>
          <cell r="L341">
            <v>33.79</v>
          </cell>
          <cell r="M341">
            <v>32.79</v>
          </cell>
        </row>
        <row r="342">
          <cell r="A342" t="str">
            <v>RIPDT6P</v>
          </cell>
          <cell r="B342" t="e">
            <v>#N/A</v>
          </cell>
          <cell r="C342" t="str">
            <v>Ridgeline PDX</v>
          </cell>
          <cell r="D342" t="str">
            <v>20 oz</v>
          </cell>
          <cell r="E342" t="str">
            <v>12"X36"</v>
          </cell>
          <cell r="F342" t="str">
            <v>Revolve II Modular</v>
          </cell>
          <cell r="G342" t="str">
            <v>Portland Revisited</v>
          </cell>
          <cell r="H342">
            <v>54.79</v>
          </cell>
          <cell r="I342"/>
          <cell r="J342"/>
          <cell r="K342">
            <v>34.79</v>
          </cell>
          <cell r="L342">
            <v>33.79</v>
          </cell>
          <cell r="M342">
            <v>32.79</v>
          </cell>
        </row>
        <row r="343">
          <cell r="A343" t="str">
            <v>ROOTT6E</v>
          </cell>
          <cell r="B343" t="e">
            <v>#REF!</v>
          </cell>
          <cell r="C343" t="str">
            <v>Rooted</v>
          </cell>
          <cell r="D343" t="str">
            <v>20 Oz</v>
          </cell>
          <cell r="E343" t="str">
            <v>12"X36"</v>
          </cell>
          <cell r="F343" t="str">
            <v>Infinity 2 Modular</v>
          </cell>
          <cell r="G343" t="str">
            <v>Wild Threads</v>
          </cell>
          <cell r="H343">
            <v>51.79</v>
          </cell>
          <cell r="I343"/>
          <cell r="J343"/>
          <cell r="K343">
            <v>31.79</v>
          </cell>
          <cell r="L343">
            <v>30.79</v>
          </cell>
          <cell r="M343">
            <v>29.79</v>
          </cell>
        </row>
        <row r="344">
          <cell r="A344" t="str">
            <v>ROOTT6P</v>
          </cell>
          <cell r="B344" t="e">
            <v>#N/A</v>
          </cell>
          <cell r="C344" t="str">
            <v>Rooted</v>
          </cell>
          <cell r="D344" t="str">
            <v>20 Oz</v>
          </cell>
          <cell r="E344" t="str">
            <v>12"X36"</v>
          </cell>
          <cell r="F344" t="str">
            <v>Revolve II Modular</v>
          </cell>
          <cell r="G344" t="str">
            <v>Wild Threads</v>
          </cell>
          <cell r="H344">
            <v>51.79</v>
          </cell>
          <cell r="I344"/>
          <cell r="J344"/>
          <cell r="K344">
            <v>31.79</v>
          </cell>
          <cell r="L344">
            <v>30.79</v>
          </cell>
          <cell r="M344">
            <v>29.79</v>
          </cell>
        </row>
        <row r="345">
          <cell r="A345" t="str">
            <v>ROS2BHL</v>
          </cell>
          <cell r="B345" t="e">
            <v>#REF!</v>
          </cell>
          <cell r="C345" t="str">
            <v>Rossetti 2</v>
          </cell>
          <cell r="D345" t="str">
            <v xml:space="preserve">24 Oz </v>
          </cell>
          <cell r="E345"/>
          <cell r="F345" t="str">
            <v>Integra HP</v>
          </cell>
          <cell r="G345" t="str">
            <v>Poetica</v>
          </cell>
          <cell r="H345">
            <v>56.79</v>
          </cell>
          <cell r="I345"/>
          <cell r="J345"/>
          <cell r="K345">
            <v>36.79</v>
          </cell>
          <cell r="L345">
            <v>35.79</v>
          </cell>
          <cell r="M345">
            <v>34.79</v>
          </cell>
        </row>
        <row r="346">
          <cell r="A346" t="str">
            <v>ROS2BSA</v>
          </cell>
          <cell r="B346" t="e">
            <v>#REF!</v>
          </cell>
          <cell r="C346" t="str">
            <v>Rossetti 2</v>
          </cell>
          <cell r="D346" t="str">
            <v xml:space="preserve">24 Oz </v>
          </cell>
          <cell r="E346"/>
          <cell r="F346" t="str">
            <v>UltraBac RE</v>
          </cell>
          <cell r="G346" t="str">
            <v>Poetica</v>
          </cell>
          <cell r="H346">
            <v>52.79</v>
          </cell>
          <cell r="I346"/>
          <cell r="J346"/>
          <cell r="K346">
            <v>32.79</v>
          </cell>
          <cell r="L346">
            <v>31.79</v>
          </cell>
          <cell r="M346">
            <v>30.79</v>
          </cell>
        </row>
        <row r="347">
          <cell r="A347" t="str">
            <v>ROUGT6E</v>
          </cell>
          <cell r="B347" t="e">
            <v>#REF!</v>
          </cell>
          <cell r="C347" t="str">
            <v>Rough</v>
          </cell>
          <cell r="D347" t="str">
            <v>16 Oz</v>
          </cell>
          <cell r="E347" t="str">
            <v>12"X36"</v>
          </cell>
          <cell r="F347" t="str">
            <v>Infinity 2 Modular</v>
          </cell>
          <cell r="G347" t="str">
            <v>Rough and Tumble</v>
          </cell>
          <cell r="H347">
            <v>48.79</v>
          </cell>
          <cell r="I347"/>
          <cell r="J347"/>
          <cell r="K347">
            <v>28.79</v>
          </cell>
          <cell r="L347">
            <v>27.79</v>
          </cell>
          <cell r="M347">
            <v>26.79</v>
          </cell>
        </row>
        <row r="348">
          <cell r="A348" t="str">
            <v>ROUGT6P</v>
          </cell>
          <cell r="B348" t="e">
            <v>#N/A</v>
          </cell>
          <cell r="C348" t="str">
            <v>Rough</v>
          </cell>
          <cell r="D348" t="str">
            <v>16 Oz</v>
          </cell>
          <cell r="E348" t="str">
            <v>12"X36"</v>
          </cell>
          <cell r="F348" t="str">
            <v>Revolve II Modular</v>
          </cell>
          <cell r="G348" t="str">
            <v>Rough and Tumble</v>
          </cell>
          <cell r="H348">
            <v>48.79</v>
          </cell>
          <cell r="I348"/>
          <cell r="J348"/>
          <cell r="K348">
            <v>28.79</v>
          </cell>
          <cell r="L348">
            <v>27.79</v>
          </cell>
          <cell r="M348">
            <v>26.79</v>
          </cell>
        </row>
        <row r="349">
          <cell r="A349" t="str">
            <v>RPMRT6E</v>
          </cell>
          <cell r="B349" t="e">
            <v>#REF!</v>
          </cell>
          <cell r="C349" t="str">
            <v>RPM RMX</v>
          </cell>
          <cell r="D349" t="str">
            <v>21 Oz</v>
          </cell>
          <cell r="E349" t="str">
            <v>12"X36"</v>
          </cell>
          <cell r="F349" t="str">
            <v>Infinity 2 Modular</v>
          </cell>
          <cell r="G349" t="str">
            <v>Spin Remix</v>
          </cell>
          <cell r="H349">
            <v>55.79</v>
          </cell>
          <cell r="I349"/>
          <cell r="J349"/>
          <cell r="K349">
            <v>35.79</v>
          </cell>
          <cell r="L349">
            <v>34.79</v>
          </cell>
          <cell r="M349">
            <v>33.79</v>
          </cell>
        </row>
        <row r="350">
          <cell r="A350" t="str">
            <v>RPMRT6P</v>
          </cell>
          <cell r="B350" t="e">
            <v>#N/A</v>
          </cell>
          <cell r="C350" t="str">
            <v>RPM RMX</v>
          </cell>
          <cell r="D350" t="str">
            <v>21 Oz</v>
          </cell>
          <cell r="E350" t="str">
            <v>12"X36"</v>
          </cell>
          <cell r="F350" t="str">
            <v>Revolve II Modular</v>
          </cell>
          <cell r="G350" t="str">
            <v>Spin Remix</v>
          </cell>
          <cell r="H350">
            <v>55.79</v>
          </cell>
          <cell r="I350"/>
          <cell r="J350"/>
          <cell r="K350">
            <v>35.79</v>
          </cell>
          <cell r="L350">
            <v>34.79</v>
          </cell>
          <cell r="M350">
            <v>33.79</v>
          </cell>
        </row>
        <row r="351">
          <cell r="A351" t="str">
            <v>SCAFT6E</v>
          </cell>
          <cell r="B351" t="e">
            <v>#REF!</v>
          </cell>
          <cell r="C351" t="str">
            <v>Scaffold</v>
          </cell>
          <cell r="D351" t="str">
            <v xml:space="preserve">14 Oz </v>
          </cell>
          <cell r="E351" t="str">
            <v>18"X36"</v>
          </cell>
          <cell r="F351" t="str">
            <v>Infinity 2 Modular</v>
          </cell>
          <cell r="G351" t="str">
            <v>Urban Grid</v>
          </cell>
          <cell r="H351">
            <v>46</v>
          </cell>
          <cell r="I351"/>
          <cell r="J351"/>
          <cell r="K351">
            <v>26</v>
          </cell>
          <cell r="L351">
            <v>25</v>
          </cell>
          <cell r="M351">
            <v>24</v>
          </cell>
        </row>
        <row r="352">
          <cell r="A352" t="str">
            <v>SCAFT6P</v>
          </cell>
          <cell r="B352" t="e">
            <v>#N/A</v>
          </cell>
          <cell r="C352" t="str">
            <v>Scaffold</v>
          </cell>
          <cell r="D352" t="str">
            <v xml:space="preserve">14 Oz </v>
          </cell>
          <cell r="E352" t="str">
            <v>18"X36"</v>
          </cell>
          <cell r="F352" t="str">
            <v>Revolve II Modular</v>
          </cell>
          <cell r="G352" t="str">
            <v>Urban Grid</v>
          </cell>
          <cell r="H352">
            <v>46</v>
          </cell>
          <cell r="I352"/>
          <cell r="J352"/>
          <cell r="K352">
            <v>26</v>
          </cell>
          <cell r="L352">
            <v>25</v>
          </cell>
          <cell r="M352">
            <v>24</v>
          </cell>
        </row>
        <row r="353">
          <cell r="A353" t="str">
            <v>SCAFBHL</v>
          </cell>
          <cell r="B353" t="e">
            <v>#REF!</v>
          </cell>
          <cell r="C353" t="str">
            <v>Scaffold</v>
          </cell>
          <cell r="D353" t="str">
            <v>16 Oz</v>
          </cell>
          <cell r="E353"/>
          <cell r="F353" t="str">
            <v>Integra HP</v>
          </cell>
          <cell r="G353" t="str">
            <v>Urban Grid</v>
          </cell>
          <cell r="H353">
            <v>44.79</v>
          </cell>
          <cell r="I353"/>
          <cell r="J353"/>
          <cell r="K353">
            <v>24.79</v>
          </cell>
          <cell r="L353">
            <v>23.79</v>
          </cell>
          <cell r="M353">
            <v>22.79</v>
          </cell>
        </row>
        <row r="354">
          <cell r="A354" t="str">
            <v>SCAFBSA</v>
          </cell>
          <cell r="B354" t="e">
            <v>#REF!</v>
          </cell>
          <cell r="C354" t="str">
            <v>Scaffold</v>
          </cell>
          <cell r="D354" t="str">
            <v>16 Oz</v>
          </cell>
          <cell r="E354"/>
          <cell r="F354" t="str">
            <v>UltraBac RE</v>
          </cell>
          <cell r="G354" t="str">
            <v>Urban Grid</v>
          </cell>
          <cell r="H354">
            <v>41.79</v>
          </cell>
          <cell r="I354"/>
          <cell r="J354"/>
          <cell r="K354">
            <v>21.79</v>
          </cell>
          <cell r="L354">
            <v>20.79</v>
          </cell>
          <cell r="M354">
            <v>19.79</v>
          </cell>
        </row>
        <row r="355">
          <cell r="A355" t="str">
            <v>SCENT6E</v>
          </cell>
          <cell r="B355" t="e">
            <v>#REF!</v>
          </cell>
          <cell r="C355" t="str">
            <v>Scena</v>
          </cell>
          <cell r="D355" t="str">
            <v>21 Oz</v>
          </cell>
          <cell r="E355" t="str">
            <v>24"X24"</v>
          </cell>
          <cell r="F355" t="str">
            <v>Infinity 2 Modular</v>
          </cell>
          <cell r="G355" t="str">
            <v>Palma 2</v>
          </cell>
          <cell r="H355">
            <v>56.79</v>
          </cell>
          <cell r="I355"/>
          <cell r="J355"/>
          <cell r="K355">
            <v>36.79</v>
          </cell>
          <cell r="L355">
            <v>35.79</v>
          </cell>
          <cell r="M355">
            <v>34.79</v>
          </cell>
        </row>
        <row r="356">
          <cell r="A356" t="str">
            <v>SCENT6P</v>
          </cell>
          <cell r="B356" t="e">
            <v>#N/A</v>
          </cell>
          <cell r="C356" t="str">
            <v>Scena</v>
          </cell>
          <cell r="D356" t="str">
            <v>21 Oz</v>
          </cell>
          <cell r="E356" t="str">
            <v>24"X24"</v>
          </cell>
          <cell r="F356" t="str">
            <v>Revolve II Modular</v>
          </cell>
          <cell r="G356" t="str">
            <v>Palma 2</v>
          </cell>
          <cell r="H356">
            <v>56.79</v>
          </cell>
          <cell r="I356"/>
          <cell r="J356"/>
          <cell r="K356">
            <v>36.79</v>
          </cell>
          <cell r="L356">
            <v>35.79</v>
          </cell>
          <cell r="M356">
            <v>34.79</v>
          </cell>
        </row>
        <row r="357">
          <cell r="A357" t="str">
            <v>SCENT6E</v>
          </cell>
          <cell r="B357" t="e">
            <v>#REF!</v>
          </cell>
          <cell r="C357" t="str">
            <v>Scena</v>
          </cell>
          <cell r="D357" t="str">
            <v>21 Oz</v>
          </cell>
          <cell r="E357"/>
          <cell r="F357" t="str">
            <v>Infinity 2 Modular</v>
          </cell>
          <cell r="G357" t="str">
            <v>Palma 2</v>
          </cell>
          <cell r="H357">
            <v>56.79</v>
          </cell>
          <cell r="I357"/>
          <cell r="J357"/>
          <cell r="K357">
            <v>36.79</v>
          </cell>
          <cell r="L357">
            <v>35.79</v>
          </cell>
          <cell r="M357">
            <v>34.79</v>
          </cell>
        </row>
        <row r="358">
          <cell r="A358" t="str">
            <v>SCENBSA</v>
          </cell>
          <cell r="B358" t="e">
            <v>#REF!</v>
          </cell>
          <cell r="C358" t="str">
            <v>Scena</v>
          </cell>
          <cell r="D358" t="str">
            <v>21 Oz</v>
          </cell>
          <cell r="E358"/>
          <cell r="F358" t="str">
            <v>UltraBac RE</v>
          </cell>
          <cell r="G358" t="str">
            <v>Palma 2</v>
          </cell>
          <cell r="H358">
            <v>50.79</v>
          </cell>
          <cell r="I358"/>
          <cell r="J358"/>
          <cell r="K358">
            <v>30.79</v>
          </cell>
          <cell r="L358">
            <v>29.79</v>
          </cell>
          <cell r="M358">
            <v>28.79</v>
          </cell>
        </row>
        <row r="359">
          <cell r="A359" t="str">
            <v>SCHUBHL</v>
          </cell>
          <cell r="B359" t="e">
            <v>#REF!</v>
          </cell>
          <cell r="C359" t="str">
            <v>Schubert</v>
          </cell>
          <cell r="D359" t="str">
            <v xml:space="preserve">24 Oz </v>
          </cell>
          <cell r="E359"/>
          <cell r="F359" t="str">
            <v>Integra HP</v>
          </cell>
          <cell r="G359" t="str">
            <v>Poetica</v>
          </cell>
          <cell r="H359">
            <v>56.79</v>
          </cell>
          <cell r="I359"/>
          <cell r="J359"/>
          <cell r="K359">
            <v>36.79</v>
          </cell>
          <cell r="L359">
            <v>35.79</v>
          </cell>
          <cell r="M359">
            <v>34.79</v>
          </cell>
        </row>
        <row r="360">
          <cell r="A360" t="str">
            <v>SCHUBSA</v>
          </cell>
          <cell r="B360" t="e">
            <v>#REF!</v>
          </cell>
          <cell r="C360" t="str">
            <v>Schubert</v>
          </cell>
          <cell r="D360" t="str">
            <v xml:space="preserve">24 Oz </v>
          </cell>
          <cell r="E360"/>
          <cell r="F360" t="str">
            <v>UltraBac RE</v>
          </cell>
          <cell r="G360" t="str">
            <v>Poetica</v>
          </cell>
          <cell r="H360">
            <v>52.79</v>
          </cell>
          <cell r="I360"/>
          <cell r="J360"/>
          <cell r="K360">
            <v>32.79</v>
          </cell>
          <cell r="L360">
            <v>31.79</v>
          </cell>
          <cell r="M360">
            <v>30.79</v>
          </cell>
        </row>
        <row r="361">
          <cell r="A361" t="str">
            <v>SCRIT6P</v>
          </cell>
          <cell r="B361" t="e">
            <v>#N/A</v>
          </cell>
          <cell r="C361" t="str">
            <v>Script</v>
          </cell>
          <cell r="D361" t="str">
            <v xml:space="preserve">14 Oz </v>
          </cell>
          <cell r="E361" t="str">
            <v>24"X24"</v>
          </cell>
          <cell r="F361" t="str">
            <v>Revolve II Modular</v>
          </cell>
          <cell r="G361" t="str">
            <v>Blueprint</v>
          </cell>
          <cell r="H361">
            <v>45</v>
          </cell>
          <cell r="I361"/>
          <cell r="J361"/>
          <cell r="K361">
            <v>25</v>
          </cell>
          <cell r="L361">
            <v>24</v>
          </cell>
          <cell r="M361">
            <v>23</v>
          </cell>
        </row>
        <row r="362">
          <cell r="A362" t="str">
            <v>SCRIT6E</v>
          </cell>
          <cell r="B362" t="e">
            <v>#REF!</v>
          </cell>
          <cell r="C362" t="str">
            <v>Script</v>
          </cell>
          <cell r="D362" t="str">
            <v xml:space="preserve">14 Oz </v>
          </cell>
          <cell r="E362" t="str">
            <v>24"X24"</v>
          </cell>
          <cell r="F362" t="str">
            <v>Infinity 2 Modular</v>
          </cell>
          <cell r="G362" t="str">
            <v>Blueprint</v>
          </cell>
          <cell r="H362">
            <v>45</v>
          </cell>
          <cell r="I362"/>
          <cell r="J362"/>
          <cell r="K362">
            <v>25</v>
          </cell>
          <cell r="L362">
            <v>24</v>
          </cell>
          <cell r="M362">
            <v>23</v>
          </cell>
        </row>
        <row r="363">
          <cell r="A363" t="str">
            <v>SEATT6E</v>
          </cell>
          <cell r="B363" t="e">
            <v>#REF!</v>
          </cell>
          <cell r="C363" t="str">
            <v>Seattle</v>
          </cell>
          <cell r="D363" t="str">
            <v>23 Oz</v>
          </cell>
          <cell r="E363" t="str">
            <v>18"X36"</v>
          </cell>
          <cell r="F363" t="str">
            <v>Infinity 2 Modular</v>
          </cell>
          <cell r="G363" t="str">
            <v>Design Local</v>
          </cell>
          <cell r="H363">
            <v>51.79</v>
          </cell>
          <cell r="I363"/>
          <cell r="J363"/>
          <cell r="K363">
            <v>31.79</v>
          </cell>
          <cell r="L363">
            <v>30.79</v>
          </cell>
          <cell r="M363">
            <v>29.79</v>
          </cell>
        </row>
        <row r="364">
          <cell r="A364" t="str">
            <v>SEATT6P</v>
          </cell>
          <cell r="B364" t="e">
            <v>#N/A</v>
          </cell>
          <cell r="C364" t="str">
            <v>Seattle</v>
          </cell>
          <cell r="D364" t="str">
            <v>23 Oz</v>
          </cell>
          <cell r="E364" t="str">
            <v>18"X36"</v>
          </cell>
          <cell r="F364" t="str">
            <v>Revolve II Modular</v>
          </cell>
          <cell r="G364" t="str">
            <v>Design Local</v>
          </cell>
          <cell r="H364">
            <v>51.79</v>
          </cell>
          <cell r="I364"/>
          <cell r="J364"/>
          <cell r="K364">
            <v>31.79</v>
          </cell>
          <cell r="L364">
            <v>30.79</v>
          </cell>
          <cell r="M364">
            <v>29.79</v>
          </cell>
        </row>
        <row r="365">
          <cell r="A365" t="str">
            <v>SEETT6E</v>
          </cell>
          <cell r="B365" t="e">
            <v>#REF!</v>
          </cell>
          <cell r="C365" t="str">
            <v>Seedling</v>
          </cell>
          <cell r="D365" t="str">
            <v>19 Oz</v>
          </cell>
          <cell r="E365" t="str">
            <v>12"X36"</v>
          </cell>
          <cell r="F365" t="str">
            <v>Infinity 2 Modular</v>
          </cell>
          <cell r="G365" t="str">
            <v>Wild Threads</v>
          </cell>
          <cell r="H365">
            <v>51.79</v>
          </cell>
          <cell r="I365"/>
          <cell r="J365"/>
          <cell r="K365">
            <v>31.79</v>
          </cell>
          <cell r="L365">
            <v>30.79</v>
          </cell>
          <cell r="M365">
            <v>29.79</v>
          </cell>
        </row>
        <row r="366">
          <cell r="A366" t="str">
            <v>SEETT6P</v>
          </cell>
          <cell r="B366" t="e">
            <v>#N/A</v>
          </cell>
          <cell r="C366" t="str">
            <v>Seedling</v>
          </cell>
          <cell r="D366" t="str">
            <v>19 Oz</v>
          </cell>
          <cell r="E366" t="str">
            <v>12"X36"</v>
          </cell>
          <cell r="F366" t="str">
            <v>Revolve II Modular</v>
          </cell>
          <cell r="G366" t="str">
            <v>Wild Threads</v>
          </cell>
          <cell r="H366">
            <v>51.79</v>
          </cell>
          <cell r="I366"/>
          <cell r="J366"/>
          <cell r="K366">
            <v>31.79</v>
          </cell>
          <cell r="L366">
            <v>30.79</v>
          </cell>
          <cell r="M366">
            <v>29.79</v>
          </cell>
        </row>
        <row r="367">
          <cell r="A367" t="str">
            <v>SEEDT6E</v>
          </cell>
          <cell r="B367" t="e">
            <v>#REF!</v>
          </cell>
          <cell r="C367" t="str">
            <v>Seeds</v>
          </cell>
          <cell r="D367" t="str">
            <v>18 Oz</v>
          </cell>
          <cell r="E367" t="str">
            <v>18"X36"</v>
          </cell>
          <cell r="F367" t="str">
            <v>Infinity 2 Modular</v>
          </cell>
          <cell r="G367" t="str">
            <v>Automata</v>
          </cell>
          <cell r="H367">
            <v>48</v>
          </cell>
          <cell r="I367"/>
          <cell r="J367"/>
          <cell r="K367">
            <v>28</v>
          </cell>
          <cell r="L367">
            <v>27</v>
          </cell>
          <cell r="M367">
            <v>26</v>
          </cell>
        </row>
        <row r="368">
          <cell r="A368" t="str">
            <v>SEEDT6P</v>
          </cell>
          <cell r="B368" t="e">
            <v>#N/A</v>
          </cell>
          <cell r="C368" t="str">
            <v>Seeds</v>
          </cell>
          <cell r="D368" t="str">
            <v>18 Oz</v>
          </cell>
          <cell r="E368" t="str">
            <v>18"X36"</v>
          </cell>
          <cell r="F368" t="str">
            <v>Revolve II Modular</v>
          </cell>
          <cell r="G368" t="str">
            <v>Automata</v>
          </cell>
          <cell r="H368">
            <v>48</v>
          </cell>
          <cell r="I368"/>
          <cell r="J368"/>
          <cell r="K368">
            <v>28</v>
          </cell>
          <cell r="L368">
            <v>27</v>
          </cell>
          <cell r="M368">
            <v>26</v>
          </cell>
        </row>
        <row r="369">
          <cell r="A369" t="str">
            <v>SEWET6P</v>
          </cell>
          <cell r="B369" t="e">
            <v>#N/A</v>
          </cell>
          <cell r="C369" t="str">
            <v>Sensory Weave</v>
          </cell>
          <cell r="D369" t="str">
            <v>15 Oz</v>
          </cell>
          <cell r="E369" t="str">
            <v>12"X36"</v>
          </cell>
          <cell r="F369" t="str">
            <v>Revolve II Modular</v>
          </cell>
          <cell r="G369" t="str">
            <v>Echoing Threads</v>
          </cell>
          <cell r="H369">
            <v>47</v>
          </cell>
          <cell r="I369"/>
          <cell r="J369"/>
          <cell r="K369">
            <v>27</v>
          </cell>
          <cell r="L369">
            <v>26</v>
          </cell>
          <cell r="M369">
            <v>25</v>
          </cell>
        </row>
        <row r="370">
          <cell r="A370" t="str">
            <v>SEWET6E</v>
          </cell>
          <cell r="B370" t="e">
            <v>#REF!</v>
          </cell>
          <cell r="C370" t="str">
            <v>Sensory Weave</v>
          </cell>
          <cell r="D370" t="str">
            <v>15 Oz</v>
          </cell>
          <cell r="E370" t="str">
            <v>12"X36"</v>
          </cell>
          <cell r="F370" t="str">
            <v>Infinity 2 Modular</v>
          </cell>
          <cell r="G370" t="str">
            <v>Echoing Threads</v>
          </cell>
          <cell r="H370">
            <v>47</v>
          </cell>
          <cell r="I370"/>
          <cell r="J370"/>
          <cell r="K370">
            <v>27</v>
          </cell>
          <cell r="L370">
            <v>26</v>
          </cell>
          <cell r="M370">
            <v>25</v>
          </cell>
        </row>
        <row r="371">
          <cell r="A371" t="str">
            <v>SILHT6E</v>
          </cell>
          <cell r="B371" t="e">
            <v>#REF!</v>
          </cell>
          <cell r="C371" t="str">
            <v>Silhouette</v>
          </cell>
          <cell r="D371" t="str">
            <v>16 Oz</v>
          </cell>
          <cell r="E371" t="str">
            <v>24"X24"</v>
          </cell>
          <cell r="F371" t="str">
            <v>Infinity 2 Modular</v>
          </cell>
          <cell r="G371" t="str">
            <v>Dynamic Shift</v>
          </cell>
          <cell r="H371">
            <v>47</v>
          </cell>
          <cell r="I371"/>
          <cell r="J371"/>
          <cell r="K371">
            <v>27</v>
          </cell>
          <cell r="L371">
            <v>26</v>
          </cell>
          <cell r="M371">
            <v>25</v>
          </cell>
        </row>
        <row r="372">
          <cell r="A372" t="str">
            <v>SILHT6P</v>
          </cell>
          <cell r="B372" t="e">
            <v>#N/A</v>
          </cell>
          <cell r="C372" t="str">
            <v>Silhouette</v>
          </cell>
          <cell r="D372" t="str">
            <v>16 Oz</v>
          </cell>
          <cell r="E372" t="str">
            <v>24"X24"</v>
          </cell>
          <cell r="F372" t="str">
            <v>Revolve II Modular</v>
          </cell>
          <cell r="G372" t="str">
            <v>Dynamic Shift</v>
          </cell>
          <cell r="H372">
            <v>47</v>
          </cell>
          <cell r="I372"/>
          <cell r="J372"/>
          <cell r="K372">
            <v>27</v>
          </cell>
          <cell r="L372">
            <v>26</v>
          </cell>
          <cell r="M372">
            <v>25</v>
          </cell>
        </row>
        <row r="373">
          <cell r="A373" t="str">
            <v>SILHT6E</v>
          </cell>
          <cell r="B373" t="e">
            <v>#REF!</v>
          </cell>
          <cell r="C373" t="str">
            <v>Silhouette</v>
          </cell>
          <cell r="D373" t="str">
            <v>16 Oz</v>
          </cell>
          <cell r="E373" t="str">
            <v>12"X36"</v>
          </cell>
          <cell r="F373" t="str">
            <v>Infinity 2 Modular</v>
          </cell>
          <cell r="G373" t="str">
            <v>Dynamic Shift</v>
          </cell>
          <cell r="H373">
            <v>47</v>
          </cell>
          <cell r="I373"/>
          <cell r="J373"/>
          <cell r="K373">
            <v>27</v>
          </cell>
          <cell r="L373">
            <v>26</v>
          </cell>
          <cell r="M373">
            <v>25</v>
          </cell>
        </row>
        <row r="374">
          <cell r="A374" t="str">
            <v>SILHT6P</v>
          </cell>
          <cell r="B374" t="e">
            <v>#N/A</v>
          </cell>
          <cell r="C374" t="str">
            <v>Silhouette</v>
          </cell>
          <cell r="D374" t="str">
            <v>16 Oz</v>
          </cell>
          <cell r="E374" t="str">
            <v>12"X36"</v>
          </cell>
          <cell r="F374" t="str">
            <v>Revolve II Modular</v>
          </cell>
          <cell r="G374" t="str">
            <v>Dynamic Shift</v>
          </cell>
          <cell r="H374">
            <v>47</v>
          </cell>
          <cell r="I374"/>
          <cell r="J374"/>
          <cell r="K374">
            <v>27</v>
          </cell>
          <cell r="L374">
            <v>26</v>
          </cell>
          <cell r="M374">
            <v>25</v>
          </cell>
        </row>
        <row r="375">
          <cell r="A375" t="str">
            <v>SILHT6F</v>
          </cell>
          <cell r="B375" t="e">
            <v>#REF!</v>
          </cell>
          <cell r="C375" t="str">
            <v>Silhouette</v>
          </cell>
          <cell r="D375" t="str">
            <v>16 Oz</v>
          </cell>
          <cell r="E375" t="str">
            <v>24"X24"</v>
          </cell>
          <cell r="F375" t="str">
            <v>Infinity 2 MG</v>
          </cell>
          <cell r="G375" t="str">
            <v>Dynamic Shift</v>
          </cell>
          <cell r="H375">
            <v>47</v>
          </cell>
          <cell r="I375"/>
          <cell r="J375"/>
          <cell r="K375">
            <v>27</v>
          </cell>
          <cell r="L375">
            <v>26</v>
          </cell>
          <cell r="M375">
            <v>25</v>
          </cell>
        </row>
        <row r="376">
          <cell r="A376" t="str">
            <v>SKETT6P</v>
          </cell>
          <cell r="B376" t="e">
            <v>#N/A</v>
          </cell>
          <cell r="C376" t="str">
            <v>Sketch</v>
          </cell>
          <cell r="D376" t="str">
            <v>14 Oz</v>
          </cell>
          <cell r="E376" t="str">
            <v>24"X24"</v>
          </cell>
          <cell r="F376" t="str">
            <v>Revolve II Modular</v>
          </cell>
          <cell r="G376" t="str">
            <v>Blueprint</v>
          </cell>
          <cell r="H376">
            <v>45</v>
          </cell>
          <cell r="I376"/>
          <cell r="J376"/>
          <cell r="K376">
            <v>25</v>
          </cell>
          <cell r="L376">
            <v>24</v>
          </cell>
          <cell r="M376">
            <v>23</v>
          </cell>
        </row>
        <row r="377">
          <cell r="A377" t="str">
            <v>SKETT6E</v>
          </cell>
          <cell r="B377" t="e">
            <v>#REF!</v>
          </cell>
          <cell r="C377" t="str">
            <v>Sketch</v>
          </cell>
          <cell r="D377" t="str">
            <v>14 Oz</v>
          </cell>
          <cell r="E377" t="str">
            <v>24"X24"</v>
          </cell>
          <cell r="F377" t="str">
            <v>Infinity 2 Modular</v>
          </cell>
          <cell r="G377" t="str">
            <v>Blueprint</v>
          </cell>
          <cell r="H377">
            <v>45</v>
          </cell>
          <cell r="I377"/>
          <cell r="J377"/>
          <cell r="K377">
            <v>25</v>
          </cell>
          <cell r="L377">
            <v>24</v>
          </cell>
          <cell r="M377">
            <v>23</v>
          </cell>
        </row>
        <row r="378">
          <cell r="A378" t="str">
            <v>SKFLT6E</v>
          </cell>
          <cell r="B378" t="e">
            <v>#REF!</v>
          </cell>
          <cell r="C378" t="str">
            <v>Sketchflow</v>
          </cell>
          <cell r="D378" t="str">
            <v xml:space="preserve">22 Oz </v>
          </cell>
          <cell r="E378" t="str">
            <v>12"X36"</v>
          </cell>
          <cell r="F378" t="str">
            <v>Infinity 2 Modular</v>
          </cell>
          <cell r="G378" t="str">
            <v>Studio Loop</v>
          </cell>
          <cell r="H378">
            <v>53.79</v>
          </cell>
          <cell r="I378"/>
          <cell r="J378"/>
          <cell r="K378">
            <v>33.79</v>
          </cell>
          <cell r="L378">
            <v>32.79</v>
          </cell>
          <cell r="M378">
            <v>31.79</v>
          </cell>
        </row>
        <row r="379">
          <cell r="A379" t="str">
            <v>SKFLT6P</v>
          </cell>
          <cell r="B379" t="e">
            <v>#N/A</v>
          </cell>
          <cell r="C379" t="str">
            <v>Sketchflow</v>
          </cell>
          <cell r="D379" t="str">
            <v xml:space="preserve">22 Oz </v>
          </cell>
          <cell r="E379" t="str">
            <v>12"X36"</v>
          </cell>
          <cell r="F379" t="str">
            <v>Revolve II Modular</v>
          </cell>
          <cell r="G379" t="str">
            <v>Studio Loop</v>
          </cell>
          <cell r="H379">
            <v>53.79</v>
          </cell>
          <cell r="I379"/>
          <cell r="J379"/>
          <cell r="K379">
            <v>33.79</v>
          </cell>
          <cell r="L379">
            <v>32.79</v>
          </cell>
          <cell r="M379">
            <v>31.79</v>
          </cell>
        </row>
        <row r="380">
          <cell r="A380" t="str">
            <v>SKYBT6E</v>
          </cell>
          <cell r="B380" t="e">
            <v>#REF!</v>
          </cell>
          <cell r="C380" t="str">
            <v>Skyway</v>
          </cell>
          <cell r="D380" t="str">
            <v>22 Oz</v>
          </cell>
          <cell r="E380" t="str">
            <v>24"X24"</v>
          </cell>
          <cell r="F380" t="str">
            <v>Infinity 2 Modular</v>
          </cell>
          <cell r="G380" t="str">
            <v>Googie</v>
          </cell>
          <cell r="H380">
            <v>50.79</v>
          </cell>
          <cell r="I380"/>
          <cell r="J380"/>
          <cell r="K380">
            <v>30.79</v>
          </cell>
          <cell r="L380">
            <v>29.79</v>
          </cell>
          <cell r="M380">
            <v>28.79</v>
          </cell>
        </row>
        <row r="381">
          <cell r="A381" t="str">
            <v>SKYBT6P</v>
          </cell>
          <cell r="B381" t="e">
            <v>#N/A</v>
          </cell>
          <cell r="C381" t="str">
            <v>Skyway</v>
          </cell>
          <cell r="D381" t="str">
            <v>22 Oz</v>
          </cell>
          <cell r="E381" t="str">
            <v>24"X24"</v>
          </cell>
          <cell r="F381" t="str">
            <v>Revolve II Modular</v>
          </cell>
          <cell r="G381" t="str">
            <v>Googie</v>
          </cell>
          <cell r="H381">
            <v>50.79</v>
          </cell>
          <cell r="I381"/>
          <cell r="J381"/>
          <cell r="K381">
            <v>30.79</v>
          </cell>
          <cell r="L381">
            <v>29.79</v>
          </cell>
          <cell r="M381">
            <v>28.79</v>
          </cell>
        </row>
        <row r="382">
          <cell r="A382" t="str">
            <v>SKYWBHL</v>
          </cell>
          <cell r="B382" t="e">
            <v>#REF!</v>
          </cell>
          <cell r="C382" t="str">
            <v>Skyway</v>
          </cell>
          <cell r="D382" t="str">
            <v>22 Oz</v>
          </cell>
          <cell r="E382"/>
          <cell r="F382" t="str">
            <v>Integra HP</v>
          </cell>
          <cell r="G382" t="str">
            <v>Googie</v>
          </cell>
          <cell r="H382">
            <v>50.79</v>
          </cell>
          <cell r="I382"/>
          <cell r="J382"/>
          <cell r="K382">
            <v>30.79</v>
          </cell>
          <cell r="L382">
            <v>29.79</v>
          </cell>
          <cell r="M382">
            <v>28.79</v>
          </cell>
        </row>
        <row r="383">
          <cell r="A383" t="str">
            <v>SKYWBSA</v>
          </cell>
          <cell r="B383" t="e">
            <v>#REF!</v>
          </cell>
          <cell r="C383" t="str">
            <v>Skyway</v>
          </cell>
          <cell r="D383" t="str">
            <v>22 Oz</v>
          </cell>
          <cell r="E383"/>
          <cell r="F383" t="str">
            <v>UltraBac RE</v>
          </cell>
          <cell r="G383" t="str">
            <v>Googie</v>
          </cell>
          <cell r="H383">
            <v>46.79</v>
          </cell>
          <cell r="I383"/>
          <cell r="J383"/>
          <cell r="K383">
            <v>26.79</v>
          </cell>
          <cell r="L383">
            <v>25.79</v>
          </cell>
          <cell r="M383">
            <v>24.79</v>
          </cell>
        </row>
        <row r="384">
          <cell r="A384" t="str">
            <v>SOMEBHL</v>
          </cell>
          <cell r="B384" t="e">
            <v>#REF!</v>
          </cell>
          <cell r="C384" t="str">
            <v>Somerset</v>
          </cell>
          <cell r="D384" t="str">
            <v>23 Oz</v>
          </cell>
          <cell r="E384"/>
          <cell r="F384" t="str">
            <v>Integra HP</v>
          </cell>
          <cell r="G384" t="str">
            <v>Poetica</v>
          </cell>
          <cell r="H384">
            <v>56.79</v>
          </cell>
          <cell r="I384"/>
          <cell r="J384"/>
          <cell r="K384">
            <v>36.79</v>
          </cell>
          <cell r="L384">
            <v>35.79</v>
          </cell>
          <cell r="M384">
            <v>34.79</v>
          </cell>
        </row>
        <row r="385">
          <cell r="A385" t="str">
            <v>SOMEBSA</v>
          </cell>
          <cell r="B385" t="e">
            <v>#REF!</v>
          </cell>
          <cell r="C385" t="str">
            <v>Somerset</v>
          </cell>
          <cell r="D385" t="str">
            <v>23 Oz</v>
          </cell>
          <cell r="E385"/>
          <cell r="F385" t="str">
            <v>UltraBac RE</v>
          </cell>
          <cell r="G385" t="str">
            <v>Poetica</v>
          </cell>
          <cell r="H385">
            <v>52.79</v>
          </cell>
          <cell r="I385"/>
          <cell r="J385"/>
          <cell r="K385">
            <v>32.79</v>
          </cell>
          <cell r="L385">
            <v>31.79</v>
          </cell>
          <cell r="M385">
            <v>30.79</v>
          </cell>
        </row>
        <row r="386">
          <cell r="A386" t="str">
            <v>SPANT6E</v>
          </cell>
          <cell r="B386" t="e">
            <v>#REF!</v>
          </cell>
          <cell r="C386" t="str">
            <v>Span</v>
          </cell>
          <cell r="D386" t="str">
            <v xml:space="preserve">14 Oz </v>
          </cell>
          <cell r="E386" t="str">
            <v>18"X36"</v>
          </cell>
          <cell r="F386" t="str">
            <v>Infinity 2 Modular</v>
          </cell>
          <cell r="G386" t="str">
            <v>Urban Patina</v>
          </cell>
          <cell r="H386">
            <v>46</v>
          </cell>
          <cell r="I386"/>
          <cell r="J386"/>
          <cell r="K386">
            <v>26</v>
          </cell>
          <cell r="L386">
            <v>25</v>
          </cell>
          <cell r="M386">
            <v>24</v>
          </cell>
        </row>
        <row r="387">
          <cell r="A387" t="str">
            <v>SPANT6P</v>
          </cell>
          <cell r="B387" t="e">
            <v>#N/A</v>
          </cell>
          <cell r="C387" t="str">
            <v>Span</v>
          </cell>
          <cell r="D387" t="str">
            <v xml:space="preserve">14 Oz </v>
          </cell>
          <cell r="E387" t="str">
            <v>18"X36"</v>
          </cell>
          <cell r="F387" t="str">
            <v>Revolve II Modular</v>
          </cell>
          <cell r="G387" t="str">
            <v>Urban Patina</v>
          </cell>
          <cell r="H387">
            <v>46</v>
          </cell>
          <cell r="I387"/>
          <cell r="J387"/>
          <cell r="K387">
            <v>26</v>
          </cell>
          <cell r="L387">
            <v>25</v>
          </cell>
          <cell r="M387">
            <v>24</v>
          </cell>
        </row>
        <row r="388">
          <cell r="A388" t="str">
            <v>SQB2T6E</v>
          </cell>
          <cell r="B388" t="e">
            <v>#REF!</v>
          </cell>
          <cell r="C388" t="str">
            <v>Squareberry II</v>
          </cell>
          <cell r="D388" t="str">
            <v>23 Oz</v>
          </cell>
          <cell r="E388" t="str">
            <v>24"X24"</v>
          </cell>
          <cell r="F388" t="str">
            <v>Infinity 2 Modular</v>
          </cell>
          <cell r="G388" t="str">
            <v>TX: Style</v>
          </cell>
          <cell r="H388">
            <v>58.79</v>
          </cell>
          <cell r="I388"/>
          <cell r="J388"/>
          <cell r="K388">
            <v>38.79</v>
          </cell>
          <cell r="L388">
            <v>37.79</v>
          </cell>
          <cell r="M388">
            <v>36.79</v>
          </cell>
        </row>
        <row r="389">
          <cell r="A389" t="str">
            <v>SQB2T6P</v>
          </cell>
          <cell r="B389" t="e">
            <v>#N/A</v>
          </cell>
          <cell r="C389" t="str">
            <v>Squareberry II</v>
          </cell>
          <cell r="D389" t="str">
            <v>23 Oz</v>
          </cell>
          <cell r="E389" t="str">
            <v>24"X24"</v>
          </cell>
          <cell r="F389" t="str">
            <v>Revolve II Modular</v>
          </cell>
          <cell r="G389" t="str">
            <v>TX: Style</v>
          </cell>
          <cell r="H389">
            <v>58.79</v>
          </cell>
          <cell r="I389"/>
          <cell r="J389"/>
          <cell r="K389">
            <v>38.79</v>
          </cell>
          <cell r="L389">
            <v>37.79</v>
          </cell>
          <cell r="M389">
            <v>36.79</v>
          </cell>
        </row>
        <row r="390">
          <cell r="A390" t="str">
            <v>SQB2BSA</v>
          </cell>
          <cell r="B390" t="e">
            <v>#REF!</v>
          </cell>
          <cell r="C390" t="str">
            <v>Squareberry II</v>
          </cell>
          <cell r="D390" t="str">
            <v>23 Oz</v>
          </cell>
          <cell r="E390"/>
          <cell r="F390" t="str">
            <v>UltraBac RE</v>
          </cell>
          <cell r="G390" t="str">
            <v>TX: Style</v>
          </cell>
          <cell r="H390">
            <v>53.79</v>
          </cell>
          <cell r="I390"/>
          <cell r="J390"/>
          <cell r="K390">
            <v>33.79</v>
          </cell>
          <cell r="L390">
            <v>32.79</v>
          </cell>
          <cell r="M390">
            <v>31.79</v>
          </cell>
        </row>
        <row r="391">
          <cell r="A391" t="str">
            <v>SQB2BHL</v>
          </cell>
          <cell r="B391" t="e">
            <v>#REF!</v>
          </cell>
          <cell r="C391" t="str">
            <v>Squareberry II</v>
          </cell>
          <cell r="D391" t="str">
            <v>23 Oz</v>
          </cell>
          <cell r="E391"/>
          <cell r="F391" t="str">
            <v>Integra HP</v>
          </cell>
          <cell r="G391" t="str">
            <v>TX: Style</v>
          </cell>
          <cell r="H391">
            <v>57.79</v>
          </cell>
          <cell r="I391"/>
          <cell r="J391"/>
          <cell r="K391">
            <v>37.79</v>
          </cell>
          <cell r="L391">
            <v>36.79</v>
          </cell>
          <cell r="M391">
            <v>35.79</v>
          </cell>
        </row>
        <row r="392">
          <cell r="A392" t="str">
            <v>STECT6E</v>
          </cell>
          <cell r="B392" t="e">
            <v>#REF!</v>
          </cell>
          <cell r="C392" t="str">
            <v>Static Echo</v>
          </cell>
          <cell r="D392" t="str">
            <v>23 Oz</v>
          </cell>
          <cell r="E392" t="str">
            <v>12"X36"</v>
          </cell>
          <cell r="F392" t="str">
            <v>Infinity 2 Modular</v>
          </cell>
          <cell r="G392" t="str">
            <v>A Case For Silence</v>
          </cell>
          <cell r="H392">
            <v>57.79</v>
          </cell>
          <cell r="I392"/>
          <cell r="J392"/>
          <cell r="K392">
            <v>37.79</v>
          </cell>
          <cell r="L392">
            <v>36.79</v>
          </cell>
          <cell r="M392">
            <v>35.79</v>
          </cell>
        </row>
        <row r="393">
          <cell r="A393" t="str">
            <v>STECT6P</v>
          </cell>
          <cell r="B393" t="e">
            <v>#N/A</v>
          </cell>
          <cell r="C393" t="str">
            <v>Static Echo</v>
          </cell>
          <cell r="D393" t="str">
            <v>23 Oz</v>
          </cell>
          <cell r="E393" t="str">
            <v>12"X36"</v>
          </cell>
          <cell r="F393" t="str">
            <v>Revolve II Modular</v>
          </cell>
          <cell r="G393" t="str">
            <v>A Case For Silence</v>
          </cell>
          <cell r="H393">
            <v>57.79</v>
          </cell>
          <cell r="I393"/>
          <cell r="J393"/>
          <cell r="K393">
            <v>37.79</v>
          </cell>
          <cell r="L393">
            <v>36.79</v>
          </cell>
          <cell r="M393">
            <v>35.79</v>
          </cell>
        </row>
        <row r="394">
          <cell r="A394" t="str">
            <v>STOCT6E</v>
          </cell>
          <cell r="B394" t="e">
            <v>#REF!</v>
          </cell>
          <cell r="C394" t="str">
            <v>Stock</v>
          </cell>
          <cell r="D394" t="str">
            <v>17 Oz</v>
          </cell>
          <cell r="E394" t="str">
            <v>24"X24"</v>
          </cell>
          <cell r="F394" t="str">
            <v>Infinity 2 Modular</v>
          </cell>
          <cell r="G394" t="str">
            <v>Frenemy</v>
          </cell>
          <cell r="H394">
            <v>50.79</v>
          </cell>
          <cell r="I394"/>
          <cell r="J394"/>
          <cell r="K394">
            <v>30.79</v>
          </cell>
          <cell r="L394">
            <v>29.79</v>
          </cell>
          <cell r="M394">
            <v>28.79</v>
          </cell>
        </row>
        <row r="395">
          <cell r="A395" t="str">
            <v>STOCT6P</v>
          </cell>
          <cell r="B395" t="e">
            <v>#N/A</v>
          </cell>
          <cell r="C395" t="str">
            <v>Stock</v>
          </cell>
          <cell r="D395" t="str">
            <v>17 Oz</v>
          </cell>
          <cell r="E395" t="str">
            <v>24"X24"</v>
          </cell>
          <cell r="F395" t="str">
            <v>Revolve II Modular</v>
          </cell>
          <cell r="G395" t="str">
            <v>Frenemy</v>
          </cell>
          <cell r="H395">
            <v>50.79</v>
          </cell>
          <cell r="I395"/>
          <cell r="J395"/>
          <cell r="K395">
            <v>30.79</v>
          </cell>
          <cell r="L395">
            <v>29.79</v>
          </cell>
          <cell r="M395">
            <v>28.79</v>
          </cell>
        </row>
        <row r="396">
          <cell r="A396" t="str">
            <v>STOBT6E</v>
          </cell>
          <cell r="B396" t="e">
            <v>#REF!</v>
          </cell>
          <cell r="C396" t="str">
            <v>Stock Brights</v>
          </cell>
          <cell r="D396" t="str">
            <v>17 Oz</v>
          </cell>
          <cell r="E396" t="str">
            <v>24"X24"</v>
          </cell>
          <cell r="F396" t="str">
            <v>Infinity 2 Modular</v>
          </cell>
          <cell r="G396" t="str">
            <v>Frenemy</v>
          </cell>
          <cell r="H396">
            <v>50.79</v>
          </cell>
          <cell r="I396"/>
          <cell r="J396"/>
          <cell r="K396">
            <v>30.79</v>
          </cell>
          <cell r="L396">
            <v>29.79</v>
          </cell>
          <cell r="M396">
            <v>28.79</v>
          </cell>
        </row>
        <row r="397">
          <cell r="A397" t="str">
            <v>STOBT6P</v>
          </cell>
          <cell r="B397" t="e">
            <v>#N/A</v>
          </cell>
          <cell r="C397" t="str">
            <v>Stock Brights</v>
          </cell>
          <cell r="D397" t="str">
            <v>17 Oz</v>
          </cell>
          <cell r="E397" t="str">
            <v>24"X24"</v>
          </cell>
          <cell r="F397" t="str">
            <v>Revolve II Modular</v>
          </cell>
          <cell r="G397" t="str">
            <v>Frenemy</v>
          </cell>
          <cell r="H397">
            <v>50.79</v>
          </cell>
          <cell r="I397"/>
          <cell r="J397"/>
          <cell r="K397">
            <v>30.79</v>
          </cell>
          <cell r="L397">
            <v>29.79</v>
          </cell>
          <cell r="M397">
            <v>28.79</v>
          </cell>
        </row>
        <row r="398">
          <cell r="A398" t="str">
            <v>STOIT6E</v>
          </cell>
          <cell r="B398" t="e">
            <v>#REF!</v>
          </cell>
          <cell r="C398" t="str">
            <v>Stockinette</v>
          </cell>
          <cell r="D398" t="str">
            <v xml:space="preserve">22 Oz </v>
          </cell>
          <cell r="E398" t="str">
            <v>12"X48"</v>
          </cell>
          <cell r="F398" t="str">
            <v>Infinity 2 Modular</v>
          </cell>
          <cell r="G398" t="str">
            <v>Self Assembly</v>
          </cell>
          <cell r="H398">
            <v>51.79</v>
          </cell>
          <cell r="I398"/>
          <cell r="J398"/>
          <cell r="K398">
            <v>31.79</v>
          </cell>
          <cell r="L398">
            <v>30.79</v>
          </cell>
          <cell r="M398">
            <v>29.79</v>
          </cell>
        </row>
        <row r="399">
          <cell r="A399" t="str">
            <v>STOIT6P</v>
          </cell>
          <cell r="B399" t="e">
            <v>#N/A</v>
          </cell>
          <cell r="C399" t="str">
            <v>Stockinette</v>
          </cell>
          <cell r="D399" t="str">
            <v xml:space="preserve">22 Oz </v>
          </cell>
          <cell r="E399" t="str">
            <v>12"X48"</v>
          </cell>
          <cell r="F399" t="str">
            <v>Revolve II Modular</v>
          </cell>
          <cell r="G399" t="str">
            <v>Self Assembly</v>
          </cell>
          <cell r="H399">
            <v>51.79</v>
          </cell>
          <cell r="I399"/>
          <cell r="J399"/>
          <cell r="K399">
            <v>31.79</v>
          </cell>
          <cell r="L399">
            <v>30.79</v>
          </cell>
          <cell r="M399">
            <v>29.79</v>
          </cell>
        </row>
        <row r="400">
          <cell r="A400" t="str">
            <v>STRABHL</v>
          </cell>
          <cell r="B400" t="e">
            <v>#REF!</v>
          </cell>
          <cell r="C400" t="str">
            <v>Stravinsky</v>
          </cell>
          <cell r="D400" t="str">
            <v xml:space="preserve">24 Oz </v>
          </cell>
          <cell r="E400"/>
          <cell r="F400" t="str">
            <v>Integra HP</v>
          </cell>
          <cell r="G400" t="str">
            <v>Poetica</v>
          </cell>
          <cell r="H400">
            <v>56.79</v>
          </cell>
          <cell r="I400"/>
          <cell r="J400"/>
          <cell r="K400">
            <v>36.79</v>
          </cell>
          <cell r="L400">
            <v>35.79</v>
          </cell>
          <cell r="M400">
            <v>34.79</v>
          </cell>
        </row>
        <row r="401">
          <cell r="A401" t="str">
            <v>STRABSA</v>
          </cell>
          <cell r="B401" t="e">
            <v>#REF!</v>
          </cell>
          <cell r="C401" t="str">
            <v>Stravinsky</v>
          </cell>
          <cell r="D401" t="str">
            <v xml:space="preserve">24 Oz </v>
          </cell>
          <cell r="E401"/>
          <cell r="F401" t="str">
            <v>UltraBac RE</v>
          </cell>
          <cell r="G401" t="str">
            <v>Poetica</v>
          </cell>
          <cell r="H401">
            <v>52.79</v>
          </cell>
          <cell r="I401"/>
          <cell r="J401"/>
          <cell r="K401">
            <v>32.79</v>
          </cell>
          <cell r="L401">
            <v>31.79</v>
          </cell>
          <cell r="M401">
            <v>30.79</v>
          </cell>
        </row>
        <row r="402">
          <cell r="A402" t="str">
            <v>SREAT6E</v>
          </cell>
          <cell r="B402" t="e">
            <v>#REF!</v>
          </cell>
          <cell r="C402" t="str">
            <v>Stream</v>
          </cell>
          <cell r="D402" t="str">
            <v>18 Oz</v>
          </cell>
          <cell r="E402" t="str">
            <v>12"X36"</v>
          </cell>
          <cell r="F402" t="str">
            <v>Infinity 2 Modular</v>
          </cell>
          <cell r="G402" t="str">
            <v>Adapt</v>
          </cell>
          <cell r="H402">
            <v>48.79</v>
          </cell>
          <cell r="I402"/>
          <cell r="J402"/>
          <cell r="K402">
            <v>28.79</v>
          </cell>
          <cell r="L402">
            <v>27.79</v>
          </cell>
          <cell r="M402">
            <v>26.79</v>
          </cell>
        </row>
        <row r="403">
          <cell r="A403" t="str">
            <v>SREAT6P</v>
          </cell>
          <cell r="B403" t="e">
            <v>#N/A</v>
          </cell>
          <cell r="C403" t="str">
            <v>Stream</v>
          </cell>
          <cell r="D403" t="str">
            <v>18 Oz</v>
          </cell>
          <cell r="E403" t="str">
            <v>12"X36"</v>
          </cell>
          <cell r="F403" t="str">
            <v>Revolve II Modular</v>
          </cell>
          <cell r="G403" t="str">
            <v>Adapt</v>
          </cell>
          <cell r="H403">
            <v>48.79</v>
          </cell>
          <cell r="I403"/>
          <cell r="J403"/>
          <cell r="K403">
            <v>28.79</v>
          </cell>
          <cell r="L403">
            <v>27.79</v>
          </cell>
          <cell r="M403">
            <v>26.79</v>
          </cell>
        </row>
        <row r="404">
          <cell r="A404" t="str">
            <v>SUBST6P</v>
          </cell>
          <cell r="B404" t="e">
            <v>#N/A</v>
          </cell>
          <cell r="C404" t="str">
            <v>Sublime State</v>
          </cell>
          <cell r="D404" t="str">
            <v xml:space="preserve">17 Oz  </v>
          </cell>
          <cell r="E404" t="str">
            <v>24"X24"</v>
          </cell>
          <cell r="F404" t="str">
            <v>Revolve II Modular</v>
          </cell>
          <cell r="G404" t="str">
            <v>New Composition</v>
          </cell>
          <cell r="H404">
            <v>47</v>
          </cell>
          <cell r="I404"/>
          <cell r="J404"/>
          <cell r="K404">
            <v>27</v>
          </cell>
          <cell r="L404">
            <v>26</v>
          </cell>
          <cell r="M404">
            <v>25</v>
          </cell>
        </row>
        <row r="405">
          <cell r="A405" t="str">
            <v>SUBST6E</v>
          </cell>
          <cell r="B405" t="e">
            <v>#REF!</v>
          </cell>
          <cell r="C405" t="str">
            <v>Sublime State</v>
          </cell>
          <cell r="D405" t="str">
            <v xml:space="preserve">17 Oz  </v>
          </cell>
          <cell r="E405" t="str">
            <v>24"X24"</v>
          </cell>
          <cell r="F405" t="str">
            <v>Infinity 2 Modular</v>
          </cell>
          <cell r="G405" t="str">
            <v>New Composition</v>
          </cell>
          <cell r="H405">
            <v>47</v>
          </cell>
          <cell r="I405"/>
          <cell r="J405"/>
          <cell r="K405">
            <v>27</v>
          </cell>
          <cell r="L405">
            <v>26</v>
          </cell>
          <cell r="M405">
            <v>25</v>
          </cell>
        </row>
        <row r="406">
          <cell r="A406" t="str">
            <v>SUBSBHL</v>
          </cell>
          <cell r="B406" t="e">
            <v>#REF!</v>
          </cell>
          <cell r="C406" t="str">
            <v>Sublime State</v>
          </cell>
          <cell r="D406" t="str">
            <v>17 Oz</v>
          </cell>
          <cell r="E406"/>
          <cell r="F406" t="str">
            <v>Integra HP</v>
          </cell>
          <cell r="G406" t="str">
            <v>New Composition</v>
          </cell>
          <cell r="H406">
            <v>50.79</v>
          </cell>
          <cell r="I406"/>
          <cell r="J406"/>
          <cell r="K406">
            <v>30.79</v>
          </cell>
          <cell r="L406">
            <v>29.79</v>
          </cell>
          <cell r="M406">
            <v>28.79</v>
          </cell>
        </row>
        <row r="407">
          <cell r="A407" t="str">
            <v>SUBSBSA</v>
          </cell>
          <cell r="B407" t="e">
            <v>#REF!</v>
          </cell>
          <cell r="C407" t="str">
            <v>Sublime State</v>
          </cell>
          <cell r="D407" t="str">
            <v>17 Oz</v>
          </cell>
          <cell r="E407"/>
          <cell r="F407" t="str">
            <v>UltraBac RE</v>
          </cell>
          <cell r="G407" t="str">
            <v>New Composition</v>
          </cell>
          <cell r="H407">
            <v>46.79</v>
          </cell>
          <cell r="I407"/>
          <cell r="J407"/>
          <cell r="K407">
            <v>26.79</v>
          </cell>
          <cell r="L407">
            <v>25.79</v>
          </cell>
          <cell r="M407">
            <v>24.79</v>
          </cell>
        </row>
        <row r="408">
          <cell r="A408" t="str">
            <v>SUPDT6E</v>
          </cell>
          <cell r="B408" t="e">
            <v>#REF!</v>
          </cell>
          <cell r="C408" t="str">
            <v>Summit PDX</v>
          </cell>
          <cell r="D408" t="str">
            <v>17 oz</v>
          </cell>
          <cell r="E408" t="str">
            <v>12"X36"</v>
          </cell>
          <cell r="F408" t="str">
            <v>Infinity 2 Modular</v>
          </cell>
          <cell r="G408" t="str">
            <v>Portland Revisited</v>
          </cell>
          <cell r="H408">
            <v>49.79</v>
          </cell>
          <cell r="I408"/>
          <cell r="J408"/>
          <cell r="K408">
            <v>29.79</v>
          </cell>
          <cell r="L408">
            <v>28.79</v>
          </cell>
          <cell r="M408">
            <v>27.79</v>
          </cell>
        </row>
        <row r="409">
          <cell r="A409" t="str">
            <v>SUPDT6P</v>
          </cell>
          <cell r="B409" t="e">
            <v>#N/A</v>
          </cell>
          <cell r="C409" t="str">
            <v>Summit PDX</v>
          </cell>
          <cell r="D409" t="str">
            <v>17 oz</v>
          </cell>
          <cell r="E409" t="str">
            <v>12"X36"</v>
          </cell>
          <cell r="F409" t="str">
            <v>Revolve II Modular</v>
          </cell>
          <cell r="G409" t="str">
            <v>Portland Revisited</v>
          </cell>
          <cell r="H409">
            <v>49.79</v>
          </cell>
          <cell r="I409"/>
          <cell r="J409"/>
          <cell r="K409">
            <v>29.79</v>
          </cell>
          <cell r="L409">
            <v>28.79</v>
          </cell>
          <cell r="M409">
            <v>27.79</v>
          </cell>
        </row>
        <row r="410">
          <cell r="A410" t="str">
            <v>SUPIT6E</v>
          </cell>
          <cell r="B410" t="e">
            <v>#REF!</v>
          </cell>
          <cell r="C410" t="str">
            <v>Superimposed</v>
          </cell>
          <cell r="D410" t="str">
            <v>16 Oz</v>
          </cell>
          <cell r="E410" t="str">
            <v>12"X36"</v>
          </cell>
          <cell r="F410" t="str">
            <v>Infinity 2 Modular</v>
          </cell>
          <cell r="G410" t="str">
            <v>Timestamp</v>
          </cell>
          <cell r="H410">
            <v>47.79</v>
          </cell>
          <cell r="I410"/>
          <cell r="J410"/>
          <cell r="K410">
            <v>27.79</v>
          </cell>
          <cell r="L410">
            <v>26.79</v>
          </cell>
          <cell r="M410">
            <v>25.79</v>
          </cell>
        </row>
        <row r="411">
          <cell r="A411" t="str">
            <v>SUPIT6P</v>
          </cell>
          <cell r="B411" t="e">
            <v>#N/A</v>
          </cell>
          <cell r="C411" t="str">
            <v>Superimposed</v>
          </cell>
          <cell r="D411" t="str">
            <v>16 Oz</v>
          </cell>
          <cell r="E411" t="str">
            <v>12"X36"</v>
          </cell>
          <cell r="F411" t="str">
            <v>Revolve II Modular</v>
          </cell>
          <cell r="G411" t="str">
            <v>Timestamp</v>
          </cell>
          <cell r="H411">
            <v>47.79</v>
          </cell>
          <cell r="I411"/>
          <cell r="J411"/>
          <cell r="K411">
            <v>27.79</v>
          </cell>
          <cell r="L411">
            <v>26.79</v>
          </cell>
          <cell r="M411">
            <v>25.79</v>
          </cell>
        </row>
        <row r="412">
          <cell r="A412" t="str">
            <v>SWPDT6E</v>
          </cell>
          <cell r="B412" t="e">
            <v>#REF!</v>
          </cell>
          <cell r="C412" t="str">
            <v>Switchback PDX</v>
          </cell>
          <cell r="D412" t="str">
            <v>17 oz</v>
          </cell>
          <cell r="E412" t="str">
            <v>12"X36"</v>
          </cell>
          <cell r="F412" t="str">
            <v>Infinity 2 Modular</v>
          </cell>
          <cell r="G412" t="str">
            <v>Portland Revisited</v>
          </cell>
          <cell r="H412">
            <v>49.79</v>
          </cell>
          <cell r="I412"/>
          <cell r="J412"/>
          <cell r="K412">
            <v>29.79</v>
          </cell>
          <cell r="L412">
            <v>28.79</v>
          </cell>
          <cell r="M412">
            <v>27.79</v>
          </cell>
        </row>
        <row r="413">
          <cell r="A413" t="str">
            <v>SWPDT6P</v>
          </cell>
          <cell r="B413" t="e">
            <v>#N/A</v>
          </cell>
          <cell r="C413" t="str">
            <v>Switchback PDX</v>
          </cell>
          <cell r="D413" t="str">
            <v>17 oz</v>
          </cell>
          <cell r="E413" t="str">
            <v>12"X36"</v>
          </cell>
          <cell r="F413" t="str">
            <v>Revolve II Modular</v>
          </cell>
          <cell r="G413" t="str">
            <v>Portland Revisited</v>
          </cell>
          <cell r="H413">
            <v>49.79</v>
          </cell>
          <cell r="I413"/>
          <cell r="J413"/>
          <cell r="K413">
            <v>29.79</v>
          </cell>
          <cell r="L413">
            <v>28.79</v>
          </cell>
          <cell r="M413">
            <v>27.79</v>
          </cell>
        </row>
        <row r="414">
          <cell r="A414" t="str">
            <v>TAFOT6P</v>
          </cell>
          <cell r="B414" t="e">
            <v>#N/A</v>
          </cell>
          <cell r="C414" t="str">
            <v>Tactile Foundation</v>
          </cell>
          <cell r="D414" t="str">
            <v>15 Oz</v>
          </cell>
          <cell r="E414" t="str">
            <v>12"X36"</v>
          </cell>
          <cell r="F414" t="str">
            <v>Revolve II Modular</v>
          </cell>
          <cell r="G414" t="str">
            <v>Echoing Threads</v>
          </cell>
          <cell r="H414">
            <v>47</v>
          </cell>
          <cell r="I414"/>
          <cell r="J414"/>
          <cell r="K414">
            <v>27</v>
          </cell>
          <cell r="L414">
            <v>26</v>
          </cell>
          <cell r="M414">
            <v>25</v>
          </cell>
        </row>
        <row r="415">
          <cell r="A415" t="str">
            <v>TAFOT6E</v>
          </cell>
          <cell r="B415" t="e">
            <v>#REF!</v>
          </cell>
          <cell r="C415" t="str">
            <v>Tactile Foundation</v>
          </cell>
          <cell r="D415" t="str">
            <v>15 Oz</v>
          </cell>
          <cell r="E415" t="str">
            <v>12"X36"</v>
          </cell>
          <cell r="F415" t="str">
            <v>Infinity 2 Modular</v>
          </cell>
          <cell r="G415" t="str">
            <v>Echoing Threads</v>
          </cell>
          <cell r="H415">
            <v>47</v>
          </cell>
          <cell r="I415"/>
          <cell r="J415"/>
          <cell r="K415">
            <v>27</v>
          </cell>
          <cell r="L415">
            <v>26</v>
          </cell>
          <cell r="M415">
            <v>25</v>
          </cell>
        </row>
        <row r="416">
          <cell r="A416" t="str">
            <v>TAMET6E</v>
          </cell>
          <cell r="B416" t="e">
            <v>#REF!</v>
          </cell>
          <cell r="C416" t="str">
            <v>Tailored Mends</v>
          </cell>
          <cell r="D416" t="str">
            <v>19 Oz</v>
          </cell>
          <cell r="E416" t="str">
            <v>12"X36"</v>
          </cell>
          <cell r="F416" t="str">
            <v>Infinity 2 Modular</v>
          </cell>
          <cell r="G416" t="str">
            <v>Mend</v>
          </cell>
          <cell r="H416">
            <v>53.79</v>
          </cell>
          <cell r="I416"/>
          <cell r="J416"/>
          <cell r="K416">
            <v>33.79</v>
          </cell>
          <cell r="L416">
            <v>32.79</v>
          </cell>
          <cell r="M416">
            <v>31.79</v>
          </cell>
        </row>
        <row r="417">
          <cell r="A417" t="str">
            <v>TAMET6P</v>
          </cell>
          <cell r="B417" t="e">
            <v>#N/A</v>
          </cell>
          <cell r="C417" t="str">
            <v>Tailored Mends</v>
          </cell>
          <cell r="D417" t="str">
            <v>19 Oz</v>
          </cell>
          <cell r="E417" t="str">
            <v>12"X36"</v>
          </cell>
          <cell r="F417" t="str">
            <v>Revolve II Modular</v>
          </cell>
          <cell r="G417" t="str">
            <v>Mend</v>
          </cell>
          <cell r="H417">
            <v>53.79</v>
          </cell>
          <cell r="I417"/>
          <cell r="J417"/>
          <cell r="K417">
            <v>33.79</v>
          </cell>
          <cell r="L417">
            <v>32.79</v>
          </cell>
          <cell r="M417">
            <v>31.79</v>
          </cell>
        </row>
        <row r="418">
          <cell r="A418" t="str">
            <v>TAROBHL</v>
          </cell>
          <cell r="B418" t="e">
            <v>#REF!</v>
          </cell>
          <cell r="C418" t="str">
            <v>Taproot</v>
          </cell>
          <cell r="D418" t="str">
            <v>22 Oz</v>
          </cell>
          <cell r="E418"/>
          <cell r="F418" t="str">
            <v>Integra HP</v>
          </cell>
          <cell r="G418" t="str">
            <v>Chapters</v>
          </cell>
          <cell r="H418">
            <v>50.79</v>
          </cell>
          <cell r="I418"/>
          <cell r="J418"/>
          <cell r="K418">
            <v>30.79</v>
          </cell>
          <cell r="L418">
            <v>29.79</v>
          </cell>
          <cell r="M418">
            <v>28.79</v>
          </cell>
        </row>
        <row r="419">
          <cell r="A419" t="str">
            <v>TAROBSA</v>
          </cell>
          <cell r="B419" t="e">
            <v>#REF!</v>
          </cell>
          <cell r="C419" t="str">
            <v>Taproot</v>
          </cell>
          <cell r="D419" t="str">
            <v>22 Oz</v>
          </cell>
          <cell r="E419"/>
          <cell r="F419" t="str">
            <v>UltraBac RE</v>
          </cell>
          <cell r="G419" t="str">
            <v>Chapters</v>
          </cell>
          <cell r="H419">
            <v>46.79</v>
          </cell>
          <cell r="I419"/>
          <cell r="J419"/>
          <cell r="K419">
            <v>26.79</v>
          </cell>
          <cell r="L419">
            <v>25.79</v>
          </cell>
          <cell r="M419">
            <v>24.79</v>
          </cell>
        </row>
        <row r="420">
          <cell r="A420" t="str">
            <v>TELET6E</v>
          </cell>
          <cell r="B420" t="e">
            <v>#REF!</v>
          </cell>
          <cell r="C420" t="str">
            <v>Telejector</v>
          </cell>
          <cell r="D420" t="str">
            <v>20 Oz</v>
          </cell>
          <cell r="E420" t="str">
            <v>24"X24"</v>
          </cell>
          <cell r="F420" t="str">
            <v>Infinity 2 Modular</v>
          </cell>
          <cell r="G420" t="str">
            <v>Googie</v>
          </cell>
          <cell r="H420">
            <v>50.79</v>
          </cell>
          <cell r="I420"/>
          <cell r="J420"/>
          <cell r="K420">
            <v>30.79</v>
          </cell>
          <cell r="L420">
            <v>29.79</v>
          </cell>
          <cell r="M420">
            <v>28.79</v>
          </cell>
        </row>
        <row r="421">
          <cell r="A421" t="str">
            <v>TELET6P</v>
          </cell>
          <cell r="B421" t="e">
            <v>#N/A</v>
          </cell>
          <cell r="C421" t="str">
            <v>Telejector</v>
          </cell>
          <cell r="D421" t="str">
            <v>20 Oz</v>
          </cell>
          <cell r="E421" t="str">
            <v>24"X24"</v>
          </cell>
          <cell r="F421" t="str">
            <v>Revolve II Modular</v>
          </cell>
          <cell r="G421" t="str">
            <v>Googie</v>
          </cell>
          <cell r="H421">
            <v>50.79</v>
          </cell>
          <cell r="I421"/>
          <cell r="J421"/>
          <cell r="K421">
            <v>30.79</v>
          </cell>
          <cell r="L421">
            <v>29.79</v>
          </cell>
          <cell r="M421">
            <v>28.79</v>
          </cell>
        </row>
        <row r="422">
          <cell r="A422" t="str">
            <v>TELEBHL</v>
          </cell>
          <cell r="B422" t="e">
            <v>#REF!</v>
          </cell>
          <cell r="C422" t="str">
            <v>Telejector</v>
          </cell>
          <cell r="D422" t="str">
            <v>20 Oz</v>
          </cell>
          <cell r="E422"/>
          <cell r="F422" t="str">
            <v>Integra HP</v>
          </cell>
          <cell r="G422" t="str">
            <v>Googie</v>
          </cell>
          <cell r="H422">
            <v>50.79</v>
          </cell>
          <cell r="I422"/>
          <cell r="J422"/>
          <cell r="K422">
            <v>30.79</v>
          </cell>
          <cell r="L422">
            <v>29.79</v>
          </cell>
          <cell r="M422">
            <v>28.79</v>
          </cell>
        </row>
        <row r="423">
          <cell r="A423" t="str">
            <v>TELEBSA</v>
          </cell>
          <cell r="B423" t="e">
            <v>#REF!</v>
          </cell>
          <cell r="C423" t="str">
            <v>Telejector</v>
          </cell>
          <cell r="D423" t="str">
            <v>20 Oz</v>
          </cell>
          <cell r="E423"/>
          <cell r="F423" t="str">
            <v>UltraBac RE</v>
          </cell>
          <cell r="G423" t="str">
            <v>Googie</v>
          </cell>
          <cell r="H423">
            <v>46.79</v>
          </cell>
          <cell r="I423"/>
          <cell r="J423"/>
          <cell r="K423">
            <v>26.79</v>
          </cell>
          <cell r="L423">
            <v>25.79</v>
          </cell>
          <cell r="M423">
            <v>24.79</v>
          </cell>
        </row>
        <row r="424">
          <cell r="A424" t="str">
            <v>TERET6E</v>
          </cell>
          <cell r="B424" t="e">
            <v>#REF!</v>
          </cell>
          <cell r="C424" t="str">
            <v>Teres</v>
          </cell>
          <cell r="D424" t="str">
            <v>23 Oz</v>
          </cell>
          <cell r="E424" t="str">
            <v>24"X24"</v>
          </cell>
          <cell r="F424" t="str">
            <v>Infinity 2 Modular</v>
          </cell>
          <cell r="G424" t="str">
            <v>Vivendi</v>
          </cell>
          <cell r="H424">
            <v>56.79</v>
          </cell>
          <cell r="I424"/>
          <cell r="J424"/>
          <cell r="K424">
            <v>36.79</v>
          </cell>
          <cell r="L424">
            <v>35.79</v>
          </cell>
          <cell r="M424">
            <v>34.79</v>
          </cell>
        </row>
        <row r="425">
          <cell r="A425" t="str">
            <v>TERET6P</v>
          </cell>
          <cell r="B425" t="e">
            <v>#N/A</v>
          </cell>
          <cell r="C425" t="str">
            <v>Teres</v>
          </cell>
          <cell r="D425" t="str">
            <v>23 Oz</v>
          </cell>
          <cell r="E425" t="str">
            <v>24"X24"</v>
          </cell>
          <cell r="F425" t="str">
            <v>Revolve II Modular</v>
          </cell>
          <cell r="G425" t="str">
            <v>Vivendi</v>
          </cell>
          <cell r="H425">
            <v>56.79</v>
          </cell>
          <cell r="I425"/>
          <cell r="J425"/>
          <cell r="K425">
            <v>36.79</v>
          </cell>
          <cell r="L425">
            <v>35.79</v>
          </cell>
          <cell r="M425">
            <v>34.79</v>
          </cell>
        </row>
        <row r="426">
          <cell r="A426" t="str">
            <v>TEREBHL</v>
          </cell>
          <cell r="B426" t="e">
            <v>#REF!</v>
          </cell>
          <cell r="C426" t="str">
            <v>Teres</v>
          </cell>
          <cell r="D426" t="str">
            <v>23 Oz</v>
          </cell>
          <cell r="E426"/>
          <cell r="F426" t="str">
            <v>Integra HP</v>
          </cell>
          <cell r="G426" t="str">
            <v>Vivendi</v>
          </cell>
          <cell r="H426">
            <v>56.79</v>
          </cell>
          <cell r="I426"/>
          <cell r="J426"/>
          <cell r="K426">
            <v>36.79</v>
          </cell>
          <cell r="L426">
            <v>35.79</v>
          </cell>
          <cell r="M426">
            <v>34.79</v>
          </cell>
        </row>
        <row r="427">
          <cell r="A427" t="str">
            <v>TEREBSA</v>
          </cell>
          <cell r="B427" t="e">
            <v>#REF!</v>
          </cell>
          <cell r="C427" t="str">
            <v>Teres</v>
          </cell>
          <cell r="D427" t="str">
            <v>23 Oz</v>
          </cell>
          <cell r="E427"/>
          <cell r="F427" t="str">
            <v>UltraBac RE</v>
          </cell>
          <cell r="G427" t="str">
            <v>Vivendi</v>
          </cell>
          <cell r="H427">
            <v>52.79</v>
          </cell>
          <cell r="I427"/>
          <cell r="J427"/>
          <cell r="K427">
            <v>32.79</v>
          </cell>
          <cell r="L427">
            <v>31.79</v>
          </cell>
          <cell r="M427">
            <v>30.79</v>
          </cell>
        </row>
        <row r="428">
          <cell r="A428" t="str">
            <v>TESST6E</v>
          </cell>
          <cell r="B428" t="e">
            <v>#REF!</v>
          </cell>
          <cell r="C428" t="str">
            <v>Tesso</v>
          </cell>
          <cell r="D428" t="str">
            <v>18 Oz</v>
          </cell>
          <cell r="E428" t="str">
            <v>12"X36"</v>
          </cell>
          <cell r="F428" t="str">
            <v>Infinity 2 Modular</v>
          </cell>
          <cell r="G428" t="str">
            <v>Curated Underfoot</v>
          </cell>
          <cell r="H428">
            <v>48.79</v>
          </cell>
          <cell r="I428"/>
          <cell r="J428"/>
          <cell r="K428">
            <v>28.79</v>
          </cell>
          <cell r="L428">
            <v>27.79</v>
          </cell>
          <cell r="M428">
            <v>26.79</v>
          </cell>
        </row>
        <row r="429">
          <cell r="A429" t="str">
            <v>TESST6P</v>
          </cell>
          <cell r="B429" t="e">
            <v>#N/A</v>
          </cell>
          <cell r="C429" t="str">
            <v>Tesso</v>
          </cell>
          <cell r="D429" t="str">
            <v>18 Oz</v>
          </cell>
          <cell r="E429" t="str">
            <v>12"X36"</v>
          </cell>
          <cell r="F429" t="str">
            <v>Revolve II Modular</v>
          </cell>
          <cell r="G429" t="str">
            <v>Curated Underfoot</v>
          </cell>
          <cell r="H429">
            <v>48.79</v>
          </cell>
          <cell r="I429"/>
          <cell r="J429"/>
          <cell r="K429">
            <v>28.79</v>
          </cell>
          <cell r="L429">
            <v>27.79</v>
          </cell>
          <cell r="M429">
            <v>26.79</v>
          </cell>
        </row>
        <row r="430">
          <cell r="A430" t="str">
            <v>THRET6E</v>
          </cell>
          <cell r="B430" t="e">
            <v>#REF!</v>
          </cell>
          <cell r="C430" t="str">
            <v>Threshold</v>
          </cell>
          <cell r="D430" t="str">
            <v>22 Oz</v>
          </cell>
          <cell r="E430" t="str">
            <v>12"X36"</v>
          </cell>
          <cell r="F430" t="str">
            <v>Infinity 2 Modular</v>
          </cell>
          <cell r="G430" t="str">
            <v>Liminal Space</v>
          </cell>
          <cell r="H430">
            <v>54.79</v>
          </cell>
          <cell r="I430"/>
          <cell r="J430"/>
          <cell r="K430">
            <v>34.79</v>
          </cell>
          <cell r="L430">
            <v>33.79</v>
          </cell>
          <cell r="M430">
            <v>32.79</v>
          </cell>
        </row>
        <row r="431">
          <cell r="A431" t="str">
            <v>THRET6P</v>
          </cell>
          <cell r="B431" t="e">
            <v>#N/A</v>
          </cell>
          <cell r="C431" t="str">
            <v>Threshold</v>
          </cell>
          <cell r="D431" t="str">
            <v>22 Oz</v>
          </cell>
          <cell r="E431" t="str">
            <v>12"X36"</v>
          </cell>
          <cell r="F431" t="str">
            <v>Revolve II Modular</v>
          </cell>
          <cell r="G431" t="str">
            <v>Liminal Space</v>
          </cell>
          <cell r="H431">
            <v>54.79</v>
          </cell>
          <cell r="I431"/>
          <cell r="J431"/>
          <cell r="K431">
            <v>34.79</v>
          </cell>
          <cell r="L431">
            <v>33.79</v>
          </cell>
          <cell r="M431">
            <v>32.79</v>
          </cell>
        </row>
        <row r="432">
          <cell r="A432" t="str">
            <v>THREBHC</v>
          </cell>
          <cell r="B432" t="e">
            <v>#REF!</v>
          </cell>
          <cell r="C432" t="str">
            <v>Threshold</v>
          </cell>
          <cell r="D432" t="str">
            <v>22 Oz</v>
          </cell>
          <cell r="E432"/>
          <cell r="F432" t="str">
            <v>Integra HP</v>
          </cell>
          <cell r="G432" t="str">
            <v>Liminal Space</v>
          </cell>
          <cell r="H432">
            <v>54.79</v>
          </cell>
          <cell r="I432"/>
          <cell r="J432"/>
          <cell r="K432">
            <v>34.79</v>
          </cell>
          <cell r="L432">
            <v>33.79</v>
          </cell>
          <cell r="M432">
            <v>32.79</v>
          </cell>
        </row>
        <row r="433">
          <cell r="A433" t="str">
            <v>THREBSA</v>
          </cell>
          <cell r="B433" t="e">
            <v>#REF!</v>
          </cell>
          <cell r="C433" t="str">
            <v>Threshold</v>
          </cell>
          <cell r="D433" t="str">
            <v>22 Oz</v>
          </cell>
          <cell r="E433"/>
          <cell r="F433" t="str">
            <v>UltraBac RE</v>
          </cell>
          <cell r="G433" t="str">
            <v>Liminal Space</v>
          </cell>
          <cell r="H433">
            <v>48.79</v>
          </cell>
          <cell r="I433"/>
          <cell r="J433"/>
          <cell r="K433">
            <v>28.79</v>
          </cell>
          <cell r="L433">
            <v>27.79</v>
          </cell>
          <cell r="M433">
            <v>26.79</v>
          </cell>
        </row>
        <row r="434">
          <cell r="A434" t="str">
            <v>TONOT6E</v>
          </cell>
          <cell r="B434" t="e">
            <v>#REF!</v>
          </cell>
          <cell r="C434" t="str">
            <v>Top-Notch</v>
          </cell>
          <cell r="D434" t="str">
            <v>20 Oz</v>
          </cell>
          <cell r="E434" t="str">
            <v>24"X24"</v>
          </cell>
          <cell r="F434" t="str">
            <v>Infinity 2 Modular</v>
          </cell>
          <cell r="G434" t="str">
            <v>Top Collection</v>
          </cell>
          <cell r="H434">
            <v>52.79</v>
          </cell>
          <cell r="I434"/>
          <cell r="J434"/>
          <cell r="K434">
            <v>32.79</v>
          </cell>
          <cell r="L434">
            <v>31.79</v>
          </cell>
          <cell r="M434">
            <v>30.79</v>
          </cell>
        </row>
        <row r="435">
          <cell r="A435" t="str">
            <v>TONOT36</v>
          </cell>
          <cell r="B435" t="e">
            <v>#REF!</v>
          </cell>
          <cell r="C435" t="str">
            <v>Top-Notch</v>
          </cell>
          <cell r="D435" t="str">
            <v>20 Oz</v>
          </cell>
          <cell r="E435" t="str">
            <v>12"X36"</v>
          </cell>
          <cell r="F435" t="str">
            <v>Infinity 2 Modular</v>
          </cell>
          <cell r="G435" t="str">
            <v>Top Collection</v>
          </cell>
          <cell r="H435">
            <v>52.79</v>
          </cell>
          <cell r="I435"/>
          <cell r="J435"/>
          <cell r="K435">
            <v>32.79</v>
          </cell>
          <cell r="L435">
            <v>31.79</v>
          </cell>
          <cell r="M435">
            <v>30.79</v>
          </cell>
        </row>
        <row r="436">
          <cell r="A436" t="str">
            <v>TONOT6P</v>
          </cell>
          <cell r="B436" t="e">
            <v>#N/A</v>
          </cell>
          <cell r="C436" t="str">
            <v>Top-Notch</v>
          </cell>
          <cell r="D436" t="str">
            <v>20 Oz</v>
          </cell>
          <cell r="E436" t="str">
            <v>24"X24"</v>
          </cell>
          <cell r="F436" t="str">
            <v>Revolve II Modular</v>
          </cell>
          <cell r="G436" t="str">
            <v>Top Collection</v>
          </cell>
          <cell r="H436">
            <v>52.79</v>
          </cell>
          <cell r="I436"/>
          <cell r="J436"/>
          <cell r="K436">
            <v>32.79</v>
          </cell>
          <cell r="L436">
            <v>31.79</v>
          </cell>
          <cell r="M436">
            <v>30.79</v>
          </cell>
        </row>
        <row r="437">
          <cell r="A437" t="str">
            <v>TON366P</v>
          </cell>
          <cell r="B437" t="e">
            <v>#N/A</v>
          </cell>
          <cell r="C437" t="str">
            <v>Top-Notch</v>
          </cell>
          <cell r="D437" t="str">
            <v>20 Oz</v>
          </cell>
          <cell r="E437" t="str">
            <v>12"X36"</v>
          </cell>
          <cell r="F437" t="str">
            <v>Revolve II Modular</v>
          </cell>
          <cell r="G437" t="str">
            <v>Top Collection</v>
          </cell>
          <cell r="H437">
            <v>52.79</v>
          </cell>
          <cell r="I437"/>
          <cell r="J437"/>
          <cell r="K437">
            <v>32.79</v>
          </cell>
          <cell r="L437">
            <v>31.79</v>
          </cell>
          <cell r="M437">
            <v>30.79</v>
          </cell>
        </row>
        <row r="438">
          <cell r="A438" t="str">
            <v>TOSHT6E</v>
          </cell>
          <cell r="B438" t="e">
            <v>#REF!</v>
          </cell>
          <cell r="C438" t="str">
            <v>Top-Shelf</v>
          </cell>
          <cell r="D438" t="str">
            <v>20 Oz</v>
          </cell>
          <cell r="E438" t="str">
            <v>24"X24"</v>
          </cell>
          <cell r="F438" t="str">
            <v>Infinity 2 Modular</v>
          </cell>
          <cell r="G438" t="str">
            <v>Top Collection</v>
          </cell>
          <cell r="H438">
            <v>52.79</v>
          </cell>
          <cell r="I438"/>
          <cell r="J438"/>
          <cell r="K438">
            <v>32.79</v>
          </cell>
          <cell r="L438">
            <v>31.79</v>
          </cell>
          <cell r="M438">
            <v>30.79</v>
          </cell>
        </row>
        <row r="439">
          <cell r="A439" t="str">
            <v>TOSHT36</v>
          </cell>
          <cell r="B439" t="e">
            <v>#REF!</v>
          </cell>
          <cell r="C439" t="str">
            <v>Top-Shelf</v>
          </cell>
          <cell r="D439" t="str">
            <v>20 Oz</v>
          </cell>
          <cell r="E439" t="str">
            <v>12"X36"</v>
          </cell>
          <cell r="F439" t="str">
            <v>Infinity 2 Modular</v>
          </cell>
          <cell r="G439" t="str">
            <v>Top Collection</v>
          </cell>
          <cell r="H439">
            <v>52.79</v>
          </cell>
          <cell r="I439"/>
          <cell r="J439"/>
          <cell r="K439">
            <v>32.79</v>
          </cell>
          <cell r="L439">
            <v>31.79</v>
          </cell>
          <cell r="M439">
            <v>30.79</v>
          </cell>
        </row>
        <row r="440">
          <cell r="A440" t="str">
            <v>TOSHT6P</v>
          </cell>
          <cell r="B440" t="e">
            <v>#N/A</v>
          </cell>
          <cell r="C440" t="str">
            <v>Top-Shelf</v>
          </cell>
          <cell r="D440" t="str">
            <v>20 Oz</v>
          </cell>
          <cell r="E440" t="str">
            <v>24"X24"</v>
          </cell>
          <cell r="F440" t="str">
            <v>Revolve II Modular</v>
          </cell>
          <cell r="G440" t="str">
            <v>Top Collection</v>
          </cell>
          <cell r="H440">
            <v>52.79</v>
          </cell>
          <cell r="I440"/>
          <cell r="J440"/>
          <cell r="K440">
            <v>32.79</v>
          </cell>
          <cell r="L440">
            <v>31.79</v>
          </cell>
          <cell r="M440">
            <v>30.79</v>
          </cell>
        </row>
        <row r="441">
          <cell r="A441" t="str">
            <v>TOS366P</v>
          </cell>
          <cell r="B441" t="e">
            <v>#N/A</v>
          </cell>
          <cell r="C441" t="str">
            <v>Top-Shelf</v>
          </cell>
          <cell r="D441" t="str">
            <v>20 Oz</v>
          </cell>
          <cell r="E441" t="str">
            <v>12"X36"</v>
          </cell>
          <cell r="F441" t="str">
            <v>Revolve II Modular</v>
          </cell>
          <cell r="G441" t="str">
            <v>Top Collection</v>
          </cell>
          <cell r="H441">
            <v>52.79</v>
          </cell>
          <cell r="I441"/>
          <cell r="J441"/>
          <cell r="K441">
            <v>32.79</v>
          </cell>
          <cell r="L441">
            <v>31.79</v>
          </cell>
          <cell r="M441">
            <v>30.79</v>
          </cell>
        </row>
        <row r="442">
          <cell r="A442" t="str">
            <v>TORPT6E</v>
          </cell>
          <cell r="B442" t="e">
            <v>#REF!</v>
          </cell>
          <cell r="C442" t="str">
            <v>Torn Paper</v>
          </cell>
          <cell r="D442" t="str">
            <v>14 Oz</v>
          </cell>
          <cell r="E442" t="str">
            <v>18"X36"</v>
          </cell>
          <cell r="F442" t="str">
            <v>Infinity 2 Modular</v>
          </cell>
          <cell r="G442" t="str">
            <v>Paper</v>
          </cell>
          <cell r="H442">
            <v>45.79</v>
          </cell>
          <cell r="I442"/>
          <cell r="J442"/>
          <cell r="K442">
            <v>25.79</v>
          </cell>
          <cell r="L442">
            <v>24.79</v>
          </cell>
          <cell r="M442">
            <v>23.79</v>
          </cell>
        </row>
        <row r="443">
          <cell r="A443" t="str">
            <v>TORPT6P</v>
          </cell>
          <cell r="B443" t="e">
            <v>#N/A</v>
          </cell>
          <cell r="C443" t="str">
            <v>Torn Paper</v>
          </cell>
          <cell r="D443" t="str">
            <v>14 Oz</v>
          </cell>
          <cell r="E443" t="str">
            <v>18"X36"</v>
          </cell>
          <cell r="F443" t="str">
            <v>Revolve II Modular</v>
          </cell>
          <cell r="G443" t="str">
            <v>Paper</v>
          </cell>
          <cell r="H443">
            <v>45.79</v>
          </cell>
          <cell r="I443"/>
          <cell r="J443"/>
          <cell r="K443">
            <v>25.79</v>
          </cell>
          <cell r="L443">
            <v>24.79</v>
          </cell>
          <cell r="M443">
            <v>23.79</v>
          </cell>
        </row>
        <row r="444">
          <cell r="A444" t="str">
            <v>TRENT6P</v>
          </cell>
          <cell r="B444" t="e">
            <v>#N/A</v>
          </cell>
          <cell r="C444" t="str">
            <v>Trance End</v>
          </cell>
          <cell r="D444" t="str">
            <v>18 Oz</v>
          </cell>
          <cell r="E444" t="str">
            <v>24"X24"</v>
          </cell>
          <cell r="F444" t="str">
            <v>Revolve II Modular</v>
          </cell>
          <cell r="G444" t="str">
            <v>New Composition</v>
          </cell>
          <cell r="H444">
            <v>47</v>
          </cell>
          <cell r="I444"/>
          <cell r="J444"/>
          <cell r="K444">
            <v>27</v>
          </cell>
          <cell r="L444">
            <v>26</v>
          </cell>
          <cell r="M444">
            <v>25</v>
          </cell>
        </row>
        <row r="445">
          <cell r="A445" t="str">
            <v>TRENT6E</v>
          </cell>
          <cell r="B445" t="e">
            <v>#REF!</v>
          </cell>
          <cell r="C445" t="str">
            <v>Trance End</v>
          </cell>
          <cell r="D445" t="str">
            <v>18 Oz</v>
          </cell>
          <cell r="E445" t="str">
            <v>24"X24"</v>
          </cell>
          <cell r="F445" t="str">
            <v>Infinity 2 Modular</v>
          </cell>
          <cell r="G445" t="str">
            <v>New Composition</v>
          </cell>
          <cell r="H445">
            <v>47</v>
          </cell>
          <cell r="I445"/>
          <cell r="J445"/>
          <cell r="K445">
            <v>27</v>
          </cell>
          <cell r="L445">
            <v>26</v>
          </cell>
          <cell r="M445">
            <v>25</v>
          </cell>
        </row>
        <row r="446">
          <cell r="A446" t="str">
            <v>TRENBHL</v>
          </cell>
          <cell r="B446" t="e">
            <v>#REF!</v>
          </cell>
          <cell r="C446" t="str">
            <v>Trance End</v>
          </cell>
          <cell r="D446" t="str">
            <v>18 Oz</v>
          </cell>
          <cell r="E446"/>
          <cell r="F446" t="str">
            <v>Integra HP</v>
          </cell>
          <cell r="G446" t="str">
            <v>New Composition</v>
          </cell>
          <cell r="H446">
            <v>50.79</v>
          </cell>
          <cell r="I446"/>
          <cell r="J446"/>
          <cell r="K446">
            <v>30.79</v>
          </cell>
          <cell r="L446">
            <v>29.79</v>
          </cell>
          <cell r="M446">
            <v>28.79</v>
          </cell>
        </row>
        <row r="447">
          <cell r="A447" t="str">
            <v>TRENBSA</v>
          </cell>
          <cell r="B447" t="e">
            <v>#REF!</v>
          </cell>
          <cell r="C447" t="str">
            <v>Trance End</v>
          </cell>
          <cell r="D447" t="str">
            <v>18 Oz</v>
          </cell>
          <cell r="E447"/>
          <cell r="F447" t="str">
            <v>UltraBac RE</v>
          </cell>
          <cell r="G447" t="str">
            <v>New Composition</v>
          </cell>
          <cell r="H447">
            <v>46.79</v>
          </cell>
          <cell r="I447"/>
          <cell r="J447"/>
          <cell r="K447">
            <v>26.79</v>
          </cell>
          <cell r="L447">
            <v>25.79</v>
          </cell>
          <cell r="M447">
            <v>24.79</v>
          </cell>
        </row>
        <row r="448">
          <cell r="A448" t="str">
            <v>TRAFT6E</v>
          </cell>
          <cell r="B448" t="e">
            <v>#REF!</v>
          </cell>
          <cell r="C448" t="str">
            <v>Transference</v>
          </cell>
          <cell r="D448" t="str">
            <v>21 Oz</v>
          </cell>
          <cell r="E448" t="str">
            <v xml:space="preserve"> 24"X24"</v>
          </cell>
          <cell r="F448" t="str">
            <v>Infinity 2 Modular</v>
          </cell>
          <cell r="G448" t="str">
            <v>Hocus Collection</v>
          </cell>
          <cell r="H448">
            <v>51.79</v>
          </cell>
          <cell r="I448"/>
          <cell r="J448"/>
          <cell r="K448">
            <v>31.79</v>
          </cell>
          <cell r="L448">
            <v>30.79</v>
          </cell>
          <cell r="M448">
            <v>29.79</v>
          </cell>
        </row>
        <row r="449">
          <cell r="A449" t="str">
            <v>TRAFT36</v>
          </cell>
          <cell r="B449" t="e">
            <v>#REF!</v>
          </cell>
          <cell r="C449" t="str">
            <v>Transference</v>
          </cell>
          <cell r="D449" t="str">
            <v>21 Oz</v>
          </cell>
          <cell r="E449" t="str">
            <v>18"X36"</v>
          </cell>
          <cell r="F449" t="str">
            <v>Infinity 2 Modular</v>
          </cell>
          <cell r="G449" t="str">
            <v>Hocus Collection</v>
          </cell>
          <cell r="H449">
            <v>51.79</v>
          </cell>
          <cell r="I449"/>
          <cell r="J449"/>
          <cell r="K449">
            <v>31.79</v>
          </cell>
          <cell r="L449">
            <v>30.79</v>
          </cell>
          <cell r="M449">
            <v>29.79</v>
          </cell>
        </row>
        <row r="450">
          <cell r="A450" t="str">
            <v>TRAFT6P</v>
          </cell>
          <cell r="B450" t="e">
            <v>#N/A</v>
          </cell>
          <cell r="C450" t="str">
            <v>Transference</v>
          </cell>
          <cell r="D450" t="str">
            <v>21 Oz</v>
          </cell>
          <cell r="E450" t="str">
            <v xml:space="preserve"> 24"X24"</v>
          </cell>
          <cell r="F450" t="str">
            <v>Revolve II Modular</v>
          </cell>
          <cell r="G450" t="str">
            <v>Hocus Collection</v>
          </cell>
          <cell r="H450">
            <v>51.79</v>
          </cell>
          <cell r="I450"/>
          <cell r="J450"/>
          <cell r="K450">
            <v>31.79</v>
          </cell>
          <cell r="L450">
            <v>30.79</v>
          </cell>
          <cell r="M450">
            <v>29.79</v>
          </cell>
        </row>
        <row r="451">
          <cell r="A451" t="str">
            <v>TRA366P</v>
          </cell>
          <cell r="B451" t="e">
            <v>#N/A</v>
          </cell>
          <cell r="C451" t="str">
            <v>Transference</v>
          </cell>
          <cell r="D451" t="str">
            <v>21 Oz</v>
          </cell>
          <cell r="E451" t="str">
            <v>18"X36"</v>
          </cell>
          <cell r="F451" t="str">
            <v>Revolve II Modular</v>
          </cell>
          <cell r="G451" t="str">
            <v>Hocus Collection</v>
          </cell>
          <cell r="H451">
            <v>51.79</v>
          </cell>
          <cell r="I451"/>
          <cell r="J451"/>
          <cell r="K451">
            <v>31.79</v>
          </cell>
          <cell r="L451">
            <v>30.79</v>
          </cell>
          <cell r="M451">
            <v>29.79</v>
          </cell>
        </row>
        <row r="452">
          <cell r="A452" t="str">
            <v>TRAST6P</v>
          </cell>
          <cell r="B452" t="e">
            <v>#N/A</v>
          </cell>
          <cell r="C452" t="str">
            <v>Transmit</v>
          </cell>
          <cell r="D452" t="str">
            <v xml:space="preserve">21 Oz </v>
          </cell>
          <cell r="E452" t="str">
            <v>24"X24"</v>
          </cell>
          <cell r="F452" t="str">
            <v>Revolve II Modular</v>
          </cell>
          <cell r="G452" t="str">
            <v>Exchange 2</v>
          </cell>
          <cell r="H452">
            <v>47</v>
          </cell>
          <cell r="I452"/>
          <cell r="J452"/>
          <cell r="K452">
            <v>27</v>
          </cell>
          <cell r="L452">
            <v>26</v>
          </cell>
          <cell r="M452">
            <v>25</v>
          </cell>
        </row>
        <row r="453">
          <cell r="A453" t="str">
            <v>TRAST6E</v>
          </cell>
          <cell r="B453" t="e">
            <v>#REF!</v>
          </cell>
          <cell r="C453" t="str">
            <v>Transmit</v>
          </cell>
          <cell r="D453" t="str">
            <v xml:space="preserve">21 Oz </v>
          </cell>
          <cell r="E453" t="str">
            <v>24"X24"</v>
          </cell>
          <cell r="F453" t="str">
            <v>Infinity 2 Modular</v>
          </cell>
          <cell r="G453" t="str">
            <v>Exchange 2</v>
          </cell>
          <cell r="H453">
            <v>47</v>
          </cell>
          <cell r="I453"/>
          <cell r="J453"/>
          <cell r="K453">
            <v>27</v>
          </cell>
          <cell r="L453">
            <v>26</v>
          </cell>
          <cell r="M453">
            <v>25</v>
          </cell>
        </row>
        <row r="454">
          <cell r="A454" t="str">
            <v>TUMBT6E</v>
          </cell>
          <cell r="B454" t="e">
            <v>#REF!</v>
          </cell>
          <cell r="C454" t="str">
            <v>Tumble</v>
          </cell>
          <cell r="D454" t="str">
            <v>16 Oz</v>
          </cell>
          <cell r="E454" t="str">
            <v>12"X36"</v>
          </cell>
          <cell r="F454" t="str">
            <v>Infinity 2 Modular</v>
          </cell>
          <cell r="G454" t="str">
            <v>Rough and Tumble</v>
          </cell>
          <cell r="H454">
            <v>48.79</v>
          </cell>
          <cell r="I454"/>
          <cell r="J454"/>
          <cell r="K454">
            <v>28.79</v>
          </cell>
          <cell r="L454">
            <v>27.79</v>
          </cell>
          <cell r="M454">
            <v>26.79</v>
          </cell>
        </row>
        <row r="455">
          <cell r="A455" t="str">
            <v>TUMBT6P</v>
          </cell>
          <cell r="B455" t="e">
            <v>#N/A</v>
          </cell>
          <cell r="C455" t="str">
            <v>Tumble</v>
          </cell>
          <cell r="D455" t="str">
            <v>16 Oz</v>
          </cell>
          <cell r="E455" t="str">
            <v>12"X36"</v>
          </cell>
          <cell r="F455" t="str">
            <v>Revolve II Modular</v>
          </cell>
          <cell r="G455" t="str">
            <v>Rough and Tumble</v>
          </cell>
          <cell r="H455">
            <v>48.79</v>
          </cell>
          <cell r="I455"/>
          <cell r="J455"/>
          <cell r="K455">
            <v>28.79</v>
          </cell>
          <cell r="L455">
            <v>27.79</v>
          </cell>
          <cell r="M455">
            <v>26.79</v>
          </cell>
        </row>
        <row r="456">
          <cell r="A456" t="str">
            <v>VAFLT6E</v>
          </cell>
          <cell r="B456" t="e">
            <v>#REF!</v>
          </cell>
          <cell r="C456" t="str">
            <v>Valley Fold</v>
          </cell>
          <cell r="D456" t="str">
            <v xml:space="preserve">24 Oz </v>
          </cell>
          <cell r="E456" t="str">
            <v>24"X24"</v>
          </cell>
          <cell r="F456" t="str">
            <v>Infinity 2 Modular</v>
          </cell>
          <cell r="G456" t="str">
            <v>Origami</v>
          </cell>
          <cell r="H456">
            <v>51.79</v>
          </cell>
          <cell r="I456"/>
          <cell r="J456"/>
          <cell r="K456">
            <v>31.79</v>
          </cell>
          <cell r="L456">
            <v>30.79</v>
          </cell>
          <cell r="M456">
            <v>29.79</v>
          </cell>
        </row>
        <row r="457">
          <cell r="A457" t="str">
            <v>VAFLT6P</v>
          </cell>
          <cell r="B457" t="e">
            <v>#N/A</v>
          </cell>
          <cell r="C457" t="str">
            <v>Valley Fold</v>
          </cell>
          <cell r="D457" t="str">
            <v xml:space="preserve">24 Oz </v>
          </cell>
          <cell r="E457" t="str">
            <v>24"X24"</v>
          </cell>
          <cell r="F457" t="str">
            <v>Revolve II Modular</v>
          </cell>
          <cell r="G457" t="str">
            <v>Origami</v>
          </cell>
          <cell r="H457">
            <v>51.79</v>
          </cell>
          <cell r="I457"/>
          <cell r="J457"/>
          <cell r="K457">
            <v>31.79</v>
          </cell>
          <cell r="L457">
            <v>30.79</v>
          </cell>
          <cell r="M457">
            <v>29.79</v>
          </cell>
        </row>
        <row r="458">
          <cell r="A458" t="str">
            <v>VIEWT6E</v>
          </cell>
          <cell r="B458" t="e">
            <v>#REF!</v>
          </cell>
          <cell r="C458" t="str">
            <v>Viewpoint</v>
          </cell>
          <cell r="D458" t="str">
            <v>20 Oz</v>
          </cell>
          <cell r="E458" t="str">
            <v>12"X36"</v>
          </cell>
          <cell r="F458" t="str">
            <v>Infinity 2 Modular</v>
          </cell>
          <cell r="G458" t="str">
            <v>Notable</v>
          </cell>
          <cell r="H458">
            <v>54.79</v>
          </cell>
          <cell r="I458"/>
          <cell r="J458"/>
          <cell r="K458">
            <v>34.79</v>
          </cell>
          <cell r="L458">
            <v>33.79</v>
          </cell>
          <cell r="M458">
            <v>32.79</v>
          </cell>
        </row>
        <row r="459">
          <cell r="A459" t="str">
            <v>VIEWT6P</v>
          </cell>
          <cell r="B459" t="e">
            <v>#N/A</v>
          </cell>
          <cell r="C459" t="str">
            <v>Viewpoint</v>
          </cell>
          <cell r="D459" t="str">
            <v>20 Oz</v>
          </cell>
          <cell r="E459" t="str">
            <v>12"X36"</v>
          </cell>
          <cell r="F459" t="str">
            <v>Revolve II Modular</v>
          </cell>
          <cell r="G459" t="str">
            <v>Notable</v>
          </cell>
          <cell r="H459">
            <v>54.79</v>
          </cell>
          <cell r="I459"/>
          <cell r="J459"/>
          <cell r="K459">
            <v>34.79</v>
          </cell>
          <cell r="L459">
            <v>33.79</v>
          </cell>
          <cell r="M459">
            <v>32.79</v>
          </cell>
        </row>
        <row r="460">
          <cell r="A460" t="str">
            <v>VIEWBHL</v>
          </cell>
          <cell r="B460" t="e">
            <v>#REF!</v>
          </cell>
          <cell r="C460" t="str">
            <v>Viewpoint</v>
          </cell>
          <cell r="D460" t="str">
            <v>20 Oz</v>
          </cell>
          <cell r="E460"/>
          <cell r="F460" t="str">
            <v>Integra HP</v>
          </cell>
          <cell r="G460" t="str">
            <v>Notable</v>
          </cell>
          <cell r="H460">
            <v>54.79</v>
          </cell>
          <cell r="I460"/>
          <cell r="J460"/>
          <cell r="K460">
            <v>34.79</v>
          </cell>
          <cell r="L460">
            <v>33.79</v>
          </cell>
          <cell r="M460">
            <v>32.79</v>
          </cell>
        </row>
        <row r="461">
          <cell r="A461" t="str">
            <v>VIEWBSA</v>
          </cell>
          <cell r="B461" t="e">
            <v>#REF!</v>
          </cell>
          <cell r="C461" t="str">
            <v>Viewpoint</v>
          </cell>
          <cell r="D461" t="str">
            <v>20 Oz</v>
          </cell>
          <cell r="E461"/>
          <cell r="F461" t="str">
            <v>UltraBac RE</v>
          </cell>
          <cell r="G461" t="str">
            <v>Notable</v>
          </cell>
          <cell r="H461">
            <v>48.79</v>
          </cell>
          <cell r="I461"/>
          <cell r="J461"/>
          <cell r="K461">
            <v>28.79</v>
          </cell>
          <cell r="L461">
            <v>27.79</v>
          </cell>
          <cell r="M461">
            <v>26.79</v>
          </cell>
        </row>
        <row r="462">
          <cell r="A462" t="str">
            <v>VISLT6E</v>
          </cell>
          <cell r="B462" t="e">
            <v>#REF!</v>
          </cell>
          <cell r="C462" t="str">
            <v>Visible Light</v>
          </cell>
          <cell r="D462" t="str">
            <v>23 Oz</v>
          </cell>
          <cell r="E462" t="str">
            <v>18"X36"</v>
          </cell>
          <cell r="F462" t="str">
            <v>Infinity 2 Modular</v>
          </cell>
          <cell r="G462" t="str">
            <v>Moiré</v>
          </cell>
          <cell r="H462">
            <v>57.79</v>
          </cell>
          <cell r="I462"/>
          <cell r="J462"/>
          <cell r="K462">
            <v>37.79</v>
          </cell>
          <cell r="L462">
            <v>36.79</v>
          </cell>
          <cell r="M462">
            <v>35.79</v>
          </cell>
        </row>
        <row r="463">
          <cell r="A463" t="str">
            <v>VISLT6P</v>
          </cell>
          <cell r="B463" t="e">
            <v>#N/A</v>
          </cell>
          <cell r="C463" t="str">
            <v>Visible Light</v>
          </cell>
          <cell r="D463" t="str">
            <v>23 Oz</v>
          </cell>
          <cell r="E463" t="str">
            <v>18"X36"</v>
          </cell>
          <cell r="F463" t="str">
            <v>Revolve II Modular</v>
          </cell>
          <cell r="G463" t="str">
            <v>Moiré</v>
          </cell>
          <cell r="H463">
            <v>57.79</v>
          </cell>
          <cell r="I463"/>
          <cell r="J463"/>
          <cell r="K463">
            <v>37.79</v>
          </cell>
          <cell r="L463">
            <v>36.79</v>
          </cell>
          <cell r="M463">
            <v>35.79</v>
          </cell>
        </row>
        <row r="464">
          <cell r="A464" t="str">
            <v>VISLTHL</v>
          </cell>
          <cell r="B464" t="e">
            <v>#REF!</v>
          </cell>
          <cell r="C464" t="str">
            <v>Visible Light</v>
          </cell>
          <cell r="D464" t="str">
            <v>23 Oz</v>
          </cell>
          <cell r="E464"/>
          <cell r="F464" t="str">
            <v>Integra HP</v>
          </cell>
          <cell r="G464" t="str">
            <v>Moiré</v>
          </cell>
          <cell r="H464">
            <v>57.79</v>
          </cell>
          <cell r="I464"/>
          <cell r="J464"/>
          <cell r="K464">
            <v>37.79</v>
          </cell>
          <cell r="L464">
            <v>36.79</v>
          </cell>
          <cell r="M464">
            <v>35.79</v>
          </cell>
        </row>
        <row r="465">
          <cell r="A465" t="str">
            <v>VISLBSA</v>
          </cell>
          <cell r="B465" t="e">
            <v>#REF!</v>
          </cell>
          <cell r="C465" t="str">
            <v>Visible Light</v>
          </cell>
          <cell r="D465" t="str">
            <v>23 Oz</v>
          </cell>
          <cell r="E465"/>
          <cell r="F465" t="str">
            <v>UltraBac RE</v>
          </cell>
          <cell r="G465" t="str">
            <v>Moiré</v>
          </cell>
          <cell r="H465">
            <v>51.79</v>
          </cell>
          <cell r="I465"/>
          <cell r="J465"/>
          <cell r="K465">
            <v>31.79</v>
          </cell>
          <cell r="L465">
            <v>30.79</v>
          </cell>
          <cell r="M465">
            <v>29.79</v>
          </cell>
        </row>
        <row r="466">
          <cell r="A466" t="str">
            <v>VIVABHL</v>
          </cell>
          <cell r="B466" t="e">
            <v>#REF!</v>
          </cell>
          <cell r="C466" t="str">
            <v>Vivaldi</v>
          </cell>
          <cell r="D466" t="str">
            <v xml:space="preserve">24 Oz </v>
          </cell>
          <cell r="E466"/>
          <cell r="F466" t="str">
            <v>Integra HP</v>
          </cell>
          <cell r="G466" t="str">
            <v>Poetica</v>
          </cell>
          <cell r="H466">
            <v>56.79</v>
          </cell>
          <cell r="I466"/>
          <cell r="J466"/>
          <cell r="K466">
            <v>36.79</v>
          </cell>
          <cell r="L466">
            <v>35.79</v>
          </cell>
          <cell r="M466">
            <v>34.79</v>
          </cell>
        </row>
        <row r="467">
          <cell r="A467" t="str">
            <v>VIVABSA</v>
          </cell>
          <cell r="B467" t="e">
            <v>#REF!</v>
          </cell>
          <cell r="C467" t="str">
            <v>Vivaldi</v>
          </cell>
          <cell r="D467" t="str">
            <v xml:space="preserve">24 Oz </v>
          </cell>
          <cell r="E467"/>
          <cell r="F467" t="str">
            <v>UltraBac RE</v>
          </cell>
          <cell r="G467" t="str">
            <v>Poetica</v>
          </cell>
          <cell r="H467">
            <v>52.79</v>
          </cell>
          <cell r="I467"/>
          <cell r="J467"/>
          <cell r="K467">
            <v>32.79</v>
          </cell>
          <cell r="L467">
            <v>31.79</v>
          </cell>
          <cell r="M467">
            <v>30.79</v>
          </cell>
        </row>
        <row r="468">
          <cell r="A468" t="str">
            <v>WAT2T6E</v>
          </cell>
          <cell r="B468" t="e">
            <v>#REF!</v>
          </cell>
          <cell r="C468" t="str">
            <v>Water Too</v>
          </cell>
          <cell r="D468" t="str">
            <v>15 Oz</v>
          </cell>
          <cell r="E468" t="str">
            <v>12"X36"</v>
          </cell>
          <cell r="F468" t="str">
            <v>Infinity 2 Modular</v>
          </cell>
          <cell r="G468" t="str">
            <v>Natural Elements Too</v>
          </cell>
          <cell r="H468">
            <v>48.79</v>
          </cell>
          <cell r="I468"/>
          <cell r="J468"/>
          <cell r="K468">
            <v>28.79</v>
          </cell>
          <cell r="L468">
            <v>27.79</v>
          </cell>
          <cell r="M468">
            <v>26.79</v>
          </cell>
        </row>
        <row r="469">
          <cell r="A469" t="str">
            <v>WAT2T6P</v>
          </cell>
          <cell r="B469" t="e">
            <v>#N/A</v>
          </cell>
          <cell r="C469" t="str">
            <v>Water Too</v>
          </cell>
          <cell r="D469" t="str">
            <v>15 Oz</v>
          </cell>
          <cell r="E469" t="str">
            <v>12"X36"</v>
          </cell>
          <cell r="F469" t="str">
            <v>Revolve II Modular</v>
          </cell>
          <cell r="G469" t="str">
            <v>Natural Elements Too</v>
          </cell>
          <cell r="H469">
            <v>48.79</v>
          </cell>
          <cell r="I469"/>
          <cell r="J469"/>
          <cell r="K469">
            <v>28.79</v>
          </cell>
          <cell r="L469">
            <v>27.79</v>
          </cell>
          <cell r="M469">
            <v>26.79</v>
          </cell>
        </row>
        <row r="470">
          <cell r="A470" t="str">
            <v>WHITBHL</v>
          </cell>
          <cell r="B470" t="e">
            <v>#REF!</v>
          </cell>
          <cell r="C470" t="str">
            <v>Whitman</v>
          </cell>
          <cell r="D470" t="str">
            <v xml:space="preserve">24 Oz </v>
          </cell>
          <cell r="E470"/>
          <cell r="F470" t="str">
            <v>Integra HP</v>
          </cell>
          <cell r="G470" t="str">
            <v>Poetica</v>
          </cell>
          <cell r="H470">
            <v>56.79</v>
          </cell>
          <cell r="I470"/>
          <cell r="J470"/>
          <cell r="K470">
            <v>36.79</v>
          </cell>
          <cell r="L470">
            <v>35.79</v>
          </cell>
          <cell r="M470">
            <v>34.79</v>
          </cell>
        </row>
        <row r="471">
          <cell r="A471" t="str">
            <v>WHITBSA</v>
          </cell>
          <cell r="B471" t="e">
            <v>#REF!</v>
          </cell>
          <cell r="C471" t="str">
            <v>Whitman</v>
          </cell>
          <cell r="D471" t="str">
            <v xml:space="preserve">24 Oz </v>
          </cell>
          <cell r="E471"/>
          <cell r="F471" t="str">
            <v>UltraBac RE</v>
          </cell>
          <cell r="G471" t="str">
            <v>Poetica</v>
          </cell>
          <cell r="H471">
            <v>52.79</v>
          </cell>
          <cell r="I471"/>
          <cell r="J471"/>
          <cell r="K471">
            <v>32.79</v>
          </cell>
          <cell r="L471">
            <v>31.79</v>
          </cell>
          <cell r="M471">
            <v>30.79</v>
          </cell>
        </row>
        <row r="472">
          <cell r="A472" t="str">
            <v>WIDOT6E</v>
          </cell>
          <cell r="B472" t="e">
            <v>#REF!</v>
          </cell>
          <cell r="C472" t="str">
            <v>Wisdom</v>
          </cell>
          <cell r="D472" t="str">
            <v>20 Oz</v>
          </cell>
          <cell r="E472"/>
          <cell r="F472" t="str">
            <v>Infinity 2 Modular</v>
          </cell>
          <cell r="G472" t="str">
            <v>Chapters</v>
          </cell>
          <cell r="H472">
            <v>53.79</v>
          </cell>
          <cell r="I472"/>
          <cell r="J472"/>
          <cell r="K472">
            <v>33.79</v>
          </cell>
          <cell r="L472">
            <v>32.79</v>
          </cell>
          <cell r="M472">
            <v>31.79</v>
          </cell>
        </row>
        <row r="473">
          <cell r="A473" t="str">
            <v>WIDOT6P</v>
          </cell>
          <cell r="B473" t="e">
            <v>#N/A</v>
          </cell>
          <cell r="C473" t="str">
            <v>Wisdom</v>
          </cell>
          <cell r="D473" t="str">
            <v>20 Oz</v>
          </cell>
          <cell r="E473"/>
          <cell r="F473" t="str">
            <v>Revolve II Modular</v>
          </cell>
          <cell r="G473" t="str">
            <v>Chapters</v>
          </cell>
          <cell r="H473">
            <v>53.79</v>
          </cell>
          <cell r="I473"/>
          <cell r="J473"/>
          <cell r="K473">
            <v>33.79</v>
          </cell>
          <cell r="L473">
            <v>32.79</v>
          </cell>
          <cell r="M473">
            <v>31.79</v>
          </cell>
        </row>
        <row r="474">
          <cell r="A474" t="str">
            <v>WIDOBHC</v>
          </cell>
          <cell r="B474" t="e">
            <v>#REF!</v>
          </cell>
          <cell r="C474" t="str">
            <v>Wisdom</v>
          </cell>
          <cell r="D474" t="str">
            <v>20 Oz</v>
          </cell>
          <cell r="E474"/>
          <cell r="F474" t="str">
            <v>Integra HP</v>
          </cell>
          <cell r="G474" t="str">
            <v>Chapters</v>
          </cell>
          <cell r="H474">
            <v>53.79</v>
          </cell>
          <cell r="I474"/>
          <cell r="J474"/>
          <cell r="K474">
            <v>33.79</v>
          </cell>
          <cell r="L474">
            <v>32.79</v>
          </cell>
          <cell r="M474">
            <v>31.79</v>
          </cell>
        </row>
        <row r="475">
          <cell r="A475" t="str">
            <v>WIDOBSA</v>
          </cell>
          <cell r="B475" t="e">
            <v>#REF!</v>
          </cell>
          <cell r="C475" t="str">
            <v>Wisdom</v>
          </cell>
          <cell r="D475" t="str">
            <v>20 Oz</v>
          </cell>
          <cell r="E475"/>
          <cell r="F475" t="str">
            <v>UltraBac RE</v>
          </cell>
          <cell r="G475" t="str">
            <v>Chapters</v>
          </cell>
          <cell r="H475">
            <v>50.79</v>
          </cell>
          <cell r="I475"/>
          <cell r="J475"/>
          <cell r="K475">
            <v>30.79</v>
          </cell>
          <cell r="L475">
            <v>29.79</v>
          </cell>
          <cell r="M475">
            <v>28.79</v>
          </cell>
        </row>
        <row r="476">
          <cell r="A476" t="str">
            <v>WOERBHL</v>
          </cell>
          <cell r="B476" t="e">
            <v>#REF!</v>
          </cell>
          <cell r="C476" t="str">
            <v>Wonder</v>
          </cell>
          <cell r="D476" t="str">
            <v>22 Oz</v>
          </cell>
          <cell r="E476"/>
          <cell r="F476" t="str">
            <v>Integra HP</v>
          </cell>
          <cell r="G476" t="str">
            <v>Chapters</v>
          </cell>
          <cell r="H476">
            <v>50.79</v>
          </cell>
          <cell r="I476"/>
          <cell r="J476"/>
          <cell r="K476">
            <v>30.79</v>
          </cell>
          <cell r="L476">
            <v>29.79</v>
          </cell>
          <cell r="M476">
            <v>28.79</v>
          </cell>
        </row>
        <row r="477">
          <cell r="A477" t="str">
            <v>WOERBSA</v>
          </cell>
          <cell r="B477" t="e">
            <v>#REF!</v>
          </cell>
          <cell r="C477" t="str">
            <v>Wonder</v>
          </cell>
          <cell r="D477" t="str">
            <v>22 Oz</v>
          </cell>
          <cell r="E477"/>
          <cell r="F477" t="str">
            <v>UltraBac RE</v>
          </cell>
          <cell r="G477" t="str">
            <v>Chapters</v>
          </cell>
          <cell r="H477">
            <v>46.79</v>
          </cell>
          <cell r="I477"/>
          <cell r="J477"/>
          <cell r="K477">
            <v>26.79</v>
          </cell>
          <cell r="L477">
            <v>25.79</v>
          </cell>
          <cell r="M477">
            <v>24.79</v>
          </cell>
        </row>
        <row r="478">
          <cell r="A478" t="str">
            <v>YEA3BHL</v>
          </cell>
          <cell r="B478" t="e">
            <v>#REF!</v>
          </cell>
          <cell r="C478" t="str">
            <v>Yeats 3</v>
          </cell>
          <cell r="D478" t="str">
            <v xml:space="preserve">24 Oz </v>
          </cell>
          <cell r="E478"/>
          <cell r="F478" t="str">
            <v>Integra HP</v>
          </cell>
          <cell r="G478" t="str">
            <v>Poetica</v>
          </cell>
          <cell r="H478">
            <v>56.79</v>
          </cell>
          <cell r="I478"/>
          <cell r="J478"/>
          <cell r="K478">
            <v>36.79</v>
          </cell>
          <cell r="L478">
            <v>35.79</v>
          </cell>
          <cell r="M478">
            <v>34.79</v>
          </cell>
        </row>
        <row r="479">
          <cell r="A479" t="str">
            <v>YEA3BSA</v>
          </cell>
          <cell r="B479" t="e">
            <v>#REF!</v>
          </cell>
          <cell r="C479" t="str">
            <v>Yeats 3</v>
          </cell>
          <cell r="D479" t="str">
            <v xml:space="preserve">24 Oz </v>
          </cell>
          <cell r="E479"/>
          <cell r="F479" t="str">
            <v>UltraBac RE</v>
          </cell>
          <cell r="G479" t="str">
            <v>Poetica</v>
          </cell>
          <cell r="H479">
            <v>52.79</v>
          </cell>
          <cell r="I479"/>
          <cell r="J479"/>
          <cell r="K479">
            <v>32.79</v>
          </cell>
          <cell r="L479">
            <v>31.79</v>
          </cell>
          <cell r="M479">
            <v>30.79</v>
          </cell>
        </row>
        <row r="480">
          <cell r="A480" t="str">
            <v>ZESTT6E</v>
          </cell>
          <cell r="B480" t="e">
            <v>#REF!</v>
          </cell>
          <cell r="C480" t="str">
            <v>Zest</v>
          </cell>
          <cell r="D480" t="str">
            <v>18 Oz</v>
          </cell>
          <cell r="E480" t="str">
            <v>12"X36"</v>
          </cell>
          <cell r="F480" t="str">
            <v>Infinity 2 Modular</v>
          </cell>
          <cell r="G480" t="str">
            <v>Notable</v>
          </cell>
          <cell r="H480">
            <v>52.79</v>
          </cell>
          <cell r="I480"/>
          <cell r="J480"/>
          <cell r="K480">
            <v>32.79</v>
          </cell>
          <cell r="L480">
            <v>31.79</v>
          </cell>
          <cell r="M480">
            <v>30.79</v>
          </cell>
        </row>
        <row r="481">
          <cell r="A481" t="str">
            <v>ZESTT6P</v>
          </cell>
          <cell r="B481" t="e">
            <v>#N/A</v>
          </cell>
          <cell r="C481" t="str">
            <v>Zest</v>
          </cell>
          <cell r="D481" t="str">
            <v>18 Oz</v>
          </cell>
          <cell r="E481" t="str">
            <v>12"X36"</v>
          </cell>
          <cell r="F481" t="str">
            <v>Revolve II Modular</v>
          </cell>
          <cell r="G481" t="str">
            <v>Notable</v>
          </cell>
          <cell r="H481">
            <v>52.79</v>
          </cell>
          <cell r="I481"/>
          <cell r="J481"/>
          <cell r="K481">
            <v>32.79</v>
          </cell>
          <cell r="L481">
            <v>31.79</v>
          </cell>
          <cell r="M481">
            <v>30.79</v>
          </cell>
        </row>
        <row r="482">
          <cell r="A482" t="str">
            <v>ZESTBHL</v>
          </cell>
          <cell r="B482" t="e">
            <v>#REF!</v>
          </cell>
          <cell r="C482" t="str">
            <v>Zest</v>
          </cell>
          <cell r="D482" t="str">
            <v>18 Oz</v>
          </cell>
          <cell r="E482"/>
          <cell r="F482" t="str">
            <v>Integra HP</v>
          </cell>
          <cell r="G482" t="str">
            <v>Notable</v>
          </cell>
          <cell r="H482">
            <v>51.79</v>
          </cell>
          <cell r="I482"/>
          <cell r="J482"/>
          <cell r="K482">
            <v>31.79</v>
          </cell>
          <cell r="L482">
            <v>30.79</v>
          </cell>
          <cell r="M482">
            <v>29.79</v>
          </cell>
        </row>
        <row r="483">
          <cell r="A483" t="str">
            <v>ZESTBSA</v>
          </cell>
          <cell r="B483" t="e">
            <v>#REF!</v>
          </cell>
          <cell r="C483" t="str">
            <v>Zest</v>
          </cell>
          <cell r="D483" t="str">
            <v>18 Oz</v>
          </cell>
          <cell r="E483"/>
          <cell r="F483" t="str">
            <v>UltraBac RE</v>
          </cell>
          <cell r="G483" t="str">
            <v>Notable</v>
          </cell>
          <cell r="H483">
            <v>47.79</v>
          </cell>
          <cell r="I483"/>
          <cell r="J483"/>
          <cell r="K483">
            <v>27.79</v>
          </cell>
          <cell r="L483">
            <v>26.79</v>
          </cell>
          <cell r="M483">
            <v>25.79</v>
          </cell>
        </row>
        <row r="484">
          <cell r="A484"/>
          <cell r="B484"/>
          <cell r="C484"/>
          <cell r="D484"/>
          <cell r="E484"/>
          <cell r="F484"/>
          <cell r="G484"/>
          <cell r="H484"/>
          <cell r="I484"/>
          <cell r="J484"/>
          <cell r="K484"/>
          <cell r="L484"/>
          <cell r="M484"/>
        </row>
        <row r="485">
          <cell r="A485" t="str">
            <v>CHART5E</v>
          </cell>
          <cell r="B485"/>
          <cell r="C485" t="str">
            <v>Charge</v>
          </cell>
          <cell r="D485" t="str">
            <v xml:space="preserve">36 Oz </v>
          </cell>
          <cell r="E485" t="str">
            <v>18"X36"</v>
          </cell>
          <cell r="F485" t="str">
            <v>Infinity 2 Modular</v>
          </cell>
          <cell r="G485" t="str">
            <v>Frixtion</v>
          </cell>
          <cell r="H485">
            <v>101.1</v>
          </cell>
          <cell r="I485"/>
          <cell r="J485"/>
          <cell r="K485">
            <v>61.1</v>
          </cell>
          <cell r="L485">
            <v>60.1</v>
          </cell>
          <cell r="M485">
            <v>59.1</v>
          </cell>
        </row>
        <row r="486">
          <cell r="A486" t="str">
            <v>FORCT5E</v>
          </cell>
          <cell r="B486"/>
          <cell r="C486" t="str">
            <v>Force</v>
          </cell>
          <cell r="D486" t="str">
            <v xml:space="preserve">36 Oz </v>
          </cell>
          <cell r="E486" t="str">
            <v>18"X36"</v>
          </cell>
          <cell r="F486" t="str">
            <v>Infinity 2 Modular</v>
          </cell>
          <cell r="G486" t="str">
            <v>Frixtion</v>
          </cell>
          <cell r="H486">
            <v>101.1</v>
          </cell>
          <cell r="I486"/>
          <cell r="J486"/>
          <cell r="K486">
            <v>61.1</v>
          </cell>
          <cell r="L486">
            <v>60.1</v>
          </cell>
          <cell r="M486">
            <v>59.1</v>
          </cell>
        </row>
        <row r="487">
          <cell r="A487" t="str">
            <v>INERT5E</v>
          </cell>
          <cell r="B487"/>
          <cell r="C487" t="str">
            <v>Inertia</v>
          </cell>
          <cell r="D487" t="str">
            <v xml:space="preserve">36 Oz </v>
          </cell>
          <cell r="E487" t="str">
            <v>18"X36"</v>
          </cell>
          <cell r="F487" t="str">
            <v xml:space="preserve">Infinity 2 Modular </v>
          </cell>
          <cell r="G487" t="str">
            <v>Frixtion</v>
          </cell>
          <cell r="H487">
            <v>101.1</v>
          </cell>
          <cell r="I487"/>
          <cell r="J487"/>
          <cell r="K487">
            <v>61.1</v>
          </cell>
          <cell r="L487">
            <v>60.1</v>
          </cell>
          <cell r="M487">
            <v>59.1</v>
          </cell>
        </row>
        <row r="488">
          <cell r="A488" t="str">
            <v>REC2T5E</v>
          </cell>
          <cell r="B488"/>
          <cell r="C488" t="str">
            <v>Recoarse II</v>
          </cell>
          <cell r="D488" t="str">
            <v>38 Oz</v>
          </cell>
          <cell r="E488" t="str">
            <v>24"X24"</v>
          </cell>
          <cell r="F488" t="str">
            <v xml:space="preserve">Infinity 2 Modular </v>
          </cell>
          <cell r="G488" t="str">
            <v>Liaison</v>
          </cell>
          <cell r="H488">
            <v>101.1</v>
          </cell>
          <cell r="I488"/>
          <cell r="J488"/>
          <cell r="K488">
            <v>61.1</v>
          </cell>
          <cell r="L488">
            <v>60.1</v>
          </cell>
          <cell r="M488">
            <v>59.1</v>
          </cell>
        </row>
        <row r="489">
          <cell r="A489" t="str">
            <v>RUF2T5E</v>
          </cell>
          <cell r="B489"/>
          <cell r="C489" t="str">
            <v>Ruffian II</v>
          </cell>
          <cell r="D489" t="str">
            <v>38 Oz</v>
          </cell>
          <cell r="E489" t="str">
            <v>24"X24"</v>
          </cell>
          <cell r="F489" t="str">
            <v xml:space="preserve">Infinity 2 Modular </v>
          </cell>
          <cell r="G489" t="str">
            <v>Liaison</v>
          </cell>
          <cell r="H489">
            <v>101.1</v>
          </cell>
          <cell r="I489"/>
          <cell r="J489"/>
          <cell r="K489">
            <v>61.1</v>
          </cell>
          <cell r="L489">
            <v>60.1</v>
          </cell>
          <cell r="M489">
            <v>59.1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of Contents"/>
      <sheetName val="Carpet"/>
      <sheetName val="Custom Carpet Grid"/>
      <sheetName val="Carpet Legend"/>
      <sheetName val="Sheet Vinyl"/>
      <sheetName val="LVT"/>
      <sheetName val="LVT Size &amp; Packaging"/>
      <sheetName val="Signature "/>
      <sheetName val="Rugs"/>
      <sheetName val="Rubber Flooring"/>
      <sheetName val="Rubber Base &amp; Corners"/>
      <sheetName val="Wall Base Selection Guide"/>
      <sheetName val="StairTreadRiserStringerNosing"/>
      <sheetName val="Rubber Accessories"/>
      <sheetName val="Rubber Min. Policy"/>
      <sheetName val="Sundries Pricing-Condensed"/>
      <sheetName val="Sundries-All Produ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D1" t="str">
            <v xml:space="preserve">Looking for the right adhesive?  Click </v>
          </cell>
          <cell r="E1" t="str">
            <v>HERE</v>
          </cell>
        </row>
        <row r="2">
          <cell r="B2" t="str">
            <v>RUBBER FLOORING</v>
          </cell>
          <cell r="D2" t="str">
            <v xml:space="preserve"> </v>
          </cell>
        </row>
        <row r="3">
          <cell r="B3" t="str">
            <v>EFFECTIVE: 05/30/25</v>
          </cell>
        </row>
        <row r="4">
          <cell r="B4" t="str">
            <v>CONFIDENTIAL</v>
          </cell>
        </row>
        <row r="5">
          <cell r="B5" t="str">
            <v>Commission Rate</v>
          </cell>
          <cell r="G5" t="str">
            <v>List</v>
          </cell>
          <cell r="H5" t="str">
            <v>A</v>
          </cell>
          <cell r="I5" t="str">
            <v>B</v>
          </cell>
          <cell r="J5" t="str">
            <v>C</v>
          </cell>
          <cell r="K5" t="str">
            <v>D</v>
          </cell>
        </row>
        <row r="6">
          <cell r="A6" t="str">
            <v>VLOOKUP</v>
          </cell>
          <cell r="B6" t="str">
            <v>Product Name</v>
          </cell>
          <cell r="C6" t="str">
            <v>Style Code</v>
          </cell>
          <cell r="D6" t="str">
            <v>Description</v>
          </cell>
          <cell r="E6" t="str">
            <v>Packaging</v>
          </cell>
          <cell r="F6" t="str">
            <v>UOM</v>
          </cell>
          <cell r="G6">
            <v>13</v>
          </cell>
          <cell r="H6">
            <v>12</v>
          </cell>
          <cell r="I6">
            <v>11</v>
          </cell>
          <cell r="J6">
            <v>10</v>
          </cell>
          <cell r="K6">
            <v>9</v>
          </cell>
        </row>
        <row r="7">
          <cell r="B7" t="str">
            <v xml:space="preserve">Open Range </v>
          </cell>
        </row>
        <row r="8">
          <cell r="A8" t="str">
            <v>OPR</v>
          </cell>
          <cell r="B8" t="str">
            <v>Open Range</v>
          </cell>
          <cell r="C8" t="str">
            <v>OPR</v>
          </cell>
          <cell r="D8" t="str">
            <v>1/8" Thickness; Thermoset Rubber Plank; 6.25"x42" Matte Finish; Marbled Profile</v>
          </cell>
          <cell r="E8" t="str">
            <v>36.5 SF / Carton (20 PCS)</v>
          </cell>
          <cell r="F8" t="str">
            <v>SF</v>
          </cell>
          <cell r="G8">
            <v>17.920799999999993</v>
          </cell>
          <cell r="H8">
            <v>9.4403999999999932</v>
          </cell>
          <cell r="I8">
            <v>9.320399999999994</v>
          </cell>
          <cell r="J8">
            <v>9.2003999999999948</v>
          </cell>
          <cell r="K8">
            <v>9.0803999999999956</v>
          </cell>
        </row>
        <row r="9">
          <cell r="A9" t="str">
            <v>OPRQ</v>
          </cell>
          <cell r="B9" t="str">
            <v>Open Range Quickstix</v>
          </cell>
          <cell r="C9" t="str">
            <v>OPRQ</v>
          </cell>
          <cell r="D9" t="str">
            <v>1/8" Thickness; Thermoset Rubber Plank; 6.25"x42" Matte Finish; Marbled Profile with Quickstix</v>
          </cell>
          <cell r="E9" t="str">
            <v>36.5 SF / Carton (20 PCS)</v>
          </cell>
          <cell r="F9" t="str">
            <v>SF</v>
          </cell>
          <cell r="G9">
            <v>22.220799999999993</v>
          </cell>
          <cell r="H9">
            <v>11.590399999999994</v>
          </cell>
          <cell r="I9">
            <v>11.470399999999994</v>
          </cell>
          <cell r="J9">
            <v>11.350399999999995</v>
          </cell>
          <cell r="K9">
            <v>11.230399999999996</v>
          </cell>
        </row>
        <row r="10">
          <cell r="B10" t="str">
            <v xml:space="preserve">Open Range:  Sold in full cartons ONLY - Orders must be rounded to full carton quantity </v>
          </cell>
        </row>
        <row r="11">
          <cell r="B11" t="str">
            <v xml:space="preserve">Teles </v>
          </cell>
        </row>
        <row r="12">
          <cell r="A12" t="str">
            <v>TELESR</v>
          </cell>
          <cell r="B12" t="str">
            <v>Teles Tile &amp; Plank</v>
          </cell>
          <cell r="C12" t="str">
            <v>TS1 / TS3 / TPK / TRC</v>
          </cell>
          <cell r="D12" t="str">
            <v>1/8" Thickness; High Resiliency Thermoset Rubber Tile &amp; Plank</v>
          </cell>
          <cell r="E12" t="str">
            <v>Various</v>
          </cell>
          <cell r="F12" t="str">
            <v>SF</v>
          </cell>
          <cell r="G12">
            <v>16.797599999999996</v>
          </cell>
          <cell r="H12">
            <v>8.8787999999999947</v>
          </cell>
          <cell r="I12">
            <v>8.7587999999999955</v>
          </cell>
          <cell r="J12">
            <v>8.6387999999999963</v>
          </cell>
          <cell r="K12">
            <v>8.518799999999997</v>
          </cell>
        </row>
        <row r="13">
          <cell r="A13" t="str">
            <v>TELEQS</v>
          </cell>
          <cell r="B13" t="str">
            <v xml:space="preserve">Teles Tile &amp; Plank QuickStix </v>
          </cell>
          <cell r="C13" t="str">
            <v>TS1Q / TS3Q / TPKQ / TRCQ</v>
          </cell>
          <cell r="D13" t="str">
            <v xml:space="preserve">1/8" Thickness; High Resiliency Thermoset Rubber Tile &amp; Plank with QuickStix </v>
          </cell>
          <cell r="E13" t="str">
            <v>Various</v>
          </cell>
          <cell r="F13" t="str">
            <v>SF</v>
          </cell>
          <cell r="G13">
            <v>21.097599999999993</v>
          </cell>
          <cell r="H13">
            <v>11.028799999999993</v>
          </cell>
          <cell r="I13">
            <v>10.908799999999994</v>
          </cell>
          <cell r="J13">
            <v>10.788799999999995</v>
          </cell>
          <cell r="K13">
            <v>10.668799999999996</v>
          </cell>
        </row>
        <row r="14">
          <cell r="B14" t="str">
            <v xml:space="preserve">Teles:  Sold in full cartons ONLY - Orders must be rounded to full carton quantity </v>
          </cell>
        </row>
        <row r="15">
          <cell r="B15" t="str">
            <v>ColorFields</v>
          </cell>
        </row>
        <row r="16">
          <cell r="A16" t="str">
            <v>COFISH</v>
          </cell>
          <cell r="B16" t="str">
            <v>ColorFields Rubber Sheet                               (Sold in Full Rolls Only.  SF Orders Must be Rounded to Full Roll Qty.)</v>
          </cell>
          <cell r="C16" t="str">
            <v>RSW3</v>
          </cell>
          <cell r="D16" t="str">
            <v>3mm Thickness; Thermoset Rubber Sheet Flooring - 4' Width; Smooth Profile</v>
          </cell>
          <cell r="E16" t="str">
            <v>196.8 SF per Roll (Roll = 4' X 49.2')</v>
          </cell>
          <cell r="F16" t="str">
            <v>SF</v>
          </cell>
          <cell r="G16">
            <v>12.866400000000002</v>
          </cell>
          <cell r="H16">
            <v>6.9132000000000016</v>
          </cell>
          <cell r="I16">
            <v>6.7932000000000015</v>
          </cell>
          <cell r="J16">
            <v>6.6732000000000014</v>
          </cell>
          <cell r="K16">
            <v>6.5532000000000012</v>
          </cell>
        </row>
        <row r="17">
          <cell r="A17" t="str">
            <v>COFIRT</v>
          </cell>
          <cell r="B17" t="str">
            <v>ColorFields Rubber Tile - 24" x 24" (Sold in full cartons ONLY - Orders must be rounded to full carton quantity)</v>
          </cell>
          <cell r="C17" t="str">
            <v>RSWT3</v>
          </cell>
          <cell r="D17" t="str">
            <v>3mm Thickness; Thermoset Rubber Tile; Smooth Profile</v>
          </cell>
          <cell r="E17" t="str">
            <v>80 SF / Carton (20 PCS)</v>
          </cell>
          <cell r="F17" t="str">
            <v>SF</v>
          </cell>
          <cell r="G17">
            <v>15.955200000000001</v>
          </cell>
          <cell r="H17">
            <v>8.4575999999999976</v>
          </cell>
          <cell r="I17">
            <v>8.3375999999999983</v>
          </cell>
          <cell r="J17">
            <v>8.2175999999999991</v>
          </cell>
          <cell r="K17">
            <v>8.0975999999999999</v>
          </cell>
        </row>
        <row r="18">
          <cell r="A18" t="str">
            <v>COFIQS</v>
          </cell>
          <cell r="B18" t="str">
            <v>ColorFields Rubber Tile - 24" x 24" QuickStix  (Sold in full cartons ONLY - Orders must be rounded to full carton quantity)</v>
          </cell>
          <cell r="C18" t="str">
            <v>RSWTQ</v>
          </cell>
          <cell r="D18" t="str">
            <v xml:space="preserve">3mm Thickness; Thermoset Rubber Tile; Smooth Profile with QuickStix </v>
          </cell>
          <cell r="E18" t="str">
            <v>80 SF / Carton</v>
          </cell>
          <cell r="F18" t="str">
            <v>SF</v>
          </cell>
          <cell r="G18">
            <v>20.255199999999991</v>
          </cell>
          <cell r="H18">
            <v>10.607599999999993</v>
          </cell>
          <cell r="I18">
            <v>10.487599999999993</v>
          </cell>
          <cell r="J18">
            <v>10.367599999999994</v>
          </cell>
          <cell r="K18">
            <v>10.247599999999995</v>
          </cell>
        </row>
        <row r="19">
          <cell r="B19" t="str">
            <v>ColorScape</v>
          </cell>
        </row>
        <row r="20">
          <cell r="A20" t="str">
            <v>COSCRT</v>
          </cell>
          <cell r="B20" t="str">
            <v>ColorScape Rubber Tile (Solid) - 18.125" x 18.125"</v>
          </cell>
          <cell r="C20" t="str">
            <v>8RD / 8SQ / 8SC</v>
          </cell>
          <cell r="D20" t="str">
            <v>1/8" Thickness; Thermoset Rubber Tile; Profiles: Round, Square &amp; Sculptured</v>
          </cell>
          <cell r="E20" t="str">
            <v xml:space="preserve">20 Pieces / Carton  (45.625 SF / Carton) </v>
          </cell>
          <cell r="F20" t="str">
            <v>SF</v>
          </cell>
          <cell r="G20">
            <v>15.220800000000002</v>
          </cell>
          <cell r="H20">
            <v>8.0904000000000007</v>
          </cell>
          <cell r="I20">
            <v>7.9704000000000015</v>
          </cell>
          <cell r="J20">
            <v>7.8504000000000014</v>
          </cell>
          <cell r="K20">
            <v>7.7304000000000013</v>
          </cell>
        </row>
        <row r="21">
          <cell r="A21" t="str">
            <v>COSCQS</v>
          </cell>
          <cell r="B21" t="str">
            <v>ColorScape Rubber Tile (Solid) - 18.125" x 18.125" QuickStix</v>
          </cell>
          <cell r="C21" t="str">
            <v>8RDQ / 8SQQ / 8SCQ</v>
          </cell>
          <cell r="D21" t="str">
            <v xml:space="preserve">1/8" Thickness; Thermoset Rubber Tile; Profiles: Round, Square &amp; Sculptured with QuickStix </v>
          </cell>
          <cell r="E21" t="str">
            <v>20 Pieces / Carton</v>
          </cell>
          <cell r="F21" t="str">
            <v>SF</v>
          </cell>
          <cell r="G21">
            <v>19.520799999999991</v>
          </cell>
          <cell r="H21">
            <v>10.240399999999992</v>
          </cell>
          <cell r="I21">
            <v>10.120399999999993</v>
          </cell>
          <cell r="J21">
            <v>10.000399999999994</v>
          </cell>
          <cell r="K21">
            <v>9.8803999999999945</v>
          </cell>
        </row>
        <row r="22">
          <cell r="A22" t="str">
            <v>COSC36</v>
          </cell>
          <cell r="B22" t="str">
            <v>ColorScape 36" Tile (Solid)</v>
          </cell>
          <cell r="C22" t="str">
            <v>3RD / 3SC</v>
          </cell>
          <cell r="D22" t="str">
            <v>1/8" Thickness; Thermoset Rubber Tile; Profiles: Round &amp; Sculptured</v>
          </cell>
          <cell r="E22" t="str">
            <v>Profile Dependent</v>
          </cell>
          <cell r="F22" t="str">
            <v>SF</v>
          </cell>
          <cell r="G22">
            <v>15.220800000000002</v>
          </cell>
          <cell r="H22">
            <v>8.0904000000000007</v>
          </cell>
          <cell r="I22">
            <v>7.9704000000000015</v>
          </cell>
          <cell r="J22">
            <v>7.8504000000000014</v>
          </cell>
          <cell r="K22">
            <v>7.7304000000000013</v>
          </cell>
        </row>
        <row r="23">
          <cell r="A23" t="str">
            <v>CSC36QS</v>
          </cell>
          <cell r="B23" t="str">
            <v>ColorScape 36" Tile (Solid) QuickStix</v>
          </cell>
          <cell r="C23" t="str">
            <v>3RDQ / 3SCQ</v>
          </cell>
          <cell r="D23" t="str">
            <v xml:space="preserve">1/8" Thickness; Thermoset Rubber Tile; Profiles: Round &amp; Sculptured with QuickStix </v>
          </cell>
          <cell r="E23" t="str">
            <v>Profile Dependent</v>
          </cell>
          <cell r="F23" t="str">
            <v>SF</v>
          </cell>
          <cell r="G23">
            <v>19.520799999999991</v>
          </cell>
          <cell r="H23">
            <v>10.240399999999992</v>
          </cell>
          <cell r="I23">
            <v>10.120399999999993</v>
          </cell>
          <cell r="J23">
            <v>10.000399999999994</v>
          </cell>
          <cell r="K23">
            <v>9.8803999999999945</v>
          </cell>
        </row>
        <row r="24">
          <cell r="B24" t="str">
            <v>ColorScape:  Sold in full cartons ONLY - Orders must be rounded to full carton quantity; 36" Tiles Sold in full tiles ONLY - Orders must be rounded to next full tile quantity</v>
          </cell>
        </row>
        <row r="25">
          <cell r="B25" t="str">
            <v>ColorSpec</v>
          </cell>
        </row>
        <row r="26">
          <cell r="A26" t="str">
            <v>COSPRT</v>
          </cell>
          <cell r="B26" t="str">
            <v>ColorSpec Rubber Tile - 18" x 18" or 18.125" x 18.125" (Profile Dependent)</v>
          </cell>
          <cell r="C26" t="str">
            <v xml:space="preserve"> 8SQ / 8SC / 8SM</v>
          </cell>
          <cell r="D26" t="str">
            <v>1/8" Thickness; Thermoset Rubber Tile; Profiles: Smooth, Square &amp; Sculptured</v>
          </cell>
          <cell r="E26" t="str">
            <v>20 Pieces / Carton</v>
          </cell>
          <cell r="F26" t="str">
            <v>SF</v>
          </cell>
          <cell r="G26">
            <v>16.3872</v>
          </cell>
          <cell r="H26">
            <v>8.6735999999999969</v>
          </cell>
          <cell r="I26">
            <v>8.5535999999999976</v>
          </cell>
          <cell r="J26">
            <v>8.4335999999999984</v>
          </cell>
          <cell r="K26">
            <v>8.3135999999999992</v>
          </cell>
        </row>
        <row r="27">
          <cell r="A27" t="str">
            <v>COSPQS</v>
          </cell>
          <cell r="B27" t="str">
            <v>ColorSpec Rubber Tile - 18" x 18" or 18.125" x 18.125" (Profile Dependent) QuickStix</v>
          </cell>
          <cell r="C27" t="str">
            <v xml:space="preserve"> 8SQQ / 8SCQ / 8SMQ</v>
          </cell>
          <cell r="D27" t="str">
            <v xml:space="preserve">1/8" Thickness; Thermoset Rubber Tile; Profiles: Smooth, Square &amp; Sculptured with QuickStix </v>
          </cell>
          <cell r="E27" t="str">
            <v>20 Pieces / Carton</v>
          </cell>
          <cell r="F27" t="str">
            <v>SF</v>
          </cell>
          <cell r="G27">
            <v>20.68719999999999</v>
          </cell>
          <cell r="H27">
            <v>10.823599999999992</v>
          </cell>
          <cell r="I27">
            <v>10.703599999999993</v>
          </cell>
          <cell r="J27">
            <v>10.583599999999993</v>
          </cell>
          <cell r="K27">
            <v>10.463599999999994</v>
          </cell>
        </row>
        <row r="28">
          <cell r="A28" t="str">
            <v>COSP36</v>
          </cell>
          <cell r="B28" t="str">
            <v>ColorSpec 36" Tile</v>
          </cell>
          <cell r="C28" t="str">
            <v>3SC / 3SM</v>
          </cell>
          <cell r="D28" t="str">
            <v>1/8" Thickness; Thermoset Rubber Tile; Profiles: Smooth &amp; Sculptured</v>
          </cell>
          <cell r="E28" t="str">
            <v>Profile Dependent</v>
          </cell>
          <cell r="F28" t="str">
            <v>SF</v>
          </cell>
          <cell r="G28">
            <v>16.3872</v>
          </cell>
          <cell r="H28">
            <v>8.6735999999999969</v>
          </cell>
          <cell r="I28">
            <v>8.5535999999999976</v>
          </cell>
          <cell r="J28">
            <v>8.4335999999999984</v>
          </cell>
          <cell r="K28">
            <v>8.3135999999999992</v>
          </cell>
        </row>
        <row r="29">
          <cell r="A29" t="str">
            <v>CSP36QS</v>
          </cell>
          <cell r="B29" t="str">
            <v>ColorSpec 36" Tile QuickStix</v>
          </cell>
          <cell r="C29" t="str">
            <v>3SCQ / 3SMQ</v>
          </cell>
          <cell r="D29" t="str">
            <v xml:space="preserve">1/8" Thickness; Thermoset Rubber Tile; Profiles: Smooth &amp; Sculptured with QuickStix </v>
          </cell>
          <cell r="E29" t="str">
            <v>Profile Dependent</v>
          </cell>
          <cell r="F29" t="str">
            <v>SF</v>
          </cell>
          <cell r="G29">
            <v>20.68719999999999</v>
          </cell>
          <cell r="H29">
            <v>10.823599999999992</v>
          </cell>
          <cell r="I29">
            <v>10.703599999999993</v>
          </cell>
          <cell r="J29">
            <v>10.583599999999993</v>
          </cell>
          <cell r="K29">
            <v>10.463599999999994</v>
          </cell>
        </row>
        <row r="30">
          <cell r="B30" t="str">
            <v>ColorSpec:  Sold in full cartons ONLY - Orders must be rounded to full carton quantity; 36" Tiles Sold in full tiles ONLY - Orders must be rounded to next full tile quantity</v>
          </cell>
        </row>
        <row r="31">
          <cell r="B31" t="str">
            <v xml:space="preserve">ReSet Sports Flooring </v>
          </cell>
        </row>
        <row r="32">
          <cell r="A32" t="str">
            <v>RSTB18</v>
          </cell>
          <cell r="B32" t="str">
            <v>ReSet (Black Only) 18" x 18"</v>
          </cell>
          <cell r="C32" t="str">
            <v>CRTS</v>
          </cell>
          <cell r="D32" t="str">
            <v>Homogeneous Recycled Rubber Sports Flooring - Glue Down</v>
          </cell>
          <cell r="E32" t="str">
            <v>1 Piece (18"x18")</v>
          </cell>
          <cell r="F32" t="str">
            <v>SF</v>
          </cell>
          <cell r="G32">
            <v>13.104000000000003</v>
          </cell>
          <cell r="H32">
            <v>7.0320000000000018</v>
          </cell>
          <cell r="I32">
            <v>6.9120000000000017</v>
          </cell>
          <cell r="J32">
            <v>6.7920000000000016</v>
          </cell>
          <cell r="K32">
            <v>6.6720000000000015</v>
          </cell>
        </row>
        <row r="33">
          <cell r="A33" t="str">
            <v>RSTC18</v>
          </cell>
          <cell r="B33" t="str">
            <v>ReSet (All Colors) 18" x 18"</v>
          </cell>
          <cell r="C33" t="str">
            <v>CRTS</v>
          </cell>
          <cell r="D33" t="str">
            <v>Homogeneous Recycled Rubber Sports Flooring - Glue Down</v>
          </cell>
          <cell r="E33" t="str">
            <v>1 Piece (18"x18")</v>
          </cell>
          <cell r="F33" t="str">
            <v>SF</v>
          </cell>
          <cell r="G33">
            <v>15.760800000000001</v>
          </cell>
          <cell r="H33">
            <v>8.3603999999999985</v>
          </cell>
          <cell r="I33">
            <v>8.2403999999999993</v>
          </cell>
          <cell r="J33">
            <v>8.1204000000000001</v>
          </cell>
          <cell r="K33">
            <v>8.0004000000000008</v>
          </cell>
        </row>
        <row r="34">
          <cell r="A34" t="str">
            <v>RSTB24</v>
          </cell>
          <cell r="B34" t="str">
            <v>ReSet (Black Only) 24" x 24"</v>
          </cell>
          <cell r="C34" t="str">
            <v>CRTI</v>
          </cell>
          <cell r="D34" t="str">
            <v>Homogeneous Recycled Rubber Sports Flooring - Interlocking Tile</v>
          </cell>
          <cell r="E34" t="str">
            <v>1 Piece (24"x24")</v>
          </cell>
          <cell r="F34" t="str">
            <v>SF</v>
          </cell>
          <cell r="G34">
            <v>12.110400000000002</v>
          </cell>
          <cell r="H34">
            <v>6.5352000000000015</v>
          </cell>
          <cell r="I34">
            <v>6.4152000000000013</v>
          </cell>
          <cell r="J34">
            <v>6.2952000000000012</v>
          </cell>
          <cell r="K34">
            <v>6.1752000000000011</v>
          </cell>
        </row>
        <row r="35">
          <cell r="A35" t="str">
            <v>RSTC24</v>
          </cell>
          <cell r="B35" t="str">
            <v>ReSet (All Colors) 24" x 24"</v>
          </cell>
          <cell r="C35" t="str">
            <v>CRTI</v>
          </cell>
          <cell r="D35" t="str">
            <v>Homogeneous Recycled Rubber Sports Flooring - Interlocking Tile</v>
          </cell>
          <cell r="E35" t="str">
            <v>1 Piece (24"x24")</v>
          </cell>
          <cell r="F35" t="str">
            <v>SF</v>
          </cell>
          <cell r="G35">
            <v>14.767200000000003</v>
          </cell>
          <cell r="H35">
            <v>7.8636000000000017</v>
          </cell>
          <cell r="I35">
            <v>7.7436000000000016</v>
          </cell>
          <cell r="J35">
            <v>7.6236000000000015</v>
          </cell>
          <cell r="K35">
            <v>7.5036000000000014</v>
          </cell>
        </row>
        <row r="36">
          <cell r="A36" t="str">
            <v>RSTBRL</v>
          </cell>
          <cell r="B36" t="str">
            <v>ReSet (Black Only) 4' x 50' Roll      (Sold in Full Rolls Only.  SF Orders Must be Rounded to Full Roll Qty.)</v>
          </cell>
          <cell r="C36" t="str">
            <v>CRRR</v>
          </cell>
          <cell r="D36" t="str">
            <v>Homogeneous Recycled Rubber Sports Flooring</v>
          </cell>
          <cell r="E36" t="str">
            <v xml:space="preserve">4'x50' Roll </v>
          </cell>
          <cell r="F36" t="str">
            <v>SF</v>
          </cell>
          <cell r="G36">
            <v>8.5896000000000008</v>
          </cell>
          <cell r="H36">
            <v>4.7748000000000008</v>
          </cell>
          <cell r="I36">
            <v>4.6548000000000007</v>
          </cell>
          <cell r="J36">
            <v>4.5348000000000006</v>
          </cell>
          <cell r="K36">
            <v>4.4148000000000005</v>
          </cell>
        </row>
        <row r="37">
          <cell r="A37" t="str">
            <v>RSTCRL</v>
          </cell>
          <cell r="B37" t="str">
            <v>ReSet (All Colors) 4' x 50' Roll              (Sold in Full Rolls Only.  SF Orders Must be Rounded to Full Roll Qty.)</v>
          </cell>
          <cell r="C37" t="str">
            <v>CRRR</v>
          </cell>
          <cell r="D37" t="str">
            <v>Homogeneous Recycled Rubber Sports Flooring</v>
          </cell>
          <cell r="E37" t="str">
            <v xml:space="preserve">4'x50' Roll </v>
          </cell>
          <cell r="F37" t="str">
            <v>SF</v>
          </cell>
          <cell r="G37">
            <v>11.678400000000002</v>
          </cell>
          <cell r="H37">
            <v>6.3192000000000013</v>
          </cell>
          <cell r="I37">
            <v>6.1992000000000012</v>
          </cell>
          <cell r="J37">
            <v>6.079200000000001</v>
          </cell>
          <cell r="K37">
            <v>5.9592000000000009</v>
          </cell>
        </row>
        <row r="38">
          <cell r="A38" t="str">
            <v>RSTNIT</v>
          </cell>
          <cell r="B38" t="str">
            <v>ReSet Naturals Interlocking Tiles                          24" x 24" (Min. Order Qty. 600 SF or 150 tiles)</v>
          </cell>
          <cell r="C38" t="str">
            <v>ECNLK</v>
          </cell>
          <cell r="D38" t="str">
            <v>Homogeneous Recycled Rubber Sports Flooring -  Interlocking Tile</v>
          </cell>
          <cell r="E38" t="str">
            <v>1 Piece (24"x24")</v>
          </cell>
          <cell r="F38" t="str">
            <v>SF</v>
          </cell>
          <cell r="G38">
            <v>15.782400000000001</v>
          </cell>
          <cell r="H38">
            <v>8.3711999999999982</v>
          </cell>
          <cell r="I38">
            <v>8.251199999999999</v>
          </cell>
          <cell r="J38">
            <v>8.1311999999999998</v>
          </cell>
          <cell r="K38">
            <v>8.0112000000000005</v>
          </cell>
        </row>
        <row r="40">
          <cell r="B40" t="str">
            <v>*QuickStix minimum order quantity – 1,400 sf</v>
          </cell>
        </row>
      </sheetData>
      <sheetData sheetId="10"/>
      <sheetData sheetId="11" refreshError="1"/>
      <sheetData sheetId="12">
        <row r="1">
          <cell r="E1" t="str">
            <v xml:space="preserve">Looking for the right adhesive?  Click </v>
          </cell>
          <cell r="F1" t="str">
            <v>HERE</v>
          </cell>
        </row>
        <row r="2">
          <cell r="B2" t="str">
            <v>RUBBER STAIR TREADS, RISERS, STRINGERS, &amp; NOSINGS</v>
          </cell>
        </row>
        <row r="3">
          <cell r="B3" t="str">
            <v>EFFECTIVE: 05/30/25</v>
          </cell>
        </row>
        <row r="4">
          <cell r="B4" t="str">
            <v>CONFIDENTIAL</v>
          </cell>
        </row>
        <row r="6">
          <cell r="B6" t="str">
            <v>Commission Rate</v>
          </cell>
          <cell r="G6" t="str">
            <v>List</v>
          </cell>
          <cell r="H6" t="str">
            <v>A</v>
          </cell>
          <cell r="I6" t="str">
            <v>B</v>
          </cell>
          <cell r="J6" t="str">
            <v>C</v>
          </cell>
          <cell r="K6" t="str">
            <v>D</v>
          </cell>
        </row>
        <row r="7">
          <cell r="A7" t="str">
            <v>VLOOKUP</v>
          </cell>
          <cell r="B7" t="str">
            <v>Product Name</v>
          </cell>
          <cell r="C7" t="str">
            <v>Style Code</v>
          </cell>
          <cell r="D7" t="str">
            <v>Description</v>
          </cell>
          <cell r="E7" t="str">
            <v>Packaging</v>
          </cell>
          <cell r="F7" t="str">
            <v>UOM</v>
          </cell>
          <cell r="G7">
            <v>13</v>
          </cell>
          <cell r="H7">
            <v>12</v>
          </cell>
          <cell r="I7">
            <v>11</v>
          </cell>
          <cell r="J7">
            <v>10</v>
          </cell>
          <cell r="K7">
            <v>9</v>
          </cell>
        </row>
        <row r="8">
          <cell r="B8" t="str">
            <v>Teles Stair Treads</v>
          </cell>
        </row>
        <row r="9">
          <cell r="A9" t="str">
            <v>TTSM36</v>
          </cell>
          <cell r="B9" t="str">
            <v>3' Teles - Smooth</v>
          </cell>
          <cell r="C9" t="str">
            <v>TSM36</v>
          </cell>
          <cell r="D9" t="str">
            <v>Teles Thermoset Vulcanized Rubber - Type TS; 3' x 13"</v>
          </cell>
          <cell r="E9" t="str">
            <v>3' Piece</v>
          </cell>
          <cell r="F9" t="str">
            <v>LF</v>
          </cell>
          <cell r="G9">
            <v>31.435583638177594</v>
          </cell>
          <cell r="H9">
            <v>16.317791819088793</v>
          </cell>
          <cell r="I9">
            <v>16.167791819088794</v>
          </cell>
          <cell r="J9">
            <v>16.017791819088796</v>
          </cell>
          <cell r="K9">
            <v>15.867791819088797</v>
          </cell>
        </row>
        <row r="10">
          <cell r="A10" t="str">
            <v>TTSM48</v>
          </cell>
          <cell r="B10" t="str">
            <v>4' Teles - Smooth</v>
          </cell>
          <cell r="C10" t="str">
            <v>TSM48</v>
          </cell>
          <cell r="D10" t="str">
            <v>Teles Thermoset Vulcanized Rubber - Type TS; 4' x 13"</v>
          </cell>
          <cell r="E10" t="str">
            <v>4' Piece</v>
          </cell>
          <cell r="F10" t="str">
            <v>LF</v>
          </cell>
          <cell r="G10">
            <v>31.435583638177594</v>
          </cell>
          <cell r="H10">
            <v>16.317791819088793</v>
          </cell>
          <cell r="I10">
            <v>16.167791819088794</v>
          </cell>
          <cell r="J10">
            <v>16.017791819088796</v>
          </cell>
          <cell r="K10">
            <v>15.867791819088797</v>
          </cell>
        </row>
        <row r="11">
          <cell r="A11" t="str">
            <v>TTSM60</v>
          </cell>
          <cell r="B11" t="str">
            <v>5' Teles - Smooth</v>
          </cell>
          <cell r="C11" t="str">
            <v>TSM60</v>
          </cell>
          <cell r="D11" t="str">
            <v>Teles Thermoset Vulcanized Rubber - Type TS; 5' x 13"</v>
          </cell>
          <cell r="E11" t="str">
            <v>5' Piece</v>
          </cell>
          <cell r="F11" t="str">
            <v>LF</v>
          </cell>
          <cell r="G11">
            <v>31.435583638177594</v>
          </cell>
          <cell r="H11">
            <v>16.317791819088793</v>
          </cell>
          <cell r="I11">
            <v>16.167791819088794</v>
          </cell>
          <cell r="J11">
            <v>16.017791819088796</v>
          </cell>
          <cell r="K11">
            <v>15.867791819088797</v>
          </cell>
        </row>
        <row r="12">
          <cell r="A12" t="str">
            <v>TTSM72</v>
          </cell>
          <cell r="B12" t="str">
            <v>6' Teles - Smooth</v>
          </cell>
          <cell r="C12" t="str">
            <v>TSM72</v>
          </cell>
          <cell r="D12" t="str">
            <v>Teles Thermoset Vulcanized Rubber - Type TS; 6' x 13"</v>
          </cell>
          <cell r="E12" t="str">
            <v>6' Piece</v>
          </cell>
          <cell r="F12" t="str">
            <v>LF</v>
          </cell>
          <cell r="G12">
            <v>31.435583638177594</v>
          </cell>
          <cell r="H12">
            <v>16.317791819088793</v>
          </cell>
          <cell r="I12">
            <v>16.167791819088794</v>
          </cell>
          <cell r="J12">
            <v>16.017791819088796</v>
          </cell>
          <cell r="K12">
            <v>15.867791819088797</v>
          </cell>
        </row>
        <row r="13">
          <cell r="A13" t="str">
            <v>TTSQ36</v>
          </cell>
          <cell r="B13" t="str">
            <v>3' Teles - Square</v>
          </cell>
          <cell r="C13" t="str">
            <v>TSQ36</v>
          </cell>
          <cell r="D13" t="str">
            <v>Teles Thermoset Vulcanized Rubber - Type TS; 3' x 13"</v>
          </cell>
          <cell r="E13" t="str">
            <v>3' Piece</v>
          </cell>
          <cell r="F13" t="str">
            <v>LF</v>
          </cell>
          <cell r="G13">
            <v>31.435583638177594</v>
          </cell>
          <cell r="H13">
            <v>16.317791819088793</v>
          </cell>
          <cell r="I13">
            <v>16.167791819088794</v>
          </cell>
          <cell r="J13">
            <v>16.017791819088796</v>
          </cell>
          <cell r="K13">
            <v>15.867791819088797</v>
          </cell>
        </row>
        <row r="14">
          <cell r="A14" t="str">
            <v>TTSQ48</v>
          </cell>
          <cell r="B14" t="str">
            <v>4' Teles - Square</v>
          </cell>
          <cell r="C14" t="str">
            <v>TSQ48</v>
          </cell>
          <cell r="D14" t="str">
            <v>Teles Thermoset Vulcanized Rubber - Type TS; 4' x 13"</v>
          </cell>
          <cell r="E14" t="str">
            <v>4' Piece</v>
          </cell>
          <cell r="F14" t="str">
            <v>LF</v>
          </cell>
          <cell r="G14">
            <v>31.435583638177594</v>
          </cell>
          <cell r="H14">
            <v>16.317791819088793</v>
          </cell>
          <cell r="I14">
            <v>16.167791819088794</v>
          </cell>
          <cell r="J14">
            <v>16.017791819088796</v>
          </cell>
          <cell r="K14">
            <v>15.867791819088797</v>
          </cell>
        </row>
        <row r="15">
          <cell r="A15" t="str">
            <v>TTSQ60</v>
          </cell>
          <cell r="B15" t="str">
            <v>5' Teles - Square</v>
          </cell>
          <cell r="C15" t="str">
            <v>TSQ60</v>
          </cell>
          <cell r="D15" t="str">
            <v>Teles Thermoset Vulcanized Rubber - Type TS; 5' x 13"</v>
          </cell>
          <cell r="E15" t="str">
            <v>5' Piece</v>
          </cell>
          <cell r="F15" t="str">
            <v>LF</v>
          </cell>
          <cell r="G15">
            <v>31.435583638177594</v>
          </cell>
          <cell r="H15">
            <v>16.317791819088793</v>
          </cell>
          <cell r="I15">
            <v>16.167791819088794</v>
          </cell>
          <cell r="J15">
            <v>16.017791819088796</v>
          </cell>
          <cell r="K15">
            <v>15.867791819088797</v>
          </cell>
        </row>
        <row r="16">
          <cell r="A16" t="str">
            <v>TTSQ72</v>
          </cell>
          <cell r="B16" t="str">
            <v>6' Teles - Square</v>
          </cell>
          <cell r="C16" t="str">
            <v>TSQ72</v>
          </cell>
          <cell r="D16" t="str">
            <v>Teles Thermoset Vulcanized Rubber - Type TS; 6' x 13"</v>
          </cell>
          <cell r="E16" t="str">
            <v>6' Piece</v>
          </cell>
          <cell r="F16" t="str">
            <v>LF</v>
          </cell>
          <cell r="G16">
            <v>31.435583638177594</v>
          </cell>
          <cell r="H16">
            <v>16.317791819088793</v>
          </cell>
          <cell r="I16">
            <v>16.167791819088794</v>
          </cell>
          <cell r="J16">
            <v>16.017791819088796</v>
          </cell>
          <cell r="K16">
            <v>15.867791819088797</v>
          </cell>
        </row>
        <row r="18">
          <cell r="B18" t="str">
            <v>TS ColorScape Rubber Stair Treads</v>
          </cell>
        </row>
        <row r="19">
          <cell r="A19" t="str">
            <v>CSCTRR</v>
          </cell>
          <cell r="B19" t="str">
            <v>ColorScape (Solid) Round</v>
          </cell>
          <cell r="C19" t="str">
            <v>RLR36-72</v>
          </cell>
          <cell r="D19" t="str">
            <v xml:space="preserve"> 1/8" Thickness; Type TS -Thermoset Rubber </v>
          </cell>
          <cell r="E19" t="str">
            <v>3'/4'/5'/6' Lengths</v>
          </cell>
          <cell r="F19" t="str">
            <v>LF</v>
          </cell>
          <cell r="G19">
            <v>26.43004148215568</v>
          </cell>
          <cell r="H19">
            <v>13.815020741077841</v>
          </cell>
          <cell r="I19">
            <v>13.665020741077841</v>
          </cell>
          <cell r="J19">
            <v>13.515020741077841</v>
          </cell>
          <cell r="K19">
            <v>13.36502074107784</v>
          </cell>
        </row>
        <row r="20">
          <cell r="A20" t="str">
            <v>CSCTRRVI</v>
          </cell>
          <cell r="B20" t="str">
            <v>ColorScape (Solid) Round VI</v>
          </cell>
          <cell r="C20" t="str">
            <v>RLV36-RLV72</v>
          </cell>
          <cell r="D20" t="str">
            <v xml:space="preserve"> 1/8" Thickness; Type TS -Thermoset Rubber Visually Impaired Abrasive Strip Safety Stair Tread </v>
          </cell>
          <cell r="E20" t="str">
            <v>3'/4'/5'/6' Lengths</v>
          </cell>
          <cell r="F20" t="str">
            <v>LF</v>
          </cell>
          <cell r="G20">
            <v>33.753063903523355</v>
          </cell>
          <cell r="H20">
            <v>17.476531951761672</v>
          </cell>
          <cell r="I20">
            <v>17.326531951761673</v>
          </cell>
          <cell r="J20">
            <v>17.176531951761675</v>
          </cell>
          <cell r="K20">
            <v>17.026531951761676</v>
          </cell>
        </row>
        <row r="21">
          <cell r="A21" t="str">
            <v>CSCTRSQ</v>
          </cell>
          <cell r="B21" t="str">
            <v>ColorScape (Solid) Square</v>
          </cell>
          <cell r="C21" t="str">
            <v>S36-S72</v>
          </cell>
          <cell r="D21" t="str">
            <v xml:space="preserve"> 1/8" Thickness; Type TS -Thermoset Rubber </v>
          </cell>
          <cell r="E21" t="str">
            <v>3'/4'/5'/6' Lengths</v>
          </cell>
          <cell r="F21" t="str">
            <v>LF</v>
          </cell>
          <cell r="G21">
            <v>26.432713143017182</v>
          </cell>
          <cell r="H21">
            <v>13.816356571508592</v>
          </cell>
          <cell r="I21">
            <v>13.666356571508592</v>
          </cell>
          <cell r="J21">
            <v>13.516356571508592</v>
          </cell>
          <cell r="K21">
            <v>13.366356571508591</v>
          </cell>
        </row>
        <row r="22">
          <cell r="A22" t="str">
            <v>CSCTRSQVI</v>
          </cell>
          <cell r="B22" t="str">
            <v>ColorScape (Solid) Square VI</v>
          </cell>
          <cell r="C22" t="str">
            <v>LVSV3-LVSV6</v>
          </cell>
          <cell r="D22" t="str">
            <v xml:space="preserve"> 1/8" Thickness; Type TS -Thermoset Rubber Visually Impaired Abrasive Strip Safety Stair Tread </v>
          </cell>
          <cell r="E22" t="str">
            <v>3'/4'/5'/6' Lengths</v>
          </cell>
          <cell r="F22" t="str">
            <v>LF</v>
          </cell>
          <cell r="G22">
            <v>33.753063903523355</v>
          </cell>
          <cell r="H22">
            <v>17.476531951761672</v>
          </cell>
          <cell r="I22">
            <v>17.326531951761673</v>
          </cell>
          <cell r="J22">
            <v>17.176531951761675</v>
          </cell>
          <cell r="K22">
            <v>17.026531951761676</v>
          </cell>
        </row>
        <row r="23">
          <cell r="A23" t="str">
            <v>CSCTRSC</v>
          </cell>
          <cell r="B23" t="str">
            <v>ColorScape(Solid) Sculptured</v>
          </cell>
          <cell r="C23" t="str">
            <v>ST3-ST6</v>
          </cell>
          <cell r="D23" t="str">
            <v xml:space="preserve"> 1/8" Thickness; Type TS -Thermoset Rubber </v>
          </cell>
          <cell r="E23" t="str">
            <v>3'/4'/5'/6' Lengths</v>
          </cell>
          <cell r="F23" t="str">
            <v>LF</v>
          </cell>
          <cell r="G23">
            <v>26.432713143017182</v>
          </cell>
          <cell r="H23">
            <v>13.816356571508592</v>
          </cell>
          <cell r="I23">
            <v>13.666356571508592</v>
          </cell>
          <cell r="J23">
            <v>13.516356571508592</v>
          </cell>
          <cell r="K23">
            <v>13.366356571508591</v>
          </cell>
        </row>
        <row r="24">
          <cell r="A24" t="str">
            <v>CSCTRSCVI</v>
          </cell>
          <cell r="B24" t="str">
            <v>ColorScape (Solid) Sculptured VI</v>
          </cell>
          <cell r="C24" t="str">
            <v>VST3-VST6</v>
          </cell>
          <cell r="D24" t="str">
            <v xml:space="preserve"> 1/8" Thickness; Type TS -Thermoset Rubber Visually Impaired Abrasive Strip Safety Stair Tread </v>
          </cell>
          <cell r="E24" t="str">
            <v>3'/4'/5'/6' Lengths</v>
          </cell>
          <cell r="F24" t="str">
            <v>LF</v>
          </cell>
          <cell r="G24">
            <v>33.753063903523355</v>
          </cell>
          <cell r="H24">
            <v>17.476531951761672</v>
          </cell>
          <cell r="I24">
            <v>17.326531951761673</v>
          </cell>
          <cell r="J24">
            <v>17.176531951761675</v>
          </cell>
          <cell r="K24">
            <v>17.026531951761676</v>
          </cell>
        </row>
        <row r="25">
          <cell r="B25" t="str">
            <v>TS ColorSpec Rubber Stair Treads</v>
          </cell>
        </row>
        <row r="26">
          <cell r="A26" t="str">
            <v>CSPTRSQ</v>
          </cell>
          <cell r="B26" t="str">
            <v>ColorSpec Square</v>
          </cell>
          <cell r="C26" t="str">
            <v>S36-S72</v>
          </cell>
          <cell r="D26" t="str">
            <v xml:space="preserve"> 1/8" Thickness; Type TS -Thermoset Rubber </v>
          </cell>
          <cell r="E26" t="str">
            <v>3'/4'/5'/6' Lengths</v>
          </cell>
          <cell r="F26" t="str">
            <v>LF</v>
          </cell>
          <cell r="G26">
            <v>29.066970752454811</v>
          </cell>
          <cell r="H26">
            <v>15.133485376227407</v>
          </cell>
          <cell r="I26">
            <v>14.983485376227407</v>
          </cell>
          <cell r="J26">
            <v>14.833485376227406</v>
          </cell>
          <cell r="K26">
            <v>14.683485376227406</v>
          </cell>
        </row>
        <row r="27">
          <cell r="A27" t="str">
            <v>CSPTRSC</v>
          </cell>
          <cell r="B27" t="str">
            <v>ColorSpec Sculptured</v>
          </cell>
          <cell r="C27" t="str">
            <v>ST3-ST6</v>
          </cell>
          <cell r="D27" t="str">
            <v xml:space="preserve"> 1/8" Thickness; Type TS -Thermoset Rubber </v>
          </cell>
          <cell r="E27" t="str">
            <v>3'/4'/5'/6' Lengths</v>
          </cell>
          <cell r="F27" t="str">
            <v>LF</v>
          </cell>
          <cell r="G27">
            <v>29.077657395900808</v>
          </cell>
          <cell r="H27">
            <v>15.138828697950405</v>
          </cell>
          <cell r="I27">
            <v>14.988828697950405</v>
          </cell>
          <cell r="J27">
            <v>14.838828697950404</v>
          </cell>
          <cell r="K27">
            <v>14.688828697950404</v>
          </cell>
        </row>
        <row r="28">
          <cell r="A28" t="str">
            <v>CSPTRVI</v>
          </cell>
          <cell r="B28" t="str">
            <v>ColorSpec (VI)</v>
          </cell>
          <cell r="C28" t="str">
            <v>LVSV3 / 4 / 5 / 6</v>
          </cell>
          <cell r="D28" t="str">
            <v xml:space="preserve"> 1/8" Thickness; Type TS -Thermoset Rubber; Visually Impaired Abrasive Strip Safety Stair Tread </v>
          </cell>
          <cell r="E28" t="str">
            <v>3'/4'/5'/6' Lengths</v>
          </cell>
          <cell r="F28" t="str">
            <v>LF</v>
          </cell>
          <cell r="G28">
            <v>37.252939632086523</v>
          </cell>
          <cell r="H28">
            <v>19.226469816043256</v>
          </cell>
          <cell r="I28">
            <v>19.076469816043257</v>
          </cell>
          <cell r="J28">
            <v>18.926469816043259</v>
          </cell>
          <cell r="K28">
            <v>18.77646981604326</v>
          </cell>
        </row>
        <row r="30">
          <cell r="B30" t="str">
            <v xml:space="preserve">TS Rubber ColorScape ConnectStep Stair Treads </v>
          </cell>
        </row>
        <row r="31">
          <cell r="A31" t="str">
            <v>CSCCNSTP</v>
          </cell>
          <cell r="B31" t="str">
            <v xml:space="preserve">ColorScape (Solid) </v>
          </cell>
          <cell r="C31" t="str">
            <v>RN36-72 / H36-72</v>
          </cell>
          <cell r="D31" t="str">
            <v>Stair Tread and Riser Combination; Thermoset Rubber - Sculptured or Round. Automatically adjusts for step depths between 9 1/2" and 13".</v>
          </cell>
          <cell r="E31" t="str">
            <v>3'/4'/5'/6' Lengths</v>
          </cell>
          <cell r="F31" t="str">
            <v>LF</v>
          </cell>
          <cell r="G31">
            <v>34.621353683510399</v>
          </cell>
          <cell r="H31">
            <v>17.910676841755194</v>
          </cell>
          <cell r="I31">
            <v>17.760676841755195</v>
          </cell>
          <cell r="J31">
            <v>17.610676841755197</v>
          </cell>
          <cell r="K31">
            <v>17.460676841755198</v>
          </cell>
        </row>
        <row r="32">
          <cell r="A32" t="str">
            <v>CSCCNSTPVI</v>
          </cell>
          <cell r="B32" t="str">
            <v>ColorScape (Solid)  (VI)</v>
          </cell>
          <cell r="C32" t="str">
            <v>RNV36-72 / SCVH3-6</v>
          </cell>
          <cell r="D32" t="str">
            <v xml:space="preserve">Stair Tread and Riser Combination; Thermoset Rubber - Visually Impaired. Automatically adjusts for step depths between 9 1/2" and 13".  </v>
          </cell>
          <cell r="E32" t="str">
            <v>3'/4'/5'/6' Lengths</v>
          </cell>
          <cell r="F32" t="str">
            <v>LF</v>
          </cell>
          <cell r="G32">
            <v>44.299445154289117</v>
          </cell>
          <cell r="H32">
            <v>22.749722577144553</v>
          </cell>
          <cell r="I32">
            <v>22.599722577144554</v>
          </cell>
          <cell r="J32">
            <v>22.449722577144556</v>
          </cell>
          <cell r="K32">
            <v>22.299722577144557</v>
          </cell>
        </row>
        <row r="33">
          <cell r="B33" t="str">
            <v xml:space="preserve">TS Rubber ColorSpec ConnectStep Stair Treads </v>
          </cell>
        </row>
        <row r="34">
          <cell r="A34" t="str">
            <v>CSPCNSTP</v>
          </cell>
          <cell r="B34" t="str">
            <v>ColorSpec</v>
          </cell>
          <cell r="C34" t="str">
            <v>H36 / H48 / S60 / S72</v>
          </cell>
          <cell r="D34" t="str">
            <v>Stair Tread and Riser Combination; Thermoset Rubber - Sculptured only. Automatically adjusts for step depths between 9 1/2" and 13".</v>
          </cell>
          <cell r="E34" t="str">
            <v>3'/ 4'/5'/6' Lengths</v>
          </cell>
          <cell r="F34" t="str">
            <v>LF</v>
          </cell>
          <cell r="G34">
            <v>37.847384173769967</v>
          </cell>
          <cell r="H34">
            <v>19.523692086884978</v>
          </cell>
          <cell r="I34">
            <v>19.373692086884979</v>
          </cell>
          <cell r="J34">
            <v>19.223692086884981</v>
          </cell>
          <cell r="K34">
            <v>19.073692086884982</v>
          </cell>
        </row>
        <row r="35">
          <cell r="A35" t="str">
            <v>CSPCNSTPVI</v>
          </cell>
          <cell r="B35" t="str">
            <v>ColorSpec (VI)</v>
          </cell>
          <cell r="C35" t="str">
            <v>SCVH3 / SCVH4 / SCVH5 / SCVH6</v>
          </cell>
          <cell r="D35" t="str">
            <v xml:space="preserve">Stair Tread and Riser Combination; Thermoset Rubber - Visually Impaired. Automatically adjusts for step depths between 9 1/2" and 13".  </v>
          </cell>
          <cell r="E35" t="str">
            <v>3'/4'/5'/6' Lengths</v>
          </cell>
          <cell r="F35" t="str">
            <v>LF</v>
          </cell>
          <cell r="G35">
            <v>47.244951254091319</v>
          </cell>
          <cell r="H35">
            <v>24.222475627045654</v>
          </cell>
          <cell r="I35">
            <v>24.072475627045655</v>
          </cell>
          <cell r="J35">
            <v>23.922475627045657</v>
          </cell>
          <cell r="K35">
            <v>23.772475627045658</v>
          </cell>
        </row>
        <row r="36">
          <cell r="B36" t="str">
            <v>Linear Series Treads</v>
          </cell>
        </row>
        <row r="37">
          <cell r="A37" t="str">
            <v>TV250H</v>
          </cell>
          <cell r="B37" t="str">
            <v>Commercial 250 Heavy Traffic (TV)</v>
          </cell>
          <cell r="C37" t="str">
            <v>HCR &amp; HCS12 - 96</v>
          </cell>
          <cell r="D37" t="str">
            <v xml:space="preserve">Co-extruded Thermoplastic Vinyl; 1 5/8" Nose - 12" Depth - 0.25" Thickness - Square and Round Nose </v>
          </cell>
          <cell r="E37" t="str">
            <v>3' to 12' Lengths</v>
          </cell>
          <cell r="F37" t="str">
            <v>LF</v>
          </cell>
          <cell r="G37">
            <v>14.288790016277815</v>
          </cell>
          <cell r="H37">
            <v>7.744395008138909</v>
          </cell>
          <cell r="I37">
            <v>7.5943950081389087</v>
          </cell>
          <cell r="J37">
            <v>7.4443950081389083</v>
          </cell>
          <cell r="K37">
            <v>7.294395008138908</v>
          </cell>
        </row>
        <row r="38">
          <cell r="A38" t="str">
            <v>TVSQVI</v>
          </cell>
          <cell r="B38" t="str">
            <v>Visually Impaired Safety Tread  (TV)</v>
          </cell>
          <cell r="C38" t="str">
            <v>ABK12 - 96</v>
          </cell>
          <cell r="D38" t="str">
            <v>Co-extruded Thermoplastic Vinyl; 1 5/8" Nose - 12" Depth - 0.25" Thickness - Square Nose Only</v>
          </cell>
          <cell r="E38" t="str">
            <v>3' to 12' Lengths</v>
          </cell>
          <cell r="F38" t="str">
            <v>LF</v>
          </cell>
          <cell r="G38">
            <v>17.525729788388503</v>
          </cell>
          <cell r="H38">
            <v>9.3628648941942529</v>
          </cell>
          <cell r="I38">
            <v>9.2128648941942526</v>
          </cell>
          <cell r="J38">
            <v>9.0628648941942522</v>
          </cell>
          <cell r="K38">
            <v>8.9128648941942519</v>
          </cell>
        </row>
        <row r="39">
          <cell r="A39" t="str">
            <v>TV210N</v>
          </cell>
          <cell r="B39" t="str">
            <v>Commercial 210 Normal Traffic  (TV)</v>
          </cell>
          <cell r="C39" t="str">
            <v>NCS12 - 96</v>
          </cell>
          <cell r="D39" t="str">
            <v>Co-extruded Thermoplastic Vinyl;                           1 1/2" Nose - 12" Depth - 0.21" Thickness - Square Nose only</v>
          </cell>
          <cell r="E39" t="str">
            <v>3' to 12' Lengths</v>
          </cell>
          <cell r="F39" t="str">
            <v>LF</v>
          </cell>
          <cell r="G39">
            <v>12.554370048833428</v>
          </cell>
          <cell r="H39">
            <v>6.8771850244167156</v>
          </cell>
          <cell r="I39">
            <v>6.7271850244167153</v>
          </cell>
          <cell r="J39">
            <v>6.5771850244167149</v>
          </cell>
          <cell r="K39">
            <v>6.4271850244167146</v>
          </cell>
        </row>
        <row r="40">
          <cell r="A40" t="str">
            <v>TV150L</v>
          </cell>
          <cell r="B40" t="str">
            <v>Commercial 150 Light Traffic (TV)</v>
          </cell>
          <cell r="C40" t="str">
            <v>LSR &amp; LSS12 - 96</v>
          </cell>
          <cell r="D40" t="str">
            <v>Co-extruded Thermoplastic Vinyl;                                                   1 1/2" Nose - 12" Depth - 0.15" Thickness - Square and Round Nose</v>
          </cell>
          <cell r="E40" t="str">
            <v>3' to 12' Lengths</v>
          </cell>
          <cell r="F40" t="str">
            <v>LF</v>
          </cell>
          <cell r="G40">
            <v>9.9418697775366311</v>
          </cell>
          <cell r="H40">
            <v>5.570934888768317</v>
          </cell>
          <cell r="I40">
            <v>5.4209348887683166</v>
          </cell>
          <cell r="J40">
            <v>5.2709348887683163</v>
          </cell>
          <cell r="K40">
            <v>5.1209348887683159</v>
          </cell>
        </row>
        <row r="41">
          <cell r="A41" t="str">
            <v>TP250H</v>
          </cell>
          <cell r="B41" t="str">
            <v xml:space="preserve">Commercial 250 Heavy Traffic (TP) </v>
          </cell>
          <cell r="C41" t="str">
            <v>HRS &amp; HRR36" - 12FT</v>
          </cell>
          <cell r="D41" t="str">
            <v>Co-extruded Thermoset Rubber;                                                 1 5/8" Nose - 12" Depth - 0.25" Thickness - Square and Round Nose</v>
          </cell>
          <cell r="E41" t="str">
            <v>3' to 12' Lengths</v>
          </cell>
          <cell r="F41" t="str">
            <v>LF</v>
          </cell>
          <cell r="G41">
            <v>18.41951166576235</v>
          </cell>
          <cell r="H41">
            <v>9.8097558328811765</v>
          </cell>
          <cell r="I41">
            <v>9.6597558328811761</v>
          </cell>
          <cell r="J41">
            <v>9.5097558328811758</v>
          </cell>
          <cell r="K41">
            <v>9.3597558328811754</v>
          </cell>
        </row>
        <row r="42">
          <cell r="A42" t="str">
            <v>TP250VI</v>
          </cell>
          <cell r="B42" t="str">
            <v>Commercial 250 Heavy (TP) VI</v>
          </cell>
          <cell r="C42" t="str">
            <v>RBK36" - 12FT</v>
          </cell>
          <cell r="D42" t="str">
            <v>Co-extruded Thermoplastic Vinyl;                                                                        1 5/8" Nose - 12" Depth - 0.25" Thickness - Square Nose Only; Visually Impaired Abrasive Safety Strip.</v>
          </cell>
          <cell r="E42" t="str">
            <v>3' to 12' Lengths</v>
          </cell>
          <cell r="F42" t="str">
            <v>LF</v>
          </cell>
          <cell r="G42">
            <v>22.719327183939235</v>
          </cell>
          <cell r="H42">
            <v>11.959663591969619</v>
          </cell>
          <cell r="I42">
            <v>11.809663591969619</v>
          </cell>
          <cell r="J42">
            <v>11.659663591969618</v>
          </cell>
          <cell r="K42">
            <v>11.509663591969618</v>
          </cell>
        </row>
        <row r="43">
          <cell r="B43" t="str">
            <v xml:space="preserve">*Photoluminescent abrasive tape and vinyl insert are available. Add $4.75 per LF to standard VI pricing. Minimums apply -  </v>
          </cell>
        </row>
        <row r="44">
          <cell r="B44" t="str">
            <v>See Rubber Min. Policy Tab.</v>
          </cell>
        </row>
        <row r="45">
          <cell r="B45" t="str">
            <v>TP Rubber Stair Nosings - Linear Series             See Below for Available Colors and Abrasive Tape Information</v>
          </cell>
        </row>
        <row r="46">
          <cell r="A46" t="str">
            <v>57SNVI</v>
          </cell>
          <cell r="B46" t="str">
            <v xml:space="preserve">Visually Impaired Safety Nosing </v>
          </cell>
          <cell r="C46" t="str">
            <v>558 / 578</v>
          </cell>
          <cell r="D46" t="str">
            <v>Thermoplastic Rubber Visually Impaired Safety Stair Nosing</v>
          </cell>
          <cell r="E46" t="str">
            <v>12' Lengths</v>
          </cell>
          <cell r="F46" t="str">
            <v>LF</v>
          </cell>
          <cell r="G46">
            <v>9.155583288117203</v>
          </cell>
          <cell r="H46">
            <v>5.1777916440586029</v>
          </cell>
          <cell r="I46">
            <v>5.0277916440586026</v>
          </cell>
          <cell r="J46">
            <v>4.8777916440586022</v>
          </cell>
          <cell r="K46">
            <v>4.7277916440586019</v>
          </cell>
        </row>
        <row r="47">
          <cell r="A47" t="str">
            <v>510TSSN</v>
          </cell>
          <cell r="B47" t="str">
            <v>Top Set - Square Nosing</v>
          </cell>
          <cell r="C47">
            <v>510</v>
          </cell>
          <cell r="D47" t="str">
            <v>Covers leading edge of step. May be used over Vinyl and Sheet Goods.</v>
          </cell>
          <cell r="E47" t="str">
            <v>12' Lengths</v>
          </cell>
          <cell r="F47" t="str">
            <v>PC</v>
          </cell>
          <cell r="G47">
            <v>19.529492132392846</v>
          </cell>
          <cell r="H47">
            <v>10.364746066196425</v>
          </cell>
          <cell r="I47">
            <v>10.214746066196424</v>
          </cell>
          <cell r="J47">
            <v>10.064746066196424</v>
          </cell>
          <cell r="K47">
            <v>9.9147460661964235</v>
          </cell>
        </row>
        <row r="48">
          <cell r="A48" t="str">
            <v>565DUCN</v>
          </cell>
          <cell r="B48" t="str">
            <v>Double Undercut Carpet Nosing</v>
          </cell>
          <cell r="C48">
            <v>565</v>
          </cell>
          <cell r="D48" t="str">
            <v>For 1/4" and 5/16" Carpet. Accommodates Step and Riser; with ribbed surface.</v>
          </cell>
          <cell r="E48" t="str">
            <v>12' Lengths</v>
          </cell>
          <cell r="F48" t="str">
            <v>PC</v>
          </cell>
          <cell r="G48">
            <v>75.126706456863786</v>
          </cell>
          <cell r="H48">
            <v>38.763353228431882</v>
          </cell>
          <cell r="I48">
            <v>38.463353228431885</v>
          </cell>
          <cell r="J48">
            <v>38.163353228431887</v>
          </cell>
          <cell r="K48">
            <v>37.86335322843189</v>
          </cell>
        </row>
        <row r="49">
          <cell r="A49" t="str">
            <v>570SCN</v>
          </cell>
          <cell r="B49" t="str">
            <v>Superior Carpet Nosing</v>
          </cell>
          <cell r="C49">
            <v>570</v>
          </cell>
          <cell r="D49" t="str">
            <v>Friction-Grip Nosing for use when only Step is covered. Undercut for 1/4" and 5/16" Carpet.</v>
          </cell>
          <cell r="E49" t="str">
            <v>12' Lengths</v>
          </cell>
          <cell r="F49" t="str">
            <v>PC</v>
          </cell>
          <cell r="G49">
            <v>64.6259772110689</v>
          </cell>
          <cell r="H49">
            <v>33.512988605534439</v>
          </cell>
          <cell r="I49">
            <v>33.212988605534441</v>
          </cell>
          <cell r="J49">
            <v>32.912988605534444</v>
          </cell>
          <cell r="K49">
            <v>32.612988605534447</v>
          </cell>
        </row>
        <row r="50">
          <cell r="A50" t="str">
            <v>575OSN</v>
          </cell>
          <cell r="B50" t="str">
            <v>Overlap Stair Nosing</v>
          </cell>
          <cell r="C50">
            <v>575</v>
          </cell>
          <cell r="D50" t="str">
            <v>Nosing with deep grooves and overlap lip. Accepts material to 1/8".</v>
          </cell>
          <cell r="E50" t="str">
            <v>12' Lengths</v>
          </cell>
          <cell r="F50" t="str">
            <v>PC</v>
          </cell>
          <cell r="G50">
            <v>52.679495387954447</v>
          </cell>
          <cell r="H50">
            <v>27.539747693977226</v>
          </cell>
          <cell r="I50">
            <v>27.239747693977225</v>
          </cell>
          <cell r="J50">
            <v>26.939747693977225</v>
          </cell>
          <cell r="K50">
            <v>26.639747693977224</v>
          </cell>
        </row>
        <row r="51">
          <cell r="A51" t="str">
            <v xml:space="preserve">580STN </v>
          </cell>
          <cell r="B51" t="str">
            <v>Commercial Step Nosing</v>
          </cell>
          <cell r="C51">
            <v>580</v>
          </cell>
          <cell r="D51" t="str">
            <v>Square Step Nosing for 1/8" material. Ribbed surface.</v>
          </cell>
          <cell r="E51" t="str">
            <v>12' Lengths</v>
          </cell>
          <cell r="F51" t="str">
            <v>PC</v>
          </cell>
          <cell r="G51">
            <v>41.012018448182317</v>
          </cell>
          <cell r="H51">
            <v>21.706009224091162</v>
          </cell>
          <cell r="I51">
            <v>21.406009224091161</v>
          </cell>
          <cell r="J51">
            <v>21.10600922409116</v>
          </cell>
          <cell r="K51">
            <v>20.806009224091159</v>
          </cell>
        </row>
        <row r="52">
          <cell r="A52" t="str">
            <v>585TSN</v>
          </cell>
          <cell r="B52" t="str">
            <v>Top Set Nosing 1/4" to 1/8"</v>
          </cell>
          <cell r="C52">
            <v>585</v>
          </cell>
          <cell r="D52" t="str">
            <v>For 1/4", 1/8" or .080" Material. Ribbed surface nosing can be cut along pre-grooved channels to adjoin 1/4”, 1/8” or .080” resilient flooring materials.</v>
          </cell>
          <cell r="E52" t="str">
            <v>12' Lengths</v>
          </cell>
          <cell r="F52" t="str">
            <v>PC</v>
          </cell>
          <cell r="G52">
            <v>72.807704829082994</v>
          </cell>
          <cell r="H52">
            <v>37.603852414541485</v>
          </cell>
          <cell r="I52">
            <v>37.303852414541488</v>
          </cell>
          <cell r="J52">
            <v>37.003852414541491</v>
          </cell>
          <cell r="K52">
            <v>36.703852414541494</v>
          </cell>
        </row>
        <row r="54">
          <cell r="B54" t="str">
            <v>Risers and Stringers</v>
          </cell>
        </row>
        <row r="55">
          <cell r="A55" t="str">
            <v>CSCRIS3</v>
          </cell>
          <cell r="B55" t="str">
            <v>ColorScape (Solid) (TS) Riser</v>
          </cell>
          <cell r="C55" t="str">
            <v>RI36</v>
          </cell>
          <cell r="D55" t="str">
            <v xml:space="preserve">Thermoset Vulcanized Rubber; 1/8" x 7" </v>
          </cell>
          <cell r="E55" t="str">
            <v>7" x 3'</v>
          </cell>
          <cell r="F55" t="str">
            <v>PC</v>
          </cell>
          <cell r="G55">
            <v>36.407748586631179</v>
          </cell>
          <cell r="H55">
            <v>18.803874293315584</v>
          </cell>
          <cell r="I55">
            <v>18.653874293315585</v>
          </cell>
          <cell r="J55">
            <v>18.503874293315587</v>
          </cell>
          <cell r="K55">
            <v>18.353874293315588</v>
          </cell>
        </row>
        <row r="56">
          <cell r="A56" t="str">
            <v>CSCRIS4</v>
          </cell>
          <cell r="B56" t="str">
            <v>ColorScape (Solid) (TS) Riser</v>
          </cell>
          <cell r="C56" t="str">
            <v>RI48</v>
          </cell>
          <cell r="D56" t="str">
            <v xml:space="preserve">Thermoset Vulcanized Rubber; 1/8" x 7" </v>
          </cell>
          <cell r="E56" t="str">
            <v>7" x 4'</v>
          </cell>
          <cell r="F56" t="str">
            <v>PC</v>
          </cell>
          <cell r="G56">
            <v>44.097331227136671</v>
          </cell>
          <cell r="H56">
            <v>22.64866561356833</v>
          </cell>
          <cell r="I56">
            <v>22.498665613568331</v>
          </cell>
          <cell r="J56">
            <v>22.348665613568333</v>
          </cell>
          <cell r="K56">
            <v>22.198665613568334</v>
          </cell>
        </row>
        <row r="57">
          <cell r="A57" t="str">
            <v>CSCRIS5</v>
          </cell>
          <cell r="B57" t="str">
            <v>ColorScape (Solid) (TS) Riser</v>
          </cell>
          <cell r="C57" t="str">
            <v>RI60</v>
          </cell>
          <cell r="D57" t="str">
            <v xml:space="preserve">Thermoset Vulcanized Rubber; 1/8" x 7" </v>
          </cell>
          <cell r="E57" t="str">
            <v>7" x 5'</v>
          </cell>
          <cell r="F57" t="str">
            <v>PC</v>
          </cell>
          <cell r="G57">
            <v>49.1496923844363</v>
          </cell>
          <cell r="H57">
            <v>25.174846192218144</v>
          </cell>
          <cell r="I57">
            <v>25.024846192218146</v>
          </cell>
          <cell r="J57">
            <v>24.874846192218147</v>
          </cell>
          <cell r="K57">
            <v>24.724846192218148</v>
          </cell>
        </row>
        <row r="58">
          <cell r="A58" t="str">
            <v>CSCRIS6</v>
          </cell>
          <cell r="B58" t="str">
            <v>ColorScape (Solid) (TS) Riser</v>
          </cell>
          <cell r="C58" t="str">
            <v>RI72</v>
          </cell>
          <cell r="D58" t="str">
            <v xml:space="preserve">Thermoset Vulcanized Rubber; 1/8" x 7" </v>
          </cell>
          <cell r="E58" t="str">
            <v>7" x 6'</v>
          </cell>
          <cell r="F58" t="str">
            <v>PC</v>
          </cell>
          <cell r="G58">
            <v>62.123999999999988</v>
          </cell>
          <cell r="H58">
            <v>31.661999999999988</v>
          </cell>
          <cell r="I58">
            <v>31.51199999999999</v>
          </cell>
          <cell r="J58">
            <v>31.361999999999991</v>
          </cell>
          <cell r="K58">
            <v>31.211999999999993</v>
          </cell>
        </row>
        <row r="59">
          <cell r="A59" t="str">
            <v>CSPRIS3</v>
          </cell>
          <cell r="B59" t="str">
            <v>ColorSpec (TS) Riser</v>
          </cell>
          <cell r="C59" t="str">
            <v>RI36</v>
          </cell>
          <cell r="D59" t="str">
            <v xml:space="preserve">Thermoset Vulcanized Rubber; 1/8" x 7" </v>
          </cell>
          <cell r="E59" t="str">
            <v>7" x 3'</v>
          </cell>
          <cell r="F59" t="str">
            <v>PC</v>
          </cell>
          <cell r="G59">
            <v>50.50377452610573</v>
          </cell>
          <cell r="H59">
            <v>25.851887263052859</v>
          </cell>
          <cell r="I59">
            <v>25.701887263052861</v>
          </cell>
          <cell r="J59">
            <v>25.551887263052862</v>
          </cell>
          <cell r="K59">
            <v>25.401887263052863</v>
          </cell>
        </row>
        <row r="60">
          <cell r="A60" t="str">
            <v>CSPRIS4</v>
          </cell>
          <cell r="B60" t="str">
            <v>ColorSpec (TS) Riser</v>
          </cell>
          <cell r="C60" t="str">
            <v>RI48</v>
          </cell>
          <cell r="D60" t="str">
            <v xml:space="preserve">Thermoset Vulcanized Rubber; 1/8" x 7" </v>
          </cell>
          <cell r="E60" t="str">
            <v>7" x 4'</v>
          </cell>
          <cell r="F60" t="str">
            <v>PC</v>
          </cell>
          <cell r="G60">
            <v>60.023387096774201</v>
          </cell>
          <cell r="H60">
            <v>31.211693548387103</v>
          </cell>
          <cell r="I60">
            <v>30.911693548387102</v>
          </cell>
          <cell r="J60">
            <v>30.611693548387102</v>
          </cell>
          <cell r="K60">
            <v>30.311693548387101</v>
          </cell>
        </row>
        <row r="61">
          <cell r="A61" t="str">
            <v>CSPRIS5</v>
          </cell>
          <cell r="B61" t="str">
            <v>ColorSpec (TS) Riser</v>
          </cell>
          <cell r="C61" t="str">
            <v>RI60</v>
          </cell>
          <cell r="D61" t="str">
            <v xml:space="preserve">Thermoset Vulcanized Rubber; 1/8" x 7" </v>
          </cell>
          <cell r="E61" t="str">
            <v>7" x 5'</v>
          </cell>
          <cell r="F61" t="str">
            <v>PC</v>
          </cell>
          <cell r="G61">
            <v>74.21999999999997</v>
          </cell>
          <cell r="H61">
            <v>38.309999999999974</v>
          </cell>
          <cell r="I61">
            <v>38.009999999999977</v>
          </cell>
          <cell r="J61">
            <v>37.70999999999998</v>
          </cell>
          <cell r="K61">
            <v>37.409999999999982</v>
          </cell>
        </row>
        <row r="62">
          <cell r="A62" t="str">
            <v>CSPRIS6</v>
          </cell>
          <cell r="B62" t="str">
            <v>ColorSpec (TS) Riser</v>
          </cell>
          <cell r="C62" t="str">
            <v>RI72</v>
          </cell>
          <cell r="D62" t="str">
            <v xml:space="preserve">Thermoset Vulcanized Rubber; 1/8" x 7" </v>
          </cell>
          <cell r="E62" t="str">
            <v>7" x 6'</v>
          </cell>
          <cell r="F62" t="str">
            <v>PC</v>
          </cell>
          <cell r="G62">
            <v>88.34399999999998</v>
          </cell>
          <cell r="H62">
            <v>45.371999999999979</v>
          </cell>
          <cell r="I62">
            <v>45.071999999999981</v>
          </cell>
          <cell r="J62">
            <v>44.771999999999984</v>
          </cell>
          <cell r="K62">
            <v>44.471999999999987</v>
          </cell>
        </row>
        <row r="63">
          <cell r="A63" t="str">
            <v>TERI36</v>
          </cell>
          <cell r="B63" t="str">
            <v>Teles (TS) Riser</v>
          </cell>
          <cell r="C63" t="str">
            <v>RI36</v>
          </cell>
          <cell r="D63" t="str">
            <v xml:space="preserve">Thermoset Vulcanized Rubber; 1/8" x 7" </v>
          </cell>
          <cell r="E63" t="str">
            <v>7" x 3'</v>
          </cell>
          <cell r="F63" t="str">
            <v>PC</v>
          </cell>
          <cell r="G63">
            <v>57.14639175257733</v>
          </cell>
          <cell r="H63">
            <v>29.773195876288668</v>
          </cell>
          <cell r="I63">
            <v>29.473195876288667</v>
          </cell>
          <cell r="J63">
            <v>29.173195876288666</v>
          </cell>
          <cell r="K63">
            <v>28.873195876288666</v>
          </cell>
        </row>
        <row r="64">
          <cell r="A64" t="str">
            <v>TERI48</v>
          </cell>
          <cell r="B64" t="str">
            <v>Teles (TS) Riser</v>
          </cell>
          <cell r="C64" t="str">
            <v>RI48</v>
          </cell>
          <cell r="D64" t="str">
            <v xml:space="preserve">Thermoset Vulcanized Rubber; 1/8" x 7" </v>
          </cell>
          <cell r="E64" t="str">
            <v>7" x 4'</v>
          </cell>
          <cell r="F64" t="str">
            <v>PC</v>
          </cell>
          <cell r="G64">
            <v>75.005470568673047</v>
          </cell>
          <cell r="H64">
            <v>38.702735284336512</v>
          </cell>
          <cell r="I64">
            <v>38.402735284336515</v>
          </cell>
          <cell r="J64">
            <v>38.102735284336518</v>
          </cell>
          <cell r="K64">
            <v>37.802735284336521</v>
          </cell>
        </row>
        <row r="65">
          <cell r="A65" t="str">
            <v>TERI60</v>
          </cell>
          <cell r="B65" t="str">
            <v>Teles (TS) Riser</v>
          </cell>
          <cell r="C65" t="str">
            <v>RI60</v>
          </cell>
          <cell r="D65" t="str">
            <v xml:space="preserve">Thermoset Vulcanized Rubber; 1/8" x 7" </v>
          </cell>
          <cell r="E65" t="str">
            <v>7" x 5'</v>
          </cell>
          <cell r="F65" t="str">
            <v>PC</v>
          </cell>
          <cell r="G65">
            <v>92.833704689058834</v>
          </cell>
          <cell r="H65">
            <v>47.616852344529406</v>
          </cell>
          <cell r="I65">
            <v>47.316852344529408</v>
          </cell>
          <cell r="J65">
            <v>47.016852344529411</v>
          </cell>
          <cell r="K65">
            <v>46.716852344529414</v>
          </cell>
        </row>
        <row r="66">
          <cell r="A66" t="str">
            <v>TERI72</v>
          </cell>
          <cell r="B66" t="str">
            <v>Teles (TS) Riser</v>
          </cell>
          <cell r="C66" t="str">
            <v>RI72</v>
          </cell>
          <cell r="D66" t="str">
            <v xml:space="preserve">Thermoset Vulcanized Rubber; 1/8" x 7" </v>
          </cell>
          <cell r="E66" t="str">
            <v>7" x 6'</v>
          </cell>
          <cell r="F66" t="str">
            <v>PC</v>
          </cell>
          <cell r="G66">
            <v>110.69278350515461</v>
          </cell>
          <cell r="H66">
            <v>56.546391752577293</v>
          </cell>
          <cell r="I66">
            <v>56.246391752577296</v>
          </cell>
          <cell r="J66">
            <v>55.946391752577298</v>
          </cell>
          <cell r="K66">
            <v>55.646391752577301</v>
          </cell>
        </row>
        <row r="67">
          <cell r="A67" t="str">
            <v>TPCRISR</v>
          </cell>
          <cell r="B67" t="str">
            <v>Coved Riser (TP)</v>
          </cell>
          <cell r="C67" t="str">
            <v>7RR</v>
          </cell>
          <cell r="D67" t="str">
            <v xml:space="preserve">Co-extruded Thermoplastic Rubber; .085" x 7" </v>
          </cell>
          <cell r="E67" t="str">
            <v>7" x 50' Rolls</v>
          </cell>
          <cell r="F67" t="str">
            <v>LF</v>
          </cell>
          <cell r="G67">
            <v>7.0250005425935989</v>
          </cell>
          <cell r="H67">
            <v>4.1125002712967991</v>
          </cell>
          <cell r="I67">
            <v>3.9625002712967992</v>
          </cell>
          <cell r="J67">
            <v>3.8125002712967992</v>
          </cell>
          <cell r="K67">
            <v>3.6625002712967993</v>
          </cell>
        </row>
        <row r="68">
          <cell r="A68" t="str">
            <v>TVCRISR</v>
          </cell>
          <cell r="B68" t="str">
            <v>Coved Riser (TV)</v>
          </cell>
          <cell r="C68" t="str">
            <v>7RC</v>
          </cell>
          <cell r="D68" t="str">
            <v xml:space="preserve">Co-extruded Thermoplastic Vinyl; .085" x 7" </v>
          </cell>
          <cell r="E68" t="str">
            <v>7" x 50' Rolls</v>
          </cell>
          <cell r="F68" t="str">
            <v>LF</v>
          </cell>
          <cell r="G68">
            <v>4.3871361909929449</v>
          </cell>
          <cell r="H68">
            <v>2.7935680954964721</v>
          </cell>
          <cell r="I68">
            <v>2.6435680954964722</v>
          </cell>
          <cell r="J68">
            <v>2.4935680954964723</v>
          </cell>
          <cell r="K68">
            <v>2.3435680954964724</v>
          </cell>
        </row>
        <row r="69">
          <cell r="A69" t="str">
            <v>TSSTRI</v>
          </cell>
          <cell r="B69" t="str">
            <v>Stringer Type TS</v>
          </cell>
          <cell r="C69" t="str">
            <v>SK36</v>
          </cell>
          <cell r="D69" t="str">
            <v xml:space="preserve">Thermoset Vulcanized Rubber; 1/8" x 12" </v>
          </cell>
          <cell r="E69" t="str">
            <v>12"x36"</v>
          </cell>
          <cell r="F69" t="str">
            <v>PC</v>
          </cell>
          <cell r="G69">
            <v>40.439458762886588</v>
          </cell>
          <cell r="H69">
            <v>20.819729381443288</v>
          </cell>
          <cell r="I69">
            <v>20.66972938144329</v>
          </cell>
          <cell r="J69">
            <v>20.519729381443291</v>
          </cell>
          <cell r="K69">
            <v>20.369729381443292</v>
          </cell>
        </row>
        <row r="70">
          <cell r="A70" t="str">
            <v>TPSTRI</v>
          </cell>
          <cell r="B70" t="str">
            <v>Stringer Type TP</v>
          </cell>
          <cell r="C70" t="str">
            <v>1RS</v>
          </cell>
          <cell r="D70" t="str">
            <v>Co-extruded Thermoplastic Rubber; .085" Thickness x 10" Height</v>
          </cell>
          <cell r="E70" t="str">
            <v>10"x50'</v>
          </cell>
          <cell r="F70" t="str">
            <v>LF</v>
          </cell>
          <cell r="G70">
            <v>8.4660000000000011</v>
          </cell>
          <cell r="H70">
            <v>4.833000000000002</v>
          </cell>
          <cell r="I70">
            <v>4.6830000000000016</v>
          </cell>
          <cell r="J70">
            <v>4.5330000000000013</v>
          </cell>
          <cell r="K70">
            <v>4.3830000000000009</v>
          </cell>
        </row>
        <row r="71">
          <cell r="A71" t="str">
            <v>TVSTRI</v>
          </cell>
          <cell r="B71" t="str">
            <v>Stringer Type TV</v>
          </cell>
          <cell r="C71" t="str">
            <v>1OS</v>
          </cell>
          <cell r="D71" t="str">
            <v>Co-extruded Thermoplastic Vinyl; .085" Thickness x 10" Height</v>
          </cell>
          <cell r="E71" t="str">
            <v>10"x50'</v>
          </cell>
          <cell r="F71" t="str">
            <v>LF</v>
          </cell>
          <cell r="G71">
            <v>5.452427563754747</v>
          </cell>
          <cell r="H71">
            <v>3.3262137818773732</v>
          </cell>
          <cell r="I71">
            <v>3.1762137818773732</v>
          </cell>
          <cell r="J71">
            <v>3.0262137818773733</v>
          </cell>
          <cell r="K71">
            <v>2.8762137818773734</v>
          </cell>
        </row>
        <row r="73">
          <cell r="B73" t="str">
            <v>Standard colors for Moldings and  Nosings Effective 4/29/22</v>
          </cell>
        </row>
        <row r="75">
          <cell r="B75" t="str">
            <v>701 Black</v>
          </cell>
          <cell r="C75" t="str">
            <v>663 Sky Gray</v>
          </cell>
        </row>
        <row r="76">
          <cell r="B76" t="str">
            <v>502 Brown</v>
          </cell>
          <cell r="C76" t="str">
            <v>527 Clay</v>
          </cell>
        </row>
        <row r="77">
          <cell r="B77" t="str">
            <v>523 Blackbrown</v>
          </cell>
          <cell r="C77" t="str">
            <v>204 Gray</v>
          </cell>
        </row>
        <row r="78">
          <cell r="B78" t="str">
            <v>660 Rocky</v>
          </cell>
          <cell r="C78" t="str">
            <v>206 Lt Beige</v>
          </cell>
        </row>
        <row r="79">
          <cell r="B79" t="str">
            <v>217 Charcoal</v>
          </cell>
          <cell r="C79" t="str">
            <v>597 Mocha</v>
          </cell>
        </row>
        <row r="81">
          <cell r="B81" t="str">
            <v>Style Specific Colors - Non Standard</v>
          </cell>
        </row>
        <row r="83">
          <cell r="B83" t="str">
            <v>401 White</v>
          </cell>
        </row>
        <row r="84">
          <cell r="B84" t="str">
            <v>400 Natural</v>
          </cell>
        </row>
        <row r="85">
          <cell r="B85" t="str">
            <v>117 Platinum</v>
          </cell>
        </row>
        <row r="87">
          <cell r="B87" t="str">
            <v>Abrasive Tape Colors</v>
          </cell>
        </row>
        <row r="89">
          <cell r="B89" t="str">
            <v>20 White</v>
          </cell>
          <cell r="C89" t="str">
            <v>25 Hazard</v>
          </cell>
        </row>
        <row r="90">
          <cell r="B90" t="str">
            <v>21 Black</v>
          </cell>
          <cell r="C90" t="str">
            <v>26 Orange</v>
          </cell>
        </row>
        <row r="91">
          <cell r="B91" t="str">
            <v>22 Brick</v>
          </cell>
          <cell r="C91" t="str">
            <v>29 Yellow</v>
          </cell>
        </row>
        <row r="92">
          <cell r="B92" t="str">
            <v>24 Gray</v>
          </cell>
          <cell r="C92" t="str">
            <v>30 Photolum*</v>
          </cell>
        </row>
        <row r="93">
          <cell r="B93" t="str">
            <v xml:space="preserve"> </v>
          </cell>
          <cell r="D93" t="str">
            <v xml:space="preserve"> </v>
          </cell>
        </row>
        <row r="94">
          <cell r="B94" t="str">
            <v xml:space="preserve">*Visual Abrasive Safety Nosing with Photolum Abrasive Tape + $4.50/LF </v>
          </cell>
        </row>
        <row r="95">
          <cell r="B95" t="str">
            <v xml:space="preserve">  Added to Standard VI Per LF Price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06B2-027B-49D0-9082-D7EA79EFA6AE}">
  <dimension ref="A1:C12"/>
  <sheetViews>
    <sheetView zoomScaleNormal="100" zoomScaleSheetLayoutView="80" workbookViewId="0">
      <selection activeCell="C4" sqref="C4"/>
    </sheetView>
  </sheetViews>
  <sheetFormatPr defaultColWidth="9.21875" defaultRowHeight="14.4" x14ac:dyDescent="0.3"/>
  <cols>
    <col min="1" max="1" width="42.5546875" style="83" bestFit="1" customWidth="1"/>
    <col min="2" max="2" width="73.109375" style="83" customWidth="1"/>
    <col min="3" max="3" width="41.77734375" style="83" customWidth="1"/>
    <col min="4" max="12" width="9.21875" style="83"/>
    <col min="13" max="13" width="0" style="83" hidden="1" customWidth="1"/>
    <col min="14" max="15" width="9.21875" style="83"/>
    <col min="16" max="16" width="0" style="83" hidden="1" customWidth="1"/>
    <col min="17" max="16384" width="9.21875" style="83"/>
  </cols>
  <sheetData>
    <row r="1" spans="1:3" ht="27.75" customHeight="1" x14ac:dyDescent="0.5">
      <c r="A1" s="189" t="s">
        <v>1359</v>
      </c>
      <c r="B1" s="189"/>
      <c r="C1" s="189"/>
    </row>
    <row r="2" spans="1:3" ht="25.8" x14ac:dyDescent="0.5">
      <c r="A2" s="189" t="s">
        <v>775</v>
      </c>
      <c r="B2" s="189"/>
      <c r="C2" s="189"/>
    </row>
    <row r="3" spans="1:3" s="31" customFormat="1" ht="40.049999999999997" customHeight="1" x14ac:dyDescent="0.3">
      <c r="A3" s="115" t="s">
        <v>776</v>
      </c>
      <c r="B3" s="116" t="s">
        <v>777</v>
      </c>
      <c r="C3" s="116" t="s">
        <v>778</v>
      </c>
    </row>
    <row r="4" spans="1:3" ht="35.1" customHeight="1" x14ac:dyDescent="0.3">
      <c r="A4" s="117" t="s">
        <v>779</v>
      </c>
      <c r="B4" s="94" t="s">
        <v>780</v>
      </c>
      <c r="C4" s="117" t="s">
        <v>781</v>
      </c>
    </row>
    <row r="5" spans="1:3" ht="35.1" customHeight="1" x14ac:dyDescent="0.3">
      <c r="A5" s="117" t="s">
        <v>782</v>
      </c>
      <c r="B5" s="94" t="s">
        <v>783</v>
      </c>
      <c r="C5" s="117" t="s">
        <v>784</v>
      </c>
    </row>
    <row r="6" spans="1:3" ht="35.1" customHeight="1" x14ac:dyDescent="0.3">
      <c r="A6" s="117" t="s">
        <v>785</v>
      </c>
      <c r="B6" s="94" t="s">
        <v>786</v>
      </c>
      <c r="C6" s="117" t="s">
        <v>787</v>
      </c>
    </row>
    <row r="7" spans="1:3" ht="35.1" customHeight="1" x14ac:dyDescent="0.3">
      <c r="A7" s="117" t="s">
        <v>788</v>
      </c>
      <c r="B7" s="94" t="s">
        <v>789</v>
      </c>
      <c r="C7" s="117" t="s">
        <v>790</v>
      </c>
    </row>
    <row r="8" spans="1:3" ht="35.1" customHeight="1" x14ac:dyDescent="0.3">
      <c r="A8" s="117" t="s">
        <v>996</v>
      </c>
      <c r="B8" s="94" t="s">
        <v>997</v>
      </c>
      <c r="C8" s="117" t="s">
        <v>998</v>
      </c>
    </row>
    <row r="9" spans="1:3" ht="35.1" customHeight="1" x14ac:dyDescent="0.3">
      <c r="A9" s="117" t="s">
        <v>791</v>
      </c>
      <c r="B9" s="117" t="s">
        <v>792</v>
      </c>
      <c r="C9" s="117" t="s">
        <v>793</v>
      </c>
    </row>
    <row r="10" spans="1:3" ht="35.1" customHeight="1" x14ac:dyDescent="0.3">
      <c r="A10" s="117" t="s">
        <v>794</v>
      </c>
      <c r="B10" s="117" t="s">
        <v>795</v>
      </c>
      <c r="C10" s="117" t="s">
        <v>796</v>
      </c>
    </row>
    <row r="11" spans="1:3" ht="35.1" customHeight="1" x14ac:dyDescent="0.3">
      <c r="A11" s="117" t="s">
        <v>797</v>
      </c>
      <c r="B11" s="117" t="s">
        <v>798</v>
      </c>
      <c r="C11" s="118" t="s">
        <v>1326</v>
      </c>
    </row>
    <row r="12" spans="1:3" ht="34.799999999999997" customHeight="1" x14ac:dyDescent="0.3">
      <c r="A12" s="117" t="s">
        <v>799</v>
      </c>
      <c r="B12" s="117" t="s">
        <v>800</v>
      </c>
      <c r="C12" s="117" t="s">
        <v>801</v>
      </c>
    </row>
  </sheetData>
  <sheetProtection algorithmName="SHA-512" hashValue="xfwIpWJKOkVvoeG3Agabrh5KXiLce8OfNxvFIkfd+1i998ha8p7h9O/G4/MBAfKW5hywI/XyE5IJk5hiRSZKrg==" saltValue="H9fMV63aviKoRgy09EU6kg==" spinCount="100000" sheet="1" objects="1" scenarios="1" deleteColumns="0" sort="0" autoFilter="0"/>
  <mergeCells count="2">
    <mergeCell ref="A1:C1"/>
    <mergeCell ref="A2:C2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A068-0C7E-4DF1-9C49-B4002C0133FE}">
  <dimension ref="A1:KN325"/>
  <sheetViews>
    <sheetView tabSelected="1" zoomScale="80" zoomScaleNormal="80" zoomScaleSheetLayoutView="80" workbookViewId="0">
      <pane ySplit="7" topLeftCell="A8" activePane="bottomLeft" state="frozen"/>
      <selection pane="bottomLeft" activeCell="A8" sqref="A8"/>
    </sheetView>
  </sheetViews>
  <sheetFormatPr defaultColWidth="8.77734375" defaultRowHeight="14.4" x14ac:dyDescent="0.3"/>
  <cols>
    <col min="1" max="1" width="21.5546875" style="30" customWidth="1"/>
    <col min="2" max="2" width="29.44140625" style="30" bestFit="1" customWidth="1"/>
    <col min="3" max="3" width="16.5546875" style="31" customWidth="1"/>
    <col min="4" max="4" width="21.77734375" style="30" customWidth="1"/>
    <col min="5" max="5" width="14" style="31" customWidth="1"/>
    <col min="6" max="6" width="20.44140625" style="31" bestFit="1" customWidth="1"/>
    <col min="7" max="7" width="20.21875" style="32" hidden="1" customWidth="1"/>
    <col min="8" max="8" width="22.109375" style="32" customWidth="1"/>
    <col min="9" max="9" width="26.77734375" style="45" hidden="1" customWidth="1"/>
    <col min="10" max="10" width="14.5546875" style="32" hidden="1" customWidth="1"/>
    <col min="11" max="11" width="45.109375" style="33" hidden="1" customWidth="1"/>
    <col min="12" max="12" width="43.88671875" style="33" hidden="1" customWidth="1"/>
    <col min="13" max="13" width="16.88671875" style="34" hidden="1" customWidth="1"/>
    <col min="14" max="14" width="39.88671875" style="99" hidden="1" customWidth="1"/>
    <col min="15" max="15" width="24.21875" style="99" customWidth="1"/>
    <col min="16" max="16" width="22.6640625" style="99" hidden="1" customWidth="1"/>
    <col min="17" max="17" width="22.6640625" style="99" customWidth="1"/>
    <col min="18" max="18" width="26.77734375" style="35" hidden="1" customWidth="1"/>
    <col min="19" max="19" width="13.77734375" style="36" customWidth="1"/>
    <col min="20" max="20" width="13.77734375" style="31" customWidth="1"/>
    <col min="21" max="21" width="13.44140625" style="37" customWidth="1"/>
    <col min="22" max="22" width="19.21875" style="28" customWidth="1"/>
    <col min="23" max="23" width="22.77734375" style="28" bestFit="1" customWidth="1"/>
    <col min="24" max="24" width="29.77734375" style="38" customWidth="1"/>
    <col min="25" max="25" width="18" style="28" customWidth="1"/>
    <col min="26" max="26" width="14.77734375" style="28" customWidth="1"/>
    <col min="27" max="27" width="8.21875" style="28" customWidth="1"/>
    <col min="28" max="34" width="8.77734375" style="28" customWidth="1"/>
    <col min="35" max="16384" width="8.77734375" style="28"/>
  </cols>
  <sheetData>
    <row r="1" spans="1:300" s="1" customFormat="1" ht="25.8" x14ac:dyDescent="0.3">
      <c r="A1" s="125" t="s">
        <v>1360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43"/>
      <c r="AA1" s="144"/>
    </row>
    <row r="2" spans="1:300" s="1" customFormat="1" ht="25.8" x14ac:dyDescent="0.3">
      <c r="A2" s="128" t="s">
        <v>1353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AA2" s="145"/>
    </row>
    <row r="3" spans="1:300" s="1" customFormat="1" ht="15.6" x14ac:dyDescent="0.3">
      <c r="A3" s="181" t="s">
        <v>1354</v>
      </c>
      <c r="B3" s="182"/>
      <c r="C3" s="146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AA3" s="145"/>
    </row>
    <row r="4" spans="1:300" s="4" customFormat="1" ht="16.5" customHeight="1" x14ac:dyDescent="0.3">
      <c r="A4" s="147" t="s">
        <v>0</v>
      </c>
      <c r="B4" s="148"/>
      <c r="C4" s="148"/>
      <c r="D4" s="2"/>
      <c r="E4" s="3"/>
      <c r="F4" s="3"/>
      <c r="G4" s="3"/>
      <c r="H4" s="3"/>
      <c r="I4" s="149"/>
      <c r="J4" s="131"/>
      <c r="K4" s="150"/>
      <c r="L4" s="150"/>
      <c r="M4" s="151"/>
      <c r="N4" s="57"/>
      <c r="O4" s="57"/>
      <c r="P4" s="57"/>
      <c r="Q4" s="57"/>
      <c r="R4" s="152"/>
      <c r="S4" s="3"/>
      <c r="T4" s="3"/>
      <c r="U4" s="153"/>
      <c r="X4" s="154"/>
      <c r="AA4" s="155"/>
    </row>
    <row r="5" spans="1:300" s="4" customFormat="1" ht="16.2" customHeight="1" x14ac:dyDescent="0.3">
      <c r="A5" s="156" t="s">
        <v>1</v>
      </c>
      <c r="B5" s="157"/>
      <c r="C5" s="157"/>
      <c r="D5" s="7"/>
      <c r="E5" s="158"/>
      <c r="F5" s="158"/>
      <c r="G5" s="159"/>
      <c r="H5" s="159"/>
      <c r="I5" s="160"/>
      <c r="J5" s="139"/>
      <c r="K5" s="161"/>
      <c r="L5" s="161"/>
      <c r="M5" s="162"/>
      <c r="N5" s="140"/>
      <c r="O5" s="140"/>
      <c r="P5" s="140"/>
      <c r="Q5" s="140"/>
      <c r="R5" s="163"/>
      <c r="S5" s="141"/>
      <c r="T5" s="138"/>
      <c r="U5" s="164"/>
      <c r="V5" s="138"/>
      <c r="W5" s="138"/>
      <c r="X5" s="142"/>
      <c r="Y5" s="138"/>
      <c r="Z5" s="138"/>
      <c r="AA5" s="165"/>
    </row>
    <row r="6" spans="1:300" s="64" customFormat="1" ht="109.2" hidden="1" x14ac:dyDescent="0.3">
      <c r="A6" s="119" t="s">
        <v>1201</v>
      </c>
      <c r="B6" s="119"/>
      <c r="C6" s="119"/>
      <c r="D6" s="119"/>
      <c r="E6" s="119"/>
      <c r="F6" s="119"/>
      <c r="G6" s="119"/>
      <c r="H6" s="60" t="s">
        <v>1336</v>
      </c>
      <c r="I6" s="60" t="s">
        <v>1198</v>
      </c>
      <c r="J6" s="59"/>
      <c r="K6" s="58"/>
      <c r="L6" s="60" t="s">
        <v>1199</v>
      </c>
      <c r="M6" s="60" t="s">
        <v>1204</v>
      </c>
      <c r="N6" s="65" t="s">
        <v>1200</v>
      </c>
      <c r="O6" s="60" t="s">
        <v>1335</v>
      </c>
      <c r="P6" s="65" t="s">
        <v>1202</v>
      </c>
      <c r="Q6" s="65"/>
      <c r="R6" s="66" t="s">
        <v>1203</v>
      </c>
      <c r="S6" s="120" t="s">
        <v>1333</v>
      </c>
      <c r="T6" s="61"/>
      <c r="U6" s="62"/>
      <c r="V6" s="61"/>
      <c r="W6" s="61"/>
      <c r="X6" s="63"/>
      <c r="Y6" s="61"/>
      <c r="Z6" s="61"/>
      <c r="AA6" s="61"/>
    </row>
    <row r="7" spans="1:300" s="16" customFormat="1" ht="86.4" x14ac:dyDescent="0.3">
      <c r="A7" s="8" t="s">
        <v>2</v>
      </c>
      <c r="B7" s="8" t="s">
        <v>1064</v>
      </c>
      <c r="C7" s="8" t="s">
        <v>4</v>
      </c>
      <c r="D7" s="9" t="s">
        <v>5</v>
      </c>
      <c r="E7" s="8" t="s">
        <v>1065</v>
      </c>
      <c r="F7" s="8" t="s">
        <v>1154</v>
      </c>
      <c r="G7" s="10" t="s">
        <v>1328</v>
      </c>
      <c r="H7" s="10" t="s">
        <v>1334</v>
      </c>
      <c r="I7" s="44" t="s">
        <v>834</v>
      </c>
      <c r="J7" s="12" t="s">
        <v>393</v>
      </c>
      <c r="K7" s="11" t="s">
        <v>836</v>
      </c>
      <c r="L7" s="11" t="s">
        <v>837</v>
      </c>
      <c r="M7" s="12" t="s">
        <v>6</v>
      </c>
      <c r="N7" s="121" t="s">
        <v>1330</v>
      </c>
      <c r="O7" s="10" t="s">
        <v>1345</v>
      </c>
      <c r="P7" s="10" t="s">
        <v>1331</v>
      </c>
      <c r="Q7" s="10" t="s">
        <v>1329</v>
      </c>
      <c r="R7" s="13" t="s">
        <v>7</v>
      </c>
      <c r="S7" s="14" t="s">
        <v>995</v>
      </c>
      <c r="T7" s="14" t="s">
        <v>835</v>
      </c>
      <c r="U7" s="15" t="s">
        <v>8</v>
      </c>
      <c r="V7" s="15" t="s">
        <v>9</v>
      </c>
      <c r="W7" s="15" t="s">
        <v>10</v>
      </c>
      <c r="X7" s="15" t="s">
        <v>11</v>
      </c>
      <c r="Y7" s="15" t="s">
        <v>12</v>
      </c>
      <c r="Z7" s="15" t="s">
        <v>13</v>
      </c>
      <c r="AA7" s="15" t="s">
        <v>14</v>
      </c>
    </row>
    <row r="8" spans="1:300" s="39" customFormat="1" ht="31.95" customHeight="1" x14ac:dyDescent="0.3">
      <c r="A8" s="17" t="s">
        <v>15</v>
      </c>
      <c r="B8" s="18" t="s">
        <v>16</v>
      </c>
      <c r="C8" s="19" t="s">
        <v>17</v>
      </c>
      <c r="D8" s="18" t="s">
        <v>18</v>
      </c>
      <c r="E8" s="20" t="s">
        <v>19</v>
      </c>
      <c r="F8" s="20" t="s">
        <v>1155</v>
      </c>
      <c r="G8" s="21">
        <v>62.65</v>
      </c>
      <c r="H8" s="21">
        <v>65.782499999999999</v>
      </c>
      <c r="I8" s="46">
        <v>33.65</v>
      </c>
      <c r="J8" s="47">
        <v>1.3</v>
      </c>
      <c r="K8" s="47">
        <v>37.949999999999996</v>
      </c>
      <c r="L8" s="23" t="s">
        <v>20</v>
      </c>
      <c r="M8" s="23" t="s">
        <v>20</v>
      </c>
      <c r="N8" s="21">
        <f>K8*1.3</f>
        <v>49.334999999999994</v>
      </c>
      <c r="O8" s="21">
        <f>(N8*4%)+N8</f>
        <v>51.308399999999992</v>
      </c>
      <c r="P8" s="21" t="s">
        <v>20</v>
      </c>
      <c r="Q8" s="21" t="s">
        <v>1332</v>
      </c>
      <c r="R8" s="24">
        <f t="shared" ref="R8:R39" si="0">(N8-K8)/N8</f>
        <v>0.23076923076923075</v>
      </c>
      <c r="S8" s="29">
        <f t="shared" ref="S8:S71" si="1">(H8-O8)/H8</f>
        <v>0.22002964314217319</v>
      </c>
      <c r="T8" s="20" t="s">
        <v>21</v>
      </c>
      <c r="U8" s="19" t="s">
        <v>22</v>
      </c>
      <c r="V8" s="20" t="s">
        <v>23</v>
      </c>
      <c r="W8" s="20" t="s">
        <v>808</v>
      </c>
      <c r="X8" s="19" t="s">
        <v>25</v>
      </c>
      <c r="Y8" s="20" t="s">
        <v>26</v>
      </c>
      <c r="Z8" s="20" t="s">
        <v>1003</v>
      </c>
      <c r="AA8" s="20" t="s">
        <v>28</v>
      </c>
    </row>
    <row r="9" spans="1:300" s="39" customFormat="1" ht="31.95" customHeight="1" x14ac:dyDescent="0.3">
      <c r="A9" s="17" t="s">
        <v>1066</v>
      </c>
      <c r="B9" s="18" t="s">
        <v>1117</v>
      </c>
      <c r="C9" s="19" t="s">
        <v>29</v>
      </c>
      <c r="D9" s="18" t="s">
        <v>36</v>
      </c>
      <c r="E9" s="20" t="s">
        <v>19</v>
      </c>
      <c r="F9" s="20" t="s">
        <v>1147</v>
      </c>
      <c r="G9" s="21"/>
      <c r="H9" s="21">
        <v>50.79</v>
      </c>
      <c r="I9" s="22">
        <f>VLOOKUP(A:A,'[1]ALL Carpet'!$A:$M,13,0)</f>
        <v>28.79</v>
      </c>
      <c r="J9" s="23">
        <v>1.1000000000000001</v>
      </c>
      <c r="K9" s="23">
        <f>SUM(I9:J9)</f>
        <v>29.89</v>
      </c>
      <c r="L9" s="23">
        <f>K9+M9</f>
        <v>31.89</v>
      </c>
      <c r="M9" s="23">
        <v>2</v>
      </c>
      <c r="N9" s="21"/>
      <c r="O9" s="21">
        <f>H9*0.75</f>
        <v>38.092500000000001</v>
      </c>
      <c r="P9" s="21">
        <f>N9+M9</f>
        <v>2</v>
      </c>
      <c r="Q9" s="21">
        <f>O9+M9</f>
        <v>40.092500000000001</v>
      </c>
      <c r="R9" s="24" t="e">
        <f t="shared" si="0"/>
        <v>#DIV/0!</v>
      </c>
      <c r="S9" s="29">
        <f t="shared" si="1"/>
        <v>0.24999999999999997</v>
      </c>
      <c r="T9" s="20" t="s">
        <v>21</v>
      </c>
      <c r="U9" s="42" t="s">
        <v>30</v>
      </c>
      <c r="V9" s="20" t="s">
        <v>810</v>
      </c>
      <c r="W9" s="20" t="s">
        <v>808</v>
      </c>
      <c r="X9" s="19" t="s">
        <v>25</v>
      </c>
      <c r="Y9" s="20" t="s">
        <v>26</v>
      </c>
      <c r="Z9" s="20" t="s">
        <v>1003</v>
      </c>
      <c r="AA9" s="20" t="s">
        <v>28</v>
      </c>
      <c r="KM9" s="41"/>
      <c r="KN9" s="41"/>
    </row>
    <row r="10" spans="1:300" s="39" customFormat="1" ht="31.95" customHeight="1" x14ac:dyDescent="0.3">
      <c r="A10" s="17" t="s">
        <v>1067</v>
      </c>
      <c r="B10" s="18" t="s">
        <v>1117</v>
      </c>
      <c r="C10" s="19" t="s">
        <v>29</v>
      </c>
      <c r="D10" s="18" t="s">
        <v>39</v>
      </c>
      <c r="E10" s="20" t="s">
        <v>19</v>
      </c>
      <c r="F10" s="20" t="s">
        <v>1147</v>
      </c>
      <c r="G10" s="21"/>
      <c r="H10" s="21">
        <v>46.79</v>
      </c>
      <c r="I10" s="22">
        <f>VLOOKUP(A:A,'[1]ALL Carpet'!$A:$M,13,0)</f>
        <v>24.79</v>
      </c>
      <c r="J10" s="23">
        <v>0.9</v>
      </c>
      <c r="K10" s="23">
        <f>SUM(I10:J10)</f>
        <v>25.689999999999998</v>
      </c>
      <c r="L10" s="23">
        <f>K10+M10</f>
        <v>27.689999999999998</v>
      </c>
      <c r="M10" s="23">
        <v>2</v>
      </c>
      <c r="N10" s="21"/>
      <c r="O10" s="21">
        <f>H10*0.75</f>
        <v>35.092500000000001</v>
      </c>
      <c r="P10" s="21">
        <f>N10+M10</f>
        <v>2</v>
      </c>
      <c r="Q10" s="21">
        <f>O10+M10</f>
        <v>37.092500000000001</v>
      </c>
      <c r="R10" s="24" t="e">
        <f t="shared" si="0"/>
        <v>#DIV/0!</v>
      </c>
      <c r="S10" s="29">
        <f t="shared" si="1"/>
        <v>0.24999999999999997</v>
      </c>
      <c r="T10" s="20" t="s">
        <v>1350</v>
      </c>
      <c r="U10" s="42" t="s">
        <v>30</v>
      </c>
      <c r="V10" s="20" t="s">
        <v>810</v>
      </c>
      <c r="W10" s="20" t="s">
        <v>808</v>
      </c>
      <c r="X10" s="19" t="s">
        <v>25</v>
      </c>
      <c r="Y10" s="20" t="s">
        <v>26</v>
      </c>
      <c r="Z10" s="20" t="s">
        <v>1003</v>
      </c>
      <c r="AA10" s="20" t="s">
        <v>28</v>
      </c>
      <c r="KM10" s="41"/>
      <c r="KN10" s="41"/>
    </row>
    <row r="11" spans="1:300" s="39" customFormat="1" ht="31.95" customHeight="1" x14ac:dyDescent="0.3">
      <c r="A11" s="17" t="s">
        <v>31</v>
      </c>
      <c r="B11" s="18" t="s">
        <v>32</v>
      </c>
      <c r="C11" s="19" t="s">
        <v>33</v>
      </c>
      <c r="D11" s="18" t="s">
        <v>18</v>
      </c>
      <c r="E11" s="20" t="s">
        <v>34</v>
      </c>
      <c r="F11" s="20" t="s">
        <v>1156</v>
      </c>
      <c r="G11" s="21">
        <v>48.650000000000006</v>
      </c>
      <c r="H11" s="21">
        <v>51.082500000000003</v>
      </c>
      <c r="I11" s="46">
        <v>23.650000000000006</v>
      </c>
      <c r="J11" s="47">
        <v>1.3</v>
      </c>
      <c r="K11" s="47">
        <v>27.950000000000006</v>
      </c>
      <c r="L11" s="23" t="s">
        <v>20</v>
      </c>
      <c r="M11" s="23" t="s">
        <v>20</v>
      </c>
      <c r="N11" s="21">
        <f>K11*1.3</f>
        <v>36.335000000000008</v>
      </c>
      <c r="O11" s="21">
        <f>(N11*4%)+N11</f>
        <v>37.78840000000001</v>
      </c>
      <c r="P11" s="21" t="s">
        <v>20</v>
      </c>
      <c r="Q11" s="21" t="s">
        <v>1332</v>
      </c>
      <c r="R11" s="24">
        <f t="shared" si="0"/>
        <v>0.23076923076923075</v>
      </c>
      <c r="S11" s="29">
        <f t="shared" si="1"/>
        <v>0.26024763862379469</v>
      </c>
      <c r="T11" s="20" t="s">
        <v>21</v>
      </c>
      <c r="U11" s="19" t="s">
        <v>22</v>
      </c>
      <c r="V11" s="20" t="s">
        <v>23</v>
      </c>
      <c r="W11" s="20" t="s">
        <v>808</v>
      </c>
      <c r="X11" s="19" t="s">
        <v>25</v>
      </c>
      <c r="Y11" s="20" t="s">
        <v>26</v>
      </c>
      <c r="Z11" s="20" t="s">
        <v>1003</v>
      </c>
      <c r="AA11" s="20" t="s">
        <v>28</v>
      </c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</row>
    <row r="12" spans="1:300" s="39" customFormat="1" ht="31.95" customHeight="1" x14ac:dyDescent="0.3">
      <c r="A12" s="17" t="s">
        <v>40</v>
      </c>
      <c r="B12" s="18" t="s">
        <v>35</v>
      </c>
      <c r="C12" s="19" t="s">
        <v>17</v>
      </c>
      <c r="D12" s="18" t="s">
        <v>18</v>
      </c>
      <c r="E12" s="20" t="s">
        <v>41</v>
      </c>
      <c r="F12" s="20" t="s">
        <v>1157</v>
      </c>
      <c r="G12" s="21">
        <f>N12*1.25</f>
        <v>43.550000000000004</v>
      </c>
      <c r="H12" s="21">
        <v>45.727500000000006</v>
      </c>
      <c r="I12" s="46">
        <v>22.5</v>
      </c>
      <c r="J12" s="47">
        <v>1.3</v>
      </c>
      <c r="K12" s="47">
        <v>26.8</v>
      </c>
      <c r="L12" s="23" t="s">
        <v>20</v>
      </c>
      <c r="M12" s="23" t="s">
        <v>20</v>
      </c>
      <c r="N12" s="21">
        <f>K12*1.3</f>
        <v>34.840000000000003</v>
      </c>
      <c r="O12" s="21">
        <f>(N12*4%)+N12</f>
        <v>36.233600000000003</v>
      </c>
      <c r="P12" s="21" t="s">
        <v>20</v>
      </c>
      <c r="Q12" s="21" t="s">
        <v>1332</v>
      </c>
      <c r="R12" s="24">
        <f t="shared" si="0"/>
        <v>0.23076923076923084</v>
      </c>
      <c r="S12" s="29">
        <f t="shared" si="1"/>
        <v>0.20761904761904768</v>
      </c>
      <c r="T12" s="20" t="s">
        <v>21</v>
      </c>
      <c r="U12" s="19" t="s">
        <v>22</v>
      </c>
      <c r="V12" s="20" t="s">
        <v>23</v>
      </c>
      <c r="W12" s="20" t="s">
        <v>808</v>
      </c>
      <c r="X12" s="19" t="s">
        <v>25</v>
      </c>
      <c r="Y12" s="20" t="s">
        <v>26</v>
      </c>
      <c r="Z12" s="20" t="s">
        <v>1003</v>
      </c>
      <c r="AA12" s="20" t="s">
        <v>28</v>
      </c>
    </row>
    <row r="13" spans="1:300" s="39" customFormat="1" ht="46.2" customHeight="1" x14ac:dyDescent="0.3">
      <c r="A13" s="17" t="s">
        <v>1009</v>
      </c>
      <c r="B13" s="18" t="s">
        <v>35</v>
      </c>
      <c r="C13" s="19" t="s">
        <v>29</v>
      </c>
      <c r="D13" s="18" t="s">
        <v>36</v>
      </c>
      <c r="E13" s="20" t="s">
        <v>37</v>
      </c>
      <c r="F13" s="20" t="s">
        <v>1157</v>
      </c>
      <c r="G13" s="21">
        <v>44.350000000000009</v>
      </c>
      <c r="H13" s="21">
        <v>46.56750000000001</v>
      </c>
      <c r="I13" s="46">
        <v>21.350000000000005</v>
      </c>
      <c r="J13" s="47">
        <v>1.1000000000000001</v>
      </c>
      <c r="K13" s="47">
        <v>25.450000000000006</v>
      </c>
      <c r="L13" s="23">
        <v>27.450000000000006</v>
      </c>
      <c r="M13" s="23">
        <v>2</v>
      </c>
      <c r="N13" s="21">
        <f>K13*1.3</f>
        <v>33.085000000000008</v>
      </c>
      <c r="O13" s="21">
        <f>(N13*4%)+N13</f>
        <v>34.408400000000007</v>
      </c>
      <c r="P13" s="21">
        <f>N13+M13</f>
        <v>35.085000000000008</v>
      </c>
      <c r="Q13" s="21">
        <f>O13+M13</f>
        <v>36.408400000000007</v>
      </c>
      <c r="R13" s="24">
        <f t="shared" si="0"/>
        <v>0.23076923076923075</v>
      </c>
      <c r="S13" s="29">
        <f t="shared" si="1"/>
        <v>0.2611069952219896</v>
      </c>
      <c r="T13" s="20" t="s">
        <v>21</v>
      </c>
      <c r="U13" s="42" t="s">
        <v>30</v>
      </c>
      <c r="V13" s="20" t="s">
        <v>23</v>
      </c>
      <c r="W13" s="20" t="s">
        <v>808</v>
      </c>
      <c r="X13" s="19" t="s">
        <v>25</v>
      </c>
      <c r="Y13" s="20" t="s">
        <v>412</v>
      </c>
      <c r="Z13" s="20" t="s">
        <v>1005</v>
      </c>
      <c r="AA13" s="20" t="s">
        <v>28</v>
      </c>
    </row>
    <row r="14" spans="1:300" s="39" customFormat="1" ht="31.95" customHeight="1" x14ac:dyDescent="0.3">
      <c r="A14" s="17" t="s">
        <v>38</v>
      </c>
      <c r="B14" s="18" t="s">
        <v>35</v>
      </c>
      <c r="C14" s="19" t="s">
        <v>29</v>
      </c>
      <c r="D14" s="18" t="s">
        <v>39</v>
      </c>
      <c r="E14" s="20" t="s">
        <v>37</v>
      </c>
      <c r="F14" s="20" t="s">
        <v>1157</v>
      </c>
      <c r="G14" s="21">
        <v>41.75</v>
      </c>
      <c r="H14" s="21">
        <v>43.837499999999999</v>
      </c>
      <c r="I14" s="46">
        <v>18.750000000000004</v>
      </c>
      <c r="J14" s="47">
        <v>0.9</v>
      </c>
      <c r="K14" s="47">
        <v>22.650000000000002</v>
      </c>
      <c r="L14" s="23">
        <v>24.650000000000002</v>
      </c>
      <c r="M14" s="23">
        <v>2</v>
      </c>
      <c r="N14" s="21">
        <f>K14*1.3</f>
        <v>29.445000000000004</v>
      </c>
      <c r="O14" s="21">
        <f>(N14*4%)+N14</f>
        <v>30.622800000000005</v>
      </c>
      <c r="P14" s="21">
        <f>N14+M14</f>
        <v>31.445000000000004</v>
      </c>
      <c r="Q14" s="21">
        <f>O14+M14</f>
        <v>32.622800000000005</v>
      </c>
      <c r="R14" s="24">
        <f t="shared" si="0"/>
        <v>0.23076923076923081</v>
      </c>
      <c r="S14" s="29">
        <f t="shared" si="1"/>
        <v>0.30144739093242073</v>
      </c>
      <c r="T14" s="20" t="s">
        <v>21</v>
      </c>
      <c r="U14" s="42" t="s">
        <v>30</v>
      </c>
      <c r="V14" s="20" t="s">
        <v>23</v>
      </c>
      <c r="W14" s="20" t="s">
        <v>808</v>
      </c>
      <c r="X14" s="19" t="s">
        <v>25</v>
      </c>
      <c r="Y14" s="20" t="s">
        <v>462</v>
      </c>
      <c r="Z14" s="20" t="s">
        <v>1004</v>
      </c>
      <c r="AA14" s="20" t="s">
        <v>28</v>
      </c>
    </row>
    <row r="15" spans="1:300" s="39" customFormat="1" ht="31.95" customHeight="1" x14ac:dyDescent="0.3">
      <c r="A15" s="17" t="s">
        <v>1068</v>
      </c>
      <c r="B15" s="18" t="s">
        <v>1118</v>
      </c>
      <c r="C15" s="19"/>
      <c r="D15" s="18" t="s">
        <v>18</v>
      </c>
      <c r="E15" s="20" t="s">
        <v>59</v>
      </c>
      <c r="F15" s="20" t="s">
        <v>1147</v>
      </c>
      <c r="G15" s="21"/>
      <c r="H15" s="21">
        <v>53.79</v>
      </c>
      <c r="I15" s="22">
        <f>VLOOKUP(A:A,'[1]ALL Carpet'!$A:$M,13,0)</f>
        <v>31.79</v>
      </c>
      <c r="J15" s="23">
        <v>1.3</v>
      </c>
      <c r="K15" s="23">
        <f>SUM(I15:J15)</f>
        <v>33.089999999999996</v>
      </c>
      <c r="L15" s="23" t="s">
        <v>20</v>
      </c>
      <c r="M15" s="23" t="s">
        <v>20</v>
      </c>
      <c r="N15" s="21"/>
      <c r="O15" s="21">
        <f>H15*0.8</f>
        <v>43.032000000000004</v>
      </c>
      <c r="P15" s="21" t="s">
        <v>20</v>
      </c>
      <c r="Q15" s="21" t="s">
        <v>1332</v>
      </c>
      <c r="R15" s="24" t="e">
        <f t="shared" si="0"/>
        <v>#DIV/0!</v>
      </c>
      <c r="S15" s="29">
        <f t="shared" si="1"/>
        <v>0.19999999999999993</v>
      </c>
      <c r="T15" s="20" t="s">
        <v>21</v>
      </c>
      <c r="U15" s="42" t="s">
        <v>22</v>
      </c>
      <c r="V15" s="20" t="s">
        <v>810</v>
      </c>
      <c r="W15" s="20" t="s">
        <v>808</v>
      </c>
      <c r="X15" s="19" t="s">
        <v>25</v>
      </c>
      <c r="Y15" s="20" t="s">
        <v>26</v>
      </c>
      <c r="Z15" s="20" t="s">
        <v>1003</v>
      </c>
      <c r="AA15" s="20" t="s">
        <v>28</v>
      </c>
      <c r="KM15" s="41"/>
      <c r="KN15" s="41"/>
    </row>
    <row r="16" spans="1:300" s="39" customFormat="1" ht="31.95" customHeight="1" x14ac:dyDescent="0.3">
      <c r="A16" s="17" t="s">
        <v>1069</v>
      </c>
      <c r="B16" s="18" t="s">
        <v>1118</v>
      </c>
      <c r="C16" s="19" t="s">
        <v>29</v>
      </c>
      <c r="D16" s="18" t="s">
        <v>36</v>
      </c>
      <c r="E16" s="20" t="s">
        <v>59</v>
      </c>
      <c r="F16" s="20" t="s">
        <v>1147</v>
      </c>
      <c r="G16" s="21"/>
      <c r="H16" s="21">
        <v>53.79</v>
      </c>
      <c r="I16" s="22">
        <f>VLOOKUP(A:A,'[1]ALL Carpet'!$A:$M,13,0)</f>
        <v>31.79</v>
      </c>
      <c r="J16" s="23">
        <v>1.1000000000000001</v>
      </c>
      <c r="K16" s="23">
        <f>SUM(I16:J16)</f>
        <v>32.89</v>
      </c>
      <c r="L16" s="23">
        <f>K16+M16</f>
        <v>34.89</v>
      </c>
      <c r="M16" s="23">
        <v>2</v>
      </c>
      <c r="N16" s="21"/>
      <c r="O16" s="21">
        <f>H16*0.75</f>
        <v>40.342500000000001</v>
      </c>
      <c r="P16" s="21">
        <f>N16+M16</f>
        <v>2</v>
      </c>
      <c r="Q16" s="21">
        <f>O16+M16</f>
        <v>42.342500000000001</v>
      </c>
      <c r="R16" s="24" t="e">
        <f t="shared" si="0"/>
        <v>#DIV/0!</v>
      </c>
      <c r="S16" s="29">
        <f t="shared" si="1"/>
        <v>0.24999999999999997</v>
      </c>
      <c r="T16" s="20" t="s">
        <v>21</v>
      </c>
      <c r="U16" s="42" t="s">
        <v>30</v>
      </c>
      <c r="V16" s="20" t="s">
        <v>810</v>
      </c>
      <c r="W16" s="20" t="s">
        <v>808</v>
      </c>
      <c r="X16" s="19" t="s">
        <v>25</v>
      </c>
      <c r="Y16" s="20" t="s">
        <v>26</v>
      </c>
      <c r="Z16" s="20" t="s">
        <v>1003</v>
      </c>
      <c r="AA16" s="20" t="s">
        <v>28</v>
      </c>
      <c r="KM16" s="41"/>
      <c r="KN16" s="41"/>
    </row>
    <row r="17" spans="1:300" s="39" customFormat="1" ht="31.95" customHeight="1" x14ac:dyDescent="0.3">
      <c r="A17" s="17" t="s">
        <v>1070</v>
      </c>
      <c r="B17" s="18" t="s">
        <v>1118</v>
      </c>
      <c r="C17" s="19" t="s">
        <v>29</v>
      </c>
      <c r="D17" s="18" t="s">
        <v>39</v>
      </c>
      <c r="E17" s="20" t="s">
        <v>59</v>
      </c>
      <c r="F17" s="20" t="s">
        <v>1147</v>
      </c>
      <c r="G17" s="21"/>
      <c r="H17" s="21">
        <v>50.79</v>
      </c>
      <c r="I17" s="22">
        <f>VLOOKUP(A:A,'[1]ALL Carpet'!$A:$M,13,0)</f>
        <v>28.79</v>
      </c>
      <c r="J17" s="23">
        <v>0.9</v>
      </c>
      <c r="K17" s="23">
        <f>SUM(I17:J17)</f>
        <v>29.689999999999998</v>
      </c>
      <c r="L17" s="23">
        <f>K17+M17</f>
        <v>31.689999999999998</v>
      </c>
      <c r="M17" s="23">
        <v>2</v>
      </c>
      <c r="N17" s="21"/>
      <c r="O17" s="21">
        <f>H17*0.75</f>
        <v>38.092500000000001</v>
      </c>
      <c r="P17" s="21">
        <f>N17+M17</f>
        <v>2</v>
      </c>
      <c r="Q17" s="21">
        <f>O17+M17</f>
        <v>40.092500000000001</v>
      </c>
      <c r="R17" s="24" t="e">
        <f t="shared" si="0"/>
        <v>#DIV/0!</v>
      </c>
      <c r="S17" s="29">
        <f t="shared" si="1"/>
        <v>0.24999999999999997</v>
      </c>
      <c r="T17" s="20" t="s">
        <v>1350</v>
      </c>
      <c r="U17" s="42" t="s">
        <v>30</v>
      </c>
      <c r="V17" s="20" t="s">
        <v>810</v>
      </c>
      <c r="W17" s="20" t="s">
        <v>808</v>
      </c>
      <c r="X17" s="19" t="s">
        <v>25</v>
      </c>
      <c r="Y17" s="20" t="s">
        <v>26</v>
      </c>
      <c r="Z17" s="20" t="s">
        <v>1003</v>
      </c>
      <c r="AA17" s="20" t="s">
        <v>28</v>
      </c>
      <c r="KM17" s="41"/>
      <c r="KN17" s="41"/>
    </row>
    <row r="18" spans="1:300" s="39" customFormat="1" ht="31.95" customHeight="1" x14ac:dyDescent="0.3">
      <c r="A18" s="17" t="s">
        <v>1071</v>
      </c>
      <c r="B18" s="18" t="s">
        <v>1119</v>
      </c>
      <c r="C18" s="19" t="s">
        <v>33</v>
      </c>
      <c r="D18" s="18" t="s">
        <v>18</v>
      </c>
      <c r="E18" s="20" t="s">
        <v>141</v>
      </c>
      <c r="F18" s="20" t="s">
        <v>1148</v>
      </c>
      <c r="G18" s="21"/>
      <c r="H18" s="21">
        <v>53.79</v>
      </c>
      <c r="I18" s="22">
        <f>VLOOKUP(A:A,'[1]ALL Carpet'!$A:$M,13,0)</f>
        <v>31.79</v>
      </c>
      <c r="J18" s="23">
        <v>1.3</v>
      </c>
      <c r="K18" s="23">
        <f>SUM(I18:J18)</f>
        <v>33.089999999999996</v>
      </c>
      <c r="L18" s="23" t="s">
        <v>20</v>
      </c>
      <c r="M18" s="23" t="s">
        <v>20</v>
      </c>
      <c r="N18" s="21"/>
      <c r="O18" s="21">
        <f>H18*0.8</f>
        <v>43.032000000000004</v>
      </c>
      <c r="P18" s="21" t="s">
        <v>20</v>
      </c>
      <c r="Q18" s="21" t="s">
        <v>1332</v>
      </c>
      <c r="R18" s="24" t="e">
        <f t="shared" si="0"/>
        <v>#DIV/0!</v>
      </c>
      <c r="S18" s="29">
        <f t="shared" si="1"/>
        <v>0.19999999999999993</v>
      </c>
      <c r="T18" s="20" t="s">
        <v>21</v>
      </c>
      <c r="U18" s="42" t="s">
        <v>22</v>
      </c>
      <c r="V18" s="20" t="s">
        <v>23</v>
      </c>
      <c r="W18" s="20" t="s">
        <v>808</v>
      </c>
      <c r="X18" s="19" t="s">
        <v>25</v>
      </c>
      <c r="Y18" s="20" t="s">
        <v>26</v>
      </c>
      <c r="Z18" s="20" t="s">
        <v>1003</v>
      </c>
      <c r="AA18" s="20" t="s">
        <v>28</v>
      </c>
      <c r="KM18" s="41"/>
      <c r="KN18" s="41"/>
    </row>
    <row r="19" spans="1:300" s="39" customFormat="1" ht="31.95" customHeight="1" x14ac:dyDescent="0.3">
      <c r="A19" s="17" t="s">
        <v>42</v>
      </c>
      <c r="B19" s="18" t="s">
        <v>43</v>
      </c>
      <c r="C19" s="19" t="s">
        <v>44</v>
      </c>
      <c r="D19" s="18" t="s">
        <v>18</v>
      </c>
      <c r="E19" s="20" t="s">
        <v>45</v>
      </c>
      <c r="F19" s="20" t="s">
        <v>1158</v>
      </c>
      <c r="G19" s="21">
        <v>54.3</v>
      </c>
      <c r="H19" s="21">
        <v>57.015000000000001</v>
      </c>
      <c r="I19" s="22">
        <v>29.3</v>
      </c>
      <c r="J19" s="23">
        <v>1.3</v>
      </c>
      <c r="K19" s="23">
        <v>30.6</v>
      </c>
      <c r="L19" s="23" t="s">
        <v>20</v>
      </c>
      <c r="M19" s="23" t="s">
        <v>20</v>
      </c>
      <c r="N19" s="21">
        <f t="shared" ref="N19:N27" si="2">K19*1.3</f>
        <v>39.78</v>
      </c>
      <c r="O19" s="21">
        <f t="shared" ref="O19:O27" si="3">(N19*4%)+N19</f>
        <v>41.371200000000002</v>
      </c>
      <c r="P19" s="21" t="s">
        <v>20</v>
      </c>
      <c r="Q19" s="21" t="s">
        <v>1332</v>
      </c>
      <c r="R19" s="24">
        <f t="shared" si="0"/>
        <v>0.23076923076923075</v>
      </c>
      <c r="S19" s="29">
        <f t="shared" si="1"/>
        <v>0.27438042620363062</v>
      </c>
      <c r="T19" s="20" t="s">
        <v>21</v>
      </c>
      <c r="U19" s="19" t="s">
        <v>22</v>
      </c>
      <c r="V19" s="20" t="s">
        <v>23</v>
      </c>
      <c r="W19" s="20" t="s">
        <v>808</v>
      </c>
      <c r="X19" s="19" t="s">
        <v>25</v>
      </c>
      <c r="Y19" s="20" t="s">
        <v>26</v>
      </c>
      <c r="Z19" s="20" t="s">
        <v>1003</v>
      </c>
      <c r="AA19" s="20" t="s">
        <v>28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  <c r="KH19" s="41"/>
      <c r="KI19" s="41"/>
      <c r="KJ19" s="41"/>
      <c r="KK19" s="41"/>
    </row>
    <row r="20" spans="1:300" s="39" customFormat="1" ht="31.95" customHeight="1" x14ac:dyDescent="0.3">
      <c r="A20" s="17" t="s">
        <v>872</v>
      </c>
      <c r="B20" s="18" t="s">
        <v>873</v>
      </c>
      <c r="C20" s="19" t="s">
        <v>33</v>
      </c>
      <c r="D20" s="18" t="s">
        <v>18</v>
      </c>
      <c r="E20" s="20" t="s">
        <v>59</v>
      </c>
      <c r="F20" s="20" t="s">
        <v>1159</v>
      </c>
      <c r="G20" s="21">
        <v>52.79</v>
      </c>
      <c r="H20" s="21">
        <v>55.429499999999997</v>
      </c>
      <c r="I20" s="22">
        <v>30.79</v>
      </c>
      <c r="J20" s="23">
        <v>1.3</v>
      </c>
      <c r="K20" s="23">
        <f>I20+J20</f>
        <v>32.089999999999996</v>
      </c>
      <c r="L20" s="23" t="s">
        <v>20</v>
      </c>
      <c r="M20" s="23" t="s">
        <v>20</v>
      </c>
      <c r="N20" s="21">
        <f t="shared" si="2"/>
        <v>41.716999999999999</v>
      </c>
      <c r="O20" s="21">
        <f t="shared" si="3"/>
        <v>43.385680000000001</v>
      </c>
      <c r="P20" s="21" t="s">
        <v>20</v>
      </c>
      <c r="Q20" s="21" t="s">
        <v>1332</v>
      </c>
      <c r="R20" s="24">
        <f t="shared" si="0"/>
        <v>0.23076923076923084</v>
      </c>
      <c r="S20" s="29">
        <f t="shared" si="1"/>
        <v>0.21728177234144269</v>
      </c>
      <c r="T20" s="20" t="s">
        <v>21</v>
      </c>
      <c r="U20" s="19" t="s">
        <v>22</v>
      </c>
      <c r="V20" s="20" t="s">
        <v>23</v>
      </c>
      <c r="W20" s="20" t="s">
        <v>808</v>
      </c>
      <c r="X20" s="19" t="s">
        <v>25</v>
      </c>
      <c r="Y20" s="20" t="s">
        <v>26</v>
      </c>
      <c r="Z20" s="20" t="s">
        <v>1003</v>
      </c>
      <c r="AA20" s="20" t="s">
        <v>28</v>
      </c>
    </row>
    <row r="21" spans="1:300" s="39" customFormat="1" ht="31.95" customHeight="1" x14ac:dyDescent="0.3">
      <c r="A21" s="17" t="s">
        <v>821</v>
      </c>
      <c r="B21" s="18" t="s">
        <v>811</v>
      </c>
      <c r="C21" s="19" t="s">
        <v>33</v>
      </c>
      <c r="D21" s="18" t="s">
        <v>18</v>
      </c>
      <c r="E21" s="20" t="s">
        <v>54</v>
      </c>
      <c r="F21" s="20" t="s">
        <v>1160</v>
      </c>
      <c r="G21" s="21">
        <v>46.79</v>
      </c>
      <c r="H21" s="21">
        <v>49.1295</v>
      </c>
      <c r="I21" s="22">
        <v>24.79</v>
      </c>
      <c r="J21" s="23">
        <v>1.3</v>
      </c>
      <c r="K21" s="23">
        <v>26.09</v>
      </c>
      <c r="L21" s="23" t="s">
        <v>20</v>
      </c>
      <c r="M21" s="23" t="s">
        <v>20</v>
      </c>
      <c r="N21" s="21">
        <f t="shared" si="2"/>
        <v>33.917000000000002</v>
      </c>
      <c r="O21" s="21">
        <f t="shared" si="3"/>
        <v>35.273679999999999</v>
      </c>
      <c r="P21" s="21" t="s">
        <v>20</v>
      </c>
      <c r="Q21" s="21" t="s">
        <v>1332</v>
      </c>
      <c r="R21" s="24">
        <f t="shared" si="0"/>
        <v>0.23076923076923081</v>
      </c>
      <c r="S21" s="29">
        <f t="shared" si="1"/>
        <v>0.2820264810348162</v>
      </c>
      <c r="T21" s="20" t="s">
        <v>21</v>
      </c>
      <c r="U21" s="19" t="s">
        <v>22</v>
      </c>
      <c r="V21" s="20" t="s">
        <v>23</v>
      </c>
      <c r="W21" s="20" t="s">
        <v>808</v>
      </c>
      <c r="X21" s="19" t="s">
        <v>25</v>
      </c>
      <c r="Y21" s="20" t="s">
        <v>26</v>
      </c>
      <c r="Z21" s="20" t="s">
        <v>1003</v>
      </c>
      <c r="AA21" s="20" t="s">
        <v>28</v>
      </c>
    </row>
    <row r="22" spans="1:300" s="39" customFormat="1" ht="31.95" customHeight="1" x14ac:dyDescent="0.3">
      <c r="A22" s="17" t="s">
        <v>46</v>
      </c>
      <c r="B22" s="18" t="s">
        <v>47</v>
      </c>
      <c r="C22" s="19" t="s">
        <v>17</v>
      </c>
      <c r="D22" s="18" t="s">
        <v>18</v>
      </c>
      <c r="E22" s="20" t="s">
        <v>48</v>
      </c>
      <c r="F22" s="20" t="s">
        <v>1155</v>
      </c>
      <c r="G22" s="21">
        <v>62.65</v>
      </c>
      <c r="H22" s="21">
        <v>65.782499999999999</v>
      </c>
      <c r="I22" s="46">
        <v>33.65</v>
      </c>
      <c r="J22" s="47">
        <v>1.3</v>
      </c>
      <c r="K22" s="47">
        <v>37.949999999999996</v>
      </c>
      <c r="L22" s="23" t="s">
        <v>20</v>
      </c>
      <c r="M22" s="23" t="s">
        <v>20</v>
      </c>
      <c r="N22" s="21">
        <f t="shared" si="2"/>
        <v>49.334999999999994</v>
      </c>
      <c r="O22" s="21">
        <f t="shared" si="3"/>
        <v>51.308399999999992</v>
      </c>
      <c r="P22" s="21" t="s">
        <v>20</v>
      </c>
      <c r="Q22" s="21" t="s">
        <v>1332</v>
      </c>
      <c r="R22" s="24">
        <f t="shared" si="0"/>
        <v>0.23076923076923075</v>
      </c>
      <c r="S22" s="29">
        <f t="shared" si="1"/>
        <v>0.22002964314217319</v>
      </c>
      <c r="T22" s="20" t="s">
        <v>21</v>
      </c>
      <c r="U22" s="19" t="s">
        <v>22</v>
      </c>
      <c r="V22" s="20" t="s">
        <v>23</v>
      </c>
      <c r="W22" s="20" t="s">
        <v>808</v>
      </c>
      <c r="X22" s="19" t="s">
        <v>25</v>
      </c>
      <c r="Y22" s="20" t="s">
        <v>26</v>
      </c>
      <c r="Z22" s="20" t="s">
        <v>1003</v>
      </c>
      <c r="AA22" s="20" t="s">
        <v>28</v>
      </c>
    </row>
    <row r="23" spans="1:300" s="39" customFormat="1" ht="31.95" customHeight="1" x14ac:dyDescent="0.3">
      <c r="A23" s="17" t="s">
        <v>1010</v>
      </c>
      <c r="B23" s="18" t="s">
        <v>47</v>
      </c>
      <c r="C23" s="19" t="s">
        <v>29</v>
      </c>
      <c r="D23" s="18" t="s">
        <v>36</v>
      </c>
      <c r="E23" s="20" t="s">
        <v>48</v>
      </c>
      <c r="F23" s="20" t="s">
        <v>1155</v>
      </c>
      <c r="G23" s="21">
        <v>61.2</v>
      </c>
      <c r="H23" s="21">
        <v>64.260000000000005</v>
      </c>
      <c r="I23" s="46">
        <v>32.200000000000003</v>
      </c>
      <c r="J23" s="47">
        <v>1.1000000000000001</v>
      </c>
      <c r="K23" s="47">
        <v>36.300000000000004</v>
      </c>
      <c r="L23" s="23">
        <v>38.300000000000004</v>
      </c>
      <c r="M23" s="23">
        <v>2</v>
      </c>
      <c r="N23" s="21">
        <f t="shared" si="2"/>
        <v>47.190000000000005</v>
      </c>
      <c r="O23" s="21">
        <f t="shared" si="3"/>
        <v>49.077600000000004</v>
      </c>
      <c r="P23" s="21">
        <f>N23+M23</f>
        <v>49.190000000000005</v>
      </c>
      <c r="Q23" s="21">
        <f>O23+M23</f>
        <v>51.077600000000004</v>
      </c>
      <c r="R23" s="24">
        <f t="shared" si="0"/>
        <v>0.23076923076923075</v>
      </c>
      <c r="S23" s="29">
        <f t="shared" si="1"/>
        <v>0.23626517273576098</v>
      </c>
      <c r="T23" s="20" t="s">
        <v>21</v>
      </c>
      <c r="U23" s="42" t="s">
        <v>30</v>
      </c>
      <c r="V23" s="20" t="s">
        <v>23</v>
      </c>
      <c r="W23" s="20" t="s">
        <v>808</v>
      </c>
      <c r="X23" s="19" t="s">
        <v>25</v>
      </c>
      <c r="Y23" s="20" t="s">
        <v>412</v>
      </c>
      <c r="Z23" s="20" t="s">
        <v>1005</v>
      </c>
      <c r="AA23" s="20" t="s">
        <v>28</v>
      </c>
    </row>
    <row r="24" spans="1:300" s="39" customFormat="1" ht="31.95" customHeight="1" x14ac:dyDescent="0.3">
      <c r="A24" s="17" t="s">
        <v>49</v>
      </c>
      <c r="B24" s="18" t="s">
        <v>47</v>
      </c>
      <c r="C24" s="19" t="s">
        <v>29</v>
      </c>
      <c r="D24" s="18" t="s">
        <v>39</v>
      </c>
      <c r="E24" s="20" t="s">
        <v>48</v>
      </c>
      <c r="F24" s="20" t="s">
        <v>1155</v>
      </c>
      <c r="G24" s="21">
        <v>61.7</v>
      </c>
      <c r="H24" s="21">
        <v>64.784999999999997</v>
      </c>
      <c r="I24" s="46">
        <v>28.700000000000006</v>
      </c>
      <c r="J24" s="47">
        <v>0.9</v>
      </c>
      <c r="K24" s="47">
        <v>32.600000000000009</v>
      </c>
      <c r="L24" s="23">
        <v>34.600000000000009</v>
      </c>
      <c r="M24" s="23">
        <v>2</v>
      </c>
      <c r="N24" s="21">
        <f t="shared" si="2"/>
        <v>42.38000000000001</v>
      </c>
      <c r="O24" s="21">
        <f t="shared" si="3"/>
        <v>44.075200000000009</v>
      </c>
      <c r="P24" s="21">
        <f>N24+M24</f>
        <v>44.38000000000001</v>
      </c>
      <c r="Q24" s="21">
        <f>O24+M24</f>
        <v>46.075200000000009</v>
      </c>
      <c r="R24" s="24">
        <f t="shared" si="0"/>
        <v>0.23076923076923075</v>
      </c>
      <c r="S24" s="29">
        <f t="shared" si="1"/>
        <v>0.31966967662267481</v>
      </c>
      <c r="T24" s="20" t="s">
        <v>21</v>
      </c>
      <c r="U24" s="42" t="s">
        <v>30</v>
      </c>
      <c r="V24" s="20" t="s">
        <v>23</v>
      </c>
      <c r="W24" s="20" t="s">
        <v>808</v>
      </c>
      <c r="X24" s="19" t="s">
        <v>25</v>
      </c>
      <c r="Y24" s="20" t="s">
        <v>462</v>
      </c>
      <c r="Z24" s="20" t="s">
        <v>1004</v>
      </c>
      <c r="AA24" s="20" t="s">
        <v>28</v>
      </c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  <c r="KH24" s="41"/>
      <c r="KI24" s="41"/>
      <c r="KJ24" s="41"/>
      <c r="KK24" s="41"/>
    </row>
    <row r="25" spans="1:300" s="39" customFormat="1" ht="31.95" customHeight="1" x14ac:dyDescent="0.3">
      <c r="A25" s="17" t="s">
        <v>50</v>
      </c>
      <c r="B25" s="18" t="s">
        <v>51</v>
      </c>
      <c r="C25" s="19" t="s">
        <v>33</v>
      </c>
      <c r="D25" s="18" t="s">
        <v>18</v>
      </c>
      <c r="E25" s="20" t="s">
        <v>34</v>
      </c>
      <c r="F25" s="20" t="s">
        <v>1161</v>
      </c>
      <c r="G25" s="21">
        <v>47.79</v>
      </c>
      <c r="H25" s="21">
        <v>50.179499999999997</v>
      </c>
      <c r="I25" s="22">
        <v>22.79</v>
      </c>
      <c r="J25" s="23">
        <v>1.3</v>
      </c>
      <c r="K25" s="23">
        <v>24.09</v>
      </c>
      <c r="L25" s="23" t="s">
        <v>20</v>
      </c>
      <c r="M25" s="23" t="s">
        <v>20</v>
      </c>
      <c r="N25" s="21">
        <f t="shared" si="2"/>
        <v>31.317</v>
      </c>
      <c r="O25" s="21">
        <f t="shared" si="3"/>
        <v>32.569679999999998</v>
      </c>
      <c r="P25" s="21" t="s">
        <v>20</v>
      </c>
      <c r="Q25" s="21" t="s">
        <v>1332</v>
      </c>
      <c r="R25" s="24">
        <f t="shared" si="0"/>
        <v>0.23076923076923078</v>
      </c>
      <c r="S25" s="29">
        <f t="shared" si="1"/>
        <v>0.35093653782919321</v>
      </c>
      <c r="T25" s="20" t="s">
        <v>21</v>
      </c>
      <c r="U25" s="19" t="s">
        <v>22</v>
      </c>
      <c r="V25" s="20" t="s">
        <v>23</v>
      </c>
      <c r="W25" s="20" t="s">
        <v>808</v>
      </c>
      <c r="X25" s="19" t="s">
        <v>25</v>
      </c>
      <c r="Y25" s="20" t="s">
        <v>26</v>
      </c>
      <c r="Z25" s="20" t="s">
        <v>1003</v>
      </c>
      <c r="AA25" s="20" t="s">
        <v>28</v>
      </c>
    </row>
    <row r="26" spans="1:300" s="39" customFormat="1" ht="31.95" customHeight="1" x14ac:dyDescent="0.3">
      <c r="A26" s="17" t="s">
        <v>52</v>
      </c>
      <c r="B26" s="18" t="s">
        <v>53</v>
      </c>
      <c r="C26" s="19" t="s">
        <v>17</v>
      </c>
      <c r="D26" s="18" t="s">
        <v>18</v>
      </c>
      <c r="E26" s="20" t="s">
        <v>54</v>
      </c>
      <c r="F26" s="20" t="s">
        <v>1162</v>
      </c>
      <c r="G26" s="21">
        <v>57.800000000000004</v>
      </c>
      <c r="H26" s="21">
        <v>60.690000000000005</v>
      </c>
      <c r="I26" s="46">
        <v>24.800000000000004</v>
      </c>
      <c r="J26" s="47">
        <v>1.3</v>
      </c>
      <c r="K26" s="47">
        <v>29.1</v>
      </c>
      <c r="L26" s="23" t="s">
        <v>20</v>
      </c>
      <c r="M26" s="23" t="s">
        <v>20</v>
      </c>
      <c r="N26" s="21">
        <f t="shared" si="2"/>
        <v>37.830000000000005</v>
      </c>
      <c r="O26" s="21">
        <f t="shared" si="3"/>
        <v>39.343200000000003</v>
      </c>
      <c r="P26" s="21" t="s">
        <v>20</v>
      </c>
      <c r="Q26" s="21" t="s">
        <v>1332</v>
      </c>
      <c r="R26" s="24">
        <f t="shared" si="0"/>
        <v>0.23076923076923084</v>
      </c>
      <c r="S26" s="29">
        <f t="shared" si="1"/>
        <v>0.35173504695996044</v>
      </c>
      <c r="T26" s="20" t="s">
        <v>21</v>
      </c>
      <c r="U26" s="19" t="s">
        <v>22</v>
      </c>
      <c r="V26" s="20" t="s">
        <v>23</v>
      </c>
      <c r="W26" s="20" t="s">
        <v>808</v>
      </c>
      <c r="X26" s="19" t="s">
        <v>25</v>
      </c>
      <c r="Y26" s="20" t="s">
        <v>26</v>
      </c>
      <c r="Z26" s="20" t="s">
        <v>1003</v>
      </c>
      <c r="AA26" s="20" t="s">
        <v>28</v>
      </c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  <c r="KH26" s="41"/>
      <c r="KI26" s="41"/>
      <c r="KJ26" s="41"/>
      <c r="KK26" s="41"/>
    </row>
    <row r="27" spans="1:300" s="39" customFormat="1" ht="31.95" customHeight="1" x14ac:dyDescent="0.3">
      <c r="A27" s="17" t="s">
        <v>55</v>
      </c>
      <c r="B27" s="18" t="s">
        <v>56</v>
      </c>
      <c r="C27" s="19" t="s">
        <v>17</v>
      </c>
      <c r="D27" s="18" t="s">
        <v>18</v>
      </c>
      <c r="E27" s="20" t="s">
        <v>54</v>
      </c>
      <c r="F27" s="20" t="s">
        <v>1162</v>
      </c>
      <c r="G27" s="21">
        <v>57.800000000000004</v>
      </c>
      <c r="H27" s="21">
        <v>60.690000000000005</v>
      </c>
      <c r="I27" s="46">
        <v>24.800000000000004</v>
      </c>
      <c r="J27" s="47">
        <v>1.3</v>
      </c>
      <c r="K27" s="47">
        <v>29.100000000000005</v>
      </c>
      <c r="L27" s="23" t="s">
        <v>20</v>
      </c>
      <c r="M27" s="23" t="s">
        <v>20</v>
      </c>
      <c r="N27" s="21">
        <f t="shared" si="2"/>
        <v>37.830000000000005</v>
      </c>
      <c r="O27" s="21">
        <f t="shared" si="3"/>
        <v>39.343200000000003</v>
      </c>
      <c r="P27" s="21" t="s">
        <v>20</v>
      </c>
      <c r="Q27" s="21" t="s">
        <v>1332</v>
      </c>
      <c r="R27" s="24">
        <f t="shared" si="0"/>
        <v>0.23076923076923075</v>
      </c>
      <c r="S27" s="29">
        <f t="shared" si="1"/>
        <v>0.35173504695996044</v>
      </c>
      <c r="T27" s="20" t="s">
        <v>21</v>
      </c>
      <c r="U27" s="19" t="s">
        <v>22</v>
      </c>
      <c r="V27" s="20" t="s">
        <v>23</v>
      </c>
      <c r="W27" s="20" t="s">
        <v>808</v>
      </c>
      <c r="X27" s="19" t="s">
        <v>25</v>
      </c>
      <c r="Y27" s="20" t="s">
        <v>26</v>
      </c>
      <c r="Z27" s="20" t="s">
        <v>1003</v>
      </c>
      <c r="AA27" s="20" t="s">
        <v>28</v>
      </c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  <c r="KH27" s="41"/>
      <c r="KI27" s="41"/>
      <c r="KJ27" s="41"/>
      <c r="KK27" s="41"/>
    </row>
    <row r="28" spans="1:300" s="39" customFormat="1" ht="31.95" customHeight="1" x14ac:dyDescent="0.3">
      <c r="A28" s="17" t="s">
        <v>1072</v>
      </c>
      <c r="B28" s="18" t="s">
        <v>1120</v>
      </c>
      <c r="C28" s="19" t="s">
        <v>29</v>
      </c>
      <c r="D28" s="18" t="s">
        <v>36</v>
      </c>
      <c r="E28" s="20" t="s">
        <v>19</v>
      </c>
      <c r="F28" s="20" t="s">
        <v>1147</v>
      </c>
      <c r="G28" s="21"/>
      <c r="H28" s="21">
        <v>50.79</v>
      </c>
      <c r="I28" s="22">
        <f>VLOOKUP(A:A,'[1]ALL Carpet'!$A:$M,13,0)</f>
        <v>28.79</v>
      </c>
      <c r="J28" s="23">
        <v>1.1000000000000001</v>
      </c>
      <c r="K28" s="23">
        <f>SUM(I28:J28)</f>
        <v>29.89</v>
      </c>
      <c r="L28" s="23">
        <f>K28+M28</f>
        <v>31.89</v>
      </c>
      <c r="M28" s="23">
        <v>2</v>
      </c>
      <c r="N28" s="21"/>
      <c r="O28" s="21">
        <f>H28*0.75</f>
        <v>38.092500000000001</v>
      </c>
      <c r="P28" s="21">
        <f>N28+M28</f>
        <v>2</v>
      </c>
      <c r="Q28" s="21">
        <f>O28+M28</f>
        <v>40.092500000000001</v>
      </c>
      <c r="R28" s="24" t="e">
        <f t="shared" si="0"/>
        <v>#DIV/0!</v>
      </c>
      <c r="S28" s="29">
        <f t="shared" si="1"/>
        <v>0.24999999999999997</v>
      </c>
      <c r="T28" s="20" t="s">
        <v>21</v>
      </c>
      <c r="U28" s="42" t="s">
        <v>30</v>
      </c>
      <c r="V28" s="20" t="s">
        <v>810</v>
      </c>
      <c r="W28" s="20" t="s">
        <v>808</v>
      </c>
      <c r="X28" s="19" t="s">
        <v>25</v>
      </c>
      <c r="Y28" s="20" t="s">
        <v>26</v>
      </c>
      <c r="Z28" s="20" t="s">
        <v>1003</v>
      </c>
      <c r="AA28" s="20" t="s">
        <v>28</v>
      </c>
      <c r="KM28" s="41"/>
      <c r="KN28" s="41"/>
    </row>
    <row r="29" spans="1:300" s="39" customFormat="1" ht="31.95" customHeight="1" x14ac:dyDescent="0.3">
      <c r="A29" s="17" t="s">
        <v>1073</v>
      </c>
      <c r="B29" s="18" t="s">
        <v>1120</v>
      </c>
      <c r="C29" s="19" t="s">
        <v>29</v>
      </c>
      <c r="D29" s="18" t="s">
        <v>39</v>
      </c>
      <c r="E29" s="20" t="s">
        <v>19</v>
      </c>
      <c r="F29" s="20" t="s">
        <v>1147</v>
      </c>
      <c r="G29" s="21"/>
      <c r="H29" s="21">
        <v>46.79</v>
      </c>
      <c r="I29" s="22">
        <f>VLOOKUP(A:A,'[1]ALL Carpet'!$A:$M,13,0)</f>
        <v>24.79</v>
      </c>
      <c r="J29" s="23">
        <v>0.9</v>
      </c>
      <c r="K29" s="23">
        <f>SUM(I29:J29)</f>
        <v>25.689999999999998</v>
      </c>
      <c r="L29" s="23">
        <f>K29+M29</f>
        <v>27.689999999999998</v>
      </c>
      <c r="M29" s="23">
        <v>2</v>
      </c>
      <c r="N29" s="21"/>
      <c r="O29" s="21">
        <f>H29*0.75</f>
        <v>35.092500000000001</v>
      </c>
      <c r="P29" s="21">
        <f>N29+M29</f>
        <v>2</v>
      </c>
      <c r="Q29" s="21">
        <f>O29+M29</f>
        <v>37.092500000000001</v>
      </c>
      <c r="R29" s="24" t="e">
        <f t="shared" si="0"/>
        <v>#DIV/0!</v>
      </c>
      <c r="S29" s="29">
        <f t="shared" si="1"/>
        <v>0.24999999999999997</v>
      </c>
      <c r="T29" s="20" t="s">
        <v>1350</v>
      </c>
      <c r="U29" s="42" t="s">
        <v>30</v>
      </c>
      <c r="V29" s="20" t="s">
        <v>810</v>
      </c>
      <c r="W29" s="20" t="s">
        <v>808</v>
      </c>
      <c r="X29" s="19" t="s">
        <v>25</v>
      </c>
      <c r="Y29" s="20" t="s">
        <v>26</v>
      </c>
      <c r="Z29" s="20" t="s">
        <v>1003</v>
      </c>
      <c r="AA29" s="20" t="s">
        <v>28</v>
      </c>
      <c r="KM29" s="41"/>
      <c r="KN29" s="41"/>
    </row>
    <row r="30" spans="1:300" s="39" customFormat="1" ht="31.95" customHeight="1" x14ac:dyDescent="0.3">
      <c r="A30" s="17" t="s">
        <v>57</v>
      </c>
      <c r="B30" s="18" t="s">
        <v>58</v>
      </c>
      <c r="C30" s="19" t="s">
        <v>17</v>
      </c>
      <c r="D30" s="18" t="s">
        <v>18</v>
      </c>
      <c r="E30" s="20" t="s">
        <v>59</v>
      </c>
      <c r="F30" s="20" t="s">
        <v>58</v>
      </c>
      <c r="G30" s="21">
        <v>50.79</v>
      </c>
      <c r="H30" s="21">
        <v>53.329499999999996</v>
      </c>
      <c r="I30" s="22">
        <v>25.79</v>
      </c>
      <c r="J30" s="23">
        <v>1.3</v>
      </c>
      <c r="K30" s="23">
        <v>27.09</v>
      </c>
      <c r="L30" s="23" t="s">
        <v>20</v>
      </c>
      <c r="M30" s="23" t="s">
        <v>20</v>
      </c>
      <c r="N30" s="21">
        <f t="shared" ref="N30:N68" si="4">K30*1.3</f>
        <v>35.216999999999999</v>
      </c>
      <c r="O30" s="21">
        <f t="shared" ref="O30:O68" si="5">(N30*4%)+N30</f>
        <v>36.625679999999996</v>
      </c>
      <c r="P30" s="21" t="s">
        <v>20</v>
      </c>
      <c r="Q30" s="21" t="s">
        <v>1332</v>
      </c>
      <c r="R30" s="24">
        <f t="shared" si="0"/>
        <v>0.23076923076923075</v>
      </c>
      <c r="S30" s="29">
        <f t="shared" si="1"/>
        <v>0.31321913762551684</v>
      </c>
      <c r="T30" s="20" t="s">
        <v>21</v>
      </c>
      <c r="U30" s="19" t="s">
        <v>22</v>
      </c>
      <c r="V30" s="20" t="s">
        <v>23</v>
      </c>
      <c r="W30" s="20" t="s">
        <v>808</v>
      </c>
      <c r="X30" s="19" t="s">
        <v>25</v>
      </c>
      <c r="Y30" s="20" t="s">
        <v>26</v>
      </c>
      <c r="Z30" s="20" t="s">
        <v>1003</v>
      </c>
      <c r="AA30" s="20" t="s">
        <v>28</v>
      </c>
    </row>
    <row r="31" spans="1:300" s="39" customFormat="1" ht="31.95" customHeight="1" x14ac:dyDescent="0.3">
      <c r="A31" s="17" t="s">
        <v>60</v>
      </c>
      <c r="B31" s="18" t="s">
        <v>58</v>
      </c>
      <c r="C31" s="19" t="s">
        <v>29</v>
      </c>
      <c r="D31" s="18" t="s">
        <v>39</v>
      </c>
      <c r="E31" s="20" t="s">
        <v>59</v>
      </c>
      <c r="F31" s="20" t="s">
        <v>58</v>
      </c>
      <c r="G31" s="21">
        <v>45.79</v>
      </c>
      <c r="H31" s="21">
        <v>48.079499999999996</v>
      </c>
      <c r="I31" s="22">
        <v>20.79</v>
      </c>
      <c r="J31" s="23">
        <v>0.9</v>
      </c>
      <c r="K31" s="23">
        <v>21.689999999999998</v>
      </c>
      <c r="L31" s="23">
        <v>23.689999999999998</v>
      </c>
      <c r="M31" s="23">
        <v>2</v>
      </c>
      <c r="N31" s="21">
        <f t="shared" si="4"/>
        <v>28.196999999999999</v>
      </c>
      <c r="O31" s="21">
        <f t="shared" si="5"/>
        <v>29.32488</v>
      </c>
      <c r="P31" s="21">
        <f>N31+M31</f>
        <v>30.196999999999999</v>
      </c>
      <c r="Q31" s="21">
        <f>O31+M31</f>
        <v>31.32488</v>
      </c>
      <c r="R31" s="24">
        <f t="shared" si="0"/>
        <v>0.23076923076923084</v>
      </c>
      <c r="S31" s="29">
        <f t="shared" si="1"/>
        <v>0.39007518796992474</v>
      </c>
      <c r="T31" s="20" t="s">
        <v>21</v>
      </c>
      <c r="U31" s="42" t="s">
        <v>30</v>
      </c>
      <c r="V31" s="20" t="s">
        <v>23</v>
      </c>
      <c r="W31" s="20" t="s">
        <v>808</v>
      </c>
      <c r="X31" s="19" t="s">
        <v>25</v>
      </c>
      <c r="Y31" s="20" t="s">
        <v>462</v>
      </c>
      <c r="Z31" s="20" t="s">
        <v>1004</v>
      </c>
      <c r="AA31" s="20" t="s">
        <v>28</v>
      </c>
    </row>
    <row r="32" spans="1:300" s="39" customFormat="1" ht="31.95" customHeight="1" x14ac:dyDescent="0.3">
      <c r="A32" s="17" t="s">
        <v>62</v>
      </c>
      <c r="B32" s="18" t="s">
        <v>61</v>
      </c>
      <c r="C32" s="19" t="s">
        <v>29</v>
      </c>
      <c r="D32" s="18" t="s">
        <v>39</v>
      </c>
      <c r="E32" s="20" t="s">
        <v>48</v>
      </c>
      <c r="F32" s="20" t="s">
        <v>1163</v>
      </c>
      <c r="G32" s="21">
        <v>52.350000000000009</v>
      </c>
      <c r="H32" s="21">
        <v>54.967500000000008</v>
      </c>
      <c r="I32" s="46">
        <v>27.350000000000005</v>
      </c>
      <c r="J32" s="47">
        <v>0.9</v>
      </c>
      <c r="K32" s="47">
        <v>31.250000000000004</v>
      </c>
      <c r="L32" s="23">
        <v>33.25</v>
      </c>
      <c r="M32" s="23">
        <v>2</v>
      </c>
      <c r="N32" s="21">
        <f t="shared" si="4"/>
        <v>40.625000000000007</v>
      </c>
      <c r="O32" s="21">
        <f t="shared" si="5"/>
        <v>42.250000000000007</v>
      </c>
      <c r="P32" s="21">
        <f>N32+M32</f>
        <v>42.625000000000007</v>
      </c>
      <c r="Q32" s="21">
        <f>O32+M32</f>
        <v>44.250000000000007</v>
      </c>
      <c r="R32" s="24">
        <f t="shared" si="0"/>
        <v>0.23076923076923081</v>
      </c>
      <c r="S32" s="29">
        <f t="shared" si="1"/>
        <v>0.23136398781097919</v>
      </c>
      <c r="T32" s="20" t="s">
        <v>21</v>
      </c>
      <c r="U32" s="42" t="s">
        <v>30</v>
      </c>
      <c r="V32" s="20" t="s">
        <v>23</v>
      </c>
      <c r="W32" s="20" t="s">
        <v>808</v>
      </c>
      <c r="X32" s="19" t="s">
        <v>25</v>
      </c>
      <c r="Y32" s="20" t="s">
        <v>462</v>
      </c>
      <c r="Z32" s="20" t="s">
        <v>1004</v>
      </c>
      <c r="AA32" s="20" t="s">
        <v>28</v>
      </c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  <c r="KH32" s="41"/>
      <c r="KI32" s="41"/>
      <c r="KJ32" s="41"/>
      <c r="KK32" s="41"/>
    </row>
    <row r="33" spans="1:297" s="39" customFormat="1" ht="31.95" customHeight="1" x14ac:dyDescent="0.3">
      <c r="A33" s="17" t="s">
        <v>1011</v>
      </c>
      <c r="B33" s="18" t="s">
        <v>61</v>
      </c>
      <c r="C33" s="19" t="s">
        <v>29</v>
      </c>
      <c r="D33" s="18" t="s">
        <v>36</v>
      </c>
      <c r="E33" s="20" t="s">
        <v>48</v>
      </c>
      <c r="F33" s="20" t="s">
        <v>1163</v>
      </c>
      <c r="G33" s="21">
        <v>55.850000000000009</v>
      </c>
      <c r="H33" s="21">
        <v>58.642500000000013</v>
      </c>
      <c r="I33" s="22">
        <v>30.850000000000009</v>
      </c>
      <c r="J33" s="23">
        <v>1.1000000000000001</v>
      </c>
      <c r="K33" s="23">
        <v>31.95000000000001</v>
      </c>
      <c r="L33" s="23">
        <v>33.95000000000001</v>
      </c>
      <c r="M33" s="23">
        <v>2</v>
      </c>
      <c r="N33" s="21">
        <f t="shared" si="4"/>
        <v>41.535000000000011</v>
      </c>
      <c r="O33" s="21">
        <f t="shared" si="5"/>
        <v>43.196400000000011</v>
      </c>
      <c r="P33" s="21">
        <f>N33+M33</f>
        <v>43.535000000000011</v>
      </c>
      <c r="Q33" s="21">
        <f>O33+M33</f>
        <v>45.196400000000011</v>
      </c>
      <c r="R33" s="24">
        <f t="shared" si="0"/>
        <v>0.23076923076923073</v>
      </c>
      <c r="S33" s="29">
        <f t="shared" si="1"/>
        <v>0.26339429594577307</v>
      </c>
      <c r="T33" s="20" t="s">
        <v>21</v>
      </c>
      <c r="U33" s="42" t="s">
        <v>30</v>
      </c>
      <c r="V33" s="20" t="s">
        <v>23</v>
      </c>
      <c r="W33" s="20" t="s">
        <v>808</v>
      </c>
      <c r="X33" s="19" t="s">
        <v>25</v>
      </c>
      <c r="Y33" s="20" t="s">
        <v>412</v>
      </c>
      <c r="Z33" s="20" t="s">
        <v>1005</v>
      </c>
      <c r="AA33" s="20" t="s">
        <v>28</v>
      </c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  <c r="KH33" s="41"/>
      <c r="KI33" s="41"/>
      <c r="KJ33" s="41"/>
      <c r="KK33" s="41"/>
    </row>
    <row r="34" spans="1:297" s="39" customFormat="1" ht="31.95" customHeight="1" x14ac:dyDescent="0.3">
      <c r="A34" s="17" t="s">
        <v>65</v>
      </c>
      <c r="B34" s="18" t="s">
        <v>64</v>
      </c>
      <c r="C34" s="19" t="s">
        <v>29</v>
      </c>
      <c r="D34" s="18" t="s">
        <v>39</v>
      </c>
      <c r="E34" s="20" t="s">
        <v>48</v>
      </c>
      <c r="F34" s="20" t="s">
        <v>1163</v>
      </c>
      <c r="G34" s="21">
        <v>52.350000000000009</v>
      </c>
      <c r="H34" s="21">
        <v>54.967500000000008</v>
      </c>
      <c r="I34" s="46">
        <v>27.350000000000005</v>
      </c>
      <c r="J34" s="47">
        <v>0.9</v>
      </c>
      <c r="K34" s="47">
        <v>31.250000000000004</v>
      </c>
      <c r="L34" s="23">
        <v>33.25</v>
      </c>
      <c r="M34" s="23">
        <v>2</v>
      </c>
      <c r="N34" s="21">
        <f t="shared" si="4"/>
        <v>40.625000000000007</v>
      </c>
      <c r="O34" s="21">
        <f t="shared" si="5"/>
        <v>42.250000000000007</v>
      </c>
      <c r="P34" s="21">
        <f>N34+M34</f>
        <v>42.625000000000007</v>
      </c>
      <c r="Q34" s="21">
        <f>O34+M34</f>
        <v>44.250000000000007</v>
      </c>
      <c r="R34" s="24">
        <f t="shared" si="0"/>
        <v>0.23076923076923081</v>
      </c>
      <c r="S34" s="29">
        <f t="shared" si="1"/>
        <v>0.23136398781097919</v>
      </c>
      <c r="T34" s="20" t="s">
        <v>21</v>
      </c>
      <c r="U34" s="42" t="s">
        <v>30</v>
      </c>
      <c r="V34" s="20" t="s">
        <v>23</v>
      </c>
      <c r="W34" s="20" t="s">
        <v>808</v>
      </c>
      <c r="X34" s="19" t="s">
        <v>25</v>
      </c>
      <c r="Y34" s="20" t="s">
        <v>462</v>
      </c>
      <c r="Z34" s="20" t="s">
        <v>1004</v>
      </c>
      <c r="AA34" s="20" t="s">
        <v>28</v>
      </c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  <c r="KH34" s="41"/>
      <c r="KI34" s="41"/>
      <c r="KJ34" s="41"/>
      <c r="KK34" s="41"/>
    </row>
    <row r="35" spans="1:297" s="39" customFormat="1" ht="31.95" customHeight="1" x14ac:dyDescent="0.3">
      <c r="A35" s="17" t="s">
        <v>1012</v>
      </c>
      <c r="B35" s="18" t="s">
        <v>64</v>
      </c>
      <c r="C35" s="19" t="s">
        <v>29</v>
      </c>
      <c r="D35" s="18" t="s">
        <v>36</v>
      </c>
      <c r="E35" s="20" t="s">
        <v>48</v>
      </c>
      <c r="F35" s="20" t="s">
        <v>1163</v>
      </c>
      <c r="G35" s="21">
        <v>55.850000000000009</v>
      </c>
      <c r="H35" s="21">
        <v>58.642500000000013</v>
      </c>
      <c r="I35" s="22">
        <v>30.850000000000009</v>
      </c>
      <c r="J35" s="23">
        <v>1.1000000000000001</v>
      </c>
      <c r="K35" s="23">
        <v>31.95000000000001</v>
      </c>
      <c r="L35" s="23">
        <v>33.95000000000001</v>
      </c>
      <c r="M35" s="23">
        <v>2</v>
      </c>
      <c r="N35" s="21">
        <f t="shared" si="4"/>
        <v>41.535000000000011</v>
      </c>
      <c r="O35" s="21">
        <f t="shared" si="5"/>
        <v>43.196400000000011</v>
      </c>
      <c r="P35" s="21">
        <f>N35+M35</f>
        <v>43.535000000000011</v>
      </c>
      <c r="Q35" s="21">
        <f>O35+M35</f>
        <v>45.196400000000011</v>
      </c>
      <c r="R35" s="24">
        <f t="shared" si="0"/>
        <v>0.23076923076923073</v>
      </c>
      <c r="S35" s="29">
        <f t="shared" si="1"/>
        <v>0.26339429594577307</v>
      </c>
      <c r="T35" s="20" t="s">
        <v>21</v>
      </c>
      <c r="U35" s="42" t="s">
        <v>30</v>
      </c>
      <c r="V35" s="20" t="s">
        <v>23</v>
      </c>
      <c r="W35" s="20" t="s">
        <v>808</v>
      </c>
      <c r="X35" s="19" t="s">
        <v>25</v>
      </c>
      <c r="Y35" s="20" t="s">
        <v>412</v>
      </c>
      <c r="Z35" s="20" t="s">
        <v>1005</v>
      </c>
      <c r="AA35" s="20" t="s">
        <v>28</v>
      </c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1"/>
      <c r="JX35" s="41"/>
      <c r="JY35" s="41"/>
      <c r="JZ35" s="41"/>
      <c r="KA35" s="41"/>
      <c r="KB35" s="41"/>
      <c r="KC35" s="41"/>
      <c r="KD35" s="41"/>
      <c r="KE35" s="41"/>
      <c r="KF35" s="41"/>
      <c r="KG35" s="41"/>
      <c r="KH35" s="41"/>
      <c r="KI35" s="41"/>
      <c r="KJ35" s="41"/>
      <c r="KK35" s="41"/>
    </row>
    <row r="36" spans="1:297" s="39" customFormat="1" ht="31.95" customHeight="1" x14ac:dyDescent="0.3">
      <c r="A36" s="17" t="s">
        <v>63</v>
      </c>
      <c r="B36" s="18" t="s">
        <v>64</v>
      </c>
      <c r="C36" s="19" t="s">
        <v>17</v>
      </c>
      <c r="D36" s="18" t="s">
        <v>18</v>
      </c>
      <c r="E36" s="20" t="s">
        <v>48</v>
      </c>
      <c r="F36" s="20" t="s">
        <v>1163</v>
      </c>
      <c r="G36" s="21">
        <v>64.400000000000006</v>
      </c>
      <c r="H36" s="21">
        <v>67.62</v>
      </c>
      <c r="I36" s="46">
        <v>31.400000000000006</v>
      </c>
      <c r="J36" s="47">
        <v>1.3</v>
      </c>
      <c r="K36" s="47">
        <v>35.700000000000003</v>
      </c>
      <c r="L36" s="23" t="s">
        <v>20</v>
      </c>
      <c r="M36" s="23" t="s">
        <v>20</v>
      </c>
      <c r="N36" s="21">
        <f t="shared" si="4"/>
        <v>46.410000000000004</v>
      </c>
      <c r="O36" s="21">
        <f t="shared" si="5"/>
        <v>48.266400000000004</v>
      </c>
      <c r="P36" s="21" t="s">
        <v>20</v>
      </c>
      <c r="Q36" s="21" t="s">
        <v>1332</v>
      </c>
      <c r="R36" s="24">
        <f t="shared" si="0"/>
        <v>0.23076923076923078</v>
      </c>
      <c r="S36" s="29">
        <f t="shared" si="1"/>
        <v>0.28621118012422359</v>
      </c>
      <c r="T36" s="20" t="s">
        <v>21</v>
      </c>
      <c r="U36" s="19" t="s">
        <v>22</v>
      </c>
      <c r="V36" s="20" t="s">
        <v>23</v>
      </c>
      <c r="W36" s="20" t="s">
        <v>808</v>
      </c>
      <c r="X36" s="19" t="s">
        <v>25</v>
      </c>
      <c r="Y36" s="20" t="s">
        <v>26</v>
      </c>
      <c r="Z36" s="20" t="s">
        <v>1003</v>
      </c>
      <c r="AA36" s="20" t="s">
        <v>28</v>
      </c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  <c r="IX36" s="41"/>
      <c r="IY36" s="41"/>
      <c r="IZ36" s="41"/>
      <c r="JA36" s="41"/>
      <c r="JB36" s="41"/>
      <c r="JC36" s="41"/>
      <c r="JD36" s="41"/>
      <c r="JE36" s="41"/>
      <c r="JF36" s="41"/>
      <c r="JG36" s="41"/>
      <c r="JH36" s="41"/>
      <c r="JI36" s="41"/>
      <c r="JJ36" s="41"/>
      <c r="JK36" s="41"/>
      <c r="JL36" s="41"/>
      <c r="JM36" s="41"/>
      <c r="JN36" s="41"/>
      <c r="JO36" s="41"/>
      <c r="JP36" s="41"/>
      <c r="JQ36" s="41"/>
      <c r="JR36" s="41"/>
      <c r="JS36" s="41"/>
      <c r="JT36" s="41"/>
      <c r="JU36" s="41"/>
      <c r="JV36" s="41"/>
      <c r="JW36" s="41"/>
      <c r="JX36" s="41"/>
      <c r="JY36" s="41"/>
      <c r="JZ36" s="41"/>
      <c r="KA36" s="41"/>
      <c r="KB36" s="41"/>
      <c r="KC36" s="41"/>
      <c r="KD36" s="41"/>
      <c r="KE36" s="41"/>
      <c r="KF36" s="41"/>
      <c r="KG36" s="41"/>
      <c r="KH36" s="41"/>
      <c r="KI36" s="41"/>
      <c r="KJ36" s="41"/>
      <c r="KK36" s="41"/>
    </row>
    <row r="37" spans="1:297" s="39" customFormat="1" ht="31.95" customHeight="1" x14ac:dyDescent="0.3">
      <c r="A37" s="17" t="s">
        <v>66</v>
      </c>
      <c r="B37" s="18" t="s">
        <v>67</v>
      </c>
      <c r="C37" s="19" t="s">
        <v>17</v>
      </c>
      <c r="D37" s="18" t="s">
        <v>18</v>
      </c>
      <c r="E37" s="20" t="s">
        <v>19</v>
      </c>
      <c r="F37" s="20" t="s">
        <v>1155</v>
      </c>
      <c r="G37" s="21">
        <v>62.65</v>
      </c>
      <c r="H37" s="21">
        <v>65.782499999999999</v>
      </c>
      <c r="I37" s="46">
        <v>33.65</v>
      </c>
      <c r="J37" s="47">
        <v>1.3</v>
      </c>
      <c r="K37" s="47">
        <v>37.949999999999996</v>
      </c>
      <c r="L37" s="23" t="s">
        <v>20</v>
      </c>
      <c r="M37" s="23" t="s">
        <v>20</v>
      </c>
      <c r="N37" s="21">
        <f t="shared" si="4"/>
        <v>49.334999999999994</v>
      </c>
      <c r="O37" s="21">
        <f t="shared" si="5"/>
        <v>51.308399999999992</v>
      </c>
      <c r="P37" s="21" t="s">
        <v>20</v>
      </c>
      <c r="Q37" s="21" t="s">
        <v>1332</v>
      </c>
      <c r="R37" s="24">
        <f t="shared" si="0"/>
        <v>0.23076923076923075</v>
      </c>
      <c r="S37" s="29">
        <f t="shared" si="1"/>
        <v>0.22002964314217319</v>
      </c>
      <c r="T37" s="20" t="s">
        <v>21</v>
      </c>
      <c r="U37" s="19" t="s">
        <v>22</v>
      </c>
      <c r="V37" s="20" t="s">
        <v>23</v>
      </c>
      <c r="W37" s="20" t="s">
        <v>808</v>
      </c>
      <c r="X37" s="19" t="s">
        <v>25</v>
      </c>
      <c r="Y37" s="20" t="s">
        <v>26</v>
      </c>
      <c r="Z37" s="20" t="s">
        <v>1003</v>
      </c>
      <c r="AA37" s="20" t="s">
        <v>28</v>
      </c>
    </row>
    <row r="38" spans="1:297" s="39" customFormat="1" ht="31.95" customHeight="1" x14ac:dyDescent="0.3">
      <c r="A38" s="17" t="s">
        <v>1013</v>
      </c>
      <c r="B38" s="18" t="s">
        <v>67</v>
      </c>
      <c r="C38" s="19" t="s">
        <v>29</v>
      </c>
      <c r="D38" s="18" t="s">
        <v>36</v>
      </c>
      <c r="E38" s="20" t="s">
        <v>19</v>
      </c>
      <c r="F38" s="20" t="s">
        <v>1155</v>
      </c>
      <c r="G38" s="21">
        <v>61.2</v>
      </c>
      <c r="H38" s="21">
        <v>64.260000000000005</v>
      </c>
      <c r="I38" s="46">
        <v>32.200000000000003</v>
      </c>
      <c r="J38" s="47">
        <v>1.1000000000000001</v>
      </c>
      <c r="K38" s="47">
        <v>36.300000000000004</v>
      </c>
      <c r="L38" s="23">
        <v>38.300000000000004</v>
      </c>
      <c r="M38" s="23">
        <v>2</v>
      </c>
      <c r="N38" s="21">
        <f t="shared" si="4"/>
        <v>47.190000000000005</v>
      </c>
      <c r="O38" s="21">
        <f t="shared" si="5"/>
        <v>49.077600000000004</v>
      </c>
      <c r="P38" s="21">
        <f>N38+M38</f>
        <v>49.190000000000005</v>
      </c>
      <c r="Q38" s="21">
        <f>O38+M38</f>
        <v>51.077600000000004</v>
      </c>
      <c r="R38" s="24">
        <f t="shared" si="0"/>
        <v>0.23076923076923075</v>
      </c>
      <c r="S38" s="29">
        <f t="shared" si="1"/>
        <v>0.23626517273576098</v>
      </c>
      <c r="T38" s="20" t="s">
        <v>21</v>
      </c>
      <c r="U38" s="42" t="s">
        <v>30</v>
      </c>
      <c r="V38" s="20" t="s">
        <v>23</v>
      </c>
      <c r="W38" s="20" t="s">
        <v>808</v>
      </c>
      <c r="X38" s="19" t="s">
        <v>25</v>
      </c>
      <c r="Y38" s="20" t="s">
        <v>412</v>
      </c>
      <c r="Z38" s="20" t="s">
        <v>1005</v>
      </c>
      <c r="AA38" s="20" t="s">
        <v>28</v>
      </c>
    </row>
    <row r="39" spans="1:297" s="39" customFormat="1" ht="31.95" customHeight="1" x14ac:dyDescent="0.3">
      <c r="A39" s="17" t="s">
        <v>68</v>
      </c>
      <c r="B39" s="18" t="s">
        <v>67</v>
      </c>
      <c r="C39" s="19" t="s">
        <v>29</v>
      </c>
      <c r="D39" s="18" t="s">
        <v>39</v>
      </c>
      <c r="E39" s="20" t="s">
        <v>19</v>
      </c>
      <c r="F39" s="20" t="s">
        <v>1155</v>
      </c>
      <c r="G39" s="21">
        <v>61.7</v>
      </c>
      <c r="H39" s="21">
        <v>64.784999999999997</v>
      </c>
      <c r="I39" s="46">
        <v>28.700000000000006</v>
      </c>
      <c r="J39" s="47">
        <v>0.9</v>
      </c>
      <c r="K39" s="47">
        <v>32.600000000000009</v>
      </c>
      <c r="L39" s="23">
        <v>34.600000000000009</v>
      </c>
      <c r="M39" s="23">
        <v>2</v>
      </c>
      <c r="N39" s="21">
        <f t="shared" si="4"/>
        <v>42.38000000000001</v>
      </c>
      <c r="O39" s="21">
        <f t="shared" si="5"/>
        <v>44.075200000000009</v>
      </c>
      <c r="P39" s="21">
        <f>N39+M39</f>
        <v>44.38000000000001</v>
      </c>
      <c r="Q39" s="21">
        <f>O39+M39</f>
        <v>46.075200000000009</v>
      </c>
      <c r="R39" s="24">
        <f t="shared" si="0"/>
        <v>0.23076923076923075</v>
      </c>
      <c r="S39" s="29">
        <f t="shared" si="1"/>
        <v>0.31966967662267481</v>
      </c>
      <c r="T39" s="20" t="s">
        <v>21</v>
      </c>
      <c r="U39" s="42" t="s">
        <v>30</v>
      </c>
      <c r="V39" s="20" t="s">
        <v>23</v>
      </c>
      <c r="W39" s="20" t="s">
        <v>808</v>
      </c>
      <c r="X39" s="19" t="s">
        <v>25</v>
      </c>
      <c r="Y39" s="20" t="s">
        <v>462</v>
      </c>
      <c r="Z39" s="20" t="s">
        <v>1004</v>
      </c>
      <c r="AA39" s="20" t="s">
        <v>28</v>
      </c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  <c r="JJ39" s="41"/>
      <c r="JK39" s="41"/>
      <c r="JL39" s="41"/>
      <c r="JM39" s="41"/>
      <c r="JN39" s="41"/>
      <c r="JO39" s="41"/>
      <c r="JP39" s="41"/>
      <c r="JQ39" s="41"/>
      <c r="JR39" s="41"/>
      <c r="JS39" s="41"/>
      <c r="JT39" s="41"/>
      <c r="JU39" s="41"/>
      <c r="JV39" s="41"/>
      <c r="JW39" s="41"/>
      <c r="JX39" s="41"/>
      <c r="JY39" s="41"/>
      <c r="JZ39" s="41"/>
      <c r="KA39" s="41"/>
      <c r="KB39" s="41"/>
      <c r="KC39" s="41"/>
      <c r="KD39" s="41"/>
      <c r="KE39" s="41"/>
      <c r="KF39" s="41"/>
      <c r="KG39" s="41"/>
      <c r="KH39" s="41"/>
      <c r="KI39" s="41"/>
      <c r="KJ39" s="41"/>
      <c r="KK39" s="41"/>
    </row>
    <row r="40" spans="1:297" s="39" customFormat="1" ht="31.95" customHeight="1" x14ac:dyDescent="0.3">
      <c r="A40" s="17" t="s">
        <v>70</v>
      </c>
      <c r="B40" s="18" t="s">
        <v>69</v>
      </c>
      <c r="C40" s="19" t="s">
        <v>29</v>
      </c>
      <c r="D40" s="18" t="s">
        <v>39</v>
      </c>
      <c r="E40" s="20" t="s">
        <v>48</v>
      </c>
      <c r="F40" s="20" t="s">
        <v>1163</v>
      </c>
      <c r="G40" s="21">
        <v>52.350000000000009</v>
      </c>
      <c r="H40" s="21">
        <v>54.967500000000008</v>
      </c>
      <c r="I40" s="46">
        <v>27.350000000000005</v>
      </c>
      <c r="J40" s="47">
        <v>0.9</v>
      </c>
      <c r="K40" s="47">
        <v>31.250000000000004</v>
      </c>
      <c r="L40" s="23">
        <v>33.25</v>
      </c>
      <c r="M40" s="23">
        <v>2</v>
      </c>
      <c r="N40" s="21">
        <f t="shared" si="4"/>
        <v>40.625000000000007</v>
      </c>
      <c r="O40" s="21">
        <f t="shared" si="5"/>
        <v>42.250000000000007</v>
      </c>
      <c r="P40" s="21">
        <f>N40+M40</f>
        <v>42.625000000000007</v>
      </c>
      <c r="Q40" s="21">
        <f>O40+M40</f>
        <v>44.250000000000007</v>
      </c>
      <c r="R40" s="24">
        <f t="shared" ref="R40:R75" si="6">(N40-K40)/N40</f>
        <v>0.23076923076923081</v>
      </c>
      <c r="S40" s="29">
        <f t="shared" si="1"/>
        <v>0.23136398781097919</v>
      </c>
      <c r="T40" s="20" t="s">
        <v>21</v>
      </c>
      <c r="U40" s="42" t="s">
        <v>30</v>
      </c>
      <c r="V40" s="20" t="s">
        <v>23</v>
      </c>
      <c r="W40" s="20" t="s">
        <v>808</v>
      </c>
      <c r="X40" s="19" t="s">
        <v>25</v>
      </c>
      <c r="Y40" s="20" t="s">
        <v>462</v>
      </c>
      <c r="Z40" s="20" t="s">
        <v>1004</v>
      </c>
      <c r="AA40" s="20" t="s">
        <v>28</v>
      </c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  <c r="IX40" s="41"/>
      <c r="IY40" s="41"/>
      <c r="IZ40" s="41"/>
      <c r="JA40" s="41"/>
      <c r="JB40" s="41"/>
      <c r="JC40" s="41"/>
      <c r="JD40" s="41"/>
      <c r="JE40" s="41"/>
      <c r="JF40" s="41"/>
      <c r="JG40" s="41"/>
      <c r="JH40" s="41"/>
      <c r="JI40" s="41"/>
      <c r="JJ40" s="41"/>
      <c r="JK40" s="41"/>
      <c r="JL40" s="41"/>
      <c r="JM40" s="41"/>
      <c r="JN40" s="41"/>
      <c r="JO40" s="41"/>
      <c r="JP40" s="41"/>
      <c r="JQ40" s="41"/>
      <c r="JR40" s="41"/>
      <c r="JS40" s="41"/>
      <c r="JT40" s="41"/>
      <c r="JU40" s="41"/>
      <c r="JV40" s="41"/>
      <c r="JW40" s="41"/>
      <c r="JX40" s="41"/>
      <c r="JY40" s="41"/>
      <c r="JZ40" s="41"/>
      <c r="KA40" s="41"/>
      <c r="KB40" s="41"/>
      <c r="KC40" s="41"/>
      <c r="KD40" s="41"/>
      <c r="KE40" s="41"/>
      <c r="KF40" s="41"/>
      <c r="KG40" s="41"/>
      <c r="KH40" s="41"/>
      <c r="KI40" s="41"/>
      <c r="KJ40" s="41"/>
      <c r="KK40" s="41"/>
    </row>
    <row r="41" spans="1:297" s="39" customFormat="1" ht="31.95" customHeight="1" x14ac:dyDescent="0.3">
      <c r="A41" s="17" t="s">
        <v>1014</v>
      </c>
      <c r="B41" s="18" t="s">
        <v>69</v>
      </c>
      <c r="C41" s="19" t="s">
        <v>29</v>
      </c>
      <c r="D41" s="18" t="s">
        <v>36</v>
      </c>
      <c r="E41" s="20" t="s">
        <v>48</v>
      </c>
      <c r="F41" s="20" t="s">
        <v>1163</v>
      </c>
      <c r="G41" s="21">
        <v>55.850000000000009</v>
      </c>
      <c r="H41" s="21">
        <v>58.642500000000013</v>
      </c>
      <c r="I41" s="22">
        <v>30.850000000000009</v>
      </c>
      <c r="J41" s="23">
        <v>1.1000000000000001</v>
      </c>
      <c r="K41" s="23">
        <v>31.95000000000001</v>
      </c>
      <c r="L41" s="23">
        <v>33.95000000000001</v>
      </c>
      <c r="M41" s="23">
        <v>2</v>
      </c>
      <c r="N41" s="21">
        <f t="shared" si="4"/>
        <v>41.535000000000011</v>
      </c>
      <c r="O41" s="21">
        <f t="shared" si="5"/>
        <v>43.196400000000011</v>
      </c>
      <c r="P41" s="21">
        <f>N41+M41</f>
        <v>43.535000000000011</v>
      </c>
      <c r="Q41" s="21">
        <f>O41+M41</f>
        <v>45.196400000000011</v>
      </c>
      <c r="R41" s="24">
        <f t="shared" si="6"/>
        <v>0.23076923076923073</v>
      </c>
      <c r="S41" s="29">
        <f t="shared" si="1"/>
        <v>0.26339429594577307</v>
      </c>
      <c r="T41" s="20" t="s">
        <v>21</v>
      </c>
      <c r="U41" s="42" t="s">
        <v>30</v>
      </c>
      <c r="V41" s="20" t="s">
        <v>23</v>
      </c>
      <c r="W41" s="20" t="s">
        <v>808</v>
      </c>
      <c r="X41" s="19" t="s">
        <v>25</v>
      </c>
      <c r="Y41" s="20" t="s">
        <v>412</v>
      </c>
      <c r="Z41" s="20" t="s">
        <v>1005</v>
      </c>
      <c r="AA41" s="20" t="s">
        <v>28</v>
      </c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  <c r="IR41" s="41"/>
      <c r="IS41" s="41"/>
      <c r="IT41" s="41"/>
      <c r="IU41" s="41"/>
      <c r="IV41" s="41"/>
      <c r="IW41" s="41"/>
      <c r="IX41" s="41"/>
      <c r="IY41" s="41"/>
      <c r="IZ41" s="41"/>
      <c r="JA41" s="41"/>
      <c r="JB41" s="41"/>
      <c r="JC41" s="41"/>
      <c r="JD41" s="41"/>
      <c r="JE41" s="41"/>
      <c r="JF41" s="41"/>
      <c r="JG41" s="41"/>
      <c r="JH41" s="41"/>
      <c r="JI41" s="41"/>
      <c r="JJ41" s="41"/>
      <c r="JK41" s="41"/>
      <c r="JL41" s="41"/>
      <c r="JM41" s="41"/>
      <c r="JN41" s="41"/>
      <c r="JO41" s="41"/>
      <c r="JP41" s="41"/>
      <c r="JQ41" s="41"/>
      <c r="JR41" s="41"/>
      <c r="JS41" s="41"/>
      <c r="JT41" s="41"/>
      <c r="JU41" s="41"/>
      <c r="JV41" s="41"/>
      <c r="JW41" s="41"/>
      <c r="JX41" s="41"/>
      <c r="JY41" s="41"/>
      <c r="JZ41" s="41"/>
      <c r="KA41" s="41"/>
      <c r="KB41" s="41"/>
      <c r="KC41" s="41"/>
      <c r="KD41" s="41"/>
      <c r="KE41" s="41"/>
      <c r="KF41" s="41"/>
      <c r="KG41" s="41"/>
      <c r="KH41" s="41"/>
      <c r="KI41" s="41"/>
      <c r="KJ41" s="41"/>
      <c r="KK41" s="41"/>
    </row>
    <row r="42" spans="1:297" s="39" customFormat="1" ht="31.95" customHeight="1" x14ac:dyDescent="0.3">
      <c r="A42" s="17" t="s">
        <v>71</v>
      </c>
      <c r="B42" s="18" t="s">
        <v>72</v>
      </c>
      <c r="C42" s="19" t="s">
        <v>17</v>
      </c>
      <c r="D42" s="18" t="s">
        <v>18</v>
      </c>
      <c r="E42" s="20" t="s">
        <v>73</v>
      </c>
      <c r="F42" s="20" t="s">
        <v>1164</v>
      </c>
      <c r="G42" s="21">
        <v>62.300000000000004</v>
      </c>
      <c r="H42" s="21">
        <v>65.415000000000006</v>
      </c>
      <c r="I42" s="46">
        <v>29.300000000000004</v>
      </c>
      <c r="J42" s="47">
        <v>1.3</v>
      </c>
      <c r="K42" s="47">
        <v>33.6</v>
      </c>
      <c r="L42" s="23" t="s">
        <v>20</v>
      </c>
      <c r="M42" s="23" t="s">
        <v>20</v>
      </c>
      <c r="N42" s="21">
        <f t="shared" si="4"/>
        <v>43.680000000000007</v>
      </c>
      <c r="O42" s="21">
        <f t="shared" si="5"/>
        <v>45.427200000000006</v>
      </c>
      <c r="P42" s="21" t="s">
        <v>20</v>
      </c>
      <c r="Q42" s="21" t="s">
        <v>1332</v>
      </c>
      <c r="R42" s="24">
        <f t="shared" si="6"/>
        <v>0.23076923076923087</v>
      </c>
      <c r="S42" s="29">
        <f t="shared" si="1"/>
        <v>0.30555377207062595</v>
      </c>
      <c r="T42" s="20" t="s">
        <v>21</v>
      </c>
      <c r="U42" s="19" t="s">
        <v>22</v>
      </c>
      <c r="V42" s="20" t="s">
        <v>23</v>
      </c>
      <c r="W42" s="20" t="s">
        <v>808</v>
      </c>
      <c r="X42" s="19" t="s">
        <v>25</v>
      </c>
      <c r="Y42" s="20" t="s">
        <v>26</v>
      </c>
      <c r="Z42" s="20" t="s">
        <v>1003</v>
      </c>
      <c r="AA42" s="20" t="s">
        <v>28</v>
      </c>
    </row>
    <row r="43" spans="1:297" s="39" customFormat="1" ht="31.95" customHeight="1" x14ac:dyDescent="0.3">
      <c r="A43" s="17" t="s">
        <v>74</v>
      </c>
      <c r="B43" s="18" t="s">
        <v>72</v>
      </c>
      <c r="C43" s="19" t="s">
        <v>29</v>
      </c>
      <c r="D43" s="18" t="s">
        <v>39</v>
      </c>
      <c r="E43" s="20" t="s">
        <v>59</v>
      </c>
      <c r="F43" s="20" t="s">
        <v>1164</v>
      </c>
      <c r="G43" s="21">
        <v>52.45</v>
      </c>
      <c r="H43" s="21">
        <v>55.072500000000005</v>
      </c>
      <c r="I43" s="46">
        <v>23.450000000000006</v>
      </c>
      <c r="J43" s="47">
        <v>0.9</v>
      </c>
      <c r="K43" s="47">
        <v>27.350000000000005</v>
      </c>
      <c r="L43" s="23">
        <v>29.350000000000005</v>
      </c>
      <c r="M43" s="23">
        <v>2</v>
      </c>
      <c r="N43" s="21">
        <f t="shared" si="4"/>
        <v>35.555000000000007</v>
      </c>
      <c r="O43" s="21">
        <f t="shared" si="5"/>
        <v>36.977200000000011</v>
      </c>
      <c r="P43" s="21">
        <f>N43+M43</f>
        <v>37.555000000000007</v>
      </c>
      <c r="Q43" s="21">
        <f>O43+M43</f>
        <v>38.977200000000011</v>
      </c>
      <c r="R43" s="24">
        <f t="shared" si="6"/>
        <v>0.23076923076923078</v>
      </c>
      <c r="S43" s="29">
        <f t="shared" si="1"/>
        <v>0.32857233646556799</v>
      </c>
      <c r="T43" s="20" t="s">
        <v>21</v>
      </c>
      <c r="U43" s="42" t="s">
        <v>30</v>
      </c>
      <c r="V43" s="20" t="s">
        <v>23</v>
      </c>
      <c r="W43" s="20" t="s">
        <v>808</v>
      </c>
      <c r="X43" s="19" t="s">
        <v>25</v>
      </c>
      <c r="Y43" s="20" t="s">
        <v>462</v>
      </c>
      <c r="Z43" s="20" t="s">
        <v>1004</v>
      </c>
      <c r="AA43" s="20" t="s">
        <v>28</v>
      </c>
    </row>
    <row r="44" spans="1:297" s="39" customFormat="1" ht="31.95" customHeight="1" x14ac:dyDescent="0.3">
      <c r="A44" s="17" t="s">
        <v>1015</v>
      </c>
      <c r="B44" s="18" t="s">
        <v>72</v>
      </c>
      <c r="C44" s="19" t="s">
        <v>29</v>
      </c>
      <c r="D44" s="18" t="s">
        <v>36</v>
      </c>
      <c r="E44" s="20" t="s">
        <v>59</v>
      </c>
      <c r="F44" s="20" t="s">
        <v>1164</v>
      </c>
      <c r="G44" s="21">
        <v>55.95</v>
      </c>
      <c r="H44" s="21">
        <v>58.747500000000002</v>
      </c>
      <c r="I44" s="22">
        <v>26.950000000000006</v>
      </c>
      <c r="J44" s="23">
        <v>1.1000000000000001</v>
      </c>
      <c r="K44" s="23">
        <v>28.050000000000008</v>
      </c>
      <c r="L44" s="23">
        <v>30.050000000000008</v>
      </c>
      <c r="M44" s="23">
        <v>2</v>
      </c>
      <c r="N44" s="21">
        <f t="shared" si="4"/>
        <v>36.465000000000011</v>
      </c>
      <c r="O44" s="21">
        <f t="shared" si="5"/>
        <v>37.923600000000008</v>
      </c>
      <c r="P44" s="21">
        <f>N44+M44</f>
        <v>38.465000000000011</v>
      </c>
      <c r="Q44" s="21">
        <f>O44+M44</f>
        <v>39.923600000000008</v>
      </c>
      <c r="R44" s="24">
        <f t="shared" si="6"/>
        <v>0.23076923076923078</v>
      </c>
      <c r="S44" s="29">
        <f t="shared" si="1"/>
        <v>0.35446444529554438</v>
      </c>
      <c r="T44" s="20" t="s">
        <v>21</v>
      </c>
      <c r="U44" s="42" t="s">
        <v>30</v>
      </c>
      <c r="V44" s="20" t="s">
        <v>23</v>
      </c>
      <c r="W44" s="20" t="s">
        <v>808</v>
      </c>
      <c r="X44" s="19" t="s">
        <v>25</v>
      </c>
      <c r="Y44" s="20" t="s">
        <v>412</v>
      </c>
      <c r="Z44" s="20" t="s">
        <v>1005</v>
      </c>
      <c r="AA44" s="20" t="s">
        <v>28</v>
      </c>
    </row>
    <row r="45" spans="1:297" s="39" customFormat="1" ht="31.95" customHeight="1" x14ac:dyDescent="0.3">
      <c r="A45" s="17" t="s">
        <v>75</v>
      </c>
      <c r="B45" s="18" t="s">
        <v>76</v>
      </c>
      <c r="C45" s="19" t="s">
        <v>77</v>
      </c>
      <c r="D45" s="18" t="s">
        <v>18</v>
      </c>
      <c r="E45" s="20" t="s">
        <v>78</v>
      </c>
      <c r="F45" s="20" t="s">
        <v>1165</v>
      </c>
      <c r="G45" s="21">
        <v>39.5</v>
      </c>
      <c r="H45" s="21">
        <v>41.475000000000001</v>
      </c>
      <c r="I45" s="22">
        <v>22.000000000000004</v>
      </c>
      <c r="J45" s="23">
        <v>1.3</v>
      </c>
      <c r="K45" s="23">
        <v>23.300000000000004</v>
      </c>
      <c r="L45" s="23" t="s">
        <v>20</v>
      </c>
      <c r="M45" s="23" t="s">
        <v>20</v>
      </c>
      <c r="N45" s="21">
        <f t="shared" si="4"/>
        <v>30.290000000000006</v>
      </c>
      <c r="O45" s="21">
        <f t="shared" si="5"/>
        <v>31.501600000000007</v>
      </c>
      <c r="P45" s="21" t="s">
        <v>20</v>
      </c>
      <c r="Q45" s="21" t="s">
        <v>1332</v>
      </c>
      <c r="R45" s="24">
        <f t="shared" si="6"/>
        <v>0.23076923076923078</v>
      </c>
      <c r="S45" s="29">
        <f t="shared" si="1"/>
        <v>0.24046775165762493</v>
      </c>
      <c r="T45" s="20" t="s">
        <v>21</v>
      </c>
      <c r="U45" s="19" t="s">
        <v>22</v>
      </c>
      <c r="V45" s="20" t="s">
        <v>23</v>
      </c>
      <c r="W45" s="20" t="s">
        <v>808</v>
      </c>
      <c r="X45" s="19" t="s">
        <v>25</v>
      </c>
      <c r="Y45" s="20" t="s">
        <v>26</v>
      </c>
      <c r="Z45" s="20" t="s">
        <v>1003</v>
      </c>
      <c r="AA45" s="20" t="s">
        <v>28</v>
      </c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  <c r="IR45" s="41"/>
      <c r="IS45" s="41"/>
      <c r="IT45" s="41"/>
      <c r="IU45" s="41"/>
      <c r="IV45" s="41"/>
      <c r="IW45" s="41"/>
      <c r="IX45" s="41"/>
      <c r="IY45" s="41"/>
      <c r="IZ45" s="41"/>
      <c r="JA45" s="41"/>
      <c r="JB45" s="41"/>
      <c r="JC45" s="41"/>
      <c r="JD45" s="41"/>
      <c r="JE45" s="41"/>
      <c r="JF45" s="41"/>
      <c r="JG45" s="41"/>
      <c r="JH45" s="41"/>
      <c r="JI45" s="41"/>
      <c r="JJ45" s="41"/>
      <c r="JK45" s="41"/>
      <c r="JL45" s="41"/>
      <c r="JM45" s="41"/>
      <c r="JN45" s="41"/>
      <c r="JO45" s="41"/>
      <c r="JP45" s="41"/>
      <c r="JQ45" s="41"/>
      <c r="JR45" s="41"/>
      <c r="JS45" s="41"/>
      <c r="JT45" s="41"/>
      <c r="JU45" s="41"/>
      <c r="JV45" s="41"/>
      <c r="JW45" s="41"/>
      <c r="JX45" s="41"/>
      <c r="JY45" s="41"/>
      <c r="JZ45" s="41"/>
      <c r="KA45" s="41"/>
      <c r="KB45" s="41"/>
      <c r="KC45" s="41"/>
      <c r="KD45" s="41"/>
      <c r="KE45" s="41"/>
      <c r="KF45" s="41"/>
      <c r="KG45" s="41"/>
      <c r="KH45" s="41"/>
      <c r="KI45" s="41"/>
      <c r="KJ45" s="41"/>
      <c r="KK45" s="41"/>
    </row>
    <row r="46" spans="1:297" s="39" customFormat="1" ht="31.95" customHeight="1" x14ac:dyDescent="0.3">
      <c r="A46" s="17" t="s">
        <v>1016</v>
      </c>
      <c r="B46" s="18" t="s">
        <v>79</v>
      </c>
      <c r="C46" s="19" t="s">
        <v>29</v>
      </c>
      <c r="D46" s="18" t="s">
        <v>36</v>
      </c>
      <c r="E46" s="20" t="s">
        <v>80</v>
      </c>
      <c r="F46" s="20" t="s">
        <v>1166</v>
      </c>
      <c r="G46" s="21">
        <v>50.800000000000004</v>
      </c>
      <c r="H46" s="21">
        <v>53.34</v>
      </c>
      <c r="I46" s="22">
        <v>25.800000000000004</v>
      </c>
      <c r="J46" s="23">
        <v>1.1000000000000001</v>
      </c>
      <c r="K46" s="23">
        <v>26.900000000000006</v>
      </c>
      <c r="L46" s="23">
        <v>28.900000000000006</v>
      </c>
      <c r="M46" s="23">
        <v>2</v>
      </c>
      <c r="N46" s="21">
        <f t="shared" si="4"/>
        <v>34.970000000000006</v>
      </c>
      <c r="O46" s="21">
        <f t="shared" si="5"/>
        <v>36.368800000000007</v>
      </c>
      <c r="P46" s="21">
        <f>N46+M46</f>
        <v>36.970000000000006</v>
      </c>
      <c r="Q46" s="21">
        <f>O46+M46</f>
        <v>38.368800000000007</v>
      </c>
      <c r="R46" s="24">
        <f t="shared" si="6"/>
        <v>0.23076923076923073</v>
      </c>
      <c r="S46" s="29">
        <f t="shared" si="1"/>
        <v>0.31817022872140971</v>
      </c>
      <c r="T46" s="20" t="s">
        <v>21</v>
      </c>
      <c r="U46" s="42" t="s">
        <v>30</v>
      </c>
      <c r="V46" s="20" t="s">
        <v>810</v>
      </c>
      <c r="W46" s="20" t="s">
        <v>808</v>
      </c>
      <c r="X46" s="19" t="s">
        <v>25</v>
      </c>
      <c r="Y46" s="20" t="s">
        <v>412</v>
      </c>
      <c r="Z46" s="20" t="s">
        <v>1005</v>
      </c>
      <c r="AA46" s="20" t="s">
        <v>28</v>
      </c>
    </row>
    <row r="47" spans="1:297" s="39" customFormat="1" ht="31.95" customHeight="1" x14ac:dyDescent="0.3">
      <c r="A47" s="17" t="s">
        <v>81</v>
      </c>
      <c r="B47" s="18" t="s">
        <v>79</v>
      </c>
      <c r="C47" s="19" t="s">
        <v>29</v>
      </c>
      <c r="D47" s="18" t="s">
        <v>39</v>
      </c>
      <c r="E47" s="20" t="s">
        <v>80</v>
      </c>
      <c r="F47" s="20" t="s">
        <v>1166</v>
      </c>
      <c r="G47" s="21">
        <v>47.300000000000004</v>
      </c>
      <c r="H47" s="21">
        <v>49.665000000000006</v>
      </c>
      <c r="I47" s="22">
        <v>22.300000000000004</v>
      </c>
      <c r="J47" s="23">
        <v>0.9</v>
      </c>
      <c r="K47" s="23">
        <v>23.200000000000003</v>
      </c>
      <c r="L47" s="23">
        <v>25.200000000000003</v>
      </c>
      <c r="M47" s="23">
        <v>2</v>
      </c>
      <c r="N47" s="21">
        <f t="shared" si="4"/>
        <v>30.160000000000004</v>
      </c>
      <c r="O47" s="21">
        <f t="shared" si="5"/>
        <v>31.366400000000002</v>
      </c>
      <c r="P47" s="21">
        <f>N47+M47</f>
        <v>32.160000000000004</v>
      </c>
      <c r="Q47" s="21">
        <f>O47+M47</f>
        <v>33.366399999999999</v>
      </c>
      <c r="R47" s="24">
        <f t="shared" si="6"/>
        <v>0.23076923076923078</v>
      </c>
      <c r="S47" s="29">
        <f t="shared" si="1"/>
        <v>0.36844055169636569</v>
      </c>
      <c r="T47" s="20" t="s">
        <v>21</v>
      </c>
      <c r="U47" s="42" t="s">
        <v>30</v>
      </c>
      <c r="V47" s="20" t="s">
        <v>810</v>
      </c>
      <c r="W47" s="20" t="s">
        <v>808</v>
      </c>
      <c r="X47" s="19" t="s">
        <v>25</v>
      </c>
      <c r="Y47" s="20" t="s">
        <v>462</v>
      </c>
      <c r="Z47" s="20" t="s">
        <v>1004</v>
      </c>
      <c r="AA47" s="20" t="s">
        <v>28</v>
      </c>
    </row>
    <row r="48" spans="1:297" s="39" customFormat="1" ht="31.95" customHeight="1" x14ac:dyDescent="0.3">
      <c r="A48" s="17" t="s">
        <v>82</v>
      </c>
      <c r="B48" s="18" t="s">
        <v>79</v>
      </c>
      <c r="C48" s="19" t="s">
        <v>33</v>
      </c>
      <c r="D48" s="18" t="s">
        <v>18</v>
      </c>
      <c r="E48" s="20" t="s">
        <v>80</v>
      </c>
      <c r="F48" s="20" t="s">
        <v>1166</v>
      </c>
      <c r="G48" s="21">
        <v>60.300000000000004</v>
      </c>
      <c r="H48" s="21">
        <v>63.315000000000005</v>
      </c>
      <c r="I48" s="22">
        <v>27.300000000000004</v>
      </c>
      <c r="J48" s="23">
        <v>1.3</v>
      </c>
      <c r="K48" s="23">
        <v>28.600000000000005</v>
      </c>
      <c r="L48" s="23" t="s">
        <v>20</v>
      </c>
      <c r="M48" s="23" t="s">
        <v>20</v>
      </c>
      <c r="N48" s="21">
        <f t="shared" si="4"/>
        <v>37.180000000000007</v>
      </c>
      <c r="O48" s="21">
        <f t="shared" si="5"/>
        <v>38.667200000000008</v>
      </c>
      <c r="P48" s="21" t="s">
        <v>20</v>
      </c>
      <c r="Q48" s="21" t="s">
        <v>1332</v>
      </c>
      <c r="R48" s="24">
        <f t="shared" si="6"/>
        <v>0.23076923076923078</v>
      </c>
      <c r="S48" s="29">
        <f t="shared" si="1"/>
        <v>0.38928847824370205</v>
      </c>
      <c r="T48" s="20" t="s">
        <v>21</v>
      </c>
      <c r="U48" s="19" t="s">
        <v>22</v>
      </c>
      <c r="V48" s="20" t="s">
        <v>810</v>
      </c>
      <c r="W48" s="20" t="s">
        <v>808</v>
      </c>
      <c r="X48" s="19" t="s">
        <v>25</v>
      </c>
      <c r="Y48" s="20" t="s">
        <v>26</v>
      </c>
      <c r="Z48" s="20" t="s">
        <v>1003</v>
      </c>
      <c r="AA48" s="20" t="s">
        <v>28</v>
      </c>
    </row>
    <row r="49" spans="1:298" s="39" customFormat="1" ht="31.95" customHeight="1" x14ac:dyDescent="0.3">
      <c r="A49" s="17" t="s">
        <v>84</v>
      </c>
      <c r="B49" s="18" t="s">
        <v>85</v>
      </c>
      <c r="C49" s="19" t="s">
        <v>33</v>
      </c>
      <c r="D49" s="18" t="s">
        <v>18</v>
      </c>
      <c r="E49" s="20" t="s">
        <v>48</v>
      </c>
      <c r="F49" s="20" t="s">
        <v>1167</v>
      </c>
      <c r="G49" s="21">
        <v>56.79</v>
      </c>
      <c r="H49" s="21">
        <v>59.6295</v>
      </c>
      <c r="I49" s="22">
        <v>31.79</v>
      </c>
      <c r="J49" s="23">
        <v>1.3</v>
      </c>
      <c r="K49" s="23">
        <v>33.089999999999996</v>
      </c>
      <c r="L49" s="23" t="s">
        <v>20</v>
      </c>
      <c r="M49" s="23" t="s">
        <v>20</v>
      </c>
      <c r="N49" s="21">
        <f t="shared" si="4"/>
        <v>43.016999999999996</v>
      </c>
      <c r="O49" s="21">
        <f t="shared" si="5"/>
        <v>44.737679999999997</v>
      </c>
      <c r="P49" s="21" t="s">
        <v>20</v>
      </c>
      <c r="Q49" s="21" t="s">
        <v>1332</v>
      </c>
      <c r="R49" s="24">
        <f t="shared" si="6"/>
        <v>0.23076923076923078</v>
      </c>
      <c r="S49" s="29">
        <f t="shared" si="1"/>
        <v>0.24973913918446411</v>
      </c>
      <c r="T49" s="20" t="s">
        <v>21</v>
      </c>
      <c r="U49" s="19" t="s">
        <v>22</v>
      </c>
      <c r="V49" s="20" t="s">
        <v>23</v>
      </c>
      <c r="W49" s="20" t="s">
        <v>808</v>
      </c>
      <c r="X49" s="19" t="s">
        <v>25</v>
      </c>
      <c r="Y49" s="20" t="s">
        <v>26</v>
      </c>
      <c r="Z49" s="20" t="s">
        <v>1003</v>
      </c>
      <c r="AA49" s="20" t="s">
        <v>28</v>
      </c>
    </row>
    <row r="50" spans="1:298" s="39" customFormat="1" ht="31.95" customHeight="1" x14ac:dyDescent="0.3">
      <c r="A50" s="17" t="s">
        <v>86</v>
      </c>
      <c r="B50" s="18" t="s">
        <v>87</v>
      </c>
      <c r="C50" s="19" t="s">
        <v>77</v>
      </c>
      <c r="D50" s="18" t="s">
        <v>18</v>
      </c>
      <c r="E50" s="20" t="s">
        <v>88</v>
      </c>
      <c r="F50" s="20" t="s">
        <v>1168</v>
      </c>
      <c r="G50" s="21">
        <v>101.1</v>
      </c>
      <c r="H50" s="21">
        <v>106.155</v>
      </c>
      <c r="I50" s="22">
        <v>56.1</v>
      </c>
      <c r="J50" s="23">
        <v>1.3</v>
      </c>
      <c r="K50" s="23">
        <v>57.4</v>
      </c>
      <c r="L50" s="23" t="s">
        <v>20</v>
      </c>
      <c r="M50" s="23" t="s">
        <v>20</v>
      </c>
      <c r="N50" s="21">
        <f t="shared" si="4"/>
        <v>74.62</v>
      </c>
      <c r="O50" s="21">
        <f t="shared" si="5"/>
        <v>77.604800000000012</v>
      </c>
      <c r="P50" s="21" t="s">
        <v>20</v>
      </c>
      <c r="Q50" s="21" t="s">
        <v>1332</v>
      </c>
      <c r="R50" s="24">
        <f t="shared" si="6"/>
        <v>0.23076923076923084</v>
      </c>
      <c r="S50" s="29">
        <f t="shared" si="1"/>
        <v>0.26894823606989771</v>
      </c>
      <c r="T50" s="20" t="s">
        <v>21</v>
      </c>
      <c r="U50" s="19" t="s">
        <v>22</v>
      </c>
      <c r="V50" s="20" t="s">
        <v>23</v>
      </c>
      <c r="W50" s="20" t="s">
        <v>808</v>
      </c>
      <c r="X50" s="19" t="s">
        <v>25</v>
      </c>
      <c r="Y50" s="20" t="s">
        <v>26</v>
      </c>
      <c r="Z50" s="20" t="s">
        <v>1003</v>
      </c>
      <c r="AA50" s="20" t="s">
        <v>28</v>
      </c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  <c r="IV50" s="41"/>
      <c r="IW50" s="41"/>
      <c r="IX50" s="41"/>
      <c r="IY50" s="41"/>
      <c r="IZ50" s="41"/>
      <c r="JA50" s="41"/>
      <c r="JB50" s="41"/>
      <c r="JC50" s="41"/>
      <c r="JD50" s="41"/>
      <c r="JE50" s="41"/>
      <c r="JF50" s="41"/>
      <c r="JG50" s="41"/>
      <c r="JH50" s="41"/>
      <c r="JI50" s="41"/>
      <c r="JJ50" s="41"/>
      <c r="JK50" s="41"/>
      <c r="JL50" s="41"/>
      <c r="JM50" s="41"/>
      <c r="JN50" s="41"/>
      <c r="JO50" s="41"/>
      <c r="JP50" s="41"/>
      <c r="JQ50" s="41"/>
      <c r="JR50" s="41"/>
      <c r="JS50" s="41"/>
      <c r="JT50" s="41"/>
      <c r="JU50" s="41"/>
      <c r="JV50" s="41"/>
      <c r="JW50" s="41"/>
      <c r="JX50" s="41"/>
      <c r="JY50" s="41"/>
      <c r="JZ50" s="41"/>
      <c r="KA50" s="41"/>
      <c r="KB50" s="41"/>
      <c r="KC50" s="41"/>
      <c r="KD50" s="41"/>
      <c r="KE50" s="41"/>
      <c r="KF50" s="41"/>
      <c r="KG50" s="41"/>
      <c r="KH50" s="41"/>
      <c r="KI50" s="41"/>
      <c r="KJ50" s="41"/>
      <c r="KK50" s="41"/>
    </row>
    <row r="51" spans="1:298" s="39" customFormat="1" ht="31.95" customHeight="1" x14ac:dyDescent="0.3">
      <c r="A51" s="17" t="s">
        <v>91</v>
      </c>
      <c r="B51" s="18" t="s">
        <v>89</v>
      </c>
      <c r="C51" s="19" t="s">
        <v>17</v>
      </c>
      <c r="D51" s="18" t="s">
        <v>18</v>
      </c>
      <c r="E51" s="20" t="s">
        <v>45</v>
      </c>
      <c r="F51" s="20" t="s">
        <v>1169</v>
      </c>
      <c r="G51" s="21">
        <v>60.25</v>
      </c>
      <c r="H51" s="21">
        <v>63.262500000000003</v>
      </c>
      <c r="I51" s="46">
        <v>31.250000000000004</v>
      </c>
      <c r="J51" s="47">
        <v>1.3</v>
      </c>
      <c r="K51" s="47">
        <v>35.549999999999997</v>
      </c>
      <c r="L51" s="23" t="s">
        <v>20</v>
      </c>
      <c r="M51" s="23" t="s">
        <v>20</v>
      </c>
      <c r="N51" s="21">
        <f t="shared" si="4"/>
        <v>46.214999999999996</v>
      </c>
      <c r="O51" s="21">
        <f t="shared" si="5"/>
        <v>48.063599999999994</v>
      </c>
      <c r="P51" s="21" t="s">
        <v>20</v>
      </c>
      <c r="Q51" s="21" t="s">
        <v>1332</v>
      </c>
      <c r="R51" s="24">
        <f t="shared" si="6"/>
        <v>0.23076923076923078</v>
      </c>
      <c r="S51" s="29">
        <f t="shared" si="1"/>
        <v>0.24025133372851229</v>
      </c>
      <c r="T51" s="20" t="s">
        <v>21</v>
      </c>
      <c r="U51" s="19" t="s">
        <v>22</v>
      </c>
      <c r="V51" s="20" t="s">
        <v>23</v>
      </c>
      <c r="W51" s="20" t="s">
        <v>808</v>
      </c>
      <c r="X51" s="19" t="s">
        <v>25</v>
      </c>
      <c r="Y51" s="20" t="s">
        <v>26</v>
      </c>
      <c r="Z51" s="20" t="s">
        <v>1003</v>
      </c>
      <c r="AA51" s="20" t="s">
        <v>28</v>
      </c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  <c r="IW51" s="41"/>
      <c r="IX51" s="41"/>
      <c r="IY51" s="41"/>
      <c r="IZ51" s="41"/>
      <c r="JA51" s="41"/>
      <c r="JB51" s="41"/>
      <c r="JC51" s="41"/>
      <c r="JD51" s="41"/>
      <c r="JE51" s="41"/>
      <c r="JF51" s="41"/>
      <c r="JG51" s="41"/>
      <c r="JH51" s="41"/>
      <c r="JI51" s="41"/>
      <c r="JJ51" s="41"/>
      <c r="JK51" s="41"/>
      <c r="JL51" s="41"/>
      <c r="JM51" s="41"/>
      <c r="JN51" s="41"/>
      <c r="JO51" s="41"/>
      <c r="JP51" s="41"/>
      <c r="JQ51" s="41"/>
      <c r="JR51" s="41"/>
      <c r="JS51" s="41"/>
      <c r="JT51" s="41"/>
      <c r="JU51" s="41"/>
      <c r="JV51" s="41"/>
      <c r="JW51" s="41"/>
      <c r="JX51" s="41"/>
      <c r="JY51" s="41"/>
      <c r="JZ51" s="41"/>
      <c r="KA51" s="41"/>
      <c r="KB51" s="41"/>
      <c r="KC51" s="41"/>
      <c r="KD51" s="41"/>
      <c r="KE51" s="41"/>
      <c r="KF51" s="41"/>
      <c r="KG51" s="41"/>
      <c r="KH51" s="41"/>
      <c r="KI51" s="41"/>
      <c r="KJ51" s="41"/>
      <c r="KK51" s="41"/>
    </row>
    <row r="52" spans="1:298" s="39" customFormat="1" ht="31.95" customHeight="1" x14ac:dyDescent="0.3">
      <c r="A52" s="17" t="s">
        <v>90</v>
      </c>
      <c r="B52" s="18" t="s">
        <v>89</v>
      </c>
      <c r="C52" s="19" t="s">
        <v>29</v>
      </c>
      <c r="D52" s="18" t="s">
        <v>39</v>
      </c>
      <c r="E52" s="20" t="s">
        <v>45</v>
      </c>
      <c r="F52" s="20" t="s">
        <v>1169</v>
      </c>
      <c r="G52" s="21">
        <v>60.000000000000007</v>
      </c>
      <c r="H52" s="21">
        <v>63.000000000000007</v>
      </c>
      <c r="I52" s="46">
        <v>27.000000000000007</v>
      </c>
      <c r="J52" s="47">
        <v>0.9</v>
      </c>
      <c r="K52" s="47">
        <v>30.900000000000006</v>
      </c>
      <c r="L52" s="23">
        <v>32.900000000000006</v>
      </c>
      <c r="M52" s="23">
        <v>2</v>
      </c>
      <c r="N52" s="21">
        <f t="shared" si="4"/>
        <v>40.170000000000009</v>
      </c>
      <c r="O52" s="21">
        <f t="shared" si="5"/>
        <v>41.776800000000009</v>
      </c>
      <c r="P52" s="21">
        <f>N52+M52</f>
        <v>42.170000000000009</v>
      </c>
      <c r="Q52" s="21">
        <f>O52+M52</f>
        <v>43.776800000000009</v>
      </c>
      <c r="R52" s="24">
        <f t="shared" si="6"/>
        <v>0.23076923076923081</v>
      </c>
      <c r="S52" s="29">
        <f t="shared" si="1"/>
        <v>0.33687619047619044</v>
      </c>
      <c r="T52" s="20" t="s">
        <v>21</v>
      </c>
      <c r="U52" s="42" t="s">
        <v>30</v>
      </c>
      <c r="V52" s="20" t="s">
        <v>23</v>
      </c>
      <c r="W52" s="20" t="s">
        <v>808</v>
      </c>
      <c r="X52" s="19" t="s">
        <v>25</v>
      </c>
      <c r="Y52" s="20" t="s">
        <v>462</v>
      </c>
      <c r="Z52" s="20" t="s">
        <v>1004</v>
      </c>
      <c r="AA52" s="20" t="s">
        <v>28</v>
      </c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41"/>
      <c r="IV52" s="41"/>
      <c r="IW52" s="41"/>
      <c r="IX52" s="41"/>
      <c r="IY52" s="41"/>
      <c r="IZ52" s="41"/>
      <c r="JA52" s="41"/>
      <c r="JB52" s="41"/>
      <c r="JC52" s="41"/>
      <c r="JD52" s="41"/>
      <c r="JE52" s="41"/>
      <c r="JF52" s="41"/>
      <c r="JG52" s="41"/>
      <c r="JH52" s="41"/>
      <c r="JI52" s="41"/>
      <c r="JJ52" s="41"/>
      <c r="JK52" s="41"/>
      <c r="JL52" s="41"/>
      <c r="JM52" s="41"/>
      <c r="JN52" s="41"/>
      <c r="JO52" s="41"/>
      <c r="JP52" s="41"/>
      <c r="JQ52" s="41"/>
      <c r="JR52" s="41"/>
      <c r="JS52" s="41"/>
      <c r="JT52" s="41"/>
      <c r="JU52" s="41"/>
      <c r="JV52" s="41"/>
      <c r="JW52" s="41"/>
      <c r="JX52" s="41"/>
      <c r="JY52" s="41"/>
      <c r="JZ52" s="41"/>
      <c r="KA52" s="41"/>
      <c r="KB52" s="41"/>
      <c r="KC52" s="41"/>
      <c r="KD52" s="41"/>
      <c r="KE52" s="41"/>
      <c r="KF52" s="41"/>
      <c r="KG52" s="41"/>
      <c r="KH52" s="41"/>
      <c r="KI52" s="41"/>
      <c r="KJ52" s="41"/>
      <c r="KK52" s="41"/>
    </row>
    <row r="53" spans="1:298" s="39" customFormat="1" ht="31.95" customHeight="1" x14ac:dyDescent="0.3">
      <c r="A53" s="17" t="s">
        <v>1017</v>
      </c>
      <c r="B53" s="18" t="s">
        <v>89</v>
      </c>
      <c r="C53" s="19" t="s">
        <v>29</v>
      </c>
      <c r="D53" s="18" t="s">
        <v>36</v>
      </c>
      <c r="E53" s="20" t="s">
        <v>45</v>
      </c>
      <c r="F53" s="20" t="s">
        <v>1169</v>
      </c>
      <c r="G53" s="21">
        <v>63.5</v>
      </c>
      <c r="H53" s="21">
        <v>66.674999999999997</v>
      </c>
      <c r="I53" s="22">
        <v>30.500000000000004</v>
      </c>
      <c r="J53" s="23">
        <v>1.1000000000000001</v>
      </c>
      <c r="K53" s="23">
        <v>31.600000000000005</v>
      </c>
      <c r="L53" s="23">
        <v>33.600000000000009</v>
      </c>
      <c r="M53" s="23">
        <v>2</v>
      </c>
      <c r="N53" s="21">
        <f t="shared" si="4"/>
        <v>41.080000000000005</v>
      </c>
      <c r="O53" s="21">
        <f t="shared" si="5"/>
        <v>42.723200000000006</v>
      </c>
      <c r="P53" s="21">
        <f>N53+M53</f>
        <v>43.080000000000005</v>
      </c>
      <c r="Q53" s="21">
        <f>O53+M53</f>
        <v>44.723200000000006</v>
      </c>
      <c r="R53" s="24">
        <f t="shared" si="6"/>
        <v>0.23076923076923075</v>
      </c>
      <c r="S53" s="29">
        <f t="shared" si="1"/>
        <v>0.35923209598800138</v>
      </c>
      <c r="T53" s="20" t="s">
        <v>21</v>
      </c>
      <c r="U53" s="42" t="s">
        <v>30</v>
      </c>
      <c r="V53" s="20" t="s">
        <v>23</v>
      </c>
      <c r="W53" s="20" t="s">
        <v>808</v>
      </c>
      <c r="X53" s="19" t="s">
        <v>25</v>
      </c>
      <c r="Y53" s="20" t="s">
        <v>412</v>
      </c>
      <c r="Z53" s="20" t="s">
        <v>1005</v>
      </c>
      <c r="AA53" s="20" t="s">
        <v>28</v>
      </c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  <c r="IQ53" s="41"/>
      <c r="IR53" s="41"/>
      <c r="IS53" s="41"/>
      <c r="IT53" s="41"/>
      <c r="IU53" s="41"/>
      <c r="IV53" s="41"/>
      <c r="IW53" s="41"/>
      <c r="IX53" s="41"/>
      <c r="IY53" s="41"/>
      <c r="IZ53" s="41"/>
      <c r="JA53" s="41"/>
      <c r="JB53" s="41"/>
      <c r="JC53" s="41"/>
      <c r="JD53" s="41"/>
      <c r="JE53" s="41"/>
      <c r="JF53" s="41"/>
      <c r="JG53" s="41"/>
      <c r="JH53" s="41"/>
      <c r="JI53" s="41"/>
      <c r="JJ53" s="41"/>
      <c r="JK53" s="41"/>
      <c r="JL53" s="41"/>
      <c r="JM53" s="41"/>
      <c r="JN53" s="41"/>
      <c r="JO53" s="41"/>
      <c r="JP53" s="41"/>
      <c r="JQ53" s="41"/>
      <c r="JR53" s="41"/>
      <c r="JS53" s="41"/>
      <c r="JT53" s="41"/>
      <c r="JU53" s="41"/>
      <c r="JV53" s="41"/>
      <c r="JW53" s="41"/>
      <c r="JX53" s="41"/>
      <c r="JY53" s="41"/>
      <c r="JZ53" s="41"/>
      <c r="KA53" s="41"/>
      <c r="KB53" s="41"/>
      <c r="KC53" s="41"/>
      <c r="KD53" s="41"/>
      <c r="KE53" s="41"/>
      <c r="KF53" s="41"/>
      <c r="KG53" s="41"/>
      <c r="KH53" s="41"/>
      <c r="KI53" s="41"/>
      <c r="KJ53" s="41"/>
      <c r="KK53" s="41"/>
    </row>
    <row r="54" spans="1:298" s="39" customFormat="1" ht="31.95" customHeight="1" x14ac:dyDescent="0.3">
      <c r="A54" s="17" t="s">
        <v>93</v>
      </c>
      <c r="B54" s="18" t="s">
        <v>92</v>
      </c>
      <c r="C54" s="19" t="s">
        <v>29</v>
      </c>
      <c r="D54" s="18" t="s">
        <v>39</v>
      </c>
      <c r="E54" s="20" t="s">
        <v>59</v>
      </c>
      <c r="F54" s="20" t="s">
        <v>1170</v>
      </c>
      <c r="G54" s="21">
        <v>45.95</v>
      </c>
      <c r="H54" s="21">
        <v>48.247500000000002</v>
      </c>
      <c r="I54" s="46">
        <v>20.950000000000006</v>
      </c>
      <c r="J54" s="47">
        <v>0.9</v>
      </c>
      <c r="K54" s="47">
        <v>24.850000000000005</v>
      </c>
      <c r="L54" s="23">
        <v>26.850000000000005</v>
      </c>
      <c r="M54" s="23">
        <v>2</v>
      </c>
      <c r="N54" s="21">
        <f t="shared" si="4"/>
        <v>32.305000000000007</v>
      </c>
      <c r="O54" s="21">
        <f t="shared" si="5"/>
        <v>33.597200000000008</v>
      </c>
      <c r="P54" s="21">
        <f>N54+M54</f>
        <v>34.305000000000007</v>
      </c>
      <c r="Q54" s="21">
        <f>O54+M54</f>
        <v>35.597200000000008</v>
      </c>
      <c r="R54" s="24">
        <f t="shared" si="6"/>
        <v>0.23076923076923078</v>
      </c>
      <c r="S54" s="29">
        <f t="shared" si="1"/>
        <v>0.30364889372506332</v>
      </c>
      <c r="T54" s="20" t="s">
        <v>21</v>
      </c>
      <c r="U54" s="42" t="s">
        <v>30</v>
      </c>
      <c r="V54" s="20" t="s">
        <v>23</v>
      </c>
      <c r="W54" s="20" t="s">
        <v>808</v>
      </c>
      <c r="X54" s="19" t="s">
        <v>25</v>
      </c>
      <c r="Y54" s="20" t="s">
        <v>462</v>
      </c>
      <c r="Z54" s="20" t="s">
        <v>1004</v>
      </c>
      <c r="AA54" s="20" t="s">
        <v>28</v>
      </c>
      <c r="KL54" s="41"/>
    </row>
    <row r="55" spans="1:298" s="39" customFormat="1" ht="31.95" customHeight="1" x14ac:dyDescent="0.3">
      <c r="A55" s="17" t="s">
        <v>94</v>
      </c>
      <c r="B55" s="18" t="s">
        <v>92</v>
      </c>
      <c r="C55" s="19" t="s">
        <v>17</v>
      </c>
      <c r="D55" s="18" t="s">
        <v>18</v>
      </c>
      <c r="E55" s="20" t="s">
        <v>59</v>
      </c>
      <c r="F55" s="20" t="s">
        <v>1170</v>
      </c>
      <c r="G55" s="21">
        <v>50.100000000000009</v>
      </c>
      <c r="H55" s="21">
        <v>52.605000000000011</v>
      </c>
      <c r="I55" s="22">
        <v>25.100000000000005</v>
      </c>
      <c r="J55" s="23">
        <v>1.3</v>
      </c>
      <c r="K55" s="23">
        <v>26.400000000000006</v>
      </c>
      <c r="L55" s="23" t="s">
        <v>20</v>
      </c>
      <c r="M55" s="23" t="s">
        <v>20</v>
      </c>
      <c r="N55" s="21">
        <f t="shared" si="4"/>
        <v>34.320000000000007</v>
      </c>
      <c r="O55" s="21">
        <f t="shared" si="5"/>
        <v>35.692800000000005</v>
      </c>
      <c r="P55" s="21" t="s">
        <v>20</v>
      </c>
      <c r="Q55" s="21" t="s">
        <v>1332</v>
      </c>
      <c r="R55" s="24">
        <f t="shared" si="6"/>
        <v>0.23076923076923078</v>
      </c>
      <c r="S55" s="29">
        <f t="shared" si="1"/>
        <v>0.32149415454804681</v>
      </c>
      <c r="T55" s="20" t="s">
        <v>21</v>
      </c>
      <c r="U55" s="19" t="s">
        <v>22</v>
      </c>
      <c r="V55" s="20" t="s">
        <v>23</v>
      </c>
      <c r="W55" s="20" t="s">
        <v>808</v>
      </c>
      <c r="X55" s="19" t="s">
        <v>25</v>
      </c>
      <c r="Y55" s="20" t="s">
        <v>26</v>
      </c>
      <c r="Z55" s="20" t="s">
        <v>1003</v>
      </c>
      <c r="AA55" s="20" t="s">
        <v>28</v>
      </c>
      <c r="KL55" s="41"/>
    </row>
    <row r="56" spans="1:298" s="39" customFormat="1" ht="31.95" customHeight="1" x14ac:dyDescent="0.3">
      <c r="A56" s="17" t="s">
        <v>1018</v>
      </c>
      <c r="B56" s="18" t="s">
        <v>92</v>
      </c>
      <c r="C56" s="19" t="s">
        <v>29</v>
      </c>
      <c r="D56" s="18" t="s">
        <v>36</v>
      </c>
      <c r="E56" s="20" t="s">
        <v>59</v>
      </c>
      <c r="F56" s="20" t="s">
        <v>1170</v>
      </c>
      <c r="G56" s="21">
        <v>49.45</v>
      </c>
      <c r="H56" s="21">
        <v>51.922499999999999</v>
      </c>
      <c r="I56" s="22">
        <v>24.450000000000006</v>
      </c>
      <c r="J56" s="23">
        <v>1.1000000000000001</v>
      </c>
      <c r="K56" s="23">
        <v>25.550000000000008</v>
      </c>
      <c r="L56" s="23">
        <v>27.550000000000008</v>
      </c>
      <c r="M56" s="23">
        <v>2</v>
      </c>
      <c r="N56" s="21">
        <f t="shared" si="4"/>
        <v>33.215000000000011</v>
      </c>
      <c r="O56" s="21">
        <f t="shared" si="5"/>
        <v>34.543600000000012</v>
      </c>
      <c r="P56" s="21">
        <f>N56+M56</f>
        <v>35.215000000000011</v>
      </c>
      <c r="Q56" s="21">
        <f>O56+M56</f>
        <v>36.543600000000012</v>
      </c>
      <c r="R56" s="24">
        <f t="shared" si="6"/>
        <v>0.23076923076923078</v>
      </c>
      <c r="S56" s="29">
        <f t="shared" si="1"/>
        <v>0.33470845972362634</v>
      </c>
      <c r="T56" s="20" t="s">
        <v>21</v>
      </c>
      <c r="U56" s="42" t="s">
        <v>30</v>
      </c>
      <c r="V56" s="20" t="s">
        <v>23</v>
      </c>
      <c r="W56" s="20" t="s">
        <v>808</v>
      </c>
      <c r="X56" s="19" t="s">
        <v>25</v>
      </c>
      <c r="Y56" s="20" t="s">
        <v>412</v>
      </c>
      <c r="Z56" s="20" t="s">
        <v>1005</v>
      </c>
      <c r="AA56" s="20" t="s">
        <v>28</v>
      </c>
    </row>
    <row r="57" spans="1:298" s="39" customFormat="1" ht="31.95" customHeight="1" x14ac:dyDescent="0.3">
      <c r="A57" s="17" t="s">
        <v>95</v>
      </c>
      <c r="B57" s="18" t="s">
        <v>96</v>
      </c>
      <c r="C57" s="19" t="s">
        <v>77</v>
      </c>
      <c r="D57" s="18" t="s">
        <v>18</v>
      </c>
      <c r="E57" s="20" t="s">
        <v>97</v>
      </c>
      <c r="F57" s="20" t="s">
        <v>1171</v>
      </c>
      <c r="G57" s="21">
        <v>61.900000000000006</v>
      </c>
      <c r="H57" s="21">
        <v>64.995000000000005</v>
      </c>
      <c r="I57" s="46">
        <v>28.900000000000009</v>
      </c>
      <c r="J57" s="47">
        <v>1.3</v>
      </c>
      <c r="K57" s="47">
        <v>33.20000000000001</v>
      </c>
      <c r="L57" s="23" t="s">
        <v>20</v>
      </c>
      <c r="M57" s="23" t="s">
        <v>20</v>
      </c>
      <c r="N57" s="21">
        <f t="shared" si="4"/>
        <v>43.160000000000018</v>
      </c>
      <c r="O57" s="21">
        <f t="shared" si="5"/>
        <v>44.886400000000016</v>
      </c>
      <c r="P57" s="21" t="s">
        <v>20</v>
      </c>
      <c r="Q57" s="21" t="s">
        <v>1332</v>
      </c>
      <c r="R57" s="24">
        <f t="shared" si="6"/>
        <v>0.23076923076923087</v>
      </c>
      <c r="S57" s="29">
        <f t="shared" si="1"/>
        <v>0.30938687591353159</v>
      </c>
      <c r="T57" s="20" t="s">
        <v>21</v>
      </c>
      <c r="U57" s="19" t="s">
        <v>22</v>
      </c>
      <c r="V57" s="20" t="s">
        <v>23</v>
      </c>
      <c r="W57" s="20" t="s">
        <v>808</v>
      </c>
      <c r="X57" s="19" t="s">
        <v>25</v>
      </c>
      <c r="Y57" s="20" t="s">
        <v>26</v>
      </c>
      <c r="Z57" s="20" t="s">
        <v>1003</v>
      </c>
      <c r="AA57" s="20" t="s">
        <v>28</v>
      </c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  <c r="IW57" s="41"/>
      <c r="IX57" s="41"/>
      <c r="IY57" s="41"/>
      <c r="IZ57" s="41"/>
      <c r="JA57" s="41"/>
      <c r="JB57" s="41"/>
      <c r="JC57" s="41"/>
      <c r="JD57" s="41"/>
      <c r="JE57" s="41"/>
      <c r="JF57" s="41"/>
      <c r="JG57" s="41"/>
      <c r="JH57" s="41"/>
      <c r="JI57" s="41"/>
      <c r="JJ57" s="41"/>
      <c r="JK57" s="41"/>
      <c r="JL57" s="41"/>
      <c r="JM57" s="41"/>
      <c r="JN57" s="41"/>
      <c r="JO57" s="41"/>
      <c r="JP57" s="41"/>
      <c r="JQ57" s="41"/>
      <c r="JR57" s="41"/>
      <c r="JS57" s="41"/>
      <c r="JT57" s="41"/>
      <c r="JU57" s="41"/>
      <c r="JV57" s="41"/>
      <c r="JW57" s="41"/>
      <c r="JX57" s="41"/>
      <c r="JY57" s="41"/>
      <c r="JZ57" s="41"/>
      <c r="KA57" s="41"/>
      <c r="KB57" s="41"/>
      <c r="KC57" s="41"/>
      <c r="KD57" s="41"/>
      <c r="KE57" s="41"/>
      <c r="KF57" s="41"/>
      <c r="KG57" s="41"/>
      <c r="KH57" s="41"/>
      <c r="KI57" s="41"/>
      <c r="KJ57" s="41"/>
      <c r="KK57" s="41"/>
      <c r="KL57" s="41"/>
    </row>
    <row r="58" spans="1:298" s="39" customFormat="1" ht="31.95" customHeight="1" x14ac:dyDescent="0.3">
      <c r="A58" s="17" t="s">
        <v>101</v>
      </c>
      <c r="B58" s="18" t="s">
        <v>100</v>
      </c>
      <c r="C58" s="19" t="s">
        <v>102</v>
      </c>
      <c r="D58" s="18" t="s">
        <v>18</v>
      </c>
      <c r="E58" s="20" t="s">
        <v>34</v>
      </c>
      <c r="F58" s="20" t="s">
        <v>100</v>
      </c>
      <c r="G58" s="21">
        <v>44.9</v>
      </c>
      <c r="H58" s="21">
        <v>47.144999999999996</v>
      </c>
      <c r="I58" s="46">
        <v>21.9</v>
      </c>
      <c r="J58" s="47">
        <v>1.3</v>
      </c>
      <c r="K58" s="47">
        <v>26.2</v>
      </c>
      <c r="L58" s="23" t="s">
        <v>20</v>
      </c>
      <c r="M58" s="23" t="s">
        <v>20</v>
      </c>
      <c r="N58" s="21">
        <f t="shared" si="4"/>
        <v>34.06</v>
      </c>
      <c r="O58" s="21">
        <f t="shared" si="5"/>
        <v>35.422400000000003</v>
      </c>
      <c r="P58" s="21" t="s">
        <v>20</v>
      </c>
      <c r="Q58" s="21" t="s">
        <v>1332</v>
      </c>
      <c r="R58" s="24">
        <f t="shared" si="6"/>
        <v>0.23076923076923084</v>
      </c>
      <c r="S58" s="29">
        <f t="shared" si="1"/>
        <v>0.24864990985258234</v>
      </c>
      <c r="T58" s="20" t="s">
        <v>21</v>
      </c>
      <c r="U58" s="19" t="s">
        <v>22</v>
      </c>
      <c r="V58" s="20" t="s">
        <v>23</v>
      </c>
      <c r="W58" s="20" t="s">
        <v>808</v>
      </c>
      <c r="X58" s="19" t="s">
        <v>25</v>
      </c>
      <c r="Y58" s="20" t="s">
        <v>26</v>
      </c>
      <c r="Z58" s="20" t="s">
        <v>1003</v>
      </c>
      <c r="AA58" s="20" t="s">
        <v>28</v>
      </c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  <c r="IU58" s="41"/>
      <c r="IV58" s="41"/>
      <c r="IW58" s="41"/>
      <c r="IX58" s="41"/>
      <c r="IY58" s="41"/>
      <c r="IZ58" s="41"/>
      <c r="JA58" s="41"/>
      <c r="JB58" s="41"/>
      <c r="JC58" s="41"/>
      <c r="JD58" s="41"/>
      <c r="JE58" s="41"/>
      <c r="JF58" s="41"/>
      <c r="JG58" s="41"/>
      <c r="JH58" s="41"/>
      <c r="JI58" s="41"/>
      <c r="JJ58" s="41"/>
      <c r="JK58" s="41"/>
      <c r="JL58" s="41"/>
      <c r="JM58" s="41"/>
      <c r="JN58" s="41"/>
      <c r="JO58" s="41"/>
      <c r="JP58" s="41"/>
      <c r="JQ58" s="41"/>
      <c r="JR58" s="41"/>
      <c r="JS58" s="41"/>
      <c r="JT58" s="41"/>
      <c r="JU58" s="41"/>
      <c r="JV58" s="41"/>
      <c r="JW58" s="41"/>
      <c r="JX58" s="41"/>
      <c r="JY58" s="41"/>
      <c r="JZ58" s="41"/>
      <c r="KA58" s="41"/>
      <c r="KB58" s="41"/>
      <c r="KC58" s="41"/>
      <c r="KD58" s="41"/>
      <c r="KE58" s="41"/>
      <c r="KF58" s="41"/>
      <c r="KG58" s="41"/>
      <c r="KH58" s="41"/>
      <c r="KI58" s="41"/>
      <c r="KJ58" s="41"/>
      <c r="KK58" s="41"/>
      <c r="KL58" s="41"/>
    </row>
    <row r="59" spans="1:298" s="39" customFormat="1" ht="31.95" customHeight="1" x14ac:dyDescent="0.3">
      <c r="A59" s="17" t="s">
        <v>99</v>
      </c>
      <c r="B59" s="18" t="s">
        <v>100</v>
      </c>
      <c r="C59" s="19" t="s">
        <v>17</v>
      </c>
      <c r="D59" s="18" t="s">
        <v>18</v>
      </c>
      <c r="E59" s="20" t="s">
        <v>34</v>
      </c>
      <c r="F59" s="20" t="s">
        <v>100</v>
      </c>
      <c r="G59" s="21">
        <v>43.65</v>
      </c>
      <c r="H59" s="21">
        <v>45.832499999999996</v>
      </c>
      <c r="I59" s="46">
        <v>20.65</v>
      </c>
      <c r="J59" s="47">
        <v>1.3</v>
      </c>
      <c r="K59" s="47">
        <v>24.66</v>
      </c>
      <c r="L59" s="23" t="s">
        <v>20</v>
      </c>
      <c r="M59" s="23" t="s">
        <v>20</v>
      </c>
      <c r="N59" s="21">
        <f t="shared" si="4"/>
        <v>32.058</v>
      </c>
      <c r="O59" s="21">
        <f t="shared" si="5"/>
        <v>33.340319999999998</v>
      </c>
      <c r="P59" s="21" t="s">
        <v>20</v>
      </c>
      <c r="Q59" s="21" t="s">
        <v>1332</v>
      </c>
      <c r="R59" s="24">
        <f t="shared" si="6"/>
        <v>0.23076923076923075</v>
      </c>
      <c r="S59" s="29">
        <f t="shared" si="1"/>
        <v>0.27256161021109471</v>
      </c>
      <c r="T59" s="20" t="s">
        <v>21</v>
      </c>
      <c r="U59" s="19" t="s">
        <v>22</v>
      </c>
      <c r="V59" s="20" t="s">
        <v>23</v>
      </c>
      <c r="W59" s="20" t="s">
        <v>808</v>
      </c>
      <c r="X59" s="19" t="s">
        <v>25</v>
      </c>
      <c r="Y59" s="20" t="s">
        <v>26</v>
      </c>
      <c r="Z59" s="20" t="s">
        <v>1003</v>
      </c>
      <c r="AA59" s="20" t="s">
        <v>28</v>
      </c>
      <c r="KL59" s="41"/>
    </row>
    <row r="60" spans="1:298" s="39" customFormat="1" ht="31.95" customHeight="1" x14ac:dyDescent="0.3">
      <c r="A60" s="17" t="s">
        <v>101</v>
      </c>
      <c r="B60" s="18" t="s">
        <v>100</v>
      </c>
      <c r="C60" s="19" t="s">
        <v>102</v>
      </c>
      <c r="D60" s="18" t="s">
        <v>18</v>
      </c>
      <c r="E60" s="20" t="s">
        <v>34</v>
      </c>
      <c r="F60" s="20" t="s">
        <v>100</v>
      </c>
      <c r="G60" s="21">
        <v>44.9</v>
      </c>
      <c r="H60" s="21">
        <v>47.144999999999996</v>
      </c>
      <c r="I60" s="22">
        <v>21.9</v>
      </c>
      <c r="J60" s="23">
        <v>1.3</v>
      </c>
      <c r="K60" s="23">
        <v>23.2</v>
      </c>
      <c r="L60" s="23" t="s">
        <v>20</v>
      </c>
      <c r="M60" s="23" t="s">
        <v>20</v>
      </c>
      <c r="N60" s="21">
        <f t="shared" si="4"/>
        <v>30.16</v>
      </c>
      <c r="O60" s="21">
        <f t="shared" si="5"/>
        <v>31.366399999999999</v>
      </c>
      <c r="P60" s="21" t="s">
        <v>20</v>
      </c>
      <c r="Q60" s="21" t="s">
        <v>1332</v>
      </c>
      <c r="R60" s="24">
        <f t="shared" si="6"/>
        <v>0.23076923076923081</v>
      </c>
      <c r="S60" s="29">
        <f t="shared" si="1"/>
        <v>0.33468236292289744</v>
      </c>
      <c r="T60" s="20" t="s">
        <v>21</v>
      </c>
      <c r="U60" s="19" t="s">
        <v>22</v>
      </c>
      <c r="V60" s="20" t="s">
        <v>23</v>
      </c>
      <c r="W60" s="20" t="s">
        <v>808</v>
      </c>
      <c r="X60" s="19" t="s">
        <v>25</v>
      </c>
      <c r="Y60" s="20" t="s">
        <v>26</v>
      </c>
      <c r="Z60" s="20" t="s">
        <v>1003</v>
      </c>
      <c r="AA60" s="20" t="s">
        <v>28</v>
      </c>
    </row>
    <row r="61" spans="1:298" s="39" customFormat="1" ht="31.95" customHeight="1" x14ac:dyDescent="0.3">
      <c r="A61" s="17" t="s">
        <v>99</v>
      </c>
      <c r="B61" s="18" t="s">
        <v>100</v>
      </c>
      <c r="C61" s="19" t="s">
        <v>17</v>
      </c>
      <c r="D61" s="18" t="s">
        <v>18</v>
      </c>
      <c r="E61" s="20" t="s">
        <v>34</v>
      </c>
      <c r="F61" s="20" t="s">
        <v>100</v>
      </c>
      <c r="G61" s="21">
        <v>43.65</v>
      </c>
      <c r="H61" s="21">
        <v>45.832499999999996</v>
      </c>
      <c r="I61" s="22">
        <v>20.65</v>
      </c>
      <c r="J61" s="23">
        <v>1.3</v>
      </c>
      <c r="K61" s="23">
        <v>21.95</v>
      </c>
      <c r="L61" s="23" t="s">
        <v>20</v>
      </c>
      <c r="M61" s="23" t="s">
        <v>20</v>
      </c>
      <c r="N61" s="21">
        <f t="shared" si="4"/>
        <v>28.535</v>
      </c>
      <c r="O61" s="21">
        <f t="shared" si="5"/>
        <v>29.676400000000001</v>
      </c>
      <c r="P61" s="21" t="s">
        <v>20</v>
      </c>
      <c r="Q61" s="21" t="s">
        <v>1332</v>
      </c>
      <c r="R61" s="24">
        <f t="shared" si="6"/>
        <v>0.23076923076923081</v>
      </c>
      <c r="S61" s="29">
        <f t="shared" si="1"/>
        <v>0.35250313642066211</v>
      </c>
      <c r="T61" s="20" t="s">
        <v>21</v>
      </c>
      <c r="U61" s="19" t="s">
        <v>22</v>
      </c>
      <c r="V61" s="20" t="s">
        <v>23</v>
      </c>
      <c r="W61" s="20" t="s">
        <v>808</v>
      </c>
      <c r="X61" s="19" t="s">
        <v>25</v>
      </c>
      <c r="Y61" s="20" t="s">
        <v>26</v>
      </c>
      <c r="Z61" s="20" t="s">
        <v>1003</v>
      </c>
      <c r="AA61" s="20" t="s">
        <v>28</v>
      </c>
    </row>
    <row r="62" spans="1:298" s="39" customFormat="1" ht="31.95" customHeight="1" x14ac:dyDescent="0.3">
      <c r="A62" s="17" t="s">
        <v>103</v>
      </c>
      <c r="B62" s="18" t="s">
        <v>104</v>
      </c>
      <c r="C62" s="19" t="s">
        <v>77</v>
      </c>
      <c r="D62" s="18" t="s">
        <v>18</v>
      </c>
      <c r="E62" s="20" t="s">
        <v>78</v>
      </c>
      <c r="F62" s="20" t="s">
        <v>1165</v>
      </c>
      <c r="G62" s="21">
        <v>39.5</v>
      </c>
      <c r="H62" s="21">
        <v>41.475000000000001</v>
      </c>
      <c r="I62" s="22">
        <v>22.000000000000004</v>
      </c>
      <c r="J62" s="23">
        <v>1.3</v>
      </c>
      <c r="K62" s="23">
        <v>23.300000000000004</v>
      </c>
      <c r="L62" s="23" t="s">
        <v>20</v>
      </c>
      <c r="M62" s="23" t="s">
        <v>20</v>
      </c>
      <c r="N62" s="21">
        <f t="shared" si="4"/>
        <v>30.290000000000006</v>
      </c>
      <c r="O62" s="21">
        <f t="shared" si="5"/>
        <v>31.501600000000007</v>
      </c>
      <c r="P62" s="21" t="s">
        <v>20</v>
      </c>
      <c r="Q62" s="21" t="s">
        <v>1332</v>
      </c>
      <c r="R62" s="24">
        <f t="shared" si="6"/>
        <v>0.23076923076923078</v>
      </c>
      <c r="S62" s="29">
        <f t="shared" si="1"/>
        <v>0.24046775165762493</v>
      </c>
      <c r="T62" s="20" t="s">
        <v>21</v>
      </c>
      <c r="U62" s="19" t="s">
        <v>22</v>
      </c>
      <c r="V62" s="20" t="s">
        <v>23</v>
      </c>
      <c r="W62" s="20" t="s">
        <v>808</v>
      </c>
      <c r="X62" s="19" t="s">
        <v>25</v>
      </c>
      <c r="Y62" s="20" t="s">
        <v>26</v>
      </c>
      <c r="Z62" s="20" t="s">
        <v>1003</v>
      </c>
      <c r="AA62" s="20" t="s">
        <v>28</v>
      </c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  <c r="HW62" s="41"/>
      <c r="HX62" s="41"/>
      <c r="HY62" s="41"/>
      <c r="HZ62" s="41"/>
      <c r="IA62" s="41"/>
      <c r="IB62" s="41"/>
      <c r="IC62" s="41"/>
      <c r="ID62" s="41"/>
      <c r="IE62" s="41"/>
      <c r="IF62" s="41"/>
      <c r="IG62" s="41"/>
      <c r="IH62" s="41"/>
      <c r="II62" s="41"/>
      <c r="IJ62" s="41"/>
      <c r="IK62" s="41"/>
      <c r="IL62" s="41"/>
      <c r="IM62" s="41"/>
      <c r="IN62" s="41"/>
      <c r="IO62" s="41"/>
      <c r="IP62" s="41"/>
      <c r="IQ62" s="41"/>
      <c r="IR62" s="41"/>
      <c r="IS62" s="41"/>
      <c r="IT62" s="41"/>
      <c r="IU62" s="41"/>
      <c r="IV62" s="41"/>
      <c r="IW62" s="41"/>
      <c r="IX62" s="41"/>
      <c r="IY62" s="41"/>
      <c r="IZ62" s="41"/>
      <c r="JA62" s="41"/>
      <c r="JB62" s="41"/>
      <c r="JC62" s="41"/>
      <c r="JD62" s="41"/>
      <c r="JE62" s="41"/>
      <c r="JF62" s="41"/>
      <c r="JG62" s="41"/>
      <c r="JH62" s="41"/>
      <c r="JI62" s="41"/>
      <c r="JJ62" s="41"/>
      <c r="JK62" s="41"/>
      <c r="JL62" s="41"/>
      <c r="JM62" s="41"/>
      <c r="JN62" s="41"/>
      <c r="JO62" s="41"/>
      <c r="JP62" s="41"/>
      <c r="JQ62" s="41"/>
      <c r="JR62" s="41"/>
      <c r="JS62" s="41"/>
      <c r="JT62" s="41"/>
      <c r="JU62" s="41"/>
      <c r="JV62" s="41"/>
      <c r="JW62" s="41"/>
      <c r="JX62" s="41"/>
      <c r="JY62" s="41"/>
      <c r="JZ62" s="41"/>
      <c r="KA62" s="41"/>
      <c r="KB62" s="41"/>
      <c r="KC62" s="41"/>
      <c r="KD62" s="41"/>
      <c r="KE62" s="41"/>
      <c r="KF62" s="41"/>
      <c r="KG62" s="41"/>
      <c r="KH62" s="41"/>
      <c r="KI62" s="41"/>
      <c r="KJ62" s="41"/>
      <c r="KK62" s="41"/>
      <c r="KL62" s="41"/>
    </row>
    <row r="63" spans="1:298" s="39" customFormat="1" ht="31.95" customHeight="1" x14ac:dyDescent="0.3">
      <c r="A63" s="17" t="s">
        <v>105</v>
      </c>
      <c r="B63" s="18" t="s">
        <v>106</v>
      </c>
      <c r="C63" s="19" t="s">
        <v>77</v>
      </c>
      <c r="D63" s="18" t="s">
        <v>18</v>
      </c>
      <c r="E63" s="20" t="s">
        <v>48</v>
      </c>
      <c r="F63" s="20" t="s">
        <v>1172</v>
      </c>
      <c r="G63" s="21">
        <v>65.2</v>
      </c>
      <c r="H63" s="21">
        <v>68.460000000000008</v>
      </c>
      <c r="I63" s="46">
        <v>32.200000000000003</v>
      </c>
      <c r="J63" s="47">
        <v>1.3</v>
      </c>
      <c r="K63" s="47">
        <v>36.5</v>
      </c>
      <c r="L63" s="23" t="s">
        <v>20</v>
      </c>
      <c r="M63" s="23" t="s">
        <v>20</v>
      </c>
      <c r="N63" s="21">
        <f t="shared" si="4"/>
        <v>47.45</v>
      </c>
      <c r="O63" s="21">
        <f t="shared" si="5"/>
        <v>49.348000000000006</v>
      </c>
      <c r="P63" s="21" t="s">
        <v>20</v>
      </c>
      <c r="Q63" s="21" t="s">
        <v>1332</v>
      </c>
      <c r="R63" s="24">
        <f t="shared" si="6"/>
        <v>0.23076923076923081</v>
      </c>
      <c r="S63" s="29">
        <f t="shared" si="1"/>
        <v>0.2791703184341221</v>
      </c>
      <c r="T63" s="20" t="s">
        <v>21</v>
      </c>
      <c r="U63" s="19" t="s">
        <v>22</v>
      </c>
      <c r="V63" s="20" t="s">
        <v>23</v>
      </c>
      <c r="W63" s="20" t="s">
        <v>808</v>
      </c>
      <c r="X63" s="19" t="s">
        <v>25</v>
      </c>
      <c r="Y63" s="20" t="s">
        <v>26</v>
      </c>
      <c r="Z63" s="20" t="s">
        <v>1003</v>
      </c>
      <c r="AA63" s="20" t="s">
        <v>28</v>
      </c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  <c r="IQ63" s="41"/>
      <c r="IR63" s="41"/>
      <c r="IS63" s="41"/>
      <c r="IT63" s="41"/>
      <c r="IU63" s="41"/>
      <c r="IV63" s="41"/>
      <c r="IW63" s="41"/>
      <c r="IX63" s="41"/>
      <c r="IY63" s="41"/>
      <c r="IZ63" s="41"/>
      <c r="JA63" s="41"/>
      <c r="JB63" s="41"/>
      <c r="JC63" s="41"/>
      <c r="JD63" s="41"/>
      <c r="JE63" s="41"/>
      <c r="JF63" s="41"/>
      <c r="JG63" s="41"/>
      <c r="JH63" s="41"/>
      <c r="JI63" s="41"/>
      <c r="JJ63" s="41"/>
      <c r="JK63" s="41"/>
      <c r="JL63" s="41"/>
      <c r="JM63" s="41"/>
      <c r="JN63" s="41"/>
      <c r="JO63" s="41"/>
      <c r="JP63" s="41"/>
      <c r="JQ63" s="41"/>
      <c r="JR63" s="41"/>
      <c r="JS63" s="41"/>
      <c r="JT63" s="41"/>
      <c r="JU63" s="41"/>
      <c r="JV63" s="41"/>
      <c r="JW63" s="41"/>
      <c r="JX63" s="41"/>
      <c r="JY63" s="41"/>
      <c r="JZ63" s="41"/>
      <c r="KA63" s="41"/>
      <c r="KB63" s="41"/>
      <c r="KC63" s="41"/>
      <c r="KD63" s="41"/>
      <c r="KE63" s="41"/>
      <c r="KF63" s="41"/>
      <c r="KG63" s="41"/>
      <c r="KH63" s="41"/>
      <c r="KI63" s="41"/>
      <c r="KJ63" s="41"/>
      <c r="KK63" s="41"/>
      <c r="KL63" s="41"/>
    </row>
    <row r="64" spans="1:298" s="39" customFormat="1" ht="31.95" customHeight="1" x14ac:dyDescent="0.3">
      <c r="A64" s="17" t="s">
        <v>107</v>
      </c>
      <c r="B64" s="18" t="s">
        <v>108</v>
      </c>
      <c r="C64" s="19" t="s">
        <v>44</v>
      </c>
      <c r="D64" s="18" t="s">
        <v>18</v>
      </c>
      <c r="E64" s="20" t="s">
        <v>83</v>
      </c>
      <c r="F64" s="20" t="s">
        <v>1158</v>
      </c>
      <c r="G64" s="21">
        <v>63.75</v>
      </c>
      <c r="H64" s="21">
        <v>66.9375</v>
      </c>
      <c r="I64" s="22">
        <v>34.75</v>
      </c>
      <c r="J64" s="23">
        <v>1.3</v>
      </c>
      <c r="K64" s="23">
        <v>36.049999999999997</v>
      </c>
      <c r="L64" s="23" t="s">
        <v>20</v>
      </c>
      <c r="M64" s="23" t="s">
        <v>20</v>
      </c>
      <c r="N64" s="21">
        <f t="shared" si="4"/>
        <v>46.864999999999995</v>
      </c>
      <c r="O64" s="21">
        <f t="shared" si="5"/>
        <v>48.739599999999996</v>
      </c>
      <c r="P64" s="21" t="s">
        <v>20</v>
      </c>
      <c r="Q64" s="21" t="s">
        <v>1332</v>
      </c>
      <c r="R64" s="24">
        <f t="shared" si="6"/>
        <v>0.23076923076923075</v>
      </c>
      <c r="S64" s="29">
        <f t="shared" si="1"/>
        <v>0.27186405228758176</v>
      </c>
      <c r="T64" s="20" t="s">
        <v>21</v>
      </c>
      <c r="U64" s="19" t="s">
        <v>22</v>
      </c>
      <c r="V64" s="20" t="s">
        <v>23</v>
      </c>
      <c r="W64" s="20" t="s">
        <v>808</v>
      </c>
      <c r="X64" s="19" t="s">
        <v>25</v>
      </c>
      <c r="Y64" s="20" t="s">
        <v>26</v>
      </c>
      <c r="Z64" s="20" t="s">
        <v>1003</v>
      </c>
      <c r="AA64" s="20" t="s">
        <v>28</v>
      </c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  <c r="IQ64" s="41"/>
      <c r="IR64" s="41"/>
      <c r="IS64" s="41"/>
      <c r="IT64" s="41"/>
      <c r="IU64" s="41"/>
      <c r="IV64" s="41"/>
      <c r="IW64" s="41"/>
      <c r="IX64" s="41"/>
      <c r="IY64" s="41"/>
      <c r="IZ64" s="41"/>
      <c r="JA64" s="41"/>
      <c r="JB64" s="41"/>
      <c r="JC64" s="41"/>
      <c r="JD64" s="41"/>
      <c r="JE64" s="41"/>
      <c r="JF64" s="41"/>
      <c r="JG64" s="41"/>
      <c r="JH64" s="41"/>
      <c r="JI64" s="41"/>
      <c r="JJ64" s="41"/>
      <c r="JK64" s="41"/>
      <c r="JL64" s="41"/>
      <c r="JM64" s="41"/>
      <c r="JN64" s="41"/>
      <c r="JO64" s="41"/>
      <c r="JP64" s="41"/>
      <c r="JQ64" s="41"/>
      <c r="JR64" s="41"/>
      <c r="JS64" s="41"/>
      <c r="JT64" s="41"/>
      <c r="JU64" s="41"/>
      <c r="JV64" s="41"/>
      <c r="JW64" s="41"/>
      <c r="JX64" s="41"/>
      <c r="JY64" s="41"/>
      <c r="JZ64" s="41"/>
      <c r="KA64" s="41"/>
      <c r="KB64" s="41"/>
      <c r="KC64" s="41"/>
      <c r="KD64" s="41"/>
      <c r="KE64" s="41"/>
      <c r="KF64" s="41"/>
      <c r="KG64" s="41"/>
      <c r="KH64" s="41"/>
      <c r="KI64" s="41"/>
      <c r="KJ64" s="41"/>
      <c r="KK64" s="41"/>
      <c r="KL64" s="41"/>
    </row>
    <row r="65" spans="1:300" s="39" customFormat="1" ht="31.95" customHeight="1" x14ac:dyDescent="0.3">
      <c r="A65" s="17" t="s">
        <v>109</v>
      </c>
      <c r="B65" s="18" t="s">
        <v>110</v>
      </c>
      <c r="C65" s="19" t="s">
        <v>77</v>
      </c>
      <c r="D65" s="18" t="s">
        <v>18</v>
      </c>
      <c r="E65" s="20" t="s">
        <v>111</v>
      </c>
      <c r="F65" s="20" t="s">
        <v>1173</v>
      </c>
      <c r="G65" s="21">
        <v>52.600000000000009</v>
      </c>
      <c r="H65" s="21">
        <v>55.230000000000011</v>
      </c>
      <c r="I65" s="22">
        <v>23.600000000000005</v>
      </c>
      <c r="J65" s="23">
        <v>1.3</v>
      </c>
      <c r="K65" s="23">
        <v>27.900000000000006</v>
      </c>
      <c r="L65" s="23" t="s">
        <v>20</v>
      </c>
      <c r="M65" s="23" t="s">
        <v>20</v>
      </c>
      <c r="N65" s="21">
        <f t="shared" si="4"/>
        <v>36.27000000000001</v>
      </c>
      <c r="O65" s="21">
        <f t="shared" si="5"/>
        <v>37.720800000000011</v>
      </c>
      <c r="P65" s="21" t="s">
        <v>20</v>
      </c>
      <c r="Q65" s="21" t="s">
        <v>1332</v>
      </c>
      <c r="R65" s="24">
        <f t="shared" si="6"/>
        <v>0.23076923076923084</v>
      </c>
      <c r="S65" s="29">
        <f t="shared" si="1"/>
        <v>0.31702335687126554</v>
      </c>
      <c r="T65" s="20" t="s">
        <v>21</v>
      </c>
      <c r="U65" s="19" t="s">
        <v>22</v>
      </c>
      <c r="V65" s="20" t="s">
        <v>23</v>
      </c>
      <c r="W65" s="20" t="s">
        <v>808</v>
      </c>
      <c r="X65" s="19" t="s">
        <v>25</v>
      </c>
      <c r="Y65" s="20" t="s">
        <v>26</v>
      </c>
      <c r="Z65" s="20" t="s">
        <v>1003</v>
      </c>
      <c r="AA65" s="20" t="s">
        <v>28</v>
      </c>
      <c r="KL65" s="41"/>
    </row>
    <row r="66" spans="1:300" s="39" customFormat="1" ht="31.95" customHeight="1" x14ac:dyDescent="0.3">
      <c r="A66" s="17" t="s">
        <v>112</v>
      </c>
      <c r="B66" s="18" t="s">
        <v>113</v>
      </c>
      <c r="C66" s="19" t="s">
        <v>77</v>
      </c>
      <c r="D66" s="18" t="s">
        <v>18</v>
      </c>
      <c r="E66" s="20" t="s">
        <v>111</v>
      </c>
      <c r="F66" s="20" t="s">
        <v>1173</v>
      </c>
      <c r="G66" s="21">
        <v>52.600000000000009</v>
      </c>
      <c r="H66" s="21">
        <v>55.230000000000011</v>
      </c>
      <c r="I66" s="46">
        <v>23.600000000000005</v>
      </c>
      <c r="J66" s="47">
        <v>1.3</v>
      </c>
      <c r="K66" s="47">
        <v>27.900000000000006</v>
      </c>
      <c r="L66" s="23" t="s">
        <v>20</v>
      </c>
      <c r="M66" s="23" t="s">
        <v>20</v>
      </c>
      <c r="N66" s="21">
        <f t="shared" si="4"/>
        <v>36.27000000000001</v>
      </c>
      <c r="O66" s="21">
        <f t="shared" si="5"/>
        <v>37.720800000000011</v>
      </c>
      <c r="P66" s="21" t="s">
        <v>20</v>
      </c>
      <c r="Q66" s="21" t="s">
        <v>1332</v>
      </c>
      <c r="R66" s="24">
        <f t="shared" si="6"/>
        <v>0.23076923076923084</v>
      </c>
      <c r="S66" s="29">
        <f t="shared" si="1"/>
        <v>0.31702335687126554</v>
      </c>
      <c r="T66" s="20" t="s">
        <v>21</v>
      </c>
      <c r="U66" s="19" t="s">
        <v>22</v>
      </c>
      <c r="V66" s="20" t="s">
        <v>23</v>
      </c>
      <c r="W66" s="20" t="s">
        <v>808</v>
      </c>
      <c r="X66" s="19" t="s">
        <v>25</v>
      </c>
      <c r="Y66" s="20" t="s">
        <v>26</v>
      </c>
      <c r="Z66" s="20" t="s">
        <v>1003</v>
      </c>
      <c r="AA66" s="20" t="s">
        <v>28</v>
      </c>
      <c r="KL66" s="41"/>
    </row>
    <row r="67" spans="1:300" s="39" customFormat="1" ht="31.95" customHeight="1" x14ac:dyDescent="0.3">
      <c r="A67" s="17" t="s">
        <v>114</v>
      </c>
      <c r="B67" s="18" t="s">
        <v>115</v>
      </c>
      <c r="C67" s="19" t="s">
        <v>17</v>
      </c>
      <c r="D67" s="18" t="s">
        <v>18</v>
      </c>
      <c r="E67" s="20" t="s">
        <v>116</v>
      </c>
      <c r="F67" s="20" t="s">
        <v>1170</v>
      </c>
      <c r="G67" s="21">
        <v>50.100000000000009</v>
      </c>
      <c r="H67" s="21">
        <v>52.605000000000011</v>
      </c>
      <c r="I67" s="22">
        <v>25.100000000000005</v>
      </c>
      <c r="J67" s="23">
        <v>1.3</v>
      </c>
      <c r="K67" s="23">
        <v>26.400000000000006</v>
      </c>
      <c r="L67" s="23" t="s">
        <v>20</v>
      </c>
      <c r="M67" s="23" t="s">
        <v>20</v>
      </c>
      <c r="N67" s="21">
        <f t="shared" si="4"/>
        <v>34.320000000000007</v>
      </c>
      <c r="O67" s="21">
        <f t="shared" si="5"/>
        <v>35.692800000000005</v>
      </c>
      <c r="P67" s="21" t="s">
        <v>20</v>
      </c>
      <c r="Q67" s="21" t="s">
        <v>1332</v>
      </c>
      <c r="R67" s="24">
        <f t="shared" si="6"/>
        <v>0.23076923076923078</v>
      </c>
      <c r="S67" s="29">
        <f t="shared" si="1"/>
        <v>0.32149415454804681</v>
      </c>
      <c r="T67" s="20" t="s">
        <v>21</v>
      </c>
      <c r="U67" s="19" t="s">
        <v>22</v>
      </c>
      <c r="V67" s="20" t="s">
        <v>23</v>
      </c>
      <c r="W67" s="20" t="s">
        <v>808</v>
      </c>
      <c r="X67" s="19" t="s">
        <v>25</v>
      </c>
      <c r="Y67" s="20" t="s">
        <v>26</v>
      </c>
      <c r="Z67" s="20" t="s">
        <v>1003</v>
      </c>
      <c r="AA67" s="20" t="s">
        <v>28</v>
      </c>
      <c r="KL67" s="41"/>
    </row>
    <row r="68" spans="1:300" s="39" customFormat="1" ht="31.95" customHeight="1" x14ac:dyDescent="0.3">
      <c r="A68" s="17" t="s">
        <v>117</v>
      </c>
      <c r="B68" s="18" t="s">
        <v>118</v>
      </c>
      <c r="C68" s="19" t="s">
        <v>77</v>
      </c>
      <c r="D68" s="18" t="s">
        <v>18</v>
      </c>
      <c r="E68" s="20" t="s">
        <v>80</v>
      </c>
      <c r="F68" s="20" t="s">
        <v>1174</v>
      </c>
      <c r="G68" s="21">
        <f>N68*1.25</f>
        <v>43.550000000000004</v>
      </c>
      <c r="H68" s="21">
        <v>45.727500000000006</v>
      </c>
      <c r="I68" s="22">
        <v>22.5</v>
      </c>
      <c r="J68" s="23">
        <v>1.3</v>
      </c>
      <c r="K68" s="23">
        <v>26.8</v>
      </c>
      <c r="L68" s="23" t="s">
        <v>20</v>
      </c>
      <c r="M68" s="23" t="s">
        <v>20</v>
      </c>
      <c r="N68" s="21">
        <f t="shared" si="4"/>
        <v>34.840000000000003</v>
      </c>
      <c r="O68" s="21">
        <f t="shared" si="5"/>
        <v>36.233600000000003</v>
      </c>
      <c r="P68" s="21" t="s">
        <v>20</v>
      </c>
      <c r="Q68" s="21" t="s">
        <v>1332</v>
      </c>
      <c r="R68" s="24">
        <f t="shared" si="6"/>
        <v>0.23076923076923084</v>
      </c>
      <c r="S68" s="29">
        <f t="shared" si="1"/>
        <v>0.20761904761904768</v>
      </c>
      <c r="T68" s="20" t="s">
        <v>21</v>
      </c>
      <c r="U68" s="19" t="s">
        <v>22</v>
      </c>
      <c r="V68" s="20" t="s">
        <v>23</v>
      </c>
      <c r="W68" s="20" t="s">
        <v>808</v>
      </c>
      <c r="X68" s="19" t="s">
        <v>25</v>
      </c>
      <c r="Y68" s="20" t="s">
        <v>26</v>
      </c>
      <c r="Z68" s="20" t="s">
        <v>1003</v>
      </c>
      <c r="AA68" s="20" t="s">
        <v>28</v>
      </c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  <c r="IR68" s="41"/>
      <c r="IS68" s="41"/>
      <c r="IT68" s="41"/>
      <c r="IU68" s="41"/>
      <c r="IV68" s="41"/>
      <c r="IW68" s="41"/>
      <c r="IX68" s="41"/>
      <c r="IY68" s="41"/>
      <c r="IZ68" s="41"/>
      <c r="JA68" s="41"/>
      <c r="JB68" s="41"/>
      <c r="JC68" s="41"/>
      <c r="JD68" s="41"/>
      <c r="JE68" s="41"/>
      <c r="JF68" s="41"/>
      <c r="JG68" s="41"/>
      <c r="JH68" s="41"/>
      <c r="JI68" s="41"/>
      <c r="JJ68" s="41"/>
      <c r="JK68" s="41"/>
      <c r="JL68" s="41"/>
      <c r="JM68" s="41"/>
      <c r="JN68" s="41"/>
      <c r="JO68" s="41"/>
      <c r="JP68" s="41"/>
      <c r="JQ68" s="41"/>
      <c r="JR68" s="41"/>
      <c r="JS68" s="41"/>
      <c r="JT68" s="41"/>
      <c r="JU68" s="41"/>
      <c r="JV68" s="41"/>
      <c r="JW68" s="41"/>
      <c r="JX68" s="41"/>
      <c r="JY68" s="41"/>
      <c r="JZ68" s="41"/>
      <c r="KA68" s="41"/>
      <c r="KB68" s="41"/>
      <c r="KC68" s="41"/>
      <c r="KD68" s="41"/>
      <c r="KE68" s="41"/>
      <c r="KF68" s="41"/>
      <c r="KG68" s="41"/>
      <c r="KH68" s="41"/>
      <c r="KI68" s="41"/>
      <c r="KJ68" s="41"/>
      <c r="KK68" s="41"/>
      <c r="KL68" s="41"/>
    </row>
    <row r="69" spans="1:300" s="39" customFormat="1" ht="31.95" customHeight="1" x14ac:dyDescent="0.3">
      <c r="A69" s="17" t="s">
        <v>1074</v>
      </c>
      <c r="B69" s="18" t="s">
        <v>1121</v>
      </c>
      <c r="C69" s="19"/>
      <c r="D69" s="18" t="s">
        <v>18</v>
      </c>
      <c r="E69" s="20" t="s">
        <v>19</v>
      </c>
      <c r="F69" s="20" t="s">
        <v>1147</v>
      </c>
      <c r="G69" s="21"/>
      <c r="H69" s="21">
        <v>50.79</v>
      </c>
      <c r="I69" s="22">
        <f>VLOOKUP(A:A,'[1]ALL Carpet'!$A:$M,13,0)</f>
        <v>28.79</v>
      </c>
      <c r="J69" s="23">
        <v>1.3</v>
      </c>
      <c r="K69" s="23">
        <f>SUM(I69:J69)</f>
        <v>30.09</v>
      </c>
      <c r="L69" s="23" t="s">
        <v>20</v>
      </c>
      <c r="M69" s="23" t="s">
        <v>20</v>
      </c>
      <c r="N69" s="21"/>
      <c r="O69" s="21">
        <f>H69*0.8</f>
        <v>40.632000000000005</v>
      </c>
      <c r="P69" s="21" t="s">
        <v>20</v>
      </c>
      <c r="Q69" s="21" t="s">
        <v>1332</v>
      </c>
      <c r="R69" s="24" t="e">
        <f t="shared" si="6"/>
        <v>#DIV/0!</v>
      </c>
      <c r="S69" s="29">
        <f t="shared" si="1"/>
        <v>0.1999999999999999</v>
      </c>
      <c r="T69" s="20" t="s">
        <v>21</v>
      </c>
      <c r="U69" s="42" t="s">
        <v>22</v>
      </c>
      <c r="V69" s="20" t="s">
        <v>810</v>
      </c>
      <c r="W69" s="20" t="s">
        <v>808</v>
      </c>
      <c r="X69" s="19" t="s">
        <v>25</v>
      </c>
      <c r="Y69" s="20" t="s">
        <v>26</v>
      </c>
      <c r="Z69" s="20" t="s">
        <v>1003</v>
      </c>
      <c r="AA69" s="20" t="s">
        <v>28</v>
      </c>
      <c r="KM69" s="41"/>
      <c r="KN69" s="41"/>
    </row>
    <row r="70" spans="1:300" s="39" customFormat="1" ht="31.95" customHeight="1" x14ac:dyDescent="0.3">
      <c r="A70" s="17" t="s">
        <v>1075</v>
      </c>
      <c r="B70" s="18" t="s">
        <v>1121</v>
      </c>
      <c r="C70" s="19" t="s">
        <v>29</v>
      </c>
      <c r="D70" s="18" t="s">
        <v>36</v>
      </c>
      <c r="E70" s="20" t="s">
        <v>19</v>
      </c>
      <c r="F70" s="20" t="s">
        <v>1147</v>
      </c>
      <c r="G70" s="21"/>
      <c r="H70" s="21">
        <v>50.79</v>
      </c>
      <c r="I70" s="22">
        <f>VLOOKUP(A:A,'[1]ALL Carpet'!$A:$M,13,0)</f>
        <v>28.79</v>
      </c>
      <c r="J70" s="23">
        <v>1.1000000000000001</v>
      </c>
      <c r="K70" s="23">
        <f>SUM(I70:J70)</f>
        <v>29.89</v>
      </c>
      <c r="L70" s="23">
        <f>K70+M70</f>
        <v>31.89</v>
      </c>
      <c r="M70" s="23">
        <v>2</v>
      </c>
      <c r="N70" s="21"/>
      <c r="O70" s="21">
        <f>H70*0.75</f>
        <v>38.092500000000001</v>
      </c>
      <c r="P70" s="21">
        <f>N70+M70</f>
        <v>2</v>
      </c>
      <c r="Q70" s="21">
        <f>O70+M70</f>
        <v>40.092500000000001</v>
      </c>
      <c r="R70" s="24" t="e">
        <f t="shared" si="6"/>
        <v>#DIV/0!</v>
      </c>
      <c r="S70" s="29">
        <f t="shared" si="1"/>
        <v>0.24999999999999997</v>
      </c>
      <c r="T70" s="20" t="s">
        <v>21</v>
      </c>
      <c r="U70" s="42" t="s">
        <v>30</v>
      </c>
      <c r="V70" s="20" t="s">
        <v>810</v>
      </c>
      <c r="W70" s="20" t="s">
        <v>808</v>
      </c>
      <c r="X70" s="19" t="s">
        <v>25</v>
      </c>
      <c r="Y70" s="20" t="s">
        <v>26</v>
      </c>
      <c r="Z70" s="20" t="s">
        <v>1003</v>
      </c>
      <c r="AA70" s="20" t="s">
        <v>28</v>
      </c>
      <c r="KM70" s="41"/>
      <c r="KN70" s="41"/>
    </row>
    <row r="71" spans="1:300" s="39" customFormat="1" ht="31.95" customHeight="1" x14ac:dyDescent="0.3">
      <c r="A71" s="17" t="s">
        <v>1076</v>
      </c>
      <c r="B71" s="18" t="s">
        <v>1121</v>
      </c>
      <c r="C71" s="19" t="s">
        <v>29</v>
      </c>
      <c r="D71" s="18" t="s">
        <v>39</v>
      </c>
      <c r="E71" s="20" t="s">
        <v>19</v>
      </c>
      <c r="F71" s="20" t="s">
        <v>1147</v>
      </c>
      <c r="G71" s="21"/>
      <c r="H71" s="21">
        <v>46.79</v>
      </c>
      <c r="I71" s="22">
        <f>VLOOKUP(A:A,'[1]ALL Carpet'!$A:$M,13,0)</f>
        <v>24.79</v>
      </c>
      <c r="J71" s="23">
        <v>0.9</v>
      </c>
      <c r="K71" s="23">
        <f>SUM(I71:J71)</f>
        <v>25.689999999999998</v>
      </c>
      <c r="L71" s="23">
        <f>K71+M71</f>
        <v>27.689999999999998</v>
      </c>
      <c r="M71" s="23">
        <v>2</v>
      </c>
      <c r="N71" s="21"/>
      <c r="O71" s="21">
        <f>H71*0.75</f>
        <v>35.092500000000001</v>
      </c>
      <c r="P71" s="21">
        <f>N71+M71</f>
        <v>2</v>
      </c>
      <c r="Q71" s="21">
        <f>O71+M71</f>
        <v>37.092500000000001</v>
      </c>
      <c r="R71" s="24" t="e">
        <f t="shared" si="6"/>
        <v>#DIV/0!</v>
      </c>
      <c r="S71" s="29">
        <f t="shared" si="1"/>
        <v>0.24999999999999997</v>
      </c>
      <c r="T71" s="20" t="s">
        <v>1350</v>
      </c>
      <c r="U71" s="42" t="s">
        <v>30</v>
      </c>
      <c r="V71" s="20" t="s">
        <v>810</v>
      </c>
      <c r="W71" s="20" t="s">
        <v>808</v>
      </c>
      <c r="X71" s="19" t="s">
        <v>25</v>
      </c>
      <c r="Y71" s="20" t="s">
        <v>26</v>
      </c>
      <c r="Z71" s="20" t="s">
        <v>1003</v>
      </c>
      <c r="AA71" s="20" t="s">
        <v>28</v>
      </c>
      <c r="KM71" s="41"/>
      <c r="KN71" s="41"/>
    </row>
    <row r="72" spans="1:300" s="39" customFormat="1" ht="31.95" customHeight="1" x14ac:dyDescent="0.3">
      <c r="A72" s="17" t="s">
        <v>119</v>
      </c>
      <c r="B72" s="18" t="s">
        <v>120</v>
      </c>
      <c r="C72" s="19" t="s">
        <v>77</v>
      </c>
      <c r="D72" s="18" t="s">
        <v>18</v>
      </c>
      <c r="E72" s="20" t="s">
        <v>121</v>
      </c>
      <c r="F72" s="20" t="s">
        <v>1175</v>
      </c>
      <c r="G72" s="21">
        <v>51.050000000000004</v>
      </c>
      <c r="H72" s="21">
        <v>53.602500000000006</v>
      </c>
      <c r="I72" s="22">
        <v>26.050000000000004</v>
      </c>
      <c r="J72" s="23">
        <v>1.3</v>
      </c>
      <c r="K72" s="23">
        <v>30.350000000000005</v>
      </c>
      <c r="L72" s="23" t="s">
        <v>20</v>
      </c>
      <c r="M72" s="23" t="s">
        <v>20</v>
      </c>
      <c r="N72" s="21">
        <f t="shared" ref="N72:N84" si="7">K72*1.3</f>
        <v>39.455000000000005</v>
      </c>
      <c r="O72" s="21">
        <f t="shared" ref="O72:O84" si="8">(N72*4%)+N72</f>
        <v>41.033200000000008</v>
      </c>
      <c r="P72" s="21" t="s">
        <v>20</v>
      </c>
      <c r="Q72" s="21" t="s">
        <v>1332</v>
      </c>
      <c r="R72" s="24">
        <f t="shared" si="6"/>
        <v>0.23076923076923075</v>
      </c>
      <c r="S72" s="29">
        <f t="shared" ref="S72:S135" si="9">(H72-O72)/H72</f>
        <v>0.23449092859474832</v>
      </c>
      <c r="T72" s="20" t="s">
        <v>21</v>
      </c>
      <c r="U72" s="19" t="s">
        <v>22</v>
      </c>
      <c r="V72" s="20" t="s">
        <v>23</v>
      </c>
      <c r="W72" s="20" t="s">
        <v>808</v>
      </c>
      <c r="X72" s="19" t="s">
        <v>25</v>
      </c>
      <c r="Y72" s="20" t="s">
        <v>26</v>
      </c>
      <c r="Z72" s="20" t="s">
        <v>1003</v>
      </c>
      <c r="AA72" s="20" t="s">
        <v>28</v>
      </c>
      <c r="KL72" s="41"/>
    </row>
    <row r="73" spans="1:300" s="39" customFormat="1" ht="31.95" customHeight="1" x14ac:dyDescent="0.3">
      <c r="A73" s="17" t="s">
        <v>1019</v>
      </c>
      <c r="B73" s="18" t="s">
        <v>122</v>
      </c>
      <c r="C73" s="19" t="s">
        <v>29</v>
      </c>
      <c r="D73" s="18" t="s">
        <v>36</v>
      </c>
      <c r="E73" s="20" t="s">
        <v>59</v>
      </c>
      <c r="F73" s="20" t="s">
        <v>1166</v>
      </c>
      <c r="G73" s="21">
        <v>55.79</v>
      </c>
      <c r="H73" s="21">
        <v>58.579499999999996</v>
      </c>
      <c r="I73" s="22">
        <v>30.79</v>
      </c>
      <c r="J73" s="23">
        <v>1.1000000000000001</v>
      </c>
      <c r="K73" s="23">
        <v>31.89</v>
      </c>
      <c r="L73" s="23">
        <v>33.89</v>
      </c>
      <c r="M73" s="23">
        <v>2</v>
      </c>
      <c r="N73" s="21">
        <f t="shared" si="7"/>
        <v>41.457000000000001</v>
      </c>
      <c r="O73" s="21">
        <f t="shared" si="8"/>
        <v>43.115279999999998</v>
      </c>
      <c r="P73" s="21">
        <f>N73+M73</f>
        <v>43.457000000000001</v>
      </c>
      <c r="Q73" s="21">
        <f>O73+M73</f>
        <v>45.115279999999998</v>
      </c>
      <c r="R73" s="24">
        <f t="shared" si="6"/>
        <v>0.23076923076923078</v>
      </c>
      <c r="S73" s="29">
        <f t="shared" si="9"/>
        <v>0.26398688961155348</v>
      </c>
      <c r="T73" s="20" t="s">
        <v>21</v>
      </c>
      <c r="U73" s="42" t="s">
        <v>30</v>
      </c>
      <c r="V73" s="20" t="s">
        <v>810</v>
      </c>
      <c r="W73" s="20" t="s">
        <v>808</v>
      </c>
      <c r="X73" s="19" t="s">
        <v>25</v>
      </c>
      <c r="Y73" s="20" t="s">
        <v>412</v>
      </c>
      <c r="Z73" s="20" t="s">
        <v>1005</v>
      </c>
      <c r="AA73" s="20" t="s">
        <v>28</v>
      </c>
    </row>
    <row r="74" spans="1:300" s="39" customFormat="1" ht="31.95" customHeight="1" x14ac:dyDescent="0.3">
      <c r="A74" s="17" t="s">
        <v>123</v>
      </c>
      <c r="B74" s="18" t="s">
        <v>122</v>
      </c>
      <c r="C74" s="19" t="s">
        <v>29</v>
      </c>
      <c r="D74" s="18" t="s">
        <v>39</v>
      </c>
      <c r="E74" s="20" t="s">
        <v>59</v>
      </c>
      <c r="F74" s="20" t="s">
        <v>1166</v>
      </c>
      <c r="G74" s="21">
        <v>49.1</v>
      </c>
      <c r="H74" s="21">
        <v>51.555</v>
      </c>
      <c r="I74" s="22">
        <v>24.1</v>
      </c>
      <c r="J74" s="23">
        <v>0.9</v>
      </c>
      <c r="K74" s="23">
        <v>25</v>
      </c>
      <c r="L74" s="23">
        <v>27</v>
      </c>
      <c r="M74" s="23">
        <v>2</v>
      </c>
      <c r="N74" s="21">
        <f t="shared" si="7"/>
        <v>32.5</v>
      </c>
      <c r="O74" s="21">
        <f t="shared" si="8"/>
        <v>33.799999999999997</v>
      </c>
      <c r="P74" s="21">
        <f>N74+M74</f>
        <v>34.5</v>
      </c>
      <c r="Q74" s="21">
        <f>O74+M74</f>
        <v>35.799999999999997</v>
      </c>
      <c r="R74" s="24">
        <f t="shared" si="6"/>
        <v>0.23076923076923078</v>
      </c>
      <c r="S74" s="29">
        <f t="shared" si="9"/>
        <v>0.34438948695567845</v>
      </c>
      <c r="T74" s="20" t="s">
        <v>21</v>
      </c>
      <c r="U74" s="42" t="s">
        <v>30</v>
      </c>
      <c r="V74" s="20" t="s">
        <v>810</v>
      </c>
      <c r="W74" s="20" t="s">
        <v>808</v>
      </c>
      <c r="X74" s="19" t="s">
        <v>25</v>
      </c>
      <c r="Y74" s="20" t="s">
        <v>462</v>
      </c>
      <c r="Z74" s="20" t="s">
        <v>1004</v>
      </c>
      <c r="AA74" s="20" t="s">
        <v>28</v>
      </c>
    </row>
    <row r="75" spans="1:300" s="39" customFormat="1" ht="31.95" customHeight="1" x14ac:dyDescent="0.3">
      <c r="A75" s="17" t="s">
        <v>124</v>
      </c>
      <c r="B75" s="18" t="s">
        <v>122</v>
      </c>
      <c r="C75" s="19" t="s">
        <v>33</v>
      </c>
      <c r="D75" s="18" t="s">
        <v>18</v>
      </c>
      <c r="E75" s="20" t="s">
        <v>59</v>
      </c>
      <c r="F75" s="20" t="s">
        <v>1166</v>
      </c>
      <c r="G75" s="21">
        <v>62</v>
      </c>
      <c r="H75" s="21">
        <v>65.099999999999994</v>
      </c>
      <c r="I75" s="22">
        <v>29</v>
      </c>
      <c r="J75" s="23">
        <v>1.3</v>
      </c>
      <c r="K75" s="23">
        <v>30.3</v>
      </c>
      <c r="L75" s="23" t="s">
        <v>20</v>
      </c>
      <c r="M75" s="23" t="s">
        <v>20</v>
      </c>
      <c r="N75" s="21">
        <f t="shared" si="7"/>
        <v>39.39</v>
      </c>
      <c r="O75" s="21">
        <f t="shared" si="8"/>
        <v>40.965600000000002</v>
      </c>
      <c r="P75" s="21" t="s">
        <v>20</v>
      </c>
      <c r="Q75" s="21" t="s">
        <v>1332</v>
      </c>
      <c r="R75" s="24">
        <f t="shared" si="6"/>
        <v>0.23076923076923075</v>
      </c>
      <c r="S75" s="29">
        <f t="shared" si="9"/>
        <v>0.37072811059907823</v>
      </c>
      <c r="T75" s="20" t="s">
        <v>21</v>
      </c>
      <c r="U75" s="19" t="s">
        <v>22</v>
      </c>
      <c r="V75" s="20" t="s">
        <v>23</v>
      </c>
      <c r="W75" s="20" t="s">
        <v>808</v>
      </c>
      <c r="X75" s="19" t="s">
        <v>25</v>
      </c>
      <c r="Y75" s="20" t="s">
        <v>26</v>
      </c>
      <c r="Z75" s="20" t="s">
        <v>1003</v>
      </c>
      <c r="AA75" s="20" t="s">
        <v>28</v>
      </c>
    </row>
    <row r="76" spans="1:300" s="39" customFormat="1" ht="31.95" customHeight="1" x14ac:dyDescent="0.3">
      <c r="A76" s="17" t="s">
        <v>874</v>
      </c>
      <c r="B76" s="18" t="s">
        <v>875</v>
      </c>
      <c r="C76" s="19" t="s">
        <v>33</v>
      </c>
      <c r="D76" s="18" t="s">
        <v>18</v>
      </c>
      <c r="E76" s="20" t="s">
        <v>157</v>
      </c>
      <c r="F76" s="20" t="s">
        <v>1159</v>
      </c>
      <c r="G76" s="21">
        <v>47.79</v>
      </c>
      <c r="H76" s="21">
        <v>50.179499999999997</v>
      </c>
      <c r="I76" s="22">
        <v>25.79</v>
      </c>
      <c r="J76" s="23">
        <v>1.3</v>
      </c>
      <c r="K76" s="23">
        <f>I76+J76</f>
        <v>27.09</v>
      </c>
      <c r="L76" s="23" t="s">
        <v>20</v>
      </c>
      <c r="M76" s="23" t="s">
        <v>20</v>
      </c>
      <c r="N76" s="21">
        <f t="shared" si="7"/>
        <v>35.216999999999999</v>
      </c>
      <c r="O76" s="21">
        <f t="shared" si="8"/>
        <v>36.625679999999996</v>
      </c>
      <c r="P76" s="21" t="s">
        <v>20</v>
      </c>
      <c r="Q76" s="21" t="s">
        <v>1332</v>
      </c>
      <c r="R76" s="40"/>
      <c r="S76" s="29">
        <f t="shared" si="9"/>
        <v>0.27010671688637794</v>
      </c>
      <c r="T76" s="20" t="s">
        <v>21</v>
      </c>
      <c r="U76" s="19" t="s">
        <v>22</v>
      </c>
      <c r="V76" s="20" t="s">
        <v>23</v>
      </c>
      <c r="W76" s="20" t="s">
        <v>808</v>
      </c>
      <c r="X76" s="19" t="s">
        <v>25</v>
      </c>
      <c r="Y76" s="20" t="s">
        <v>26</v>
      </c>
      <c r="Z76" s="20" t="s">
        <v>1003</v>
      </c>
      <c r="AA76" s="20" t="s">
        <v>28</v>
      </c>
    </row>
    <row r="77" spans="1:300" s="39" customFormat="1" ht="31.95" customHeight="1" x14ac:dyDescent="0.3">
      <c r="A77" s="17" t="s">
        <v>125</v>
      </c>
      <c r="B77" s="18" t="s">
        <v>126</v>
      </c>
      <c r="C77" s="19" t="s">
        <v>33</v>
      </c>
      <c r="D77" s="18" t="s">
        <v>18</v>
      </c>
      <c r="E77" s="20" t="s">
        <v>48</v>
      </c>
      <c r="F77" s="20" t="s">
        <v>1167</v>
      </c>
      <c r="G77" s="21">
        <v>56.79</v>
      </c>
      <c r="H77" s="21">
        <v>59.6295</v>
      </c>
      <c r="I77" s="22">
        <v>31.79</v>
      </c>
      <c r="J77" s="23">
        <v>1.3</v>
      </c>
      <c r="K77" s="23">
        <v>33.089999999999996</v>
      </c>
      <c r="L77" s="23" t="s">
        <v>20</v>
      </c>
      <c r="M77" s="23" t="s">
        <v>20</v>
      </c>
      <c r="N77" s="21">
        <f t="shared" si="7"/>
        <v>43.016999999999996</v>
      </c>
      <c r="O77" s="21">
        <f t="shared" si="8"/>
        <v>44.737679999999997</v>
      </c>
      <c r="P77" s="21" t="s">
        <v>20</v>
      </c>
      <c r="Q77" s="21" t="s">
        <v>1332</v>
      </c>
      <c r="R77" s="24">
        <f t="shared" ref="R77:R108" si="10">(N77-K77)/N77</f>
        <v>0.23076923076923078</v>
      </c>
      <c r="S77" s="29">
        <f t="shared" si="9"/>
        <v>0.24973913918446411</v>
      </c>
      <c r="T77" s="20" t="s">
        <v>21</v>
      </c>
      <c r="U77" s="19" t="s">
        <v>22</v>
      </c>
      <c r="V77" s="20" t="s">
        <v>23</v>
      </c>
      <c r="W77" s="20" t="s">
        <v>808</v>
      </c>
      <c r="X77" s="19" t="s">
        <v>25</v>
      </c>
      <c r="Y77" s="20" t="s">
        <v>26</v>
      </c>
      <c r="Z77" s="20" t="s">
        <v>1003</v>
      </c>
      <c r="AA77" s="20" t="s">
        <v>28</v>
      </c>
    </row>
    <row r="78" spans="1:300" s="39" customFormat="1" ht="31.95" customHeight="1" x14ac:dyDescent="0.3">
      <c r="A78" s="17" t="s">
        <v>127</v>
      </c>
      <c r="B78" s="18" t="s">
        <v>128</v>
      </c>
      <c r="C78" s="19" t="s">
        <v>17</v>
      </c>
      <c r="D78" s="18" t="s">
        <v>18</v>
      </c>
      <c r="E78" s="20" t="s">
        <v>129</v>
      </c>
      <c r="F78" s="20" t="s">
        <v>1176</v>
      </c>
      <c r="G78" s="21">
        <f>N78*1.25</f>
        <v>41.924999999999997</v>
      </c>
      <c r="H78" s="21">
        <v>44.021249999999995</v>
      </c>
      <c r="I78" s="22">
        <v>21.5</v>
      </c>
      <c r="J78" s="23">
        <v>1.3</v>
      </c>
      <c r="K78" s="23">
        <v>25.8</v>
      </c>
      <c r="L78" s="23" t="s">
        <v>20</v>
      </c>
      <c r="M78" s="23" t="s">
        <v>20</v>
      </c>
      <c r="N78" s="21">
        <f t="shared" si="7"/>
        <v>33.54</v>
      </c>
      <c r="O78" s="21">
        <f t="shared" si="8"/>
        <v>34.881599999999999</v>
      </c>
      <c r="P78" s="21" t="s">
        <v>20</v>
      </c>
      <c r="Q78" s="21" t="s">
        <v>1332</v>
      </c>
      <c r="R78" s="24">
        <f t="shared" si="10"/>
        <v>0.23076923076923073</v>
      </c>
      <c r="S78" s="29">
        <f t="shared" si="9"/>
        <v>0.20761904761904756</v>
      </c>
      <c r="T78" s="20" t="s">
        <v>21</v>
      </c>
      <c r="U78" s="19" t="s">
        <v>22</v>
      </c>
      <c r="V78" s="20" t="s">
        <v>23</v>
      </c>
      <c r="W78" s="20" t="s">
        <v>808</v>
      </c>
      <c r="X78" s="19" t="s">
        <v>25</v>
      </c>
      <c r="Y78" s="20" t="s">
        <v>26</v>
      </c>
      <c r="Z78" s="20" t="s">
        <v>1003</v>
      </c>
      <c r="AA78" s="20" t="s">
        <v>28</v>
      </c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  <c r="IV78" s="41"/>
      <c r="IW78" s="41"/>
      <c r="IX78" s="41"/>
      <c r="IY78" s="41"/>
      <c r="IZ78" s="41"/>
      <c r="JA78" s="41"/>
      <c r="JB78" s="41"/>
      <c r="JC78" s="41"/>
      <c r="JD78" s="41"/>
      <c r="JE78" s="41"/>
      <c r="JF78" s="41"/>
      <c r="JG78" s="41"/>
      <c r="JH78" s="41"/>
      <c r="JI78" s="41"/>
      <c r="JJ78" s="41"/>
      <c r="JK78" s="41"/>
      <c r="JL78" s="41"/>
      <c r="JM78" s="41"/>
      <c r="JN78" s="41"/>
      <c r="JO78" s="41"/>
      <c r="JP78" s="41"/>
      <c r="JQ78" s="41"/>
      <c r="JR78" s="41"/>
      <c r="JS78" s="41"/>
      <c r="JT78" s="41"/>
      <c r="JU78" s="41"/>
      <c r="JV78" s="41"/>
      <c r="JW78" s="41"/>
      <c r="JX78" s="41"/>
      <c r="JY78" s="41"/>
      <c r="JZ78" s="41"/>
      <c r="KA78" s="41"/>
      <c r="KB78" s="41"/>
      <c r="KC78" s="41"/>
      <c r="KD78" s="41"/>
      <c r="KE78" s="41"/>
      <c r="KF78" s="41"/>
      <c r="KG78" s="41"/>
      <c r="KH78" s="41"/>
      <c r="KI78" s="41"/>
      <c r="KJ78" s="41"/>
      <c r="KK78" s="41"/>
      <c r="KL78" s="41"/>
    </row>
    <row r="79" spans="1:300" s="39" customFormat="1" ht="31.95" customHeight="1" x14ac:dyDescent="0.3">
      <c r="A79" s="17" t="s">
        <v>131</v>
      </c>
      <c r="B79" s="18" t="s">
        <v>130</v>
      </c>
      <c r="C79" s="19" t="s">
        <v>29</v>
      </c>
      <c r="D79" s="18" t="s">
        <v>39</v>
      </c>
      <c r="E79" s="20" t="s">
        <v>48</v>
      </c>
      <c r="F79" s="20" t="s">
        <v>1163</v>
      </c>
      <c r="G79" s="21">
        <v>52.350000000000009</v>
      </c>
      <c r="H79" s="21">
        <v>54.967500000000008</v>
      </c>
      <c r="I79" s="22">
        <v>27.350000000000005</v>
      </c>
      <c r="J79" s="23">
        <v>0.9</v>
      </c>
      <c r="K79" s="23">
        <v>31.250000000000004</v>
      </c>
      <c r="L79" s="23">
        <v>33.25</v>
      </c>
      <c r="M79" s="23">
        <v>2</v>
      </c>
      <c r="N79" s="21">
        <f t="shared" si="7"/>
        <v>40.625000000000007</v>
      </c>
      <c r="O79" s="21">
        <f t="shared" si="8"/>
        <v>42.250000000000007</v>
      </c>
      <c r="P79" s="21">
        <f>N79+M79</f>
        <v>42.625000000000007</v>
      </c>
      <c r="Q79" s="21">
        <f>O79+M79</f>
        <v>44.250000000000007</v>
      </c>
      <c r="R79" s="24">
        <f t="shared" si="10"/>
        <v>0.23076923076923081</v>
      </c>
      <c r="S79" s="29">
        <f t="shared" si="9"/>
        <v>0.23136398781097919</v>
      </c>
      <c r="T79" s="20" t="s">
        <v>21</v>
      </c>
      <c r="U79" s="42" t="s">
        <v>30</v>
      </c>
      <c r="V79" s="20" t="s">
        <v>23</v>
      </c>
      <c r="W79" s="20" t="s">
        <v>808</v>
      </c>
      <c r="X79" s="19" t="s">
        <v>25</v>
      </c>
      <c r="Y79" s="20" t="s">
        <v>462</v>
      </c>
      <c r="Z79" s="20" t="s">
        <v>1004</v>
      </c>
      <c r="AA79" s="20" t="s">
        <v>28</v>
      </c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R79" s="41"/>
      <c r="IS79" s="41"/>
      <c r="IT79" s="41"/>
      <c r="IU79" s="41"/>
      <c r="IV79" s="41"/>
      <c r="IW79" s="41"/>
      <c r="IX79" s="41"/>
      <c r="IY79" s="41"/>
      <c r="IZ79" s="41"/>
      <c r="JA79" s="41"/>
      <c r="JB79" s="41"/>
      <c r="JC79" s="41"/>
      <c r="JD79" s="41"/>
      <c r="JE79" s="41"/>
      <c r="JF79" s="41"/>
      <c r="JG79" s="41"/>
      <c r="JH79" s="41"/>
      <c r="JI79" s="41"/>
      <c r="JJ79" s="41"/>
      <c r="JK79" s="41"/>
      <c r="JL79" s="41"/>
      <c r="JM79" s="41"/>
      <c r="JN79" s="41"/>
      <c r="JO79" s="41"/>
      <c r="JP79" s="41"/>
      <c r="JQ79" s="41"/>
      <c r="JR79" s="41"/>
      <c r="JS79" s="41"/>
      <c r="JT79" s="41"/>
      <c r="JU79" s="41"/>
      <c r="JV79" s="41"/>
      <c r="JW79" s="41"/>
      <c r="JX79" s="41"/>
      <c r="JY79" s="41"/>
      <c r="JZ79" s="41"/>
      <c r="KA79" s="41"/>
      <c r="KB79" s="41"/>
      <c r="KC79" s="41"/>
      <c r="KD79" s="41"/>
      <c r="KE79" s="41"/>
      <c r="KF79" s="41"/>
      <c r="KG79" s="41"/>
      <c r="KH79" s="41"/>
      <c r="KI79" s="41"/>
      <c r="KJ79" s="41"/>
      <c r="KK79" s="41"/>
      <c r="KL79" s="41"/>
    </row>
    <row r="80" spans="1:300" s="39" customFormat="1" ht="31.95" customHeight="1" x14ac:dyDescent="0.3">
      <c r="A80" s="17" t="s">
        <v>1020</v>
      </c>
      <c r="B80" s="18" t="s">
        <v>130</v>
      </c>
      <c r="C80" s="19" t="s">
        <v>29</v>
      </c>
      <c r="D80" s="18" t="s">
        <v>36</v>
      </c>
      <c r="E80" s="20" t="s">
        <v>48</v>
      </c>
      <c r="F80" s="20" t="s">
        <v>1163</v>
      </c>
      <c r="G80" s="21">
        <v>55.850000000000009</v>
      </c>
      <c r="H80" s="21">
        <v>58.642500000000013</v>
      </c>
      <c r="I80" s="22">
        <v>30.850000000000009</v>
      </c>
      <c r="J80" s="23">
        <v>1.1000000000000001</v>
      </c>
      <c r="K80" s="23">
        <v>31.95000000000001</v>
      </c>
      <c r="L80" s="23">
        <v>33.95000000000001</v>
      </c>
      <c r="M80" s="23">
        <v>2</v>
      </c>
      <c r="N80" s="21">
        <f t="shared" si="7"/>
        <v>41.535000000000011</v>
      </c>
      <c r="O80" s="21">
        <f t="shared" si="8"/>
        <v>43.196400000000011</v>
      </c>
      <c r="P80" s="21">
        <f>N80+M80</f>
        <v>43.535000000000011</v>
      </c>
      <c r="Q80" s="21">
        <f>O80+M80</f>
        <v>45.196400000000011</v>
      </c>
      <c r="R80" s="24">
        <f t="shared" si="10"/>
        <v>0.23076923076923073</v>
      </c>
      <c r="S80" s="29">
        <f t="shared" si="9"/>
        <v>0.26339429594577307</v>
      </c>
      <c r="T80" s="20" t="s">
        <v>21</v>
      </c>
      <c r="U80" s="42" t="s">
        <v>30</v>
      </c>
      <c r="V80" s="20" t="s">
        <v>23</v>
      </c>
      <c r="W80" s="20" t="s">
        <v>808</v>
      </c>
      <c r="X80" s="19" t="s">
        <v>25</v>
      </c>
      <c r="Y80" s="20" t="s">
        <v>412</v>
      </c>
      <c r="Z80" s="20" t="s">
        <v>1005</v>
      </c>
      <c r="AA80" s="20" t="s">
        <v>28</v>
      </c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R80" s="41"/>
      <c r="IS80" s="41"/>
      <c r="IT80" s="41"/>
      <c r="IU80" s="41"/>
      <c r="IV80" s="41"/>
      <c r="IW80" s="41"/>
      <c r="IX80" s="41"/>
      <c r="IY80" s="41"/>
      <c r="IZ80" s="41"/>
      <c r="JA80" s="41"/>
      <c r="JB80" s="41"/>
      <c r="JC80" s="41"/>
      <c r="JD80" s="41"/>
      <c r="JE80" s="41"/>
      <c r="JF80" s="41"/>
      <c r="JG80" s="41"/>
      <c r="JH80" s="41"/>
      <c r="JI80" s="41"/>
      <c r="JJ80" s="41"/>
      <c r="JK80" s="41"/>
      <c r="JL80" s="41"/>
      <c r="JM80" s="41"/>
      <c r="JN80" s="41"/>
      <c r="JO80" s="41"/>
      <c r="JP80" s="41"/>
      <c r="JQ80" s="41"/>
      <c r="JR80" s="41"/>
      <c r="JS80" s="41"/>
      <c r="JT80" s="41"/>
      <c r="JU80" s="41"/>
      <c r="JV80" s="41"/>
      <c r="JW80" s="41"/>
      <c r="JX80" s="41"/>
      <c r="JY80" s="41"/>
      <c r="JZ80" s="41"/>
      <c r="KA80" s="41"/>
      <c r="KB80" s="41"/>
      <c r="KC80" s="41"/>
      <c r="KD80" s="41"/>
      <c r="KE80" s="41"/>
      <c r="KF80" s="41"/>
      <c r="KG80" s="41"/>
      <c r="KH80" s="41"/>
      <c r="KI80" s="41"/>
      <c r="KJ80" s="41"/>
      <c r="KK80" s="41"/>
      <c r="KL80" s="41"/>
    </row>
    <row r="81" spans="1:300" s="39" customFormat="1" ht="31.95" customHeight="1" x14ac:dyDescent="0.3">
      <c r="A81" s="17" t="s">
        <v>133</v>
      </c>
      <c r="B81" s="18" t="s">
        <v>134</v>
      </c>
      <c r="C81" s="19" t="s">
        <v>77</v>
      </c>
      <c r="D81" s="18" t="s">
        <v>18</v>
      </c>
      <c r="E81" s="20" t="s">
        <v>129</v>
      </c>
      <c r="F81" s="20" t="s">
        <v>1171</v>
      </c>
      <c r="G81" s="21">
        <v>61.900000000000006</v>
      </c>
      <c r="H81" s="21">
        <v>64.995000000000005</v>
      </c>
      <c r="I81" s="22">
        <v>28.900000000000009</v>
      </c>
      <c r="J81" s="23">
        <v>1.3</v>
      </c>
      <c r="K81" s="23">
        <v>33.20000000000001</v>
      </c>
      <c r="L81" s="23" t="s">
        <v>20</v>
      </c>
      <c r="M81" s="23" t="s">
        <v>20</v>
      </c>
      <c r="N81" s="21">
        <f t="shared" si="7"/>
        <v>43.160000000000018</v>
      </c>
      <c r="O81" s="21">
        <f t="shared" si="8"/>
        <v>44.886400000000016</v>
      </c>
      <c r="P81" s="21" t="s">
        <v>20</v>
      </c>
      <c r="Q81" s="21" t="s">
        <v>1332</v>
      </c>
      <c r="R81" s="24">
        <f t="shared" si="10"/>
        <v>0.23076923076923087</v>
      </c>
      <c r="S81" s="29">
        <f t="shared" si="9"/>
        <v>0.30938687591353159</v>
      </c>
      <c r="T81" s="20" t="s">
        <v>21</v>
      </c>
      <c r="U81" s="19" t="s">
        <v>22</v>
      </c>
      <c r="V81" s="20" t="s">
        <v>23</v>
      </c>
      <c r="W81" s="20" t="s">
        <v>808</v>
      </c>
      <c r="X81" s="19" t="s">
        <v>25</v>
      </c>
      <c r="Y81" s="20" t="s">
        <v>26</v>
      </c>
      <c r="Z81" s="20" t="s">
        <v>1003</v>
      </c>
      <c r="AA81" s="20" t="s">
        <v>28</v>
      </c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  <c r="IT81" s="41"/>
      <c r="IU81" s="41"/>
      <c r="IV81" s="41"/>
      <c r="IW81" s="41"/>
      <c r="IX81" s="41"/>
      <c r="IY81" s="41"/>
      <c r="IZ81" s="41"/>
      <c r="JA81" s="41"/>
      <c r="JB81" s="41"/>
      <c r="JC81" s="41"/>
      <c r="JD81" s="41"/>
      <c r="JE81" s="41"/>
      <c r="JF81" s="41"/>
      <c r="JG81" s="41"/>
      <c r="JH81" s="41"/>
      <c r="JI81" s="41"/>
      <c r="JJ81" s="41"/>
      <c r="JK81" s="41"/>
      <c r="JL81" s="41"/>
      <c r="JM81" s="41"/>
      <c r="JN81" s="41"/>
      <c r="JO81" s="41"/>
      <c r="JP81" s="41"/>
      <c r="JQ81" s="41"/>
      <c r="JR81" s="41"/>
      <c r="JS81" s="41"/>
      <c r="JT81" s="41"/>
      <c r="JU81" s="41"/>
      <c r="JV81" s="41"/>
      <c r="JW81" s="41"/>
      <c r="JX81" s="41"/>
      <c r="JY81" s="41"/>
      <c r="JZ81" s="41"/>
      <c r="KA81" s="41"/>
      <c r="KB81" s="41"/>
      <c r="KC81" s="41"/>
      <c r="KD81" s="41"/>
      <c r="KE81" s="41"/>
      <c r="KF81" s="41"/>
      <c r="KG81" s="41"/>
      <c r="KH81" s="41"/>
      <c r="KI81" s="41"/>
      <c r="KJ81" s="41"/>
      <c r="KK81" s="41"/>
      <c r="KL81" s="41"/>
    </row>
    <row r="82" spans="1:300" s="39" customFormat="1" ht="31.95" customHeight="1" x14ac:dyDescent="0.3">
      <c r="A82" s="17" t="s">
        <v>135</v>
      </c>
      <c r="B82" s="18" t="s">
        <v>136</v>
      </c>
      <c r="C82" s="19" t="s">
        <v>33</v>
      </c>
      <c r="D82" s="18" t="s">
        <v>18</v>
      </c>
      <c r="E82" s="20" t="s">
        <v>34</v>
      </c>
      <c r="F82" s="20" t="s">
        <v>1156</v>
      </c>
      <c r="G82" s="21">
        <v>48.650000000000006</v>
      </c>
      <c r="H82" s="21">
        <v>51.082500000000003</v>
      </c>
      <c r="I82" s="22">
        <v>23.650000000000006</v>
      </c>
      <c r="J82" s="23">
        <v>1.3</v>
      </c>
      <c r="K82" s="23">
        <v>27.950000000000006</v>
      </c>
      <c r="L82" s="23" t="s">
        <v>20</v>
      </c>
      <c r="M82" s="23" t="s">
        <v>20</v>
      </c>
      <c r="N82" s="21">
        <f t="shared" si="7"/>
        <v>36.335000000000008</v>
      </c>
      <c r="O82" s="21">
        <f t="shared" si="8"/>
        <v>37.78840000000001</v>
      </c>
      <c r="P82" s="21" t="s">
        <v>20</v>
      </c>
      <c r="Q82" s="21" t="s">
        <v>1332</v>
      </c>
      <c r="R82" s="24">
        <f t="shared" si="10"/>
        <v>0.23076923076923075</v>
      </c>
      <c r="S82" s="29">
        <f t="shared" si="9"/>
        <v>0.26024763862379469</v>
      </c>
      <c r="T82" s="20" t="s">
        <v>21</v>
      </c>
      <c r="U82" s="19" t="s">
        <v>22</v>
      </c>
      <c r="V82" s="20" t="s">
        <v>23</v>
      </c>
      <c r="W82" s="20" t="s">
        <v>808</v>
      </c>
      <c r="X82" s="19" t="s">
        <v>25</v>
      </c>
      <c r="Y82" s="20" t="s">
        <v>26</v>
      </c>
      <c r="Z82" s="20" t="s">
        <v>1003</v>
      </c>
      <c r="AA82" s="20" t="s">
        <v>28</v>
      </c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</row>
    <row r="83" spans="1:300" s="39" customFormat="1" ht="31.95" customHeight="1" x14ac:dyDescent="0.3">
      <c r="A83" s="17" t="s">
        <v>137</v>
      </c>
      <c r="B83" s="18" t="s">
        <v>138</v>
      </c>
      <c r="C83" s="19" t="s">
        <v>77</v>
      </c>
      <c r="D83" s="18" t="s">
        <v>18</v>
      </c>
      <c r="E83" s="20" t="s">
        <v>121</v>
      </c>
      <c r="F83" s="20" t="s">
        <v>1175</v>
      </c>
      <c r="G83" s="21">
        <v>51.050000000000004</v>
      </c>
      <c r="H83" s="21">
        <v>53.602500000000006</v>
      </c>
      <c r="I83" s="22">
        <v>26.050000000000004</v>
      </c>
      <c r="J83" s="23">
        <v>1.3</v>
      </c>
      <c r="K83" s="23">
        <v>30.350000000000005</v>
      </c>
      <c r="L83" s="23" t="s">
        <v>20</v>
      </c>
      <c r="M83" s="23" t="s">
        <v>20</v>
      </c>
      <c r="N83" s="21">
        <f t="shared" si="7"/>
        <v>39.455000000000005</v>
      </c>
      <c r="O83" s="21">
        <f t="shared" si="8"/>
        <v>41.033200000000008</v>
      </c>
      <c r="P83" s="21" t="s">
        <v>20</v>
      </c>
      <c r="Q83" s="21" t="s">
        <v>1332</v>
      </c>
      <c r="R83" s="24">
        <f t="shared" si="10"/>
        <v>0.23076923076923075</v>
      </c>
      <c r="S83" s="29">
        <f t="shared" si="9"/>
        <v>0.23449092859474832</v>
      </c>
      <c r="T83" s="20" t="s">
        <v>21</v>
      </c>
      <c r="U83" s="19" t="s">
        <v>22</v>
      </c>
      <c r="V83" s="20" t="s">
        <v>23</v>
      </c>
      <c r="W83" s="20" t="s">
        <v>808</v>
      </c>
      <c r="X83" s="19" t="s">
        <v>25</v>
      </c>
      <c r="Y83" s="20" t="s">
        <v>26</v>
      </c>
      <c r="Z83" s="20" t="s">
        <v>1003</v>
      </c>
      <c r="AA83" s="20" t="s">
        <v>28</v>
      </c>
      <c r="KL83" s="41"/>
    </row>
    <row r="84" spans="1:300" s="39" customFormat="1" ht="31.95" customHeight="1" x14ac:dyDescent="0.3">
      <c r="A84" s="17" t="s">
        <v>139</v>
      </c>
      <c r="B84" s="18" t="s">
        <v>140</v>
      </c>
      <c r="C84" s="19" t="s">
        <v>77</v>
      </c>
      <c r="D84" s="18" t="s">
        <v>18</v>
      </c>
      <c r="E84" s="20" t="s">
        <v>78</v>
      </c>
      <c r="F84" s="20" t="s">
        <v>1177</v>
      </c>
      <c r="G84" s="21">
        <f>N84*1.25</f>
        <v>40.300000000000004</v>
      </c>
      <c r="H84" s="21">
        <v>42.315000000000005</v>
      </c>
      <c r="I84" s="22">
        <v>20.5</v>
      </c>
      <c r="J84" s="23">
        <v>1.3</v>
      </c>
      <c r="K84" s="23">
        <v>24.8</v>
      </c>
      <c r="L84" s="23" t="s">
        <v>20</v>
      </c>
      <c r="M84" s="23" t="s">
        <v>20</v>
      </c>
      <c r="N84" s="21">
        <f t="shared" si="7"/>
        <v>32.24</v>
      </c>
      <c r="O84" s="21">
        <f t="shared" si="8"/>
        <v>33.529600000000002</v>
      </c>
      <c r="P84" s="21" t="s">
        <v>20</v>
      </c>
      <c r="Q84" s="21" t="s">
        <v>1332</v>
      </c>
      <c r="R84" s="24">
        <f t="shared" si="10"/>
        <v>0.23076923076923078</v>
      </c>
      <c r="S84" s="29">
        <f t="shared" si="9"/>
        <v>0.20761904761904765</v>
      </c>
      <c r="T84" s="20" t="s">
        <v>21</v>
      </c>
      <c r="U84" s="19" t="s">
        <v>22</v>
      </c>
      <c r="V84" s="20" t="s">
        <v>23</v>
      </c>
      <c r="W84" s="20" t="s">
        <v>808</v>
      </c>
      <c r="X84" s="19" t="s">
        <v>25</v>
      </c>
      <c r="Y84" s="20" t="s">
        <v>26</v>
      </c>
      <c r="Z84" s="20" t="s">
        <v>1003</v>
      </c>
      <c r="AA84" s="20" t="s">
        <v>28</v>
      </c>
      <c r="KL84" s="41"/>
    </row>
    <row r="85" spans="1:300" s="39" customFormat="1" ht="31.95" customHeight="1" x14ac:dyDescent="0.3">
      <c r="A85" s="17" t="s">
        <v>1077</v>
      </c>
      <c r="B85" s="18" t="s">
        <v>1122</v>
      </c>
      <c r="C85" s="19" t="s">
        <v>29</v>
      </c>
      <c r="D85" s="18" t="s">
        <v>36</v>
      </c>
      <c r="E85" s="20" t="s">
        <v>19</v>
      </c>
      <c r="F85" s="20" t="s">
        <v>1147</v>
      </c>
      <c r="G85" s="21"/>
      <c r="H85" s="21">
        <v>50.79</v>
      </c>
      <c r="I85" s="22">
        <f>VLOOKUP(A:A,'[1]ALL Carpet'!$A:$M,13,0)</f>
        <v>28.79</v>
      </c>
      <c r="J85" s="23">
        <v>1.1000000000000001</v>
      </c>
      <c r="K85" s="23">
        <f>SUM(I85:J85)</f>
        <v>29.89</v>
      </c>
      <c r="L85" s="23">
        <f>K85+M85</f>
        <v>31.89</v>
      </c>
      <c r="M85" s="23">
        <v>2</v>
      </c>
      <c r="N85" s="21"/>
      <c r="O85" s="21">
        <f>H85*0.75</f>
        <v>38.092500000000001</v>
      </c>
      <c r="P85" s="21">
        <f>N85+M85</f>
        <v>2</v>
      </c>
      <c r="Q85" s="21">
        <f>O85+M85</f>
        <v>40.092500000000001</v>
      </c>
      <c r="R85" s="24" t="e">
        <f t="shared" si="10"/>
        <v>#DIV/0!</v>
      </c>
      <c r="S85" s="29">
        <f t="shared" si="9"/>
        <v>0.24999999999999997</v>
      </c>
      <c r="T85" s="20" t="s">
        <v>21</v>
      </c>
      <c r="U85" s="42" t="s">
        <v>30</v>
      </c>
      <c r="V85" s="20" t="s">
        <v>810</v>
      </c>
      <c r="W85" s="20" t="s">
        <v>808</v>
      </c>
      <c r="X85" s="19" t="s">
        <v>25</v>
      </c>
      <c r="Y85" s="20" t="s">
        <v>26</v>
      </c>
      <c r="Z85" s="20" t="s">
        <v>1003</v>
      </c>
      <c r="AA85" s="20" t="s">
        <v>28</v>
      </c>
      <c r="KM85" s="41"/>
      <c r="KN85" s="41"/>
    </row>
    <row r="86" spans="1:300" s="39" customFormat="1" ht="31.95" customHeight="1" x14ac:dyDescent="0.3">
      <c r="A86" s="17" t="s">
        <v>1078</v>
      </c>
      <c r="B86" s="18" t="s">
        <v>1122</v>
      </c>
      <c r="C86" s="19" t="s">
        <v>29</v>
      </c>
      <c r="D86" s="18" t="s">
        <v>39</v>
      </c>
      <c r="E86" s="20" t="s">
        <v>19</v>
      </c>
      <c r="F86" s="20" t="s">
        <v>1147</v>
      </c>
      <c r="G86" s="21"/>
      <c r="H86" s="21">
        <v>46.79</v>
      </c>
      <c r="I86" s="22">
        <f>VLOOKUP(A:A,'[1]ALL Carpet'!$A:$M,13,0)</f>
        <v>24.79</v>
      </c>
      <c r="J86" s="23">
        <v>0.9</v>
      </c>
      <c r="K86" s="23">
        <f>SUM(I86:J86)</f>
        <v>25.689999999999998</v>
      </c>
      <c r="L86" s="23">
        <f>K86+M86</f>
        <v>27.689999999999998</v>
      </c>
      <c r="M86" s="23">
        <v>2</v>
      </c>
      <c r="N86" s="21"/>
      <c r="O86" s="21">
        <f>H86*0.75</f>
        <v>35.092500000000001</v>
      </c>
      <c r="P86" s="21">
        <f>N86+M86</f>
        <v>2</v>
      </c>
      <c r="Q86" s="21">
        <f>O86+M86</f>
        <v>37.092500000000001</v>
      </c>
      <c r="R86" s="24" t="e">
        <f t="shared" si="10"/>
        <v>#DIV/0!</v>
      </c>
      <c r="S86" s="29">
        <f t="shared" si="9"/>
        <v>0.24999999999999997</v>
      </c>
      <c r="T86" s="20" t="s">
        <v>1350</v>
      </c>
      <c r="U86" s="42" t="s">
        <v>30</v>
      </c>
      <c r="V86" s="20" t="s">
        <v>810</v>
      </c>
      <c r="W86" s="20" t="s">
        <v>808</v>
      </c>
      <c r="X86" s="19" t="s">
        <v>25</v>
      </c>
      <c r="Y86" s="20" t="s">
        <v>26</v>
      </c>
      <c r="Z86" s="20" t="s">
        <v>1003</v>
      </c>
      <c r="AA86" s="20" t="s">
        <v>28</v>
      </c>
      <c r="KM86" s="41"/>
      <c r="KN86" s="41"/>
    </row>
    <row r="87" spans="1:300" s="39" customFormat="1" ht="31.95" customHeight="1" x14ac:dyDescent="0.3">
      <c r="A87" s="17" t="s">
        <v>142</v>
      </c>
      <c r="B87" s="18" t="s">
        <v>143</v>
      </c>
      <c r="C87" s="19" t="s">
        <v>17</v>
      </c>
      <c r="D87" s="18" t="s">
        <v>18</v>
      </c>
      <c r="E87" s="20" t="s">
        <v>129</v>
      </c>
      <c r="F87" s="20" t="s">
        <v>1178</v>
      </c>
      <c r="G87" s="21">
        <f>N87*1.25</f>
        <v>60.043750000000003</v>
      </c>
      <c r="H87" s="21">
        <v>63.045937500000001</v>
      </c>
      <c r="I87" s="22">
        <v>32.650000000000006</v>
      </c>
      <c r="J87" s="23">
        <v>1.3</v>
      </c>
      <c r="K87" s="23">
        <v>36.950000000000003</v>
      </c>
      <c r="L87" s="23" t="s">
        <v>20</v>
      </c>
      <c r="M87" s="23" t="s">
        <v>20</v>
      </c>
      <c r="N87" s="21">
        <f>K87*1.3</f>
        <v>48.035000000000004</v>
      </c>
      <c r="O87" s="21">
        <f>(N87*4%)+N87</f>
        <v>49.956400000000002</v>
      </c>
      <c r="P87" s="21" t="s">
        <v>20</v>
      </c>
      <c r="Q87" s="21" t="s">
        <v>1332</v>
      </c>
      <c r="R87" s="24">
        <f t="shared" si="10"/>
        <v>0.23076923076923078</v>
      </c>
      <c r="S87" s="29">
        <f t="shared" si="9"/>
        <v>0.20761904761904759</v>
      </c>
      <c r="T87" s="20" t="s">
        <v>21</v>
      </c>
      <c r="U87" s="19" t="s">
        <v>22</v>
      </c>
      <c r="V87" s="20" t="s">
        <v>23</v>
      </c>
      <c r="W87" s="20" t="s">
        <v>808</v>
      </c>
      <c r="X87" s="19" t="s">
        <v>25</v>
      </c>
      <c r="Y87" s="20" t="s">
        <v>26</v>
      </c>
      <c r="Z87" s="20" t="s">
        <v>1003</v>
      </c>
      <c r="AA87" s="20" t="s">
        <v>28</v>
      </c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41"/>
      <c r="HQ87" s="41"/>
      <c r="HR87" s="41"/>
      <c r="HS87" s="41"/>
      <c r="HT87" s="41"/>
      <c r="HU87" s="41"/>
      <c r="HV87" s="41"/>
      <c r="HW87" s="41"/>
      <c r="HX87" s="41"/>
      <c r="HY87" s="41"/>
      <c r="HZ87" s="41"/>
      <c r="IA87" s="41"/>
      <c r="IB87" s="41"/>
      <c r="IC87" s="41"/>
      <c r="ID87" s="41"/>
      <c r="IE87" s="41"/>
      <c r="IF87" s="41"/>
      <c r="IG87" s="41"/>
      <c r="IH87" s="41"/>
      <c r="II87" s="41"/>
      <c r="IJ87" s="41"/>
      <c r="IK87" s="41"/>
      <c r="IL87" s="41"/>
      <c r="IM87" s="41"/>
      <c r="IN87" s="41"/>
      <c r="IO87" s="41"/>
      <c r="IP87" s="41"/>
      <c r="IQ87" s="41"/>
      <c r="IR87" s="41"/>
      <c r="IS87" s="41"/>
      <c r="IT87" s="41"/>
      <c r="IU87" s="41"/>
      <c r="IV87" s="41"/>
      <c r="IW87" s="41"/>
      <c r="IX87" s="41"/>
      <c r="IY87" s="41"/>
      <c r="IZ87" s="41"/>
      <c r="JA87" s="41"/>
      <c r="JB87" s="41"/>
      <c r="JC87" s="41"/>
      <c r="JD87" s="41"/>
      <c r="JE87" s="41"/>
      <c r="JF87" s="41"/>
      <c r="JG87" s="41"/>
      <c r="JH87" s="41"/>
      <c r="JI87" s="41"/>
      <c r="JJ87" s="41"/>
      <c r="JK87" s="41"/>
      <c r="JL87" s="41"/>
      <c r="JM87" s="41"/>
      <c r="JN87" s="41"/>
      <c r="JO87" s="41"/>
      <c r="JP87" s="41"/>
      <c r="JQ87" s="41"/>
      <c r="JR87" s="41"/>
      <c r="JS87" s="41"/>
      <c r="JT87" s="41"/>
      <c r="JU87" s="41"/>
      <c r="JV87" s="41"/>
      <c r="JW87" s="41"/>
      <c r="JX87" s="41"/>
      <c r="JY87" s="41"/>
      <c r="JZ87" s="41"/>
      <c r="KA87" s="41"/>
      <c r="KB87" s="41"/>
      <c r="KC87" s="41"/>
      <c r="KD87" s="41"/>
      <c r="KE87" s="41"/>
      <c r="KF87" s="41"/>
      <c r="KG87" s="41"/>
      <c r="KH87" s="41"/>
      <c r="KI87" s="41"/>
      <c r="KJ87" s="41"/>
      <c r="KK87" s="41"/>
      <c r="KL87" s="41"/>
    </row>
    <row r="88" spans="1:300" s="39" customFormat="1" ht="31.95" customHeight="1" x14ac:dyDescent="0.3">
      <c r="A88" s="17" t="s">
        <v>1079</v>
      </c>
      <c r="B88" s="18" t="s">
        <v>1123</v>
      </c>
      <c r="C88" s="19" t="s">
        <v>17</v>
      </c>
      <c r="D88" s="18" t="s">
        <v>18</v>
      </c>
      <c r="E88" s="20" t="s">
        <v>157</v>
      </c>
      <c r="F88" s="20" t="s">
        <v>1149</v>
      </c>
      <c r="G88" s="21"/>
      <c r="H88" s="21">
        <v>47</v>
      </c>
      <c r="I88" s="22">
        <f>VLOOKUP(A:A,'[1]ALL Carpet'!$A:$M,13,0)</f>
        <v>25</v>
      </c>
      <c r="J88" s="23">
        <v>1.3</v>
      </c>
      <c r="K88" s="23">
        <f>SUM(I88:J88)</f>
        <v>26.3</v>
      </c>
      <c r="L88" s="23" t="s">
        <v>20</v>
      </c>
      <c r="M88" s="23" t="s">
        <v>20</v>
      </c>
      <c r="N88" s="21"/>
      <c r="O88" s="21">
        <f>H88*0.8</f>
        <v>37.6</v>
      </c>
      <c r="P88" s="21" t="s">
        <v>20</v>
      </c>
      <c r="Q88" s="21" t="s">
        <v>1332</v>
      </c>
      <c r="R88" s="24" t="e">
        <f t="shared" si="10"/>
        <v>#DIV/0!</v>
      </c>
      <c r="S88" s="29">
        <f t="shared" si="9"/>
        <v>0.19999999999999998</v>
      </c>
      <c r="T88" s="20" t="s">
        <v>21</v>
      </c>
      <c r="U88" s="42" t="s">
        <v>22</v>
      </c>
      <c r="V88" s="20" t="s">
        <v>23</v>
      </c>
      <c r="W88" s="20" t="s">
        <v>808</v>
      </c>
      <c r="X88" s="19" t="s">
        <v>25</v>
      </c>
      <c r="Y88" s="20" t="s">
        <v>26</v>
      </c>
      <c r="Z88" s="20" t="s">
        <v>1003</v>
      </c>
      <c r="AA88" s="20" t="s">
        <v>28</v>
      </c>
      <c r="KM88" s="41"/>
      <c r="KN88" s="41"/>
    </row>
    <row r="89" spans="1:300" s="41" customFormat="1" ht="31.95" customHeight="1" x14ac:dyDescent="0.3">
      <c r="A89" s="17" t="s">
        <v>1079</v>
      </c>
      <c r="B89" s="18" t="s">
        <v>1123</v>
      </c>
      <c r="C89" s="19" t="s">
        <v>33</v>
      </c>
      <c r="D89" s="18" t="s">
        <v>18</v>
      </c>
      <c r="E89" s="20" t="s">
        <v>157</v>
      </c>
      <c r="F89" s="20" t="s">
        <v>1149</v>
      </c>
      <c r="G89" s="21"/>
      <c r="H89" s="21">
        <v>47</v>
      </c>
      <c r="I89" s="22">
        <f>VLOOKUP(A:A,'[1]ALL Carpet'!$A:$M,13,0)</f>
        <v>25</v>
      </c>
      <c r="J89" s="23">
        <v>1.3</v>
      </c>
      <c r="K89" s="23">
        <f>SUM(I89:J89)</f>
        <v>26.3</v>
      </c>
      <c r="L89" s="23" t="s">
        <v>20</v>
      </c>
      <c r="M89" s="23" t="s">
        <v>20</v>
      </c>
      <c r="N89" s="21"/>
      <c r="O89" s="21">
        <f>H89*0.8</f>
        <v>37.6</v>
      </c>
      <c r="P89" s="21" t="s">
        <v>20</v>
      </c>
      <c r="Q89" s="21" t="s">
        <v>1332</v>
      </c>
      <c r="R89" s="24" t="e">
        <f t="shared" si="10"/>
        <v>#DIV/0!</v>
      </c>
      <c r="S89" s="29">
        <f t="shared" si="9"/>
        <v>0.19999999999999998</v>
      </c>
      <c r="T89" s="20" t="s">
        <v>21</v>
      </c>
      <c r="U89" s="42" t="s">
        <v>22</v>
      </c>
      <c r="V89" s="20" t="s">
        <v>23</v>
      </c>
      <c r="W89" s="20" t="s">
        <v>808</v>
      </c>
      <c r="X89" s="19" t="s">
        <v>25</v>
      </c>
      <c r="Y89" s="20" t="s">
        <v>26</v>
      </c>
      <c r="Z89" s="20" t="s">
        <v>1003</v>
      </c>
      <c r="AA89" s="20" t="s">
        <v>28</v>
      </c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  <c r="HW89" s="39"/>
      <c r="HX89" s="39"/>
      <c r="HY89" s="39"/>
      <c r="HZ89" s="39"/>
      <c r="IA89" s="39"/>
      <c r="IB89" s="39"/>
      <c r="IC89" s="39"/>
      <c r="ID89" s="39"/>
      <c r="IE89" s="39"/>
      <c r="IF89" s="39"/>
      <c r="IG89" s="39"/>
      <c r="IH89" s="39"/>
      <c r="II89" s="39"/>
      <c r="IJ89" s="39"/>
      <c r="IK89" s="39"/>
      <c r="IL89" s="39"/>
      <c r="IM89" s="39"/>
      <c r="IN89" s="39"/>
      <c r="IO89" s="39"/>
      <c r="IP89" s="39"/>
      <c r="IQ89" s="39"/>
      <c r="IR89" s="39"/>
      <c r="IS89" s="39"/>
      <c r="IT89" s="39"/>
      <c r="IU89" s="39"/>
      <c r="IV89" s="39"/>
      <c r="IW89" s="39"/>
      <c r="IX89" s="39"/>
      <c r="IY89" s="39"/>
      <c r="IZ89" s="39"/>
      <c r="JA89" s="39"/>
      <c r="JB89" s="39"/>
      <c r="JC89" s="39"/>
      <c r="JD89" s="39"/>
      <c r="JE89" s="39"/>
      <c r="JF89" s="39"/>
      <c r="JG89" s="39"/>
      <c r="JH89" s="39"/>
      <c r="JI89" s="39"/>
      <c r="JJ89" s="39"/>
      <c r="JK89" s="39"/>
      <c r="JL89" s="39"/>
      <c r="JM89" s="39"/>
      <c r="JN89" s="39"/>
      <c r="JO89" s="39"/>
      <c r="JP89" s="39"/>
      <c r="JQ89" s="39"/>
      <c r="JR89" s="39"/>
      <c r="JS89" s="39"/>
      <c r="JT89" s="39"/>
      <c r="JU89" s="39"/>
      <c r="JV89" s="39"/>
      <c r="JW89" s="39"/>
      <c r="JX89" s="39"/>
      <c r="JY89" s="39"/>
      <c r="JZ89" s="39"/>
      <c r="KA89" s="39"/>
      <c r="KB89" s="39"/>
      <c r="KC89" s="39"/>
      <c r="KD89" s="39"/>
      <c r="KE89" s="39"/>
      <c r="KF89" s="39"/>
      <c r="KG89" s="39"/>
      <c r="KH89" s="39"/>
      <c r="KI89" s="39"/>
      <c r="KJ89" s="39"/>
      <c r="KK89" s="39"/>
      <c r="KL89" s="39"/>
    </row>
    <row r="90" spans="1:300" s="41" customFormat="1" ht="31.95" customHeight="1" x14ac:dyDescent="0.3">
      <c r="A90" s="17" t="s">
        <v>1080</v>
      </c>
      <c r="B90" s="18" t="s">
        <v>1123</v>
      </c>
      <c r="C90" s="19" t="s">
        <v>17</v>
      </c>
      <c r="D90" s="18" t="s">
        <v>1146</v>
      </c>
      <c r="E90" s="20" t="s">
        <v>157</v>
      </c>
      <c r="F90" s="20" t="s">
        <v>1149</v>
      </c>
      <c r="G90" s="21"/>
      <c r="H90" s="21">
        <v>47</v>
      </c>
      <c r="I90" s="22">
        <f>VLOOKUP(A:A,'[1]ALL Carpet'!$A:$M,13,0)</f>
        <v>25</v>
      </c>
      <c r="J90" s="23">
        <v>1.3</v>
      </c>
      <c r="K90" s="23">
        <f>SUM(I90:J90)</f>
        <v>26.3</v>
      </c>
      <c r="L90" s="23" t="s">
        <v>20</v>
      </c>
      <c r="M90" s="23" t="s">
        <v>20</v>
      </c>
      <c r="N90" s="21"/>
      <c r="O90" s="21">
        <f>H90*0.8</f>
        <v>37.6</v>
      </c>
      <c r="P90" s="21" t="s">
        <v>20</v>
      </c>
      <c r="Q90" s="21" t="s">
        <v>1332</v>
      </c>
      <c r="R90" s="24" t="e">
        <f t="shared" si="10"/>
        <v>#DIV/0!</v>
      </c>
      <c r="S90" s="29">
        <f t="shared" si="9"/>
        <v>0.19999999999999998</v>
      </c>
      <c r="T90" s="20" t="s">
        <v>21</v>
      </c>
      <c r="U90" s="42" t="s">
        <v>22</v>
      </c>
      <c r="V90" s="20" t="s">
        <v>23</v>
      </c>
      <c r="W90" s="20" t="s">
        <v>808</v>
      </c>
      <c r="X90" s="19" t="s">
        <v>25</v>
      </c>
      <c r="Y90" s="20" t="s">
        <v>26</v>
      </c>
      <c r="Z90" s="20" t="s">
        <v>1003</v>
      </c>
      <c r="AA90" s="20" t="s">
        <v>28</v>
      </c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  <c r="HW90" s="39"/>
      <c r="HX90" s="39"/>
      <c r="HY90" s="39"/>
      <c r="HZ90" s="39"/>
      <c r="IA90" s="39"/>
      <c r="IB90" s="39"/>
      <c r="IC90" s="39"/>
      <c r="ID90" s="39"/>
      <c r="IE90" s="39"/>
      <c r="IF90" s="39"/>
      <c r="IG90" s="39"/>
      <c r="IH90" s="39"/>
      <c r="II90" s="39"/>
      <c r="IJ90" s="39"/>
      <c r="IK90" s="39"/>
      <c r="IL90" s="39"/>
      <c r="IM90" s="39"/>
      <c r="IN90" s="39"/>
      <c r="IO90" s="39"/>
      <c r="IP90" s="39"/>
      <c r="IQ90" s="39"/>
      <c r="IR90" s="39"/>
      <c r="IS90" s="39"/>
      <c r="IT90" s="39"/>
      <c r="IU90" s="39"/>
      <c r="IV90" s="39"/>
      <c r="IW90" s="39"/>
      <c r="IX90" s="39"/>
      <c r="IY90" s="39"/>
      <c r="IZ90" s="39"/>
      <c r="JA90" s="39"/>
      <c r="JB90" s="39"/>
      <c r="JC90" s="39"/>
      <c r="JD90" s="39"/>
      <c r="JE90" s="39"/>
      <c r="JF90" s="39"/>
      <c r="JG90" s="39"/>
      <c r="JH90" s="39"/>
      <c r="JI90" s="39"/>
      <c r="JJ90" s="39"/>
      <c r="JK90" s="39"/>
      <c r="JL90" s="39"/>
      <c r="JM90" s="39"/>
      <c r="JN90" s="39"/>
      <c r="JO90" s="39"/>
      <c r="JP90" s="39"/>
      <c r="JQ90" s="39"/>
      <c r="JR90" s="39"/>
      <c r="JS90" s="39"/>
      <c r="JT90" s="39"/>
      <c r="JU90" s="39"/>
      <c r="JV90" s="39"/>
      <c r="JW90" s="39"/>
      <c r="JX90" s="39"/>
      <c r="JY90" s="39"/>
      <c r="JZ90" s="39"/>
      <c r="KA90" s="39"/>
      <c r="KB90" s="39"/>
      <c r="KC90" s="39"/>
      <c r="KD90" s="39"/>
      <c r="KE90" s="39"/>
      <c r="KF90" s="39"/>
      <c r="KG90" s="39"/>
      <c r="KH90" s="39"/>
      <c r="KI90" s="39"/>
      <c r="KJ90" s="39"/>
      <c r="KK90" s="39"/>
      <c r="KL90" s="39"/>
    </row>
    <row r="91" spans="1:300" s="41" customFormat="1" ht="31.95" customHeight="1" x14ac:dyDescent="0.3">
      <c r="A91" s="17" t="s">
        <v>144</v>
      </c>
      <c r="B91" s="18" t="s">
        <v>145</v>
      </c>
      <c r="C91" s="19" t="s">
        <v>77</v>
      </c>
      <c r="D91" s="18" t="s">
        <v>18</v>
      </c>
      <c r="E91" s="20" t="s">
        <v>78</v>
      </c>
      <c r="F91" s="20" t="s">
        <v>1165</v>
      </c>
      <c r="G91" s="21">
        <v>39.5</v>
      </c>
      <c r="H91" s="21">
        <v>41.475000000000001</v>
      </c>
      <c r="I91" s="22">
        <v>22.000000000000004</v>
      </c>
      <c r="J91" s="23">
        <v>1.3</v>
      </c>
      <c r="K91" s="23">
        <v>23.300000000000004</v>
      </c>
      <c r="L91" s="23" t="s">
        <v>20</v>
      </c>
      <c r="M91" s="23" t="s">
        <v>20</v>
      </c>
      <c r="N91" s="21">
        <f>K91*1.3</f>
        <v>30.290000000000006</v>
      </c>
      <c r="O91" s="21">
        <f>(N91*4%)+N91</f>
        <v>31.501600000000007</v>
      </c>
      <c r="P91" s="21" t="s">
        <v>20</v>
      </c>
      <c r="Q91" s="21" t="s">
        <v>1332</v>
      </c>
      <c r="R91" s="24">
        <f t="shared" si="10"/>
        <v>0.23076923076923078</v>
      </c>
      <c r="S91" s="29">
        <f t="shared" si="9"/>
        <v>0.24046775165762493</v>
      </c>
      <c r="T91" s="20" t="s">
        <v>21</v>
      </c>
      <c r="U91" s="19" t="s">
        <v>22</v>
      </c>
      <c r="V91" s="20" t="s">
        <v>23</v>
      </c>
      <c r="W91" s="20" t="s">
        <v>808</v>
      </c>
      <c r="X91" s="19" t="s">
        <v>25</v>
      </c>
      <c r="Y91" s="20" t="s">
        <v>26</v>
      </c>
      <c r="Z91" s="20" t="s">
        <v>1003</v>
      </c>
      <c r="AA91" s="20" t="s">
        <v>28</v>
      </c>
      <c r="KM91" s="39"/>
      <c r="KN91" s="39"/>
    </row>
    <row r="92" spans="1:300" s="41" customFormat="1" ht="31.95" customHeight="1" x14ac:dyDescent="0.3">
      <c r="A92" s="17" t="s">
        <v>146</v>
      </c>
      <c r="B92" s="18" t="s">
        <v>147</v>
      </c>
      <c r="C92" s="19" t="s">
        <v>17</v>
      </c>
      <c r="D92" s="18" t="s">
        <v>18</v>
      </c>
      <c r="E92" s="20" t="s">
        <v>48</v>
      </c>
      <c r="F92" s="20" t="s">
        <v>1150</v>
      </c>
      <c r="G92" s="21">
        <f>N92*1.25</f>
        <v>54.84375</v>
      </c>
      <c r="H92" s="21">
        <v>57.5859375</v>
      </c>
      <c r="I92" s="22">
        <v>29.450000000000006</v>
      </c>
      <c r="J92" s="23">
        <v>1.3</v>
      </c>
      <c r="K92" s="23">
        <v>33.75</v>
      </c>
      <c r="L92" s="23" t="s">
        <v>20</v>
      </c>
      <c r="M92" s="23" t="s">
        <v>20</v>
      </c>
      <c r="N92" s="21">
        <f>K92*1.3</f>
        <v>43.875</v>
      </c>
      <c r="O92" s="21">
        <f>(N92*4%)+N92</f>
        <v>45.63</v>
      </c>
      <c r="P92" s="21" t="s">
        <v>20</v>
      </c>
      <c r="Q92" s="21" t="s">
        <v>1332</v>
      </c>
      <c r="R92" s="24">
        <f t="shared" si="10"/>
        <v>0.23076923076923078</v>
      </c>
      <c r="S92" s="29">
        <f t="shared" si="9"/>
        <v>0.20761904761904756</v>
      </c>
      <c r="T92" s="20" t="s">
        <v>21</v>
      </c>
      <c r="U92" s="19" t="s">
        <v>22</v>
      </c>
      <c r="V92" s="20" t="s">
        <v>23</v>
      </c>
      <c r="W92" s="20" t="s">
        <v>808</v>
      </c>
      <c r="X92" s="19" t="s">
        <v>25</v>
      </c>
      <c r="Y92" s="20" t="s">
        <v>26</v>
      </c>
      <c r="Z92" s="20" t="s">
        <v>1003</v>
      </c>
      <c r="AA92" s="20" t="s">
        <v>28</v>
      </c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  <c r="HW92" s="39"/>
      <c r="HX92" s="39"/>
      <c r="HY92" s="39"/>
      <c r="HZ92" s="39"/>
      <c r="IA92" s="39"/>
      <c r="IB92" s="39"/>
      <c r="IC92" s="39"/>
      <c r="ID92" s="39"/>
      <c r="IE92" s="39"/>
      <c r="IF92" s="39"/>
      <c r="IG92" s="39"/>
      <c r="IH92" s="39"/>
      <c r="II92" s="39"/>
      <c r="IJ92" s="39"/>
      <c r="IK92" s="39"/>
      <c r="IL92" s="39"/>
      <c r="IM92" s="39"/>
      <c r="IN92" s="39"/>
      <c r="IO92" s="39"/>
      <c r="IP92" s="39"/>
      <c r="IQ92" s="39"/>
      <c r="IR92" s="39"/>
      <c r="IS92" s="39"/>
      <c r="IT92" s="39"/>
      <c r="IU92" s="39"/>
      <c r="IV92" s="39"/>
      <c r="IW92" s="39"/>
      <c r="IX92" s="39"/>
      <c r="IY92" s="39"/>
      <c r="IZ92" s="39"/>
      <c r="JA92" s="39"/>
      <c r="JB92" s="39"/>
      <c r="JC92" s="39"/>
      <c r="JD92" s="39"/>
      <c r="JE92" s="39"/>
      <c r="JF92" s="39"/>
      <c r="JG92" s="39"/>
      <c r="JH92" s="39"/>
      <c r="JI92" s="39"/>
      <c r="JJ92" s="39"/>
      <c r="JK92" s="39"/>
      <c r="JL92" s="39"/>
      <c r="JM92" s="39"/>
      <c r="JN92" s="39"/>
      <c r="JO92" s="39"/>
      <c r="JP92" s="39"/>
      <c r="JQ92" s="39"/>
      <c r="JR92" s="39"/>
      <c r="JS92" s="39"/>
      <c r="JT92" s="39"/>
      <c r="JU92" s="39"/>
      <c r="JV92" s="39"/>
      <c r="JW92" s="39"/>
      <c r="JX92" s="39"/>
      <c r="JY92" s="39"/>
      <c r="JZ92" s="39"/>
      <c r="KA92" s="39"/>
      <c r="KB92" s="39"/>
      <c r="KC92" s="39"/>
      <c r="KD92" s="39"/>
      <c r="KE92" s="39"/>
      <c r="KF92" s="39"/>
      <c r="KG92" s="39"/>
      <c r="KH92" s="39"/>
      <c r="KI92" s="39"/>
      <c r="KJ92" s="39"/>
      <c r="KK92" s="39"/>
    </row>
    <row r="93" spans="1:300" s="41" customFormat="1" ht="31.95" customHeight="1" x14ac:dyDescent="0.3">
      <c r="A93" s="17" t="s">
        <v>1081</v>
      </c>
      <c r="B93" s="18" t="s">
        <v>147</v>
      </c>
      <c r="C93" s="19" t="s">
        <v>29</v>
      </c>
      <c r="D93" s="18" t="s">
        <v>36</v>
      </c>
      <c r="E93" s="20" t="s">
        <v>48</v>
      </c>
      <c r="F93" s="20" t="s">
        <v>1150</v>
      </c>
      <c r="G93" s="21"/>
      <c r="H93" s="21">
        <v>51.79</v>
      </c>
      <c r="I93" s="22">
        <f>VLOOKUP(A:A,'[1]ALL Carpet'!$A:$M,13,0)</f>
        <v>29.79</v>
      </c>
      <c r="J93" s="23">
        <v>1.1000000000000001</v>
      </c>
      <c r="K93" s="23">
        <f>SUM(I93:J93)</f>
        <v>30.89</v>
      </c>
      <c r="L93" s="23">
        <f>K93+M93</f>
        <v>32.89</v>
      </c>
      <c r="M93" s="23">
        <v>2</v>
      </c>
      <c r="N93" s="21"/>
      <c r="O93" s="21">
        <f>H93*0.75</f>
        <v>38.842500000000001</v>
      </c>
      <c r="P93" s="21">
        <f>N93+M93</f>
        <v>2</v>
      </c>
      <c r="Q93" s="21">
        <f>O93+M93</f>
        <v>40.842500000000001</v>
      </c>
      <c r="R93" s="24" t="e">
        <f t="shared" si="10"/>
        <v>#DIV/0!</v>
      </c>
      <c r="S93" s="29">
        <f t="shared" si="9"/>
        <v>0.24999999999999997</v>
      </c>
      <c r="T93" s="20" t="s">
        <v>21</v>
      </c>
      <c r="U93" s="42" t="s">
        <v>30</v>
      </c>
      <c r="V93" s="20" t="s">
        <v>23</v>
      </c>
      <c r="W93" s="20" t="s">
        <v>808</v>
      </c>
      <c r="X93" s="19" t="s">
        <v>25</v>
      </c>
      <c r="Y93" s="20" t="s">
        <v>26</v>
      </c>
      <c r="Z93" s="20" t="s">
        <v>1003</v>
      </c>
      <c r="AA93" s="20" t="s">
        <v>28</v>
      </c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  <c r="HI93" s="39"/>
      <c r="HJ93" s="39"/>
      <c r="HK93" s="39"/>
      <c r="HL93" s="39"/>
      <c r="HM93" s="39"/>
      <c r="HN93" s="39"/>
      <c r="HO93" s="39"/>
      <c r="HP93" s="39"/>
      <c r="HQ93" s="39"/>
      <c r="HR93" s="39"/>
      <c r="HS93" s="39"/>
      <c r="HT93" s="39"/>
      <c r="HU93" s="39"/>
      <c r="HV93" s="39"/>
      <c r="HW93" s="39"/>
      <c r="HX93" s="39"/>
      <c r="HY93" s="39"/>
      <c r="HZ93" s="39"/>
      <c r="IA93" s="39"/>
      <c r="IB93" s="39"/>
      <c r="IC93" s="39"/>
      <c r="ID93" s="39"/>
      <c r="IE93" s="39"/>
      <c r="IF93" s="39"/>
      <c r="IG93" s="39"/>
      <c r="IH93" s="39"/>
      <c r="II93" s="39"/>
      <c r="IJ93" s="39"/>
      <c r="IK93" s="39"/>
      <c r="IL93" s="39"/>
      <c r="IM93" s="39"/>
      <c r="IN93" s="39"/>
      <c r="IO93" s="39"/>
      <c r="IP93" s="39"/>
      <c r="IQ93" s="39"/>
      <c r="IR93" s="39"/>
      <c r="IS93" s="39"/>
      <c r="IT93" s="39"/>
      <c r="IU93" s="39"/>
      <c r="IV93" s="39"/>
      <c r="IW93" s="39"/>
      <c r="IX93" s="39"/>
      <c r="IY93" s="39"/>
      <c r="IZ93" s="39"/>
      <c r="JA93" s="39"/>
      <c r="JB93" s="39"/>
      <c r="JC93" s="39"/>
      <c r="JD93" s="39"/>
      <c r="JE93" s="39"/>
      <c r="JF93" s="39"/>
      <c r="JG93" s="39"/>
      <c r="JH93" s="39"/>
      <c r="JI93" s="39"/>
      <c r="JJ93" s="39"/>
      <c r="JK93" s="39"/>
      <c r="JL93" s="39"/>
      <c r="JM93" s="39"/>
      <c r="JN93" s="39"/>
      <c r="JO93" s="39"/>
      <c r="JP93" s="39"/>
      <c r="JQ93" s="39"/>
      <c r="JR93" s="39"/>
      <c r="JS93" s="39"/>
      <c r="JT93" s="39"/>
      <c r="JU93" s="39"/>
      <c r="JV93" s="39"/>
      <c r="JW93" s="39"/>
      <c r="JX93" s="39"/>
      <c r="JY93" s="39"/>
      <c r="JZ93" s="39"/>
      <c r="KA93" s="39"/>
      <c r="KB93" s="39"/>
      <c r="KC93" s="39"/>
      <c r="KD93" s="39"/>
      <c r="KE93" s="39"/>
      <c r="KF93" s="39"/>
      <c r="KG93" s="39"/>
      <c r="KH93" s="39"/>
      <c r="KI93" s="39"/>
      <c r="KJ93" s="39"/>
      <c r="KK93" s="39"/>
      <c r="KL93" s="39"/>
    </row>
    <row r="94" spans="1:300" s="41" customFormat="1" ht="31.95" customHeight="1" x14ac:dyDescent="0.3">
      <c r="A94" s="17" t="s">
        <v>148</v>
      </c>
      <c r="B94" s="18" t="s">
        <v>147</v>
      </c>
      <c r="C94" s="19" t="s">
        <v>29</v>
      </c>
      <c r="D94" s="18" t="s">
        <v>39</v>
      </c>
      <c r="E94" s="20" t="s">
        <v>48</v>
      </c>
      <c r="F94" s="20" t="s">
        <v>1150</v>
      </c>
      <c r="G94" s="21">
        <v>50.300000000000011</v>
      </c>
      <c r="H94" s="21">
        <v>52.815000000000012</v>
      </c>
      <c r="I94" s="22">
        <v>25.300000000000008</v>
      </c>
      <c r="J94" s="23">
        <v>0.9</v>
      </c>
      <c r="K94" s="23">
        <v>29.200000000000006</v>
      </c>
      <c r="L94" s="23">
        <v>31.200000000000006</v>
      </c>
      <c r="M94" s="23">
        <v>2</v>
      </c>
      <c r="N94" s="21">
        <f t="shared" ref="N94:N100" si="11">K94*1.3</f>
        <v>37.960000000000008</v>
      </c>
      <c r="O94" s="21">
        <f t="shared" ref="O94:O100" si="12">(N94*4%)+N94</f>
        <v>39.478400000000008</v>
      </c>
      <c r="P94" s="21">
        <f>N94+M94</f>
        <v>39.960000000000008</v>
      </c>
      <c r="Q94" s="21">
        <f>O94+M94</f>
        <v>41.478400000000008</v>
      </c>
      <c r="R94" s="24">
        <f t="shared" si="10"/>
        <v>0.23076923076923075</v>
      </c>
      <c r="S94" s="29">
        <f t="shared" si="9"/>
        <v>0.25251538388715328</v>
      </c>
      <c r="T94" s="20" t="s">
        <v>21</v>
      </c>
      <c r="U94" s="42" t="s">
        <v>30</v>
      </c>
      <c r="V94" s="20" t="s">
        <v>23</v>
      </c>
      <c r="W94" s="20" t="s">
        <v>808</v>
      </c>
      <c r="X94" s="19" t="s">
        <v>25</v>
      </c>
      <c r="Y94" s="20" t="s">
        <v>462</v>
      </c>
      <c r="Z94" s="20" t="s">
        <v>1004</v>
      </c>
      <c r="AA94" s="20" t="s">
        <v>28</v>
      </c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  <c r="HI94" s="39"/>
      <c r="HJ94" s="39"/>
      <c r="HK94" s="39"/>
      <c r="HL94" s="39"/>
      <c r="HM94" s="39"/>
      <c r="HN94" s="39"/>
      <c r="HO94" s="39"/>
      <c r="HP94" s="39"/>
      <c r="HQ94" s="39"/>
      <c r="HR94" s="39"/>
      <c r="HS94" s="39"/>
      <c r="HT94" s="39"/>
      <c r="HU94" s="39"/>
      <c r="HV94" s="39"/>
      <c r="HW94" s="39"/>
      <c r="HX94" s="39"/>
      <c r="HY94" s="39"/>
      <c r="HZ94" s="39"/>
      <c r="IA94" s="39"/>
      <c r="IB94" s="39"/>
      <c r="IC94" s="39"/>
      <c r="ID94" s="39"/>
      <c r="IE94" s="39"/>
      <c r="IF94" s="39"/>
      <c r="IG94" s="39"/>
      <c r="IH94" s="39"/>
      <c r="II94" s="39"/>
      <c r="IJ94" s="39"/>
      <c r="IK94" s="39"/>
      <c r="IL94" s="39"/>
      <c r="IM94" s="39"/>
      <c r="IN94" s="39"/>
      <c r="IO94" s="39"/>
      <c r="IP94" s="39"/>
      <c r="IQ94" s="39"/>
      <c r="IR94" s="39"/>
      <c r="IS94" s="39"/>
      <c r="IT94" s="39"/>
      <c r="IU94" s="39"/>
      <c r="IV94" s="39"/>
      <c r="IW94" s="39"/>
      <c r="IX94" s="39"/>
      <c r="IY94" s="39"/>
      <c r="IZ94" s="39"/>
      <c r="JA94" s="39"/>
      <c r="JB94" s="39"/>
      <c r="JC94" s="39"/>
      <c r="JD94" s="39"/>
      <c r="JE94" s="39"/>
      <c r="JF94" s="39"/>
      <c r="JG94" s="39"/>
      <c r="JH94" s="39"/>
      <c r="JI94" s="39"/>
      <c r="JJ94" s="39"/>
      <c r="JK94" s="39"/>
      <c r="JL94" s="39"/>
      <c r="JM94" s="39"/>
      <c r="JN94" s="39"/>
      <c r="JO94" s="39"/>
      <c r="JP94" s="39"/>
      <c r="JQ94" s="39"/>
      <c r="JR94" s="39"/>
      <c r="JS94" s="39"/>
      <c r="JT94" s="39"/>
      <c r="JU94" s="39"/>
      <c r="JV94" s="39"/>
      <c r="JW94" s="39"/>
      <c r="JX94" s="39"/>
      <c r="JY94" s="39"/>
      <c r="JZ94" s="39"/>
      <c r="KA94" s="39"/>
      <c r="KB94" s="39"/>
      <c r="KC94" s="39"/>
      <c r="KD94" s="39"/>
      <c r="KE94" s="39"/>
      <c r="KF94" s="39"/>
      <c r="KG94" s="39"/>
      <c r="KH94" s="39"/>
      <c r="KI94" s="39"/>
      <c r="KJ94" s="39"/>
      <c r="KK94" s="39"/>
    </row>
    <row r="95" spans="1:300" s="41" customFormat="1" ht="31.95" customHeight="1" x14ac:dyDescent="0.3">
      <c r="A95" s="17" t="s">
        <v>149</v>
      </c>
      <c r="B95" s="18" t="s">
        <v>150</v>
      </c>
      <c r="C95" s="19" t="s">
        <v>33</v>
      </c>
      <c r="D95" s="18" t="s">
        <v>18</v>
      </c>
      <c r="E95" s="20" t="s">
        <v>34</v>
      </c>
      <c r="F95" s="20" t="s">
        <v>1156</v>
      </c>
      <c r="G95" s="21">
        <v>48.650000000000006</v>
      </c>
      <c r="H95" s="21">
        <v>51.082500000000003</v>
      </c>
      <c r="I95" s="22">
        <v>23.650000000000006</v>
      </c>
      <c r="J95" s="23">
        <v>1.3</v>
      </c>
      <c r="K95" s="23">
        <v>27.950000000000006</v>
      </c>
      <c r="L95" s="23" t="s">
        <v>20</v>
      </c>
      <c r="M95" s="23" t="s">
        <v>20</v>
      </c>
      <c r="N95" s="21">
        <f t="shared" si="11"/>
        <v>36.335000000000008</v>
      </c>
      <c r="O95" s="21">
        <f t="shared" si="12"/>
        <v>37.78840000000001</v>
      </c>
      <c r="P95" s="21" t="s">
        <v>20</v>
      </c>
      <c r="Q95" s="21" t="s">
        <v>1332</v>
      </c>
      <c r="R95" s="24">
        <f t="shared" si="10"/>
        <v>0.23076923076923075</v>
      </c>
      <c r="S95" s="29">
        <f t="shared" si="9"/>
        <v>0.26024763862379469</v>
      </c>
      <c r="T95" s="20" t="s">
        <v>21</v>
      </c>
      <c r="U95" s="19" t="s">
        <v>22</v>
      </c>
      <c r="V95" s="20" t="s">
        <v>23</v>
      </c>
      <c r="W95" s="20" t="s">
        <v>808</v>
      </c>
      <c r="X95" s="19" t="s">
        <v>25</v>
      </c>
      <c r="Y95" s="20" t="s">
        <v>26</v>
      </c>
      <c r="Z95" s="20" t="s">
        <v>1003</v>
      </c>
      <c r="AA95" s="20" t="s">
        <v>28</v>
      </c>
    </row>
    <row r="96" spans="1:300" s="41" customFormat="1" ht="31.95" customHeight="1" x14ac:dyDescent="0.3">
      <c r="A96" s="17" t="s">
        <v>152</v>
      </c>
      <c r="B96" s="18" t="s">
        <v>151</v>
      </c>
      <c r="C96" s="19" t="s">
        <v>29</v>
      </c>
      <c r="D96" s="18" t="s">
        <v>39</v>
      </c>
      <c r="E96" s="20" t="s">
        <v>45</v>
      </c>
      <c r="F96" s="20" t="s">
        <v>1163</v>
      </c>
      <c r="G96" s="21">
        <v>52.350000000000009</v>
      </c>
      <c r="H96" s="21">
        <v>54.967500000000008</v>
      </c>
      <c r="I96" s="22">
        <v>27.350000000000005</v>
      </c>
      <c r="J96" s="23">
        <v>0.9</v>
      </c>
      <c r="K96" s="23">
        <v>31.250000000000004</v>
      </c>
      <c r="L96" s="23">
        <v>33.25</v>
      </c>
      <c r="M96" s="23">
        <v>2</v>
      </c>
      <c r="N96" s="21">
        <f t="shared" si="11"/>
        <v>40.625000000000007</v>
      </c>
      <c r="O96" s="21">
        <f t="shared" si="12"/>
        <v>42.250000000000007</v>
      </c>
      <c r="P96" s="21">
        <f>N96+M96</f>
        <v>42.625000000000007</v>
      </c>
      <c r="Q96" s="21">
        <f>O96+M96</f>
        <v>44.250000000000007</v>
      </c>
      <c r="R96" s="24">
        <f t="shared" si="10"/>
        <v>0.23076923076923081</v>
      </c>
      <c r="S96" s="29">
        <f t="shared" si="9"/>
        <v>0.23136398781097919</v>
      </c>
      <c r="T96" s="20" t="s">
        <v>21</v>
      </c>
      <c r="U96" s="42" t="s">
        <v>30</v>
      </c>
      <c r="V96" s="20" t="s">
        <v>23</v>
      </c>
      <c r="W96" s="20" t="s">
        <v>808</v>
      </c>
      <c r="X96" s="19" t="s">
        <v>25</v>
      </c>
      <c r="Y96" s="20" t="s">
        <v>462</v>
      </c>
      <c r="Z96" s="20" t="s">
        <v>1004</v>
      </c>
      <c r="AA96" s="20" t="s">
        <v>28</v>
      </c>
    </row>
    <row r="97" spans="1:298" s="41" customFormat="1" ht="31.95" customHeight="1" x14ac:dyDescent="0.3">
      <c r="A97" s="17" t="s">
        <v>1021</v>
      </c>
      <c r="B97" s="18" t="s">
        <v>151</v>
      </c>
      <c r="C97" s="19" t="s">
        <v>29</v>
      </c>
      <c r="D97" s="18" t="s">
        <v>36</v>
      </c>
      <c r="E97" s="20" t="s">
        <v>45</v>
      </c>
      <c r="F97" s="20" t="s">
        <v>1163</v>
      </c>
      <c r="G97" s="21">
        <v>55.850000000000009</v>
      </c>
      <c r="H97" s="21">
        <v>58.642500000000013</v>
      </c>
      <c r="I97" s="22">
        <v>30.850000000000009</v>
      </c>
      <c r="J97" s="23">
        <v>1.1000000000000001</v>
      </c>
      <c r="K97" s="23">
        <v>31.95000000000001</v>
      </c>
      <c r="L97" s="23">
        <v>33.95000000000001</v>
      </c>
      <c r="M97" s="23">
        <v>2</v>
      </c>
      <c r="N97" s="21">
        <f t="shared" si="11"/>
        <v>41.535000000000011</v>
      </c>
      <c r="O97" s="21">
        <f t="shared" si="12"/>
        <v>43.196400000000011</v>
      </c>
      <c r="P97" s="21">
        <f>N97+M97</f>
        <v>43.535000000000011</v>
      </c>
      <c r="Q97" s="21">
        <f>O97+M97</f>
        <v>45.196400000000011</v>
      </c>
      <c r="R97" s="24">
        <f t="shared" si="10"/>
        <v>0.23076923076923073</v>
      </c>
      <c r="S97" s="29">
        <f t="shared" si="9"/>
        <v>0.26339429594577307</v>
      </c>
      <c r="T97" s="20" t="s">
        <v>21</v>
      </c>
      <c r="U97" s="42" t="s">
        <v>30</v>
      </c>
      <c r="V97" s="20" t="s">
        <v>23</v>
      </c>
      <c r="W97" s="20" t="s">
        <v>808</v>
      </c>
      <c r="X97" s="19" t="s">
        <v>25</v>
      </c>
      <c r="Y97" s="20" t="s">
        <v>412</v>
      </c>
      <c r="Z97" s="20" t="s">
        <v>1005</v>
      </c>
      <c r="AA97" s="20" t="s">
        <v>28</v>
      </c>
    </row>
    <row r="98" spans="1:298" s="41" customFormat="1" ht="31.95" customHeight="1" x14ac:dyDescent="0.3">
      <c r="A98" s="17" t="s">
        <v>153</v>
      </c>
      <c r="B98" s="18" t="s">
        <v>154</v>
      </c>
      <c r="C98" s="19" t="s">
        <v>77</v>
      </c>
      <c r="D98" s="18" t="s">
        <v>18</v>
      </c>
      <c r="E98" s="20" t="s">
        <v>80</v>
      </c>
      <c r="F98" s="20" t="s">
        <v>1175</v>
      </c>
      <c r="G98" s="21">
        <v>51.050000000000004</v>
      </c>
      <c r="H98" s="21">
        <v>53.602500000000006</v>
      </c>
      <c r="I98" s="22">
        <v>26.050000000000004</v>
      </c>
      <c r="J98" s="23">
        <v>1.3</v>
      </c>
      <c r="K98" s="23">
        <v>30.350000000000005</v>
      </c>
      <c r="L98" s="23" t="s">
        <v>20</v>
      </c>
      <c r="M98" s="23" t="s">
        <v>20</v>
      </c>
      <c r="N98" s="21">
        <f t="shared" si="11"/>
        <v>39.455000000000005</v>
      </c>
      <c r="O98" s="21">
        <f t="shared" si="12"/>
        <v>41.033200000000008</v>
      </c>
      <c r="P98" s="21" t="s">
        <v>20</v>
      </c>
      <c r="Q98" s="21" t="s">
        <v>1332</v>
      </c>
      <c r="R98" s="24">
        <f t="shared" si="10"/>
        <v>0.23076923076923075</v>
      </c>
      <c r="S98" s="29">
        <f t="shared" si="9"/>
        <v>0.23449092859474832</v>
      </c>
      <c r="T98" s="20" t="s">
        <v>21</v>
      </c>
      <c r="U98" s="19" t="s">
        <v>22</v>
      </c>
      <c r="V98" s="20" t="s">
        <v>23</v>
      </c>
      <c r="W98" s="20" t="s">
        <v>808</v>
      </c>
      <c r="X98" s="19" t="s">
        <v>25</v>
      </c>
      <c r="Y98" s="20" t="s">
        <v>26</v>
      </c>
      <c r="Z98" s="20" t="s">
        <v>1003</v>
      </c>
      <c r="AA98" s="20" t="s">
        <v>28</v>
      </c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  <c r="HW98" s="39"/>
      <c r="HX98" s="39"/>
      <c r="HY98" s="39"/>
      <c r="HZ98" s="39"/>
      <c r="IA98" s="39"/>
      <c r="IB98" s="39"/>
      <c r="IC98" s="39"/>
      <c r="ID98" s="39"/>
      <c r="IE98" s="39"/>
      <c r="IF98" s="39"/>
      <c r="IG98" s="39"/>
      <c r="IH98" s="39"/>
      <c r="II98" s="39"/>
      <c r="IJ98" s="39"/>
      <c r="IK98" s="39"/>
      <c r="IL98" s="39"/>
      <c r="IM98" s="39"/>
      <c r="IN98" s="39"/>
      <c r="IO98" s="39"/>
      <c r="IP98" s="39"/>
      <c r="IQ98" s="39"/>
      <c r="IR98" s="39"/>
      <c r="IS98" s="39"/>
      <c r="IT98" s="39"/>
      <c r="IU98" s="39"/>
      <c r="IV98" s="39"/>
      <c r="IW98" s="39"/>
      <c r="IX98" s="39"/>
      <c r="IY98" s="39"/>
      <c r="IZ98" s="39"/>
      <c r="JA98" s="39"/>
      <c r="JB98" s="39"/>
      <c r="JC98" s="39"/>
      <c r="JD98" s="39"/>
      <c r="JE98" s="39"/>
      <c r="JF98" s="39"/>
      <c r="JG98" s="39"/>
      <c r="JH98" s="39"/>
      <c r="JI98" s="39"/>
      <c r="JJ98" s="39"/>
      <c r="JK98" s="39"/>
      <c r="JL98" s="39"/>
      <c r="JM98" s="39"/>
      <c r="JN98" s="39"/>
      <c r="JO98" s="39"/>
      <c r="JP98" s="39"/>
      <c r="JQ98" s="39"/>
      <c r="JR98" s="39"/>
      <c r="JS98" s="39"/>
      <c r="JT98" s="39"/>
      <c r="JU98" s="39"/>
      <c r="JV98" s="39"/>
      <c r="JW98" s="39"/>
      <c r="JX98" s="39"/>
      <c r="JY98" s="39"/>
      <c r="JZ98" s="39"/>
      <c r="KA98" s="39"/>
      <c r="KB98" s="39"/>
      <c r="KC98" s="39"/>
      <c r="KD98" s="39"/>
      <c r="KE98" s="39"/>
      <c r="KF98" s="39"/>
      <c r="KG98" s="39"/>
      <c r="KH98" s="39"/>
      <c r="KI98" s="39"/>
      <c r="KJ98" s="39"/>
      <c r="KK98" s="39"/>
    </row>
    <row r="99" spans="1:298" s="41" customFormat="1" ht="31.95" customHeight="1" x14ac:dyDescent="0.3">
      <c r="A99" s="17" t="s">
        <v>155</v>
      </c>
      <c r="B99" s="18" t="s">
        <v>156</v>
      </c>
      <c r="C99" s="19" t="s">
        <v>33</v>
      </c>
      <c r="D99" s="18" t="s">
        <v>18</v>
      </c>
      <c r="E99" s="20" t="s">
        <v>157</v>
      </c>
      <c r="F99" s="20" t="s">
        <v>1179</v>
      </c>
      <c r="G99" s="21">
        <v>45.100000000000009</v>
      </c>
      <c r="H99" s="21">
        <v>47.355000000000011</v>
      </c>
      <c r="I99" s="22">
        <v>22.100000000000005</v>
      </c>
      <c r="J99" s="23">
        <v>1.3</v>
      </c>
      <c r="K99" s="23">
        <v>26.400000000000006</v>
      </c>
      <c r="L99" s="23" t="s">
        <v>20</v>
      </c>
      <c r="M99" s="23" t="s">
        <v>20</v>
      </c>
      <c r="N99" s="21">
        <f t="shared" si="11"/>
        <v>34.320000000000007</v>
      </c>
      <c r="O99" s="21">
        <f t="shared" si="12"/>
        <v>35.692800000000005</v>
      </c>
      <c r="P99" s="21" t="s">
        <v>20</v>
      </c>
      <c r="Q99" s="21" t="s">
        <v>1332</v>
      </c>
      <c r="R99" s="24">
        <f t="shared" si="10"/>
        <v>0.23076923076923078</v>
      </c>
      <c r="S99" s="29">
        <f t="shared" si="9"/>
        <v>0.24627177700348438</v>
      </c>
      <c r="T99" s="20" t="s">
        <v>21</v>
      </c>
      <c r="U99" s="19" t="s">
        <v>22</v>
      </c>
      <c r="V99" s="20" t="s">
        <v>23</v>
      </c>
      <c r="W99" s="20" t="s">
        <v>808</v>
      </c>
      <c r="X99" s="19" t="s">
        <v>25</v>
      </c>
      <c r="Y99" s="20" t="s">
        <v>26</v>
      </c>
      <c r="Z99" s="20" t="s">
        <v>1003</v>
      </c>
      <c r="AA99" s="20" t="s">
        <v>28</v>
      </c>
    </row>
    <row r="100" spans="1:298" s="41" customFormat="1" ht="31.95" customHeight="1" x14ac:dyDescent="0.3">
      <c r="A100" s="17" t="s">
        <v>158</v>
      </c>
      <c r="B100" s="18" t="s">
        <v>159</v>
      </c>
      <c r="C100" s="19" t="s">
        <v>77</v>
      </c>
      <c r="D100" s="18" t="s">
        <v>18</v>
      </c>
      <c r="E100" s="20" t="s">
        <v>88</v>
      </c>
      <c r="F100" s="20" t="s">
        <v>1168</v>
      </c>
      <c r="G100" s="21">
        <v>101.1</v>
      </c>
      <c r="H100" s="21">
        <v>106.155</v>
      </c>
      <c r="I100" s="22">
        <v>56.1</v>
      </c>
      <c r="J100" s="23">
        <v>1.3</v>
      </c>
      <c r="K100" s="23">
        <v>57.4</v>
      </c>
      <c r="L100" s="23" t="s">
        <v>20</v>
      </c>
      <c r="M100" s="23" t="s">
        <v>20</v>
      </c>
      <c r="N100" s="21">
        <f t="shared" si="11"/>
        <v>74.62</v>
      </c>
      <c r="O100" s="21">
        <f t="shared" si="12"/>
        <v>77.604800000000012</v>
      </c>
      <c r="P100" s="21" t="s">
        <v>20</v>
      </c>
      <c r="Q100" s="21" t="s">
        <v>1332</v>
      </c>
      <c r="R100" s="24">
        <f t="shared" si="10"/>
        <v>0.23076923076923084</v>
      </c>
      <c r="S100" s="29">
        <f t="shared" si="9"/>
        <v>0.26894823606989771</v>
      </c>
      <c r="T100" s="20" t="s">
        <v>21</v>
      </c>
      <c r="U100" s="19" t="s">
        <v>22</v>
      </c>
      <c r="V100" s="20" t="s">
        <v>23</v>
      </c>
      <c r="W100" s="20" t="s">
        <v>808</v>
      </c>
      <c r="X100" s="19" t="s">
        <v>25</v>
      </c>
      <c r="Y100" s="20" t="s">
        <v>26</v>
      </c>
      <c r="Z100" s="20" t="s">
        <v>1003</v>
      </c>
      <c r="AA100" s="20" t="s">
        <v>28</v>
      </c>
    </row>
    <row r="101" spans="1:298" s="41" customFormat="1" ht="31.95" customHeight="1" x14ac:dyDescent="0.3">
      <c r="A101" s="17" t="s">
        <v>1082</v>
      </c>
      <c r="B101" s="18" t="s">
        <v>1124</v>
      </c>
      <c r="C101" s="19" t="s">
        <v>33</v>
      </c>
      <c r="D101" s="18" t="s">
        <v>18</v>
      </c>
      <c r="E101" s="20" t="s">
        <v>45</v>
      </c>
      <c r="F101" s="20" t="s">
        <v>1151</v>
      </c>
      <c r="G101" s="21"/>
      <c r="H101" s="21">
        <v>57.79</v>
      </c>
      <c r="I101" s="22">
        <f>VLOOKUP(A:A,'[1]ALL Carpet'!$A:$M,13,0)</f>
        <v>35.79</v>
      </c>
      <c r="J101" s="23">
        <v>1.3</v>
      </c>
      <c r="K101" s="23">
        <f>SUM(I101:J101)</f>
        <v>37.089999999999996</v>
      </c>
      <c r="L101" s="23" t="s">
        <v>20</v>
      </c>
      <c r="M101" s="23" t="s">
        <v>20</v>
      </c>
      <c r="N101" s="21"/>
      <c r="O101" s="21">
        <f>H101*0.8</f>
        <v>46.231999999999999</v>
      </c>
      <c r="P101" s="21" t="s">
        <v>20</v>
      </c>
      <c r="Q101" s="21" t="s">
        <v>1332</v>
      </c>
      <c r="R101" s="24" t="e">
        <f t="shared" si="10"/>
        <v>#DIV/0!</v>
      </c>
      <c r="S101" s="29">
        <f t="shared" si="9"/>
        <v>0.2</v>
      </c>
      <c r="T101" s="20" t="s">
        <v>21</v>
      </c>
      <c r="U101" s="42" t="s">
        <v>22</v>
      </c>
      <c r="V101" s="20" t="s">
        <v>810</v>
      </c>
      <c r="W101" s="20" t="s">
        <v>808</v>
      </c>
      <c r="X101" s="19" t="s">
        <v>25</v>
      </c>
      <c r="Y101" s="20" t="s">
        <v>26</v>
      </c>
      <c r="Z101" s="20" t="s">
        <v>1003</v>
      </c>
      <c r="AA101" s="20" t="s">
        <v>28</v>
      </c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  <c r="ID101" s="39"/>
      <c r="IE101" s="39"/>
      <c r="IF101" s="39"/>
      <c r="IG101" s="39"/>
      <c r="IH101" s="39"/>
      <c r="II101" s="39"/>
      <c r="IJ101" s="39"/>
      <c r="IK101" s="39"/>
      <c r="IL101" s="39"/>
      <c r="IM101" s="39"/>
      <c r="IN101" s="39"/>
      <c r="IO101" s="39"/>
      <c r="IP101" s="39"/>
      <c r="IQ101" s="39"/>
      <c r="IR101" s="39"/>
      <c r="IS101" s="39"/>
      <c r="IT101" s="39"/>
      <c r="IU101" s="39"/>
      <c r="IV101" s="39"/>
      <c r="IW101" s="39"/>
      <c r="IX101" s="39"/>
      <c r="IY101" s="39"/>
      <c r="IZ101" s="39"/>
      <c r="JA101" s="39"/>
      <c r="JB101" s="39"/>
      <c r="JC101" s="39"/>
      <c r="JD101" s="39"/>
      <c r="JE101" s="39"/>
      <c r="JF101" s="39"/>
      <c r="JG101" s="39"/>
      <c r="JH101" s="39"/>
      <c r="JI101" s="39"/>
      <c r="JJ101" s="39"/>
      <c r="JK101" s="39"/>
      <c r="JL101" s="39"/>
      <c r="JM101" s="39"/>
      <c r="JN101" s="39"/>
      <c r="JO101" s="39"/>
      <c r="JP101" s="39"/>
      <c r="JQ101" s="39"/>
      <c r="JR101" s="39"/>
      <c r="JS101" s="39"/>
      <c r="JT101" s="39"/>
      <c r="JU101" s="39"/>
      <c r="JV101" s="39"/>
      <c r="JW101" s="39"/>
      <c r="JX101" s="39"/>
      <c r="JY101" s="39"/>
      <c r="JZ101" s="39"/>
      <c r="KA101" s="39"/>
      <c r="KB101" s="39"/>
      <c r="KC101" s="39"/>
      <c r="KD101" s="39"/>
      <c r="KE101" s="39"/>
      <c r="KF101" s="39"/>
      <c r="KG101" s="39"/>
      <c r="KH101" s="39"/>
      <c r="KI101" s="39"/>
      <c r="KJ101" s="39"/>
      <c r="KK101" s="39"/>
      <c r="KL101" s="39"/>
    </row>
    <row r="102" spans="1:298" s="41" customFormat="1" ht="31.95" customHeight="1" x14ac:dyDescent="0.3">
      <c r="A102" s="17" t="s">
        <v>160</v>
      </c>
      <c r="B102" s="18" t="s">
        <v>161</v>
      </c>
      <c r="C102" s="19" t="s">
        <v>33</v>
      </c>
      <c r="D102" s="18" t="s">
        <v>18</v>
      </c>
      <c r="E102" s="20" t="s">
        <v>157</v>
      </c>
      <c r="F102" s="20" t="s">
        <v>1179</v>
      </c>
      <c r="G102" s="21">
        <v>45.100000000000009</v>
      </c>
      <c r="H102" s="21">
        <v>47.355000000000011</v>
      </c>
      <c r="I102" s="22">
        <v>22.100000000000005</v>
      </c>
      <c r="J102" s="23">
        <v>1.3</v>
      </c>
      <c r="K102" s="23">
        <v>26.400000000000006</v>
      </c>
      <c r="L102" s="23" t="s">
        <v>20</v>
      </c>
      <c r="M102" s="23" t="s">
        <v>20</v>
      </c>
      <c r="N102" s="21">
        <f>K102*1.3</f>
        <v>34.320000000000007</v>
      </c>
      <c r="O102" s="21">
        <f>(N102*4%)+N102</f>
        <v>35.692800000000005</v>
      </c>
      <c r="P102" s="21" t="s">
        <v>20</v>
      </c>
      <c r="Q102" s="21" t="s">
        <v>1332</v>
      </c>
      <c r="R102" s="24">
        <f t="shared" si="10"/>
        <v>0.23076923076923078</v>
      </c>
      <c r="S102" s="29">
        <f t="shared" si="9"/>
        <v>0.24627177700348438</v>
      </c>
      <c r="T102" s="20" t="s">
        <v>21</v>
      </c>
      <c r="U102" s="19" t="s">
        <v>22</v>
      </c>
      <c r="V102" s="20" t="s">
        <v>23</v>
      </c>
      <c r="W102" s="20" t="s">
        <v>808</v>
      </c>
      <c r="X102" s="19" t="s">
        <v>25</v>
      </c>
      <c r="Y102" s="20" t="s">
        <v>26</v>
      </c>
      <c r="Z102" s="20" t="s">
        <v>1003</v>
      </c>
      <c r="AA102" s="20" t="s">
        <v>28</v>
      </c>
    </row>
    <row r="103" spans="1:298" s="41" customFormat="1" ht="31.95" customHeight="1" x14ac:dyDescent="0.3">
      <c r="A103" s="17" t="s">
        <v>1083</v>
      </c>
      <c r="B103" s="18" t="s">
        <v>1125</v>
      </c>
      <c r="C103" s="19" t="s">
        <v>29</v>
      </c>
      <c r="D103" s="18" t="s">
        <v>36</v>
      </c>
      <c r="E103" s="20" t="s">
        <v>59</v>
      </c>
      <c r="F103" s="20" t="s">
        <v>1147</v>
      </c>
      <c r="G103" s="21"/>
      <c r="H103" s="21">
        <v>53.79</v>
      </c>
      <c r="I103" s="22">
        <f>VLOOKUP(A:A,'[1]ALL Carpet'!$A:$M,13,0)</f>
        <v>31.79</v>
      </c>
      <c r="J103" s="23">
        <v>1.1000000000000001</v>
      </c>
      <c r="K103" s="23">
        <f>SUM(I103:J103)</f>
        <v>32.89</v>
      </c>
      <c r="L103" s="23">
        <f>K103+M103</f>
        <v>34.89</v>
      </c>
      <c r="M103" s="23">
        <v>2</v>
      </c>
      <c r="N103" s="21"/>
      <c r="O103" s="21">
        <f>H103*0.75</f>
        <v>40.342500000000001</v>
      </c>
      <c r="P103" s="21">
        <f>N103+M103</f>
        <v>2</v>
      </c>
      <c r="Q103" s="21">
        <f>O103+M103</f>
        <v>42.342500000000001</v>
      </c>
      <c r="R103" s="24" t="e">
        <f t="shared" si="10"/>
        <v>#DIV/0!</v>
      </c>
      <c r="S103" s="29">
        <f t="shared" si="9"/>
        <v>0.24999999999999997</v>
      </c>
      <c r="T103" s="20" t="s">
        <v>21</v>
      </c>
      <c r="U103" s="42" t="s">
        <v>30</v>
      </c>
      <c r="V103" s="20" t="s">
        <v>810</v>
      </c>
      <c r="W103" s="20" t="s">
        <v>808</v>
      </c>
      <c r="X103" s="19" t="s">
        <v>25</v>
      </c>
      <c r="Y103" s="20" t="s">
        <v>26</v>
      </c>
      <c r="Z103" s="20" t="s">
        <v>1003</v>
      </c>
      <c r="AA103" s="20" t="s">
        <v>28</v>
      </c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  <c r="HI103" s="39"/>
      <c r="HJ103" s="39"/>
      <c r="HK103" s="39"/>
      <c r="HL103" s="39"/>
      <c r="HM103" s="39"/>
      <c r="HN103" s="39"/>
      <c r="HO103" s="39"/>
      <c r="HP103" s="39"/>
      <c r="HQ103" s="39"/>
      <c r="HR103" s="39"/>
      <c r="HS103" s="39"/>
      <c r="HT103" s="39"/>
      <c r="HU103" s="39"/>
      <c r="HV103" s="39"/>
      <c r="HW103" s="39"/>
      <c r="HX103" s="39"/>
      <c r="HY103" s="39"/>
      <c r="HZ103" s="39"/>
      <c r="IA103" s="39"/>
      <c r="IB103" s="39"/>
      <c r="IC103" s="39"/>
      <c r="ID103" s="39"/>
      <c r="IE103" s="39"/>
      <c r="IF103" s="39"/>
      <c r="IG103" s="39"/>
      <c r="IH103" s="39"/>
      <c r="II103" s="39"/>
      <c r="IJ103" s="39"/>
      <c r="IK103" s="39"/>
      <c r="IL103" s="39"/>
      <c r="IM103" s="39"/>
      <c r="IN103" s="39"/>
      <c r="IO103" s="39"/>
      <c r="IP103" s="39"/>
      <c r="IQ103" s="39"/>
      <c r="IR103" s="39"/>
      <c r="IS103" s="39"/>
      <c r="IT103" s="39"/>
      <c r="IU103" s="39"/>
      <c r="IV103" s="39"/>
      <c r="IW103" s="39"/>
      <c r="IX103" s="39"/>
      <c r="IY103" s="39"/>
      <c r="IZ103" s="39"/>
      <c r="JA103" s="39"/>
      <c r="JB103" s="39"/>
      <c r="JC103" s="39"/>
      <c r="JD103" s="39"/>
      <c r="JE103" s="39"/>
      <c r="JF103" s="39"/>
      <c r="JG103" s="39"/>
      <c r="JH103" s="39"/>
      <c r="JI103" s="39"/>
      <c r="JJ103" s="39"/>
      <c r="JK103" s="39"/>
      <c r="JL103" s="39"/>
      <c r="JM103" s="39"/>
      <c r="JN103" s="39"/>
      <c r="JO103" s="39"/>
      <c r="JP103" s="39"/>
      <c r="JQ103" s="39"/>
      <c r="JR103" s="39"/>
      <c r="JS103" s="39"/>
      <c r="JT103" s="39"/>
      <c r="JU103" s="39"/>
      <c r="JV103" s="39"/>
      <c r="JW103" s="39"/>
      <c r="JX103" s="39"/>
      <c r="JY103" s="39"/>
      <c r="JZ103" s="39"/>
      <c r="KA103" s="39"/>
      <c r="KB103" s="39"/>
      <c r="KC103" s="39"/>
      <c r="KD103" s="39"/>
      <c r="KE103" s="39"/>
      <c r="KF103" s="39"/>
      <c r="KG103" s="39"/>
      <c r="KH103" s="39"/>
      <c r="KI103" s="39"/>
      <c r="KJ103" s="39"/>
      <c r="KK103" s="39"/>
      <c r="KL103" s="39"/>
    </row>
    <row r="104" spans="1:298" s="41" customFormat="1" ht="31.95" customHeight="1" x14ac:dyDescent="0.3">
      <c r="A104" s="17" t="s">
        <v>1084</v>
      </c>
      <c r="B104" s="18" t="s">
        <v>1125</v>
      </c>
      <c r="C104" s="19" t="s">
        <v>29</v>
      </c>
      <c r="D104" s="18" t="s">
        <v>39</v>
      </c>
      <c r="E104" s="20" t="s">
        <v>59</v>
      </c>
      <c r="F104" s="20" t="s">
        <v>1147</v>
      </c>
      <c r="G104" s="21"/>
      <c r="H104" s="21">
        <v>50.79</v>
      </c>
      <c r="I104" s="22">
        <f>VLOOKUP(A:A,'[1]ALL Carpet'!$A:$M,13,0)</f>
        <v>28.79</v>
      </c>
      <c r="J104" s="23">
        <v>0.9</v>
      </c>
      <c r="K104" s="23">
        <f>SUM(I104:J104)</f>
        <v>29.689999999999998</v>
      </c>
      <c r="L104" s="23">
        <f>K104+M104</f>
        <v>31.689999999999998</v>
      </c>
      <c r="M104" s="23">
        <v>2</v>
      </c>
      <c r="N104" s="21"/>
      <c r="O104" s="21">
        <f>H104*0.75</f>
        <v>38.092500000000001</v>
      </c>
      <c r="P104" s="21">
        <f>N104+M104</f>
        <v>2</v>
      </c>
      <c r="Q104" s="21">
        <f>O104+M104</f>
        <v>40.092500000000001</v>
      </c>
      <c r="R104" s="24" t="e">
        <f t="shared" si="10"/>
        <v>#DIV/0!</v>
      </c>
      <c r="S104" s="29">
        <f t="shared" si="9"/>
        <v>0.24999999999999997</v>
      </c>
      <c r="T104" s="20" t="s">
        <v>1350</v>
      </c>
      <c r="U104" s="42" t="s">
        <v>30</v>
      </c>
      <c r="V104" s="20" t="s">
        <v>810</v>
      </c>
      <c r="W104" s="20" t="s">
        <v>808</v>
      </c>
      <c r="X104" s="19" t="s">
        <v>25</v>
      </c>
      <c r="Y104" s="20" t="s">
        <v>26</v>
      </c>
      <c r="Z104" s="20" t="s">
        <v>1003</v>
      </c>
      <c r="AA104" s="20" t="s">
        <v>28</v>
      </c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  <c r="HI104" s="39"/>
      <c r="HJ104" s="39"/>
      <c r="HK104" s="39"/>
      <c r="HL104" s="39"/>
      <c r="HM104" s="39"/>
      <c r="HN104" s="39"/>
      <c r="HO104" s="39"/>
      <c r="HP104" s="39"/>
      <c r="HQ104" s="39"/>
      <c r="HR104" s="39"/>
      <c r="HS104" s="39"/>
      <c r="HT104" s="39"/>
      <c r="HU104" s="39"/>
      <c r="HV104" s="39"/>
      <c r="HW104" s="39"/>
      <c r="HX104" s="39"/>
      <c r="HY104" s="39"/>
      <c r="HZ104" s="39"/>
      <c r="IA104" s="39"/>
      <c r="IB104" s="39"/>
      <c r="IC104" s="39"/>
      <c r="ID104" s="39"/>
      <c r="IE104" s="39"/>
      <c r="IF104" s="39"/>
      <c r="IG104" s="39"/>
      <c r="IH104" s="39"/>
      <c r="II104" s="39"/>
      <c r="IJ104" s="39"/>
      <c r="IK104" s="39"/>
      <c r="IL104" s="39"/>
      <c r="IM104" s="39"/>
      <c r="IN104" s="39"/>
      <c r="IO104" s="39"/>
      <c r="IP104" s="39"/>
      <c r="IQ104" s="39"/>
      <c r="IR104" s="39"/>
      <c r="IS104" s="39"/>
      <c r="IT104" s="39"/>
      <c r="IU104" s="39"/>
      <c r="IV104" s="39"/>
      <c r="IW104" s="39"/>
      <c r="IX104" s="39"/>
      <c r="IY104" s="39"/>
      <c r="IZ104" s="39"/>
      <c r="JA104" s="39"/>
      <c r="JB104" s="39"/>
      <c r="JC104" s="39"/>
      <c r="JD104" s="39"/>
      <c r="JE104" s="39"/>
      <c r="JF104" s="39"/>
      <c r="JG104" s="39"/>
      <c r="JH104" s="39"/>
      <c r="JI104" s="39"/>
      <c r="JJ104" s="39"/>
      <c r="JK104" s="39"/>
      <c r="JL104" s="39"/>
      <c r="JM104" s="39"/>
      <c r="JN104" s="39"/>
      <c r="JO104" s="39"/>
      <c r="JP104" s="39"/>
      <c r="JQ104" s="39"/>
      <c r="JR104" s="39"/>
      <c r="JS104" s="39"/>
      <c r="JT104" s="39"/>
      <c r="JU104" s="39"/>
      <c r="JV104" s="39"/>
      <c r="JW104" s="39"/>
      <c r="JX104" s="39"/>
      <c r="JY104" s="39"/>
      <c r="JZ104" s="39"/>
      <c r="KA104" s="39"/>
      <c r="KB104" s="39"/>
      <c r="KC104" s="39"/>
      <c r="KD104" s="39"/>
      <c r="KE104" s="39"/>
      <c r="KF104" s="39"/>
      <c r="KG104" s="39"/>
      <c r="KH104" s="39"/>
      <c r="KI104" s="39"/>
      <c r="KJ104" s="39"/>
      <c r="KK104" s="39"/>
      <c r="KL104" s="39"/>
    </row>
    <row r="105" spans="1:298" s="41" customFormat="1" ht="31.95" customHeight="1" x14ac:dyDescent="0.3">
      <c r="A105" s="17" t="s">
        <v>162</v>
      </c>
      <c r="B105" s="18" t="s">
        <v>163</v>
      </c>
      <c r="C105" s="19" t="s">
        <v>33</v>
      </c>
      <c r="D105" s="18" t="s">
        <v>18</v>
      </c>
      <c r="E105" s="20" t="s">
        <v>59</v>
      </c>
      <c r="F105" s="20" t="s">
        <v>1161</v>
      </c>
      <c r="G105" s="21">
        <v>52.79</v>
      </c>
      <c r="H105" s="21">
        <v>55.429499999999997</v>
      </c>
      <c r="I105" s="22">
        <v>27.79</v>
      </c>
      <c r="J105" s="23">
        <v>1.3</v>
      </c>
      <c r="K105" s="23">
        <v>29.09</v>
      </c>
      <c r="L105" s="23" t="s">
        <v>20</v>
      </c>
      <c r="M105" s="23" t="s">
        <v>20</v>
      </c>
      <c r="N105" s="21">
        <f t="shared" ref="N105:N114" si="13">K105*1.3</f>
        <v>37.817</v>
      </c>
      <c r="O105" s="21">
        <f t="shared" ref="O105:O114" si="14">(N105*4%)+N105</f>
        <v>39.329680000000003</v>
      </c>
      <c r="P105" s="21" t="s">
        <v>20</v>
      </c>
      <c r="Q105" s="21" t="s">
        <v>1332</v>
      </c>
      <c r="R105" s="24">
        <f t="shared" si="10"/>
        <v>0.23076923076923078</v>
      </c>
      <c r="S105" s="29">
        <f t="shared" si="9"/>
        <v>0.29045580421977457</v>
      </c>
      <c r="T105" s="20" t="s">
        <v>21</v>
      </c>
      <c r="U105" s="19" t="s">
        <v>22</v>
      </c>
      <c r="V105" s="20" t="s">
        <v>23</v>
      </c>
      <c r="W105" s="20" t="s">
        <v>808</v>
      </c>
      <c r="X105" s="19" t="s">
        <v>25</v>
      </c>
      <c r="Y105" s="20" t="s">
        <v>26</v>
      </c>
      <c r="Z105" s="20" t="s">
        <v>1003</v>
      </c>
      <c r="AA105" s="20" t="s">
        <v>28</v>
      </c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  <c r="ID105" s="39"/>
      <c r="IE105" s="39"/>
      <c r="IF105" s="39"/>
      <c r="IG105" s="39"/>
      <c r="IH105" s="39"/>
      <c r="II105" s="39"/>
      <c r="IJ105" s="39"/>
      <c r="IK105" s="39"/>
      <c r="IL105" s="39"/>
      <c r="IM105" s="39"/>
      <c r="IN105" s="39"/>
      <c r="IO105" s="39"/>
      <c r="IP105" s="39"/>
      <c r="IQ105" s="39"/>
      <c r="IR105" s="39"/>
      <c r="IS105" s="39"/>
      <c r="IT105" s="39"/>
      <c r="IU105" s="39"/>
      <c r="IV105" s="39"/>
      <c r="IW105" s="39"/>
      <c r="IX105" s="39"/>
      <c r="IY105" s="39"/>
      <c r="IZ105" s="39"/>
      <c r="JA105" s="39"/>
      <c r="JB105" s="39"/>
      <c r="JC105" s="39"/>
      <c r="JD105" s="39"/>
      <c r="JE105" s="39"/>
      <c r="JF105" s="39"/>
      <c r="JG105" s="39"/>
      <c r="JH105" s="39"/>
      <c r="JI105" s="39"/>
      <c r="JJ105" s="39"/>
      <c r="JK105" s="39"/>
      <c r="JL105" s="39"/>
      <c r="JM105" s="39"/>
      <c r="JN105" s="39"/>
      <c r="JO105" s="39"/>
      <c r="JP105" s="39"/>
      <c r="JQ105" s="39"/>
      <c r="JR105" s="39"/>
      <c r="JS105" s="39"/>
      <c r="JT105" s="39"/>
      <c r="JU105" s="39"/>
      <c r="JV105" s="39"/>
      <c r="JW105" s="39"/>
      <c r="JX105" s="39"/>
      <c r="JY105" s="39"/>
      <c r="JZ105" s="39"/>
      <c r="KA105" s="39"/>
      <c r="KB105" s="39"/>
      <c r="KC105" s="39"/>
      <c r="KD105" s="39"/>
      <c r="KE105" s="39"/>
      <c r="KF105" s="39"/>
      <c r="KG105" s="39"/>
      <c r="KH105" s="39"/>
      <c r="KI105" s="39"/>
      <c r="KJ105" s="39"/>
      <c r="KK105" s="39"/>
      <c r="KL105" s="39"/>
    </row>
    <row r="106" spans="1:298" s="41" customFormat="1" ht="31.95" customHeight="1" x14ac:dyDescent="0.3">
      <c r="A106" s="17" t="s">
        <v>166</v>
      </c>
      <c r="B106" s="18" t="s">
        <v>165</v>
      </c>
      <c r="C106" s="19" t="s">
        <v>29</v>
      </c>
      <c r="D106" s="18" t="s">
        <v>39</v>
      </c>
      <c r="E106" s="20" t="s">
        <v>116</v>
      </c>
      <c r="F106" s="20" t="s">
        <v>1164</v>
      </c>
      <c r="G106" s="21">
        <v>43.150000000000006</v>
      </c>
      <c r="H106" s="21">
        <v>45.307500000000005</v>
      </c>
      <c r="I106" s="22">
        <v>20.150000000000006</v>
      </c>
      <c r="J106" s="23">
        <v>0.9</v>
      </c>
      <c r="K106" s="23">
        <v>24.050000000000004</v>
      </c>
      <c r="L106" s="23">
        <v>26.050000000000004</v>
      </c>
      <c r="M106" s="23">
        <v>2</v>
      </c>
      <c r="N106" s="21">
        <f t="shared" si="13"/>
        <v>31.265000000000008</v>
      </c>
      <c r="O106" s="21">
        <f t="shared" si="14"/>
        <v>32.515600000000006</v>
      </c>
      <c r="P106" s="21">
        <f>N106+M106</f>
        <v>33.265000000000008</v>
      </c>
      <c r="Q106" s="21">
        <f>O106+M106</f>
        <v>34.515600000000006</v>
      </c>
      <c r="R106" s="24">
        <f t="shared" si="10"/>
        <v>0.23076923076923081</v>
      </c>
      <c r="S106" s="29">
        <f t="shared" si="9"/>
        <v>0.28233515422391431</v>
      </c>
      <c r="T106" s="20" t="s">
        <v>21</v>
      </c>
      <c r="U106" s="42" t="s">
        <v>30</v>
      </c>
      <c r="V106" s="20" t="s">
        <v>810</v>
      </c>
      <c r="W106" s="20" t="s">
        <v>808</v>
      </c>
      <c r="X106" s="19" t="s">
        <v>25</v>
      </c>
      <c r="Y106" s="20" t="s">
        <v>462</v>
      </c>
      <c r="Z106" s="20" t="s">
        <v>1004</v>
      </c>
      <c r="AA106" s="20" t="s">
        <v>28</v>
      </c>
    </row>
    <row r="107" spans="1:298" s="41" customFormat="1" ht="31.95" customHeight="1" x14ac:dyDescent="0.3">
      <c r="A107" s="17" t="s">
        <v>164</v>
      </c>
      <c r="B107" s="18" t="s">
        <v>165</v>
      </c>
      <c r="C107" s="19" t="s">
        <v>17</v>
      </c>
      <c r="D107" s="18" t="s">
        <v>18</v>
      </c>
      <c r="E107" s="20" t="s">
        <v>116</v>
      </c>
      <c r="F107" s="20" t="s">
        <v>1164</v>
      </c>
      <c r="G107" s="21">
        <v>61.7</v>
      </c>
      <c r="H107" s="21">
        <v>64.784999999999997</v>
      </c>
      <c r="I107" s="22">
        <v>28.700000000000006</v>
      </c>
      <c r="J107" s="23">
        <v>1.3</v>
      </c>
      <c r="K107" s="23">
        <v>33.000000000000007</v>
      </c>
      <c r="L107" s="23" t="s">
        <v>20</v>
      </c>
      <c r="M107" s="23" t="s">
        <v>20</v>
      </c>
      <c r="N107" s="21">
        <f t="shared" si="13"/>
        <v>42.900000000000013</v>
      </c>
      <c r="O107" s="21">
        <f t="shared" si="14"/>
        <v>44.616000000000014</v>
      </c>
      <c r="P107" s="21" t="s">
        <v>20</v>
      </c>
      <c r="Q107" s="21" t="s">
        <v>1332</v>
      </c>
      <c r="R107" s="24">
        <f t="shared" si="10"/>
        <v>0.23076923076923084</v>
      </c>
      <c r="S107" s="29">
        <f t="shared" si="9"/>
        <v>0.31132206529289164</v>
      </c>
      <c r="T107" s="20" t="s">
        <v>21</v>
      </c>
      <c r="U107" s="19" t="s">
        <v>22</v>
      </c>
      <c r="V107" s="20" t="s">
        <v>23</v>
      </c>
      <c r="W107" s="20" t="s">
        <v>808</v>
      </c>
      <c r="X107" s="19" t="s">
        <v>25</v>
      </c>
      <c r="Y107" s="20" t="s">
        <v>26</v>
      </c>
      <c r="Z107" s="20" t="s">
        <v>1003</v>
      </c>
      <c r="AA107" s="20" t="s">
        <v>28</v>
      </c>
    </row>
    <row r="108" spans="1:298" s="41" customFormat="1" ht="31.95" customHeight="1" x14ac:dyDescent="0.3">
      <c r="A108" s="17" t="s">
        <v>1022</v>
      </c>
      <c r="B108" s="18" t="s">
        <v>165</v>
      </c>
      <c r="C108" s="19" t="s">
        <v>29</v>
      </c>
      <c r="D108" s="18" t="s">
        <v>36</v>
      </c>
      <c r="E108" s="20" t="s">
        <v>116</v>
      </c>
      <c r="F108" s="20" t="s">
        <v>1164</v>
      </c>
      <c r="G108" s="21">
        <v>48.650000000000006</v>
      </c>
      <c r="H108" s="21">
        <v>51.082500000000003</v>
      </c>
      <c r="I108" s="22">
        <v>23.650000000000006</v>
      </c>
      <c r="J108" s="23">
        <v>1.1000000000000001</v>
      </c>
      <c r="K108" s="23">
        <v>24.750000000000007</v>
      </c>
      <c r="L108" s="23">
        <v>26.750000000000007</v>
      </c>
      <c r="M108" s="23">
        <v>2</v>
      </c>
      <c r="N108" s="21">
        <f t="shared" si="13"/>
        <v>32.175000000000011</v>
      </c>
      <c r="O108" s="21">
        <f t="shared" si="14"/>
        <v>33.46200000000001</v>
      </c>
      <c r="P108" s="21">
        <f>N108+M108</f>
        <v>34.175000000000011</v>
      </c>
      <c r="Q108" s="21">
        <f>O108+M108</f>
        <v>35.46200000000001</v>
      </c>
      <c r="R108" s="24">
        <f t="shared" si="10"/>
        <v>0.23076923076923081</v>
      </c>
      <c r="S108" s="29">
        <f t="shared" si="9"/>
        <v>0.34494200557920995</v>
      </c>
      <c r="T108" s="20" t="s">
        <v>21</v>
      </c>
      <c r="U108" s="42" t="s">
        <v>30</v>
      </c>
      <c r="V108" s="20" t="s">
        <v>23</v>
      </c>
      <c r="W108" s="20" t="s">
        <v>808</v>
      </c>
      <c r="X108" s="19" t="s">
        <v>25</v>
      </c>
      <c r="Y108" s="20" t="s">
        <v>412</v>
      </c>
      <c r="Z108" s="20" t="s">
        <v>1005</v>
      </c>
      <c r="AA108" s="20" t="s">
        <v>28</v>
      </c>
    </row>
    <row r="109" spans="1:298" s="41" customFormat="1" ht="31.95" customHeight="1" x14ac:dyDescent="0.3">
      <c r="A109" s="17" t="s">
        <v>167</v>
      </c>
      <c r="B109" s="18" t="s">
        <v>168</v>
      </c>
      <c r="C109" s="19" t="s">
        <v>44</v>
      </c>
      <c r="D109" s="18" t="s">
        <v>18</v>
      </c>
      <c r="E109" s="20" t="s">
        <v>19</v>
      </c>
      <c r="F109" s="20" t="s">
        <v>1158</v>
      </c>
      <c r="G109" s="21">
        <v>53.3</v>
      </c>
      <c r="H109" s="21">
        <v>55.964999999999996</v>
      </c>
      <c r="I109" s="22">
        <v>28.3</v>
      </c>
      <c r="J109" s="23">
        <v>1.3</v>
      </c>
      <c r="K109" s="23">
        <v>29.6</v>
      </c>
      <c r="L109" s="23" t="s">
        <v>20</v>
      </c>
      <c r="M109" s="23" t="s">
        <v>20</v>
      </c>
      <c r="N109" s="21">
        <f t="shared" si="13"/>
        <v>38.480000000000004</v>
      </c>
      <c r="O109" s="21">
        <f t="shared" si="14"/>
        <v>40.019200000000005</v>
      </c>
      <c r="P109" s="21" t="s">
        <v>20</v>
      </c>
      <c r="Q109" s="21" t="s">
        <v>1332</v>
      </c>
      <c r="R109" s="24">
        <f t="shared" ref="R109:R140" si="15">(N109-K109)/N109</f>
        <v>0.23076923076923081</v>
      </c>
      <c r="S109" s="29">
        <f t="shared" si="9"/>
        <v>0.28492450638792088</v>
      </c>
      <c r="T109" s="20" t="s">
        <v>21</v>
      </c>
      <c r="U109" s="19" t="s">
        <v>22</v>
      </c>
      <c r="V109" s="20" t="s">
        <v>23</v>
      </c>
      <c r="W109" s="20" t="s">
        <v>808</v>
      </c>
      <c r="X109" s="19" t="s">
        <v>25</v>
      </c>
      <c r="Y109" s="20" t="s">
        <v>26</v>
      </c>
      <c r="Z109" s="20" t="s">
        <v>1003</v>
      </c>
      <c r="AA109" s="20" t="s">
        <v>28</v>
      </c>
    </row>
    <row r="110" spans="1:298" s="41" customFormat="1" ht="31.95" customHeight="1" x14ac:dyDescent="0.3">
      <c r="A110" s="17" t="s">
        <v>170</v>
      </c>
      <c r="B110" s="18" t="s">
        <v>169</v>
      </c>
      <c r="C110" s="19" t="s">
        <v>29</v>
      </c>
      <c r="D110" s="18" t="s">
        <v>39</v>
      </c>
      <c r="E110" s="20" t="s">
        <v>45</v>
      </c>
      <c r="F110" s="20" t="s">
        <v>1163</v>
      </c>
      <c r="G110" s="21">
        <v>52.350000000000009</v>
      </c>
      <c r="H110" s="21">
        <v>54.967500000000008</v>
      </c>
      <c r="I110" s="22">
        <v>27.350000000000005</v>
      </c>
      <c r="J110" s="23">
        <v>0.9</v>
      </c>
      <c r="K110" s="23">
        <v>31.250000000000004</v>
      </c>
      <c r="L110" s="23">
        <v>33.25</v>
      </c>
      <c r="M110" s="23">
        <v>2</v>
      </c>
      <c r="N110" s="21">
        <f t="shared" si="13"/>
        <v>40.625000000000007</v>
      </c>
      <c r="O110" s="21">
        <f t="shared" si="14"/>
        <v>42.250000000000007</v>
      </c>
      <c r="P110" s="21">
        <f>N110+M110</f>
        <v>42.625000000000007</v>
      </c>
      <c r="Q110" s="21">
        <f>O110+M110</f>
        <v>44.250000000000007</v>
      </c>
      <c r="R110" s="24">
        <f t="shared" si="15"/>
        <v>0.23076923076923081</v>
      </c>
      <c r="S110" s="29">
        <f t="shared" si="9"/>
        <v>0.23136398781097919</v>
      </c>
      <c r="T110" s="20" t="s">
        <v>21</v>
      </c>
      <c r="U110" s="42" t="s">
        <v>30</v>
      </c>
      <c r="V110" s="20" t="s">
        <v>23</v>
      </c>
      <c r="W110" s="20" t="s">
        <v>808</v>
      </c>
      <c r="X110" s="19" t="s">
        <v>25</v>
      </c>
      <c r="Y110" s="20" t="s">
        <v>462</v>
      </c>
      <c r="Z110" s="20" t="s">
        <v>1004</v>
      </c>
      <c r="AA110" s="20" t="s">
        <v>28</v>
      </c>
    </row>
    <row r="111" spans="1:298" s="41" customFormat="1" ht="31.95" customHeight="1" x14ac:dyDescent="0.3">
      <c r="A111" s="17" t="s">
        <v>1023</v>
      </c>
      <c r="B111" s="18" t="s">
        <v>169</v>
      </c>
      <c r="C111" s="19" t="s">
        <v>29</v>
      </c>
      <c r="D111" s="18" t="s">
        <v>36</v>
      </c>
      <c r="E111" s="20" t="s">
        <v>45</v>
      </c>
      <c r="F111" s="20" t="s">
        <v>1163</v>
      </c>
      <c r="G111" s="21">
        <v>55.850000000000009</v>
      </c>
      <c r="H111" s="21">
        <v>58.642500000000013</v>
      </c>
      <c r="I111" s="22">
        <v>30.850000000000009</v>
      </c>
      <c r="J111" s="23">
        <v>1.1000000000000001</v>
      </c>
      <c r="K111" s="23">
        <v>31.95000000000001</v>
      </c>
      <c r="L111" s="23">
        <v>33.95000000000001</v>
      </c>
      <c r="M111" s="23">
        <v>2</v>
      </c>
      <c r="N111" s="21">
        <f t="shared" si="13"/>
        <v>41.535000000000011</v>
      </c>
      <c r="O111" s="21">
        <f t="shared" si="14"/>
        <v>43.196400000000011</v>
      </c>
      <c r="P111" s="21">
        <f>N111+M111</f>
        <v>43.535000000000011</v>
      </c>
      <c r="Q111" s="21">
        <f>O111+M111</f>
        <v>45.196400000000011</v>
      </c>
      <c r="R111" s="24">
        <f t="shared" si="15"/>
        <v>0.23076923076923073</v>
      </c>
      <c r="S111" s="29">
        <f t="shared" si="9"/>
        <v>0.26339429594577307</v>
      </c>
      <c r="T111" s="20" t="s">
        <v>21</v>
      </c>
      <c r="U111" s="42" t="s">
        <v>30</v>
      </c>
      <c r="V111" s="20" t="s">
        <v>23</v>
      </c>
      <c r="W111" s="20" t="s">
        <v>808</v>
      </c>
      <c r="X111" s="19" t="s">
        <v>25</v>
      </c>
      <c r="Y111" s="20" t="s">
        <v>412</v>
      </c>
      <c r="Z111" s="20" t="s">
        <v>1005</v>
      </c>
      <c r="AA111" s="20" t="s">
        <v>28</v>
      </c>
    </row>
    <row r="112" spans="1:298" s="41" customFormat="1" ht="31.95" customHeight="1" x14ac:dyDescent="0.3">
      <c r="A112" s="17" t="s">
        <v>1024</v>
      </c>
      <c r="B112" s="18" t="s">
        <v>171</v>
      </c>
      <c r="C112" s="19" t="s">
        <v>29</v>
      </c>
      <c r="D112" s="18" t="s">
        <v>36</v>
      </c>
      <c r="E112" s="20" t="s">
        <v>59</v>
      </c>
      <c r="F112" s="20" t="s">
        <v>1166</v>
      </c>
      <c r="G112" s="21">
        <v>55.79</v>
      </c>
      <c r="H112" s="21">
        <v>58.579499999999996</v>
      </c>
      <c r="I112" s="22">
        <v>30.79</v>
      </c>
      <c r="J112" s="23">
        <v>1.1000000000000001</v>
      </c>
      <c r="K112" s="23">
        <v>31.89</v>
      </c>
      <c r="L112" s="23">
        <v>33.89</v>
      </c>
      <c r="M112" s="23">
        <v>2</v>
      </c>
      <c r="N112" s="21">
        <f t="shared" si="13"/>
        <v>41.457000000000001</v>
      </c>
      <c r="O112" s="21">
        <f t="shared" si="14"/>
        <v>43.115279999999998</v>
      </c>
      <c r="P112" s="21">
        <f>N112+M112</f>
        <v>43.457000000000001</v>
      </c>
      <c r="Q112" s="21">
        <f>O112+M112</f>
        <v>45.115279999999998</v>
      </c>
      <c r="R112" s="24">
        <f t="shared" si="15"/>
        <v>0.23076923076923078</v>
      </c>
      <c r="S112" s="29">
        <f t="shared" si="9"/>
        <v>0.26398688961155348</v>
      </c>
      <c r="T112" s="20" t="s">
        <v>21</v>
      </c>
      <c r="U112" s="42" t="s">
        <v>30</v>
      </c>
      <c r="V112" s="20" t="s">
        <v>23</v>
      </c>
      <c r="W112" s="20" t="s">
        <v>808</v>
      </c>
      <c r="X112" s="19" t="s">
        <v>25</v>
      </c>
      <c r="Y112" s="20" t="s">
        <v>412</v>
      </c>
      <c r="Z112" s="20" t="s">
        <v>1005</v>
      </c>
      <c r="AA112" s="20" t="s">
        <v>28</v>
      </c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39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39"/>
      <c r="HW112" s="39"/>
      <c r="HX112" s="39"/>
      <c r="HY112" s="39"/>
      <c r="HZ112" s="39"/>
      <c r="IA112" s="39"/>
      <c r="IB112" s="39"/>
      <c r="IC112" s="39"/>
      <c r="ID112" s="39"/>
      <c r="IE112" s="39"/>
      <c r="IF112" s="39"/>
      <c r="IG112" s="39"/>
      <c r="IH112" s="39"/>
      <c r="II112" s="39"/>
      <c r="IJ112" s="39"/>
      <c r="IK112" s="39"/>
      <c r="IL112" s="39"/>
      <c r="IM112" s="39"/>
      <c r="IN112" s="39"/>
      <c r="IO112" s="39"/>
      <c r="IP112" s="39"/>
      <c r="IQ112" s="39"/>
      <c r="IR112" s="39"/>
      <c r="IS112" s="39"/>
      <c r="IT112" s="39"/>
      <c r="IU112" s="39"/>
      <c r="IV112" s="39"/>
      <c r="IW112" s="39"/>
      <c r="IX112" s="39"/>
      <c r="IY112" s="39"/>
      <c r="IZ112" s="39"/>
      <c r="JA112" s="39"/>
      <c r="JB112" s="39"/>
      <c r="JC112" s="39"/>
      <c r="JD112" s="39"/>
      <c r="JE112" s="39"/>
      <c r="JF112" s="39"/>
      <c r="JG112" s="39"/>
      <c r="JH112" s="39"/>
      <c r="JI112" s="39"/>
      <c r="JJ112" s="39"/>
      <c r="JK112" s="39"/>
      <c r="JL112" s="39"/>
      <c r="JM112" s="39"/>
      <c r="JN112" s="39"/>
      <c r="JO112" s="39"/>
      <c r="JP112" s="39"/>
      <c r="JQ112" s="39"/>
      <c r="JR112" s="39"/>
      <c r="JS112" s="39"/>
      <c r="JT112" s="39"/>
      <c r="JU112" s="39"/>
      <c r="JV112" s="39"/>
      <c r="JW112" s="39"/>
      <c r="JX112" s="39"/>
      <c r="JY112" s="39"/>
      <c r="JZ112" s="39"/>
      <c r="KA112" s="39"/>
      <c r="KB112" s="39"/>
      <c r="KC112" s="39"/>
      <c r="KD112" s="39"/>
      <c r="KE112" s="39"/>
      <c r="KF112" s="39"/>
      <c r="KG112" s="39"/>
      <c r="KH112" s="39"/>
      <c r="KI112" s="39"/>
      <c r="KJ112" s="39"/>
      <c r="KK112" s="39"/>
      <c r="KL112" s="39"/>
    </row>
    <row r="113" spans="1:298" s="41" customFormat="1" ht="31.95" customHeight="1" x14ac:dyDescent="0.3">
      <c r="A113" s="17" t="s">
        <v>172</v>
      </c>
      <c r="B113" s="18" t="s">
        <v>171</v>
      </c>
      <c r="C113" s="19" t="s">
        <v>29</v>
      </c>
      <c r="D113" s="18" t="s">
        <v>39</v>
      </c>
      <c r="E113" s="20" t="s">
        <v>59</v>
      </c>
      <c r="F113" s="20" t="s">
        <v>1166</v>
      </c>
      <c r="G113" s="21">
        <v>49.1</v>
      </c>
      <c r="H113" s="21">
        <v>51.555</v>
      </c>
      <c r="I113" s="22">
        <v>24.1</v>
      </c>
      <c r="J113" s="23">
        <v>0.9</v>
      </c>
      <c r="K113" s="23">
        <v>25</v>
      </c>
      <c r="L113" s="23">
        <v>27</v>
      </c>
      <c r="M113" s="23">
        <v>2</v>
      </c>
      <c r="N113" s="21">
        <f t="shared" si="13"/>
        <v>32.5</v>
      </c>
      <c r="O113" s="21">
        <f t="shared" si="14"/>
        <v>33.799999999999997</v>
      </c>
      <c r="P113" s="21">
        <f>N113+M113</f>
        <v>34.5</v>
      </c>
      <c r="Q113" s="21">
        <f>O113+M113</f>
        <v>35.799999999999997</v>
      </c>
      <c r="R113" s="24">
        <f t="shared" si="15"/>
        <v>0.23076923076923078</v>
      </c>
      <c r="S113" s="29">
        <f t="shared" si="9"/>
        <v>0.34438948695567845</v>
      </c>
      <c r="T113" s="20" t="s">
        <v>21</v>
      </c>
      <c r="U113" s="42" t="s">
        <v>30</v>
      </c>
      <c r="V113" s="20" t="s">
        <v>23</v>
      </c>
      <c r="W113" s="20" t="s">
        <v>808</v>
      </c>
      <c r="X113" s="19" t="s">
        <v>25</v>
      </c>
      <c r="Y113" s="20" t="s">
        <v>462</v>
      </c>
      <c r="Z113" s="20" t="s">
        <v>1004</v>
      </c>
      <c r="AA113" s="20" t="s">
        <v>28</v>
      </c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  <c r="II113" s="39"/>
      <c r="IJ113" s="39"/>
      <c r="IK113" s="39"/>
      <c r="IL113" s="39"/>
      <c r="IM113" s="39"/>
      <c r="IN113" s="39"/>
      <c r="IO113" s="39"/>
      <c r="IP113" s="39"/>
      <c r="IQ113" s="39"/>
      <c r="IR113" s="39"/>
      <c r="IS113" s="39"/>
      <c r="IT113" s="39"/>
      <c r="IU113" s="39"/>
      <c r="IV113" s="39"/>
      <c r="IW113" s="39"/>
      <c r="IX113" s="39"/>
      <c r="IY113" s="39"/>
      <c r="IZ113" s="39"/>
      <c r="JA113" s="39"/>
      <c r="JB113" s="39"/>
      <c r="JC113" s="39"/>
      <c r="JD113" s="39"/>
      <c r="JE113" s="39"/>
      <c r="JF113" s="39"/>
      <c r="JG113" s="39"/>
      <c r="JH113" s="39"/>
      <c r="JI113" s="39"/>
      <c r="JJ113" s="39"/>
      <c r="JK113" s="39"/>
      <c r="JL113" s="39"/>
      <c r="JM113" s="39"/>
      <c r="JN113" s="39"/>
      <c r="JO113" s="39"/>
      <c r="JP113" s="39"/>
      <c r="JQ113" s="39"/>
      <c r="JR113" s="39"/>
      <c r="JS113" s="39"/>
      <c r="JT113" s="39"/>
      <c r="JU113" s="39"/>
      <c r="JV113" s="39"/>
      <c r="JW113" s="39"/>
      <c r="JX113" s="39"/>
      <c r="JY113" s="39"/>
      <c r="JZ113" s="39"/>
      <c r="KA113" s="39"/>
      <c r="KB113" s="39"/>
      <c r="KC113" s="39"/>
      <c r="KD113" s="39"/>
      <c r="KE113" s="39"/>
      <c r="KF113" s="39"/>
      <c r="KG113" s="39"/>
      <c r="KH113" s="39"/>
      <c r="KI113" s="39"/>
      <c r="KJ113" s="39"/>
      <c r="KK113" s="39"/>
      <c r="KL113" s="39"/>
    </row>
    <row r="114" spans="1:298" s="41" customFormat="1" ht="31.95" customHeight="1" x14ac:dyDescent="0.3">
      <c r="A114" s="17" t="s">
        <v>173</v>
      </c>
      <c r="B114" s="18" t="s">
        <v>171</v>
      </c>
      <c r="C114" s="19" t="s">
        <v>33</v>
      </c>
      <c r="D114" s="18" t="s">
        <v>18</v>
      </c>
      <c r="E114" s="20" t="s">
        <v>59</v>
      </c>
      <c r="F114" s="20" t="s">
        <v>1166</v>
      </c>
      <c r="G114" s="21">
        <v>62</v>
      </c>
      <c r="H114" s="21">
        <v>65.099999999999994</v>
      </c>
      <c r="I114" s="22">
        <v>29</v>
      </c>
      <c r="J114" s="23">
        <v>1.3</v>
      </c>
      <c r="K114" s="23">
        <v>30.3</v>
      </c>
      <c r="L114" s="23" t="s">
        <v>20</v>
      </c>
      <c r="M114" s="23" t="s">
        <v>20</v>
      </c>
      <c r="N114" s="21">
        <f t="shared" si="13"/>
        <v>39.39</v>
      </c>
      <c r="O114" s="21">
        <f t="shared" si="14"/>
        <v>40.965600000000002</v>
      </c>
      <c r="P114" s="21" t="s">
        <v>20</v>
      </c>
      <c r="Q114" s="21" t="s">
        <v>1332</v>
      </c>
      <c r="R114" s="24">
        <f t="shared" si="15"/>
        <v>0.23076923076923075</v>
      </c>
      <c r="S114" s="29">
        <f t="shared" si="9"/>
        <v>0.37072811059907823</v>
      </c>
      <c r="T114" s="20" t="s">
        <v>21</v>
      </c>
      <c r="U114" s="19" t="s">
        <v>22</v>
      </c>
      <c r="V114" s="20" t="s">
        <v>23</v>
      </c>
      <c r="W114" s="20" t="s">
        <v>808</v>
      </c>
      <c r="X114" s="19" t="s">
        <v>25</v>
      </c>
      <c r="Y114" s="20" t="s">
        <v>26</v>
      </c>
      <c r="Z114" s="20" t="s">
        <v>1003</v>
      </c>
      <c r="AA114" s="20" t="s">
        <v>28</v>
      </c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  <c r="II114" s="39"/>
      <c r="IJ114" s="39"/>
      <c r="IK114" s="39"/>
      <c r="IL114" s="39"/>
      <c r="IM114" s="39"/>
      <c r="IN114" s="39"/>
      <c r="IO114" s="39"/>
      <c r="IP114" s="39"/>
      <c r="IQ114" s="39"/>
      <c r="IR114" s="39"/>
      <c r="IS114" s="39"/>
      <c r="IT114" s="39"/>
      <c r="IU114" s="39"/>
      <c r="IV114" s="39"/>
      <c r="IW114" s="39"/>
      <c r="IX114" s="39"/>
      <c r="IY114" s="39"/>
      <c r="IZ114" s="39"/>
      <c r="JA114" s="39"/>
      <c r="JB114" s="39"/>
      <c r="JC114" s="39"/>
      <c r="JD114" s="39"/>
      <c r="JE114" s="39"/>
      <c r="JF114" s="39"/>
      <c r="JG114" s="39"/>
      <c r="JH114" s="39"/>
      <c r="JI114" s="39"/>
      <c r="JJ114" s="39"/>
      <c r="JK114" s="39"/>
      <c r="JL114" s="39"/>
      <c r="JM114" s="39"/>
      <c r="JN114" s="39"/>
      <c r="JO114" s="39"/>
      <c r="JP114" s="39"/>
      <c r="JQ114" s="39"/>
      <c r="JR114" s="39"/>
      <c r="JS114" s="39"/>
      <c r="JT114" s="39"/>
      <c r="JU114" s="39"/>
      <c r="JV114" s="39"/>
      <c r="JW114" s="39"/>
      <c r="JX114" s="39"/>
      <c r="JY114" s="39"/>
      <c r="JZ114" s="39"/>
      <c r="KA114" s="39"/>
      <c r="KB114" s="39"/>
      <c r="KC114" s="39"/>
      <c r="KD114" s="39"/>
      <c r="KE114" s="39"/>
      <c r="KF114" s="39"/>
      <c r="KG114" s="39"/>
      <c r="KH114" s="39"/>
      <c r="KI114" s="39"/>
      <c r="KJ114" s="39"/>
      <c r="KK114" s="39"/>
      <c r="KL114" s="39"/>
    </row>
    <row r="115" spans="1:298" s="41" customFormat="1" ht="31.95" customHeight="1" x14ac:dyDescent="0.3">
      <c r="A115" s="17" t="s">
        <v>1085</v>
      </c>
      <c r="B115" s="18" t="s">
        <v>1126</v>
      </c>
      <c r="C115" s="19" t="s">
        <v>33</v>
      </c>
      <c r="D115" s="18" t="s">
        <v>18</v>
      </c>
      <c r="E115" s="20" t="s">
        <v>54</v>
      </c>
      <c r="F115" s="20" t="s">
        <v>1151</v>
      </c>
      <c r="G115" s="21"/>
      <c r="H115" s="21">
        <v>47.79</v>
      </c>
      <c r="I115" s="22">
        <f>VLOOKUP(A:A,'[1]ALL Carpet'!$A:$M,13,0)</f>
        <v>25.79</v>
      </c>
      <c r="J115" s="23">
        <v>1.3</v>
      </c>
      <c r="K115" s="23">
        <f>SUM(I115:J115)</f>
        <v>27.09</v>
      </c>
      <c r="L115" s="23" t="s">
        <v>20</v>
      </c>
      <c r="M115" s="23" t="s">
        <v>20</v>
      </c>
      <c r="N115" s="21"/>
      <c r="O115" s="21">
        <f>H115*0.8</f>
        <v>38.231999999999999</v>
      </c>
      <c r="P115" s="21" t="s">
        <v>20</v>
      </c>
      <c r="Q115" s="21" t="s">
        <v>1332</v>
      </c>
      <c r="R115" s="24" t="e">
        <f t="shared" si="15"/>
        <v>#DIV/0!</v>
      </c>
      <c r="S115" s="29">
        <f t="shared" si="9"/>
        <v>0.2</v>
      </c>
      <c r="T115" s="20" t="s">
        <v>21</v>
      </c>
      <c r="U115" s="42" t="s">
        <v>22</v>
      </c>
      <c r="V115" s="20" t="s">
        <v>810</v>
      </c>
      <c r="W115" s="20" t="s">
        <v>808</v>
      </c>
      <c r="X115" s="19" t="s">
        <v>25</v>
      </c>
      <c r="Y115" s="20" t="s">
        <v>26</v>
      </c>
      <c r="Z115" s="20" t="s">
        <v>1003</v>
      </c>
      <c r="AA115" s="20" t="s">
        <v>28</v>
      </c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  <c r="II115" s="39"/>
      <c r="IJ115" s="39"/>
      <c r="IK115" s="39"/>
      <c r="IL115" s="39"/>
      <c r="IM115" s="39"/>
      <c r="IN115" s="39"/>
      <c r="IO115" s="39"/>
      <c r="IP115" s="39"/>
      <c r="IQ115" s="39"/>
      <c r="IR115" s="39"/>
      <c r="IS115" s="39"/>
      <c r="IT115" s="39"/>
      <c r="IU115" s="39"/>
      <c r="IV115" s="39"/>
      <c r="IW115" s="39"/>
      <c r="IX115" s="39"/>
      <c r="IY115" s="39"/>
      <c r="IZ115" s="39"/>
      <c r="JA115" s="39"/>
      <c r="JB115" s="39"/>
      <c r="JC115" s="39"/>
      <c r="JD115" s="39"/>
      <c r="JE115" s="39"/>
      <c r="JF115" s="39"/>
      <c r="JG115" s="39"/>
      <c r="JH115" s="39"/>
      <c r="JI115" s="39"/>
      <c r="JJ115" s="39"/>
      <c r="JK115" s="39"/>
      <c r="JL115" s="39"/>
      <c r="JM115" s="39"/>
      <c r="JN115" s="39"/>
      <c r="JO115" s="39"/>
      <c r="JP115" s="39"/>
      <c r="JQ115" s="39"/>
      <c r="JR115" s="39"/>
      <c r="JS115" s="39"/>
      <c r="JT115" s="39"/>
      <c r="JU115" s="39"/>
      <c r="JV115" s="39"/>
      <c r="JW115" s="39"/>
      <c r="JX115" s="39"/>
      <c r="JY115" s="39"/>
      <c r="JZ115" s="39"/>
      <c r="KA115" s="39"/>
      <c r="KB115" s="39"/>
      <c r="KC115" s="39"/>
      <c r="KD115" s="39"/>
      <c r="KE115" s="39"/>
      <c r="KF115" s="39"/>
      <c r="KG115" s="39"/>
      <c r="KH115" s="39"/>
      <c r="KI115" s="39"/>
      <c r="KJ115" s="39"/>
      <c r="KK115" s="39"/>
      <c r="KL115" s="39"/>
    </row>
    <row r="116" spans="1:298" s="41" customFormat="1" ht="31.95" customHeight="1" x14ac:dyDescent="0.3">
      <c r="A116" s="17" t="s">
        <v>1086</v>
      </c>
      <c r="B116" s="18" t="s">
        <v>1127</v>
      </c>
      <c r="C116" s="19"/>
      <c r="D116" s="18" t="s">
        <v>18</v>
      </c>
      <c r="E116" s="20" t="s">
        <v>19</v>
      </c>
      <c r="F116" s="20" t="s">
        <v>1147</v>
      </c>
      <c r="G116" s="21"/>
      <c r="H116" s="21">
        <v>50.79</v>
      </c>
      <c r="I116" s="22">
        <f>VLOOKUP(A:A,'[1]ALL Carpet'!$A:$M,13,0)</f>
        <v>28.79</v>
      </c>
      <c r="J116" s="23">
        <v>1.3</v>
      </c>
      <c r="K116" s="23">
        <f>SUM(I116:J116)</f>
        <v>30.09</v>
      </c>
      <c r="L116" s="23" t="s">
        <v>20</v>
      </c>
      <c r="M116" s="23" t="s">
        <v>20</v>
      </c>
      <c r="N116" s="21"/>
      <c r="O116" s="21">
        <f>H116*0.8</f>
        <v>40.632000000000005</v>
      </c>
      <c r="P116" s="21" t="s">
        <v>20</v>
      </c>
      <c r="Q116" s="21" t="s">
        <v>1332</v>
      </c>
      <c r="R116" s="24" t="e">
        <f t="shared" si="15"/>
        <v>#DIV/0!</v>
      </c>
      <c r="S116" s="29">
        <f t="shared" si="9"/>
        <v>0.1999999999999999</v>
      </c>
      <c r="T116" s="20" t="s">
        <v>21</v>
      </c>
      <c r="U116" s="42" t="s">
        <v>22</v>
      </c>
      <c r="V116" s="20" t="s">
        <v>810</v>
      </c>
      <c r="W116" s="20" t="s">
        <v>808</v>
      </c>
      <c r="X116" s="19" t="s">
        <v>25</v>
      </c>
      <c r="Y116" s="20" t="s">
        <v>26</v>
      </c>
      <c r="Z116" s="20" t="s">
        <v>1003</v>
      </c>
      <c r="AA116" s="20" t="s">
        <v>28</v>
      </c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  <c r="IG116" s="39"/>
      <c r="IH116" s="39"/>
      <c r="II116" s="39"/>
      <c r="IJ116" s="39"/>
      <c r="IK116" s="39"/>
      <c r="IL116" s="39"/>
      <c r="IM116" s="39"/>
      <c r="IN116" s="39"/>
      <c r="IO116" s="39"/>
      <c r="IP116" s="39"/>
      <c r="IQ116" s="39"/>
      <c r="IR116" s="39"/>
      <c r="IS116" s="39"/>
      <c r="IT116" s="39"/>
      <c r="IU116" s="39"/>
      <c r="IV116" s="39"/>
      <c r="IW116" s="39"/>
      <c r="IX116" s="39"/>
      <c r="IY116" s="39"/>
      <c r="IZ116" s="39"/>
      <c r="JA116" s="39"/>
      <c r="JB116" s="39"/>
      <c r="JC116" s="39"/>
      <c r="JD116" s="39"/>
      <c r="JE116" s="39"/>
      <c r="JF116" s="39"/>
      <c r="JG116" s="39"/>
      <c r="JH116" s="39"/>
      <c r="JI116" s="39"/>
      <c r="JJ116" s="39"/>
      <c r="JK116" s="39"/>
      <c r="JL116" s="39"/>
      <c r="JM116" s="39"/>
      <c r="JN116" s="39"/>
      <c r="JO116" s="39"/>
      <c r="JP116" s="39"/>
      <c r="JQ116" s="39"/>
      <c r="JR116" s="39"/>
      <c r="JS116" s="39"/>
      <c r="JT116" s="39"/>
      <c r="JU116" s="39"/>
      <c r="JV116" s="39"/>
      <c r="JW116" s="39"/>
      <c r="JX116" s="39"/>
      <c r="JY116" s="39"/>
      <c r="JZ116" s="39"/>
      <c r="KA116" s="39"/>
      <c r="KB116" s="39"/>
      <c r="KC116" s="39"/>
      <c r="KD116" s="39"/>
      <c r="KE116" s="39"/>
      <c r="KF116" s="39"/>
      <c r="KG116" s="39"/>
      <c r="KH116" s="39"/>
      <c r="KI116" s="39"/>
      <c r="KJ116" s="39"/>
      <c r="KK116" s="39"/>
      <c r="KL116" s="39"/>
    </row>
    <row r="117" spans="1:298" s="41" customFormat="1" ht="31.95" customHeight="1" x14ac:dyDescent="0.3">
      <c r="A117" s="17" t="s">
        <v>1087</v>
      </c>
      <c r="B117" s="18" t="s">
        <v>1127</v>
      </c>
      <c r="C117" s="19" t="s">
        <v>29</v>
      </c>
      <c r="D117" s="18" t="s">
        <v>36</v>
      </c>
      <c r="E117" s="20" t="s">
        <v>19</v>
      </c>
      <c r="F117" s="20" t="s">
        <v>1147</v>
      </c>
      <c r="G117" s="21"/>
      <c r="H117" s="21">
        <v>50.79</v>
      </c>
      <c r="I117" s="22">
        <f>VLOOKUP(A:A,'[1]ALL Carpet'!$A:$M,13,0)</f>
        <v>28.79</v>
      </c>
      <c r="J117" s="23">
        <v>1.1000000000000001</v>
      </c>
      <c r="K117" s="23">
        <f>SUM(I117:J117)</f>
        <v>29.89</v>
      </c>
      <c r="L117" s="23">
        <f>K117+M117</f>
        <v>31.89</v>
      </c>
      <c r="M117" s="23">
        <v>2</v>
      </c>
      <c r="N117" s="21"/>
      <c r="O117" s="21">
        <f>H117*0.75</f>
        <v>38.092500000000001</v>
      </c>
      <c r="P117" s="21">
        <f>N117+M117</f>
        <v>2</v>
      </c>
      <c r="Q117" s="21">
        <f>O117+M117</f>
        <v>40.092500000000001</v>
      </c>
      <c r="R117" s="24" t="e">
        <f t="shared" si="15"/>
        <v>#DIV/0!</v>
      </c>
      <c r="S117" s="29">
        <f t="shared" si="9"/>
        <v>0.24999999999999997</v>
      </c>
      <c r="T117" s="20" t="s">
        <v>21</v>
      </c>
      <c r="U117" s="42" t="s">
        <v>30</v>
      </c>
      <c r="V117" s="20" t="s">
        <v>810</v>
      </c>
      <c r="W117" s="20" t="s">
        <v>808</v>
      </c>
      <c r="X117" s="19" t="s">
        <v>25</v>
      </c>
      <c r="Y117" s="20" t="s">
        <v>26</v>
      </c>
      <c r="Z117" s="20" t="s">
        <v>1003</v>
      </c>
      <c r="AA117" s="20" t="s">
        <v>28</v>
      </c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  <c r="IG117" s="39"/>
      <c r="IH117" s="39"/>
      <c r="II117" s="39"/>
      <c r="IJ117" s="39"/>
      <c r="IK117" s="39"/>
      <c r="IL117" s="39"/>
      <c r="IM117" s="39"/>
      <c r="IN117" s="39"/>
      <c r="IO117" s="39"/>
      <c r="IP117" s="39"/>
      <c r="IQ117" s="39"/>
      <c r="IR117" s="39"/>
      <c r="IS117" s="39"/>
      <c r="IT117" s="39"/>
      <c r="IU117" s="39"/>
      <c r="IV117" s="39"/>
      <c r="IW117" s="39"/>
      <c r="IX117" s="39"/>
      <c r="IY117" s="39"/>
      <c r="IZ117" s="39"/>
      <c r="JA117" s="39"/>
      <c r="JB117" s="39"/>
      <c r="JC117" s="39"/>
      <c r="JD117" s="39"/>
      <c r="JE117" s="39"/>
      <c r="JF117" s="39"/>
      <c r="JG117" s="39"/>
      <c r="JH117" s="39"/>
      <c r="JI117" s="39"/>
      <c r="JJ117" s="39"/>
      <c r="JK117" s="39"/>
      <c r="JL117" s="39"/>
      <c r="JM117" s="39"/>
      <c r="JN117" s="39"/>
      <c r="JO117" s="39"/>
      <c r="JP117" s="39"/>
      <c r="JQ117" s="39"/>
      <c r="JR117" s="39"/>
      <c r="JS117" s="39"/>
      <c r="JT117" s="39"/>
      <c r="JU117" s="39"/>
      <c r="JV117" s="39"/>
      <c r="JW117" s="39"/>
      <c r="JX117" s="39"/>
      <c r="JY117" s="39"/>
      <c r="JZ117" s="39"/>
      <c r="KA117" s="39"/>
      <c r="KB117" s="39"/>
      <c r="KC117" s="39"/>
      <c r="KD117" s="39"/>
      <c r="KE117" s="39"/>
      <c r="KF117" s="39"/>
      <c r="KG117" s="39"/>
      <c r="KH117" s="39"/>
      <c r="KI117" s="39"/>
      <c r="KJ117" s="39"/>
      <c r="KK117" s="39"/>
      <c r="KL117" s="39"/>
    </row>
    <row r="118" spans="1:298" s="41" customFormat="1" ht="31.95" customHeight="1" x14ac:dyDescent="0.3">
      <c r="A118" s="17" t="s">
        <v>1088</v>
      </c>
      <c r="B118" s="18" t="s">
        <v>1127</v>
      </c>
      <c r="C118" s="19" t="s">
        <v>29</v>
      </c>
      <c r="D118" s="18" t="s">
        <v>39</v>
      </c>
      <c r="E118" s="20" t="s">
        <v>19</v>
      </c>
      <c r="F118" s="20" t="s">
        <v>1147</v>
      </c>
      <c r="G118" s="21"/>
      <c r="H118" s="21">
        <v>46.79</v>
      </c>
      <c r="I118" s="22">
        <f>VLOOKUP(A:A,'[1]ALL Carpet'!$A:$M,13,0)</f>
        <v>24.79</v>
      </c>
      <c r="J118" s="23">
        <v>0.9</v>
      </c>
      <c r="K118" s="23">
        <f>SUM(I118:J118)</f>
        <v>25.689999999999998</v>
      </c>
      <c r="L118" s="23">
        <f>K118+M118</f>
        <v>27.689999999999998</v>
      </c>
      <c r="M118" s="23">
        <v>2</v>
      </c>
      <c r="N118" s="21"/>
      <c r="O118" s="21">
        <f>H118*0.75</f>
        <v>35.092500000000001</v>
      </c>
      <c r="P118" s="21">
        <f>N118+M118</f>
        <v>2</v>
      </c>
      <c r="Q118" s="21">
        <f>O118+M118</f>
        <v>37.092500000000001</v>
      </c>
      <c r="R118" s="24" t="e">
        <f t="shared" si="15"/>
        <v>#DIV/0!</v>
      </c>
      <c r="S118" s="29">
        <f t="shared" si="9"/>
        <v>0.24999999999999997</v>
      </c>
      <c r="T118" s="20" t="s">
        <v>1350</v>
      </c>
      <c r="U118" s="42" t="s">
        <v>30</v>
      </c>
      <c r="V118" s="20" t="s">
        <v>810</v>
      </c>
      <c r="W118" s="20" t="s">
        <v>808</v>
      </c>
      <c r="X118" s="19" t="s">
        <v>25</v>
      </c>
      <c r="Y118" s="20" t="s">
        <v>26</v>
      </c>
      <c r="Z118" s="20" t="s">
        <v>1003</v>
      </c>
      <c r="AA118" s="20" t="s">
        <v>28</v>
      </c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  <c r="II118" s="39"/>
      <c r="IJ118" s="39"/>
      <c r="IK118" s="39"/>
      <c r="IL118" s="39"/>
      <c r="IM118" s="39"/>
      <c r="IN118" s="39"/>
      <c r="IO118" s="39"/>
      <c r="IP118" s="39"/>
      <c r="IQ118" s="39"/>
      <c r="IR118" s="39"/>
      <c r="IS118" s="39"/>
      <c r="IT118" s="39"/>
      <c r="IU118" s="39"/>
      <c r="IV118" s="39"/>
      <c r="IW118" s="39"/>
      <c r="IX118" s="39"/>
      <c r="IY118" s="39"/>
      <c r="IZ118" s="39"/>
      <c r="JA118" s="39"/>
      <c r="JB118" s="39"/>
      <c r="JC118" s="39"/>
      <c r="JD118" s="39"/>
      <c r="JE118" s="39"/>
      <c r="JF118" s="39"/>
      <c r="JG118" s="39"/>
      <c r="JH118" s="39"/>
      <c r="JI118" s="39"/>
      <c r="JJ118" s="39"/>
      <c r="JK118" s="39"/>
      <c r="JL118" s="39"/>
      <c r="JM118" s="39"/>
      <c r="JN118" s="39"/>
      <c r="JO118" s="39"/>
      <c r="JP118" s="39"/>
      <c r="JQ118" s="39"/>
      <c r="JR118" s="39"/>
      <c r="JS118" s="39"/>
      <c r="JT118" s="39"/>
      <c r="JU118" s="39"/>
      <c r="JV118" s="39"/>
      <c r="JW118" s="39"/>
      <c r="JX118" s="39"/>
      <c r="JY118" s="39"/>
      <c r="JZ118" s="39"/>
      <c r="KA118" s="39"/>
      <c r="KB118" s="39"/>
      <c r="KC118" s="39"/>
      <c r="KD118" s="39"/>
      <c r="KE118" s="39"/>
      <c r="KF118" s="39"/>
      <c r="KG118" s="39"/>
      <c r="KH118" s="39"/>
      <c r="KI118" s="39"/>
      <c r="KJ118" s="39"/>
      <c r="KK118" s="39"/>
      <c r="KL118" s="39"/>
    </row>
    <row r="119" spans="1:298" s="41" customFormat="1" ht="31.95" customHeight="1" x14ac:dyDescent="0.3">
      <c r="A119" s="17" t="s">
        <v>1089</v>
      </c>
      <c r="B119" s="18" t="s">
        <v>1128</v>
      </c>
      <c r="C119" s="19" t="s">
        <v>33</v>
      </c>
      <c r="D119" s="18" t="s">
        <v>18</v>
      </c>
      <c r="E119" s="20" t="s">
        <v>141</v>
      </c>
      <c r="F119" s="20" t="s">
        <v>1148</v>
      </c>
      <c r="G119" s="21"/>
      <c r="H119" s="21">
        <v>53.79</v>
      </c>
      <c r="I119" s="22">
        <f>VLOOKUP(A:A,'[1]ALL Carpet'!$A:$M,13,0)</f>
        <v>31.79</v>
      </c>
      <c r="J119" s="23">
        <v>1.3</v>
      </c>
      <c r="K119" s="23">
        <f>SUM(I119:J119)</f>
        <v>33.089999999999996</v>
      </c>
      <c r="L119" s="23" t="s">
        <v>20</v>
      </c>
      <c r="M119" s="23" t="s">
        <v>20</v>
      </c>
      <c r="N119" s="21"/>
      <c r="O119" s="21">
        <f>H119*0.8</f>
        <v>43.032000000000004</v>
      </c>
      <c r="P119" s="21" t="s">
        <v>20</v>
      </c>
      <c r="Q119" s="21" t="s">
        <v>1332</v>
      </c>
      <c r="R119" s="24" t="e">
        <f t="shared" si="15"/>
        <v>#DIV/0!</v>
      </c>
      <c r="S119" s="29">
        <f t="shared" si="9"/>
        <v>0.19999999999999993</v>
      </c>
      <c r="T119" s="20" t="s">
        <v>21</v>
      </c>
      <c r="U119" s="42" t="s">
        <v>22</v>
      </c>
      <c r="V119" s="20" t="s">
        <v>23</v>
      </c>
      <c r="W119" s="20" t="s">
        <v>808</v>
      </c>
      <c r="X119" s="19" t="s">
        <v>25</v>
      </c>
      <c r="Y119" s="20" t="s">
        <v>26</v>
      </c>
      <c r="Z119" s="20" t="s">
        <v>1003</v>
      </c>
      <c r="AA119" s="20" t="s">
        <v>28</v>
      </c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  <c r="HW119" s="39"/>
      <c r="HX119" s="39"/>
      <c r="HY119" s="39"/>
      <c r="HZ119" s="39"/>
      <c r="IA119" s="39"/>
      <c r="IB119" s="39"/>
      <c r="IC119" s="39"/>
      <c r="ID119" s="39"/>
      <c r="IE119" s="39"/>
      <c r="IF119" s="39"/>
      <c r="IG119" s="39"/>
      <c r="IH119" s="39"/>
      <c r="II119" s="39"/>
      <c r="IJ119" s="39"/>
      <c r="IK119" s="39"/>
      <c r="IL119" s="39"/>
      <c r="IM119" s="39"/>
      <c r="IN119" s="39"/>
      <c r="IO119" s="39"/>
      <c r="IP119" s="39"/>
      <c r="IQ119" s="39"/>
      <c r="IR119" s="39"/>
      <c r="IS119" s="39"/>
      <c r="IT119" s="39"/>
      <c r="IU119" s="39"/>
      <c r="IV119" s="39"/>
      <c r="IW119" s="39"/>
      <c r="IX119" s="39"/>
      <c r="IY119" s="39"/>
      <c r="IZ119" s="39"/>
      <c r="JA119" s="39"/>
      <c r="JB119" s="39"/>
      <c r="JC119" s="39"/>
      <c r="JD119" s="39"/>
      <c r="JE119" s="39"/>
      <c r="JF119" s="39"/>
      <c r="JG119" s="39"/>
      <c r="JH119" s="39"/>
      <c r="JI119" s="39"/>
      <c r="JJ119" s="39"/>
      <c r="JK119" s="39"/>
      <c r="JL119" s="39"/>
      <c r="JM119" s="39"/>
      <c r="JN119" s="39"/>
      <c r="JO119" s="39"/>
      <c r="JP119" s="39"/>
      <c r="JQ119" s="39"/>
      <c r="JR119" s="39"/>
      <c r="JS119" s="39"/>
      <c r="JT119" s="39"/>
      <c r="JU119" s="39"/>
      <c r="JV119" s="39"/>
      <c r="JW119" s="39"/>
      <c r="JX119" s="39"/>
      <c r="JY119" s="39"/>
      <c r="JZ119" s="39"/>
      <c r="KA119" s="39"/>
      <c r="KB119" s="39"/>
      <c r="KC119" s="39"/>
      <c r="KD119" s="39"/>
      <c r="KE119" s="39"/>
      <c r="KF119" s="39"/>
      <c r="KG119" s="39"/>
      <c r="KH119" s="39"/>
      <c r="KI119" s="39"/>
      <c r="KJ119" s="39"/>
      <c r="KK119" s="39"/>
      <c r="KL119" s="39"/>
    </row>
    <row r="120" spans="1:298" s="41" customFormat="1" ht="31.95" customHeight="1" x14ac:dyDescent="0.3">
      <c r="A120" s="17" t="s">
        <v>1025</v>
      </c>
      <c r="B120" s="18" t="s">
        <v>174</v>
      </c>
      <c r="C120" s="19" t="s">
        <v>29</v>
      </c>
      <c r="D120" s="18" t="s">
        <v>36</v>
      </c>
      <c r="E120" s="20" t="s">
        <v>59</v>
      </c>
      <c r="F120" s="20" t="s">
        <v>1166</v>
      </c>
      <c r="G120" s="21">
        <v>55.79</v>
      </c>
      <c r="H120" s="21">
        <v>58.579499999999996</v>
      </c>
      <c r="I120" s="22">
        <v>30.79</v>
      </c>
      <c r="J120" s="23">
        <v>1.1000000000000001</v>
      </c>
      <c r="K120" s="23">
        <v>31.89</v>
      </c>
      <c r="L120" s="23">
        <v>33.89</v>
      </c>
      <c r="M120" s="23">
        <v>2</v>
      </c>
      <c r="N120" s="21">
        <f t="shared" ref="N120:N131" si="16">K120*1.3</f>
        <v>41.457000000000001</v>
      </c>
      <c r="O120" s="21">
        <f t="shared" ref="O120:O131" si="17">(N120*4%)+N120</f>
        <v>43.115279999999998</v>
      </c>
      <c r="P120" s="21">
        <f>N120+M120</f>
        <v>43.457000000000001</v>
      </c>
      <c r="Q120" s="21">
        <f>O120+M120</f>
        <v>45.115279999999998</v>
      </c>
      <c r="R120" s="24">
        <f t="shared" si="15"/>
        <v>0.23076923076923078</v>
      </c>
      <c r="S120" s="29">
        <f t="shared" si="9"/>
        <v>0.26398688961155348</v>
      </c>
      <c r="T120" s="20" t="s">
        <v>21</v>
      </c>
      <c r="U120" s="42" t="s">
        <v>30</v>
      </c>
      <c r="V120" s="20" t="s">
        <v>810</v>
      </c>
      <c r="W120" s="20" t="s">
        <v>808</v>
      </c>
      <c r="X120" s="19" t="s">
        <v>25</v>
      </c>
      <c r="Y120" s="20" t="s">
        <v>412</v>
      </c>
      <c r="Z120" s="20" t="s">
        <v>1005</v>
      </c>
      <c r="AA120" s="20" t="s">
        <v>28</v>
      </c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  <c r="HI120" s="39"/>
      <c r="HJ120" s="39"/>
      <c r="HK120" s="39"/>
      <c r="HL120" s="39"/>
      <c r="HM120" s="39"/>
      <c r="HN120" s="39"/>
      <c r="HO120" s="39"/>
      <c r="HP120" s="39"/>
      <c r="HQ120" s="39"/>
      <c r="HR120" s="39"/>
      <c r="HS120" s="39"/>
      <c r="HT120" s="39"/>
      <c r="HU120" s="39"/>
      <c r="HV120" s="39"/>
      <c r="HW120" s="39"/>
      <c r="HX120" s="39"/>
      <c r="HY120" s="39"/>
      <c r="HZ120" s="39"/>
      <c r="IA120" s="39"/>
      <c r="IB120" s="39"/>
      <c r="IC120" s="39"/>
      <c r="ID120" s="39"/>
      <c r="IE120" s="39"/>
      <c r="IF120" s="39"/>
      <c r="IG120" s="39"/>
      <c r="IH120" s="39"/>
      <c r="II120" s="39"/>
      <c r="IJ120" s="39"/>
      <c r="IK120" s="39"/>
      <c r="IL120" s="39"/>
      <c r="IM120" s="39"/>
      <c r="IN120" s="39"/>
      <c r="IO120" s="39"/>
      <c r="IP120" s="39"/>
      <c r="IQ120" s="39"/>
      <c r="IR120" s="39"/>
      <c r="IS120" s="39"/>
      <c r="IT120" s="39"/>
      <c r="IU120" s="39"/>
      <c r="IV120" s="39"/>
      <c r="IW120" s="39"/>
      <c r="IX120" s="39"/>
      <c r="IY120" s="39"/>
      <c r="IZ120" s="39"/>
      <c r="JA120" s="39"/>
      <c r="JB120" s="39"/>
      <c r="JC120" s="39"/>
      <c r="JD120" s="39"/>
      <c r="JE120" s="39"/>
      <c r="JF120" s="39"/>
      <c r="JG120" s="39"/>
      <c r="JH120" s="39"/>
      <c r="JI120" s="39"/>
      <c r="JJ120" s="39"/>
      <c r="JK120" s="39"/>
      <c r="JL120" s="39"/>
      <c r="JM120" s="39"/>
      <c r="JN120" s="39"/>
      <c r="JO120" s="39"/>
      <c r="JP120" s="39"/>
      <c r="JQ120" s="39"/>
      <c r="JR120" s="39"/>
      <c r="JS120" s="39"/>
      <c r="JT120" s="39"/>
      <c r="JU120" s="39"/>
      <c r="JV120" s="39"/>
      <c r="JW120" s="39"/>
      <c r="JX120" s="39"/>
      <c r="JY120" s="39"/>
      <c r="JZ120" s="39"/>
      <c r="KA120" s="39"/>
      <c r="KB120" s="39"/>
      <c r="KC120" s="39"/>
      <c r="KD120" s="39"/>
      <c r="KE120" s="39"/>
      <c r="KF120" s="39"/>
      <c r="KG120" s="39"/>
      <c r="KH120" s="39"/>
      <c r="KI120" s="39"/>
      <c r="KJ120" s="39"/>
      <c r="KK120" s="39"/>
      <c r="KL120" s="39"/>
    </row>
    <row r="121" spans="1:298" s="41" customFormat="1" ht="31.95" customHeight="1" x14ac:dyDescent="0.3">
      <c r="A121" s="17" t="s">
        <v>175</v>
      </c>
      <c r="B121" s="18" t="s">
        <v>174</v>
      </c>
      <c r="C121" s="19" t="s">
        <v>29</v>
      </c>
      <c r="D121" s="18" t="s">
        <v>39</v>
      </c>
      <c r="E121" s="20" t="s">
        <v>59</v>
      </c>
      <c r="F121" s="20" t="s">
        <v>1166</v>
      </c>
      <c r="G121" s="21">
        <v>49.1</v>
      </c>
      <c r="H121" s="21">
        <v>51.555</v>
      </c>
      <c r="I121" s="22">
        <v>24.1</v>
      </c>
      <c r="J121" s="23">
        <v>0.9</v>
      </c>
      <c r="K121" s="23">
        <v>25</v>
      </c>
      <c r="L121" s="23">
        <v>27</v>
      </c>
      <c r="M121" s="23">
        <v>2</v>
      </c>
      <c r="N121" s="21">
        <f t="shared" si="16"/>
        <v>32.5</v>
      </c>
      <c r="O121" s="21">
        <f t="shared" si="17"/>
        <v>33.799999999999997</v>
      </c>
      <c r="P121" s="21">
        <f>N121+M121</f>
        <v>34.5</v>
      </c>
      <c r="Q121" s="21">
        <f>O121+M121</f>
        <v>35.799999999999997</v>
      </c>
      <c r="R121" s="24">
        <f t="shared" si="15"/>
        <v>0.23076923076923078</v>
      </c>
      <c r="S121" s="29">
        <f t="shared" si="9"/>
        <v>0.34438948695567845</v>
      </c>
      <c r="T121" s="20" t="s">
        <v>21</v>
      </c>
      <c r="U121" s="42" t="s">
        <v>30</v>
      </c>
      <c r="V121" s="20" t="s">
        <v>810</v>
      </c>
      <c r="W121" s="20" t="s">
        <v>808</v>
      </c>
      <c r="X121" s="19" t="s">
        <v>25</v>
      </c>
      <c r="Y121" s="20" t="s">
        <v>462</v>
      </c>
      <c r="Z121" s="20" t="s">
        <v>1004</v>
      </c>
      <c r="AA121" s="20" t="s">
        <v>28</v>
      </c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  <c r="HW121" s="39"/>
      <c r="HX121" s="39"/>
      <c r="HY121" s="39"/>
      <c r="HZ121" s="39"/>
      <c r="IA121" s="39"/>
      <c r="IB121" s="39"/>
      <c r="IC121" s="39"/>
      <c r="ID121" s="39"/>
      <c r="IE121" s="39"/>
      <c r="IF121" s="39"/>
      <c r="IG121" s="39"/>
      <c r="IH121" s="39"/>
      <c r="II121" s="39"/>
      <c r="IJ121" s="39"/>
      <c r="IK121" s="39"/>
      <c r="IL121" s="39"/>
      <c r="IM121" s="39"/>
      <c r="IN121" s="39"/>
      <c r="IO121" s="39"/>
      <c r="IP121" s="39"/>
      <c r="IQ121" s="39"/>
      <c r="IR121" s="39"/>
      <c r="IS121" s="39"/>
      <c r="IT121" s="39"/>
      <c r="IU121" s="39"/>
      <c r="IV121" s="39"/>
      <c r="IW121" s="39"/>
      <c r="IX121" s="39"/>
      <c r="IY121" s="39"/>
      <c r="IZ121" s="39"/>
      <c r="JA121" s="39"/>
      <c r="JB121" s="39"/>
      <c r="JC121" s="39"/>
      <c r="JD121" s="39"/>
      <c r="JE121" s="39"/>
      <c r="JF121" s="39"/>
      <c r="JG121" s="39"/>
      <c r="JH121" s="39"/>
      <c r="JI121" s="39"/>
      <c r="JJ121" s="39"/>
      <c r="JK121" s="39"/>
      <c r="JL121" s="39"/>
      <c r="JM121" s="39"/>
      <c r="JN121" s="39"/>
      <c r="JO121" s="39"/>
      <c r="JP121" s="39"/>
      <c r="JQ121" s="39"/>
      <c r="JR121" s="39"/>
      <c r="JS121" s="39"/>
      <c r="JT121" s="39"/>
      <c r="JU121" s="39"/>
      <c r="JV121" s="39"/>
      <c r="JW121" s="39"/>
      <c r="JX121" s="39"/>
      <c r="JY121" s="39"/>
      <c r="JZ121" s="39"/>
      <c r="KA121" s="39"/>
      <c r="KB121" s="39"/>
      <c r="KC121" s="39"/>
      <c r="KD121" s="39"/>
      <c r="KE121" s="39"/>
      <c r="KF121" s="39"/>
      <c r="KG121" s="39"/>
      <c r="KH121" s="39"/>
      <c r="KI121" s="39"/>
      <c r="KJ121" s="39"/>
      <c r="KK121" s="39"/>
      <c r="KL121" s="39"/>
    </row>
    <row r="122" spans="1:298" s="41" customFormat="1" ht="31.95" customHeight="1" x14ac:dyDescent="0.3">
      <c r="A122" s="17" t="s">
        <v>176</v>
      </c>
      <c r="B122" s="18" t="s">
        <v>174</v>
      </c>
      <c r="C122" s="19" t="s">
        <v>33</v>
      </c>
      <c r="D122" s="18" t="s">
        <v>18</v>
      </c>
      <c r="E122" s="20" t="s">
        <v>59</v>
      </c>
      <c r="F122" s="20" t="s">
        <v>1166</v>
      </c>
      <c r="G122" s="21">
        <v>62</v>
      </c>
      <c r="H122" s="21">
        <v>65.099999999999994</v>
      </c>
      <c r="I122" s="22">
        <v>29</v>
      </c>
      <c r="J122" s="23">
        <v>1.3</v>
      </c>
      <c r="K122" s="23">
        <v>30.3</v>
      </c>
      <c r="L122" s="23" t="s">
        <v>20</v>
      </c>
      <c r="M122" s="23" t="s">
        <v>20</v>
      </c>
      <c r="N122" s="21">
        <f t="shared" si="16"/>
        <v>39.39</v>
      </c>
      <c r="O122" s="21">
        <f t="shared" si="17"/>
        <v>40.965600000000002</v>
      </c>
      <c r="P122" s="21" t="s">
        <v>20</v>
      </c>
      <c r="Q122" s="21" t="s">
        <v>1332</v>
      </c>
      <c r="R122" s="24">
        <f t="shared" si="15"/>
        <v>0.23076923076923075</v>
      </c>
      <c r="S122" s="29">
        <f t="shared" si="9"/>
        <v>0.37072811059907823</v>
      </c>
      <c r="T122" s="20" t="s">
        <v>21</v>
      </c>
      <c r="U122" s="19" t="s">
        <v>22</v>
      </c>
      <c r="V122" s="20" t="s">
        <v>810</v>
      </c>
      <c r="W122" s="20" t="s">
        <v>808</v>
      </c>
      <c r="X122" s="19" t="s">
        <v>25</v>
      </c>
      <c r="Y122" s="20" t="s">
        <v>26</v>
      </c>
      <c r="Z122" s="20" t="s">
        <v>1003</v>
      </c>
      <c r="AA122" s="20" t="s">
        <v>28</v>
      </c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  <c r="HW122" s="39"/>
      <c r="HX122" s="39"/>
      <c r="HY122" s="39"/>
      <c r="HZ122" s="39"/>
      <c r="IA122" s="39"/>
      <c r="IB122" s="39"/>
      <c r="IC122" s="39"/>
      <c r="ID122" s="39"/>
      <c r="IE122" s="39"/>
      <c r="IF122" s="39"/>
      <c r="IG122" s="39"/>
      <c r="IH122" s="39"/>
      <c r="II122" s="39"/>
      <c r="IJ122" s="39"/>
      <c r="IK122" s="39"/>
      <c r="IL122" s="39"/>
      <c r="IM122" s="39"/>
      <c r="IN122" s="39"/>
      <c r="IO122" s="39"/>
      <c r="IP122" s="39"/>
      <c r="IQ122" s="39"/>
      <c r="IR122" s="39"/>
      <c r="IS122" s="39"/>
      <c r="IT122" s="39"/>
      <c r="IU122" s="39"/>
      <c r="IV122" s="39"/>
      <c r="IW122" s="39"/>
      <c r="IX122" s="39"/>
      <c r="IY122" s="39"/>
      <c r="IZ122" s="39"/>
      <c r="JA122" s="39"/>
      <c r="JB122" s="39"/>
      <c r="JC122" s="39"/>
      <c r="JD122" s="39"/>
      <c r="JE122" s="39"/>
      <c r="JF122" s="39"/>
      <c r="JG122" s="39"/>
      <c r="JH122" s="39"/>
      <c r="JI122" s="39"/>
      <c r="JJ122" s="39"/>
      <c r="JK122" s="39"/>
      <c r="JL122" s="39"/>
      <c r="JM122" s="39"/>
      <c r="JN122" s="39"/>
      <c r="JO122" s="39"/>
      <c r="JP122" s="39"/>
      <c r="JQ122" s="39"/>
      <c r="JR122" s="39"/>
      <c r="JS122" s="39"/>
      <c r="JT122" s="39"/>
      <c r="JU122" s="39"/>
      <c r="JV122" s="39"/>
      <c r="JW122" s="39"/>
      <c r="JX122" s="39"/>
      <c r="JY122" s="39"/>
      <c r="JZ122" s="39"/>
      <c r="KA122" s="39"/>
      <c r="KB122" s="39"/>
      <c r="KC122" s="39"/>
      <c r="KD122" s="39"/>
      <c r="KE122" s="39"/>
      <c r="KF122" s="39"/>
      <c r="KG122" s="39"/>
      <c r="KH122" s="39"/>
      <c r="KI122" s="39"/>
      <c r="KJ122" s="39"/>
      <c r="KK122" s="39"/>
      <c r="KL122" s="39"/>
    </row>
    <row r="123" spans="1:298" s="41" customFormat="1" ht="31.95" customHeight="1" x14ac:dyDescent="0.3">
      <c r="A123" s="17" t="s">
        <v>1026</v>
      </c>
      <c r="B123" s="18" t="s">
        <v>177</v>
      </c>
      <c r="C123" s="19" t="s">
        <v>29</v>
      </c>
      <c r="D123" s="18" t="s">
        <v>36</v>
      </c>
      <c r="E123" s="20" t="s">
        <v>80</v>
      </c>
      <c r="F123" s="20" t="s">
        <v>1166</v>
      </c>
      <c r="G123" s="21">
        <v>50.800000000000004</v>
      </c>
      <c r="H123" s="21">
        <v>53.34</v>
      </c>
      <c r="I123" s="22">
        <v>25.800000000000004</v>
      </c>
      <c r="J123" s="23">
        <v>1.1000000000000001</v>
      </c>
      <c r="K123" s="23">
        <v>26.900000000000006</v>
      </c>
      <c r="L123" s="23">
        <v>28.900000000000006</v>
      </c>
      <c r="M123" s="23">
        <v>2</v>
      </c>
      <c r="N123" s="21">
        <f t="shared" si="16"/>
        <v>34.970000000000006</v>
      </c>
      <c r="O123" s="21">
        <f t="shared" si="17"/>
        <v>36.368800000000007</v>
      </c>
      <c r="P123" s="21">
        <f>N123+M123</f>
        <v>36.970000000000006</v>
      </c>
      <c r="Q123" s="21">
        <f>O123+M123</f>
        <v>38.368800000000007</v>
      </c>
      <c r="R123" s="24">
        <f t="shared" si="15"/>
        <v>0.23076923076923073</v>
      </c>
      <c r="S123" s="29">
        <f t="shared" si="9"/>
        <v>0.31817022872140971</v>
      </c>
      <c r="T123" s="20" t="s">
        <v>21</v>
      </c>
      <c r="U123" s="42" t="s">
        <v>30</v>
      </c>
      <c r="V123" s="20" t="s">
        <v>810</v>
      </c>
      <c r="W123" s="20" t="s">
        <v>808</v>
      </c>
      <c r="X123" s="19" t="s">
        <v>25</v>
      </c>
      <c r="Y123" s="20" t="s">
        <v>412</v>
      </c>
      <c r="Z123" s="20" t="s">
        <v>1005</v>
      </c>
      <c r="AA123" s="20" t="s">
        <v>28</v>
      </c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  <c r="HI123" s="39"/>
      <c r="HJ123" s="39"/>
      <c r="HK123" s="39"/>
      <c r="HL123" s="39"/>
      <c r="HM123" s="39"/>
      <c r="HN123" s="39"/>
      <c r="HO123" s="39"/>
      <c r="HP123" s="39"/>
      <c r="HQ123" s="39"/>
      <c r="HR123" s="39"/>
      <c r="HS123" s="39"/>
      <c r="HT123" s="39"/>
      <c r="HU123" s="39"/>
      <c r="HV123" s="39"/>
      <c r="HW123" s="39"/>
      <c r="HX123" s="39"/>
      <c r="HY123" s="39"/>
      <c r="HZ123" s="39"/>
      <c r="IA123" s="39"/>
      <c r="IB123" s="39"/>
      <c r="IC123" s="39"/>
      <c r="ID123" s="39"/>
      <c r="IE123" s="39"/>
      <c r="IF123" s="39"/>
      <c r="IG123" s="39"/>
      <c r="IH123" s="39"/>
      <c r="II123" s="39"/>
      <c r="IJ123" s="39"/>
      <c r="IK123" s="39"/>
      <c r="IL123" s="39"/>
      <c r="IM123" s="39"/>
      <c r="IN123" s="39"/>
      <c r="IO123" s="39"/>
      <c r="IP123" s="39"/>
      <c r="IQ123" s="39"/>
      <c r="IR123" s="39"/>
      <c r="IS123" s="39"/>
      <c r="IT123" s="39"/>
      <c r="IU123" s="39"/>
      <c r="IV123" s="39"/>
      <c r="IW123" s="39"/>
      <c r="IX123" s="39"/>
      <c r="IY123" s="39"/>
      <c r="IZ123" s="39"/>
      <c r="JA123" s="39"/>
      <c r="JB123" s="39"/>
      <c r="JC123" s="39"/>
      <c r="JD123" s="39"/>
      <c r="JE123" s="39"/>
      <c r="JF123" s="39"/>
      <c r="JG123" s="39"/>
      <c r="JH123" s="39"/>
      <c r="JI123" s="39"/>
      <c r="JJ123" s="39"/>
      <c r="JK123" s="39"/>
      <c r="JL123" s="39"/>
      <c r="JM123" s="39"/>
      <c r="JN123" s="39"/>
      <c r="JO123" s="39"/>
      <c r="JP123" s="39"/>
      <c r="JQ123" s="39"/>
      <c r="JR123" s="39"/>
      <c r="JS123" s="39"/>
      <c r="JT123" s="39"/>
      <c r="JU123" s="39"/>
      <c r="JV123" s="39"/>
      <c r="JW123" s="39"/>
      <c r="JX123" s="39"/>
      <c r="JY123" s="39"/>
      <c r="JZ123" s="39"/>
      <c r="KA123" s="39"/>
      <c r="KB123" s="39"/>
      <c r="KC123" s="39"/>
      <c r="KD123" s="39"/>
      <c r="KE123" s="39"/>
      <c r="KF123" s="39"/>
      <c r="KG123" s="39"/>
      <c r="KH123" s="39"/>
      <c r="KI123" s="39"/>
      <c r="KJ123" s="39"/>
      <c r="KK123" s="39"/>
      <c r="KL123" s="39"/>
    </row>
    <row r="124" spans="1:298" s="41" customFormat="1" ht="31.95" customHeight="1" x14ac:dyDescent="0.3">
      <c r="A124" s="17" t="s">
        <v>178</v>
      </c>
      <c r="B124" s="18" t="s">
        <v>177</v>
      </c>
      <c r="C124" s="19" t="s">
        <v>29</v>
      </c>
      <c r="D124" s="18" t="s">
        <v>39</v>
      </c>
      <c r="E124" s="20" t="s">
        <v>80</v>
      </c>
      <c r="F124" s="20" t="s">
        <v>1166</v>
      </c>
      <c r="G124" s="21">
        <v>47.300000000000004</v>
      </c>
      <c r="H124" s="21">
        <v>49.665000000000006</v>
      </c>
      <c r="I124" s="22">
        <v>22.300000000000004</v>
      </c>
      <c r="J124" s="23">
        <v>0.9</v>
      </c>
      <c r="K124" s="23">
        <v>23.200000000000003</v>
      </c>
      <c r="L124" s="23">
        <v>25.200000000000003</v>
      </c>
      <c r="M124" s="23">
        <v>2</v>
      </c>
      <c r="N124" s="21">
        <f t="shared" si="16"/>
        <v>30.160000000000004</v>
      </c>
      <c r="O124" s="21">
        <f t="shared" si="17"/>
        <v>31.366400000000002</v>
      </c>
      <c r="P124" s="21">
        <f>N124+M124</f>
        <v>32.160000000000004</v>
      </c>
      <c r="Q124" s="21">
        <f>O124+M124</f>
        <v>33.366399999999999</v>
      </c>
      <c r="R124" s="24">
        <f t="shared" si="15"/>
        <v>0.23076923076923078</v>
      </c>
      <c r="S124" s="29">
        <f t="shared" si="9"/>
        <v>0.36844055169636569</v>
      </c>
      <c r="T124" s="20" t="s">
        <v>21</v>
      </c>
      <c r="U124" s="42" t="s">
        <v>30</v>
      </c>
      <c r="V124" s="20" t="s">
        <v>810</v>
      </c>
      <c r="W124" s="20" t="s">
        <v>808</v>
      </c>
      <c r="X124" s="19" t="s">
        <v>25</v>
      </c>
      <c r="Y124" s="20" t="s">
        <v>462</v>
      </c>
      <c r="Z124" s="20" t="s">
        <v>1004</v>
      </c>
      <c r="AA124" s="20" t="s">
        <v>28</v>
      </c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  <c r="HI124" s="39"/>
      <c r="HJ124" s="39"/>
      <c r="HK124" s="39"/>
      <c r="HL124" s="39"/>
      <c r="HM124" s="39"/>
      <c r="HN124" s="39"/>
      <c r="HO124" s="39"/>
      <c r="HP124" s="39"/>
      <c r="HQ124" s="39"/>
      <c r="HR124" s="39"/>
      <c r="HS124" s="39"/>
      <c r="HT124" s="39"/>
      <c r="HU124" s="39"/>
      <c r="HV124" s="39"/>
      <c r="HW124" s="39"/>
      <c r="HX124" s="39"/>
      <c r="HY124" s="39"/>
      <c r="HZ124" s="39"/>
      <c r="IA124" s="39"/>
      <c r="IB124" s="39"/>
      <c r="IC124" s="39"/>
      <c r="ID124" s="39"/>
      <c r="IE124" s="39"/>
      <c r="IF124" s="39"/>
      <c r="IG124" s="39"/>
      <c r="IH124" s="39"/>
      <c r="II124" s="39"/>
      <c r="IJ124" s="39"/>
      <c r="IK124" s="39"/>
      <c r="IL124" s="39"/>
      <c r="IM124" s="39"/>
      <c r="IN124" s="39"/>
      <c r="IO124" s="39"/>
      <c r="IP124" s="39"/>
      <c r="IQ124" s="39"/>
      <c r="IR124" s="39"/>
      <c r="IS124" s="39"/>
      <c r="IT124" s="39"/>
      <c r="IU124" s="39"/>
      <c r="IV124" s="39"/>
      <c r="IW124" s="39"/>
      <c r="IX124" s="39"/>
      <c r="IY124" s="39"/>
      <c r="IZ124" s="39"/>
      <c r="JA124" s="39"/>
      <c r="JB124" s="39"/>
      <c r="JC124" s="39"/>
      <c r="JD124" s="39"/>
      <c r="JE124" s="39"/>
      <c r="JF124" s="39"/>
      <c r="JG124" s="39"/>
      <c r="JH124" s="39"/>
      <c r="JI124" s="39"/>
      <c r="JJ124" s="39"/>
      <c r="JK124" s="39"/>
      <c r="JL124" s="39"/>
      <c r="JM124" s="39"/>
      <c r="JN124" s="39"/>
      <c r="JO124" s="39"/>
      <c r="JP124" s="39"/>
      <c r="JQ124" s="39"/>
      <c r="JR124" s="39"/>
      <c r="JS124" s="39"/>
      <c r="JT124" s="39"/>
      <c r="JU124" s="39"/>
      <c r="JV124" s="39"/>
      <c r="JW124" s="39"/>
      <c r="JX124" s="39"/>
      <c r="JY124" s="39"/>
      <c r="JZ124" s="39"/>
      <c r="KA124" s="39"/>
      <c r="KB124" s="39"/>
      <c r="KC124" s="39"/>
      <c r="KD124" s="39"/>
      <c r="KE124" s="39"/>
      <c r="KF124" s="39"/>
      <c r="KG124" s="39"/>
      <c r="KH124" s="39"/>
      <c r="KI124" s="39"/>
      <c r="KJ124" s="39"/>
      <c r="KK124" s="39"/>
      <c r="KL124" s="39"/>
    </row>
    <row r="125" spans="1:298" s="41" customFormat="1" ht="31.95" customHeight="1" x14ac:dyDescent="0.3">
      <c r="A125" s="17" t="s">
        <v>179</v>
      </c>
      <c r="B125" s="18" t="s">
        <v>177</v>
      </c>
      <c r="C125" s="19" t="s">
        <v>33</v>
      </c>
      <c r="D125" s="18" t="s">
        <v>18</v>
      </c>
      <c r="E125" s="20" t="s">
        <v>80</v>
      </c>
      <c r="F125" s="20" t="s">
        <v>1166</v>
      </c>
      <c r="G125" s="21">
        <v>60.300000000000004</v>
      </c>
      <c r="H125" s="21">
        <v>63.315000000000005</v>
      </c>
      <c r="I125" s="22">
        <v>27.300000000000004</v>
      </c>
      <c r="J125" s="23">
        <v>1.3</v>
      </c>
      <c r="K125" s="23">
        <v>28.600000000000005</v>
      </c>
      <c r="L125" s="23" t="s">
        <v>20</v>
      </c>
      <c r="M125" s="23" t="s">
        <v>20</v>
      </c>
      <c r="N125" s="21">
        <f t="shared" si="16"/>
        <v>37.180000000000007</v>
      </c>
      <c r="O125" s="21">
        <f t="shared" si="17"/>
        <v>38.667200000000008</v>
      </c>
      <c r="P125" s="21" t="s">
        <v>20</v>
      </c>
      <c r="Q125" s="21" t="s">
        <v>1332</v>
      </c>
      <c r="R125" s="24">
        <f t="shared" si="15"/>
        <v>0.23076923076923078</v>
      </c>
      <c r="S125" s="29">
        <f t="shared" si="9"/>
        <v>0.38928847824370205</v>
      </c>
      <c r="T125" s="20" t="s">
        <v>21</v>
      </c>
      <c r="U125" s="19" t="s">
        <v>22</v>
      </c>
      <c r="V125" s="20" t="s">
        <v>810</v>
      </c>
      <c r="W125" s="20" t="s">
        <v>808</v>
      </c>
      <c r="X125" s="19" t="s">
        <v>25</v>
      </c>
      <c r="Y125" s="20" t="s">
        <v>26</v>
      </c>
      <c r="Z125" s="20" t="s">
        <v>1003</v>
      </c>
      <c r="AA125" s="20" t="s">
        <v>28</v>
      </c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  <c r="HI125" s="39"/>
      <c r="HJ125" s="39"/>
      <c r="HK125" s="39"/>
      <c r="HL125" s="39"/>
      <c r="HM125" s="39"/>
      <c r="HN125" s="39"/>
      <c r="HO125" s="39"/>
      <c r="HP125" s="39"/>
      <c r="HQ125" s="39"/>
      <c r="HR125" s="39"/>
      <c r="HS125" s="39"/>
      <c r="HT125" s="39"/>
      <c r="HU125" s="39"/>
      <c r="HV125" s="39"/>
      <c r="HW125" s="39"/>
      <c r="HX125" s="39"/>
      <c r="HY125" s="39"/>
      <c r="HZ125" s="39"/>
      <c r="IA125" s="39"/>
      <c r="IB125" s="39"/>
      <c r="IC125" s="39"/>
      <c r="ID125" s="39"/>
      <c r="IE125" s="39"/>
      <c r="IF125" s="39"/>
      <c r="IG125" s="39"/>
      <c r="IH125" s="39"/>
      <c r="II125" s="39"/>
      <c r="IJ125" s="39"/>
      <c r="IK125" s="39"/>
      <c r="IL125" s="39"/>
      <c r="IM125" s="39"/>
      <c r="IN125" s="39"/>
      <c r="IO125" s="39"/>
      <c r="IP125" s="39"/>
      <c r="IQ125" s="39"/>
      <c r="IR125" s="39"/>
      <c r="IS125" s="39"/>
      <c r="IT125" s="39"/>
      <c r="IU125" s="39"/>
      <c r="IV125" s="39"/>
      <c r="IW125" s="39"/>
      <c r="IX125" s="39"/>
      <c r="IY125" s="39"/>
      <c r="IZ125" s="39"/>
      <c r="JA125" s="39"/>
      <c r="JB125" s="39"/>
      <c r="JC125" s="39"/>
      <c r="JD125" s="39"/>
      <c r="JE125" s="39"/>
      <c r="JF125" s="39"/>
      <c r="JG125" s="39"/>
      <c r="JH125" s="39"/>
      <c r="JI125" s="39"/>
      <c r="JJ125" s="39"/>
      <c r="JK125" s="39"/>
      <c r="JL125" s="39"/>
      <c r="JM125" s="39"/>
      <c r="JN125" s="39"/>
      <c r="JO125" s="39"/>
      <c r="JP125" s="39"/>
      <c r="JQ125" s="39"/>
      <c r="JR125" s="39"/>
      <c r="JS125" s="39"/>
      <c r="JT125" s="39"/>
      <c r="JU125" s="39"/>
      <c r="JV125" s="39"/>
      <c r="JW125" s="39"/>
      <c r="JX125" s="39"/>
      <c r="JY125" s="39"/>
      <c r="JZ125" s="39"/>
      <c r="KA125" s="39"/>
      <c r="KB125" s="39"/>
      <c r="KC125" s="39"/>
      <c r="KD125" s="39"/>
      <c r="KE125" s="39"/>
      <c r="KF125" s="39"/>
      <c r="KG125" s="39"/>
      <c r="KH125" s="39"/>
      <c r="KI125" s="39"/>
      <c r="KJ125" s="39"/>
      <c r="KK125" s="39"/>
      <c r="KL125" s="39"/>
    </row>
    <row r="126" spans="1:298" s="41" customFormat="1" ht="31.95" customHeight="1" x14ac:dyDescent="0.3">
      <c r="A126" s="17" t="s">
        <v>181</v>
      </c>
      <c r="B126" s="18" t="s">
        <v>182</v>
      </c>
      <c r="C126" s="19" t="s">
        <v>77</v>
      </c>
      <c r="D126" s="18" t="s">
        <v>18</v>
      </c>
      <c r="E126" s="20" t="s">
        <v>183</v>
      </c>
      <c r="F126" s="20" t="s">
        <v>1171</v>
      </c>
      <c r="G126" s="21">
        <v>70.800000000000011</v>
      </c>
      <c r="H126" s="21">
        <v>74.340000000000018</v>
      </c>
      <c r="I126" s="22">
        <v>37.800000000000004</v>
      </c>
      <c r="J126" s="23">
        <v>1.3</v>
      </c>
      <c r="K126" s="23">
        <v>42.1</v>
      </c>
      <c r="L126" s="23" t="s">
        <v>20</v>
      </c>
      <c r="M126" s="23" t="s">
        <v>20</v>
      </c>
      <c r="N126" s="21">
        <f t="shared" si="16"/>
        <v>54.730000000000004</v>
      </c>
      <c r="O126" s="21">
        <f t="shared" si="17"/>
        <v>56.919200000000004</v>
      </c>
      <c r="P126" s="21" t="s">
        <v>20</v>
      </c>
      <c r="Q126" s="21" t="s">
        <v>1332</v>
      </c>
      <c r="R126" s="24">
        <f t="shared" si="15"/>
        <v>0.23076923076923081</v>
      </c>
      <c r="S126" s="29">
        <f t="shared" si="9"/>
        <v>0.23433952111918227</v>
      </c>
      <c r="T126" s="20" t="s">
        <v>21</v>
      </c>
      <c r="U126" s="19" t="s">
        <v>22</v>
      </c>
      <c r="V126" s="20" t="s">
        <v>23</v>
      </c>
      <c r="W126" s="20" t="s">
        <v>808</v>
      </c>
      <c r="X126" s="19" t="s">
        <v>25</v>
      </c>
      <c r="Y126" s="20" t="s">
        <v>26</v>
      </c>
      <c r="Z126" s="20" t="s">
        <v>1003</v>
      </c>
      <c r="AA126" s="20" t="s">
        <v>28</v>
      </c>
    </row>
    <row r="127" spans="1:298" s="41" customFormat="1" ht="31.95" customHeight="1" x14ac:dyDescent="0.3">
      <c r="A127" s="17" t="s">
        <v>184</v>
      </c>
      <c r="B127" s="18" t="s">
        <v>185</v>
      </c>
      <c r="C127" s="19" t="s">
        <v>77</v>
      </c>
      <c r="D127" s="18" t="s">
        <v>18</v>
      </c>
      <c r="E127" s="20" t="s">
        <v>78</v>
      </c>
      <c r="F127" s="20" t="s">
        <v>1165</v>
      </c>
      <c r="G127" s="21">
        <v>39.5</v>
      </c>
      <c r="H127" s="21">
        <v>41.475000000000001</v>
      </c>
      <c r="I127" s="22">
        <v>22.000000000000004</v>
      </c>
      <c r="J127" s="23">
        <v>1.3</v>
      </c>
      <c r="K127" s="23">
        <v>23.300000000000004</v>
      </c>
      <c r="L127" s="23" t="s">
        <v>20</v>
      </c>
      <c r="M127" s="23" t="s">
        <v>20</v>
      </c>
      <c r="N127" s="21">
        <f t="shared" si="16"/>
        <v>30.290000000000006</v>
      </c>
      <c r="O127" s="21">
        <f t="shared" si="17"/>
        <v>31.501600000000007</v>
      </c>
      <c r="P127" s="21" t="s">
        <v>20</v>
      </c>
      <c r="Q127" s="21" t="s">
        <v>1332</v>
      </c>
      <c r="R127" s="24">
        <f t="shared" si="15"/>
        <v>0.23076923076923078</v>
      </c>
      <c r="S127" s="29">
        <f t="shared" si="9"/>
        <v>0.24046775165762493</v>
      </c>
      <c r="T127" s="20" t="s">
        <v>21</v>
      </c>
      <c r="U127" s="19" t="s">
        <v>22</v>
      </c>
      <c r="V127" s="20" t="s">
        <v>23</v>
      </c>
      <c r="W127" s="20" t="s">
        <v>808</v>
      </c>
      <c r="X127" s="19" t="s">
        <v>25</v>
      </c>
      <c r="Y127" s="20" t="s">
        <v>26</v>
      </c>
      <c r="Z127" s="20" t="s">
        <v>1003</v>
      </c>
      <c r="AA127" s="20" t="s">
        <v>28</v>
      </c>
    </row>
    <row r="128" spans="1:298" s="41" customFormat="1" ht="31.95" customHeight="1" x14ac:dyDescent="0.3">
      <c r="A128" s="17" t="s">
        <v>186</v>
      </c>
      <c r="B128" s="18" t="s">
        <v>187</v>
      </c>
      <c r="C128" s="19" t="s">
        <v>17</v>
      </c>
      <c r="D128" s="18" t="s">
        <v>18</v>
      </c>
      <c r="E128" s="20" t="s">
        <v>59</v>
      </c>
      <c r="F128" s="20" t="s">
        <v>1170</v>
      </c>
      <c r="G128" s="21">
        <v>50.100000000000009</v>
      </c>
      <c r="H128" s="21">
        <v>52.605000000000011</v>
      </c>
      <c r="I128" s="22">
        <v>25.100000000000005</v>
      </c>
      <c r="J128" s="23">
        <v>1.3</v>
      </c>
      <c r="K128" s="23">
        <v>26.400000000000006</v>
      </c>
      <c r="L128" s="23" t="s">
        <v>20</v>
      </c>
      <c r="M128" s="23" t="s">
        <v>20</v>
      </c>
      <c r="N128" s="21">
        <f t="shared" si="16"/>
        <v>34.320000000000007</v>
      </c>
      <c r="O128" s="21">
        <f t="shared" si="17"/>
        <v>35.692800000000005</v>
      </c>
      <c r="P128" s="21" t="s">
        <v>20</v>
      </c>
      <c r="Q128" s="21" t="s">
        <v>1332</v>
      </c>
      <c r="R128" s="24">
        <f t="shared" si="15"/>
        <v>0.23076923076923078</v>
      </c>
      <c r="S128" s="29">
        <f t="shared" si="9"/>
        <v>0.32149415454804681</v>
      </c>
      <c r="T128" s="20" t="s">
        <v>21</v>
      </c>
      <c r="U128" s="19" t="s">
        <v>22</v>
      </c>
      <c r="V128" s="20" t="s">
        <v>23</v>
      </c>
      <c r="W128" s="20" t="s">
        <v>808</v>
      </c>
      <c r="X128" s="19" t="s">
        <v>25</v>
      </c>
      <c r="Y128" s="20" t="s">
        <v>26</v>
      </c>
      <c r="Z128" s="20" t="s">
        <v>1003</v>
      </c>
      <c r="AA128" s="20" t="s">
        <v>28</v>
      </c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  <c r="HW128" s="39"/>
      <c r="HX128" s="39"/>
      <c r="HY128" s="39"/>
      <c r="HZ128" s="39"/>
      <c r="IA128" s="39"/>
      <c r="IB128" s="39"/>
      <c r="IC128" s="39"/>
      <c r="ID128" s="39"/>
      <c r="IE128" s="39"/>
      <c r="IF128" s="39"/>
      <c r="IG128" s="39"/>
      <c r="IH128" s="39"/>
      <c r="II128" s="39"/>
      <c r="IJ128" s="39"/>
      <c r="IK128" s="39"/>
      <c r="IL128" s="39"/>
      <c r="IM128" s="39"/>
      <c r="IN128" s="39"/>
      <c r="IO128" s="39"/>
      <c r="IP128" s="39"/>
      <c r="IQ128" s="39"/>
      <c r="IR128" s="39"/>
      <c r="IS128" s="39"/>
      <c r="IT128" s="39"/>
      <c r="IU128" s="39"/>
      <c r="IV128" s="39"/>
      <c r="IW128" s="39"/>
      <c r="IX128" s="39"/>
      <c r="IY128" s="39"/>
      <c r="IZ128" s="39"/>
      <c r="JA128" s="39"/>
      <c r="JB128" s="39"/>
      <c r="JC128" s="39"/>
      <c r="JD128" s="39"/>
      <c r="JE128" s="39"/>
      <c r="JF128" s="39"/>
      <c r="JG128" s="39"/>
      <c r="JH128" s="39"/>
      <c r="JI128" s="39"/>
      <c r="JJ128" s="39"/>
      <c r="JK128" s="39"/>
      <c r="JL128" s="39"/>
      <c r="JM128" s="39"/>
      <c r="JN128" s="39"/>
      <c r="JO128" s="39"/>
      <c r="JP128" s="39"/>
      <c r="JQ128" s="39"/>
      <c r="JR128" s="39"/>
      <c r="JS128" s="39"/>
      <c r="JT128" s="39"/>
      <c r="JU128" s="39"/>
      <c r="JV128" s="39"/>
      <c r="JW128" s="39"/>
      <c r="JX128" s="39"/>
      <c r="JY128" s="39"/>
      <c r="JZ128" s="39"/>
      <c r="KA128" s="39"/>
      <c r="KB128" s="39"/>
      <c r="KC128" s="39"/>
      <c r="KD128" s="39"/>
      <c r="KE128" s="39"/>
      <c r="KF128" s="39"/>
      <c r="KG128" s="39"/>
      <c r="KH128" s="39"/>
      <c r="KI128" s="39"/>
      <c r="KJ128" s="39"/>
      <c r="KK128" s="39"/>
    </row>
    <row r="129" spans="1:300" s="41" customFormat="1" ht="31.95" customHeight="1" x14ac:dyDescent="0.3">
      <c r="A129" s="17" t="s">
        <v>188</v>
      </c>
      <c r="B129" s="18" t="s">
        <v>189</v>
      </c>
      <c r="C129" s="19" t="s">
        <v>17</v>
      </c>
      <c r="D129" s="18" t="s">
        <v>18</v>
      </c>
      <c r="E129" s="20" t="s">
        <v>141</v>
      </c>
      <c r="F129" s="20" t="s">
        <v>1180</v>
      </c>
      <c r="G129" s="21">
        <v>59.150000000000006</v>
      </c>
      <c r="H129" s="21">
        <v>62.107500000000009</v>
      </c>
      <c r="I129" s="22">
        <v>30.150000000000002</v>
      </c>
      <c r="J129" s="23">
        <v>1.3</v>
      </c>
      <c r="K129" s="23">
        <v>34.449999999999996</v>
      </c>
      <c r="L129" s="23" t="s">
        <v>20</v>
      </c>
      <c r="M129" s="23" t="s">
        <v>20</v>
      </c>
      <c r="N129" s="21">
        <f t="shared" si="16"/>
        <v>44.784999999999997</v>
      </c>
      <c r="O129" s="21">
        <f t="shared" si="17"/>
        <v>46.5764</v>
      </c>
      <c r="P129" s="21" t="s">
        <v>20</v>
      </c>
      <c r="Q129" s="21" t="s">
        <v>1332</v>
      </c>
      <c r="R129" s="24">
        <f t="shared" si="15"/>
        <v>0.23076923076923081</v>
      </c>
      <c r="S129" s="29">
        <f t="shared" si="9"/>
        <v>0.25006802721088445</v>
      </c>
      <c r="T129" s="20" t="s">
        <v>21</v>
      </c>
      <c r="U129" s="19" t="s">
        <v>22</v>
      </c>
      <c r="V129" s="20" t="s">
        <v>23</v>
      </c>
      <c r="W129" s="20" t="s">
        <v>808</v>
      </c>
      <c r="X129" s="19" t="s">
        <v>25</v>
      </c>
      <c r="Y129" s="20" t="s">
        <v>26</v>
      </c>
      <c r="Z129" s="20" t="s">
        <v>1003</v>
      </c>
      <c r="AA129" s="20" t="s">
        <v>28</v>
      </c>
    </row>
    <row r="130" spans="1:300" s="41" customFormat="1" ht="31.95" customHeight="1" x14ac:dyDescent="0.3">
      <c r="A130" s="17" t="s">
        <v>1027</v>
      </c>
      <c r="B130" s="18" t="s">
        <v>189</v>
      </c>
      <c r="C130" s="19" t="s">
        <v>29</v>
      </c>
      <c r="D130" s="18" t="s">
        <v>36</v>
      </c>
      <c r="E130" s="20" t="s">
        <v>141</v>
      </c>
      <c r="F130" s="20" t="s">
        <v>1180</v>
      </c>
      <c r="G130" s="21">
        <v>53.100000000000009</v>
      </c>
      <c r="H130" s="21">
        <v>55.75500000000001</v>
      </c>
      <c r="I130" s="22">
        <v>28.100000000000009</v>
      </c>
      <c r="J130" s="23">
        <v>1.1000000000000001</v>
      </c>
      <c r="K130" s="23">
        <v>29.20000000000001</v>
      </c>
      <c r="L130" s="23">
        <v>31.20000000000001</v>
      </c>
      <c r="M130" s="23">
        <v>2</v>
      </c>
      <c r="N130" s="21">
        <f t="shared" si="16"/>
        <v>37.960000000000015</v>
      </c>
      <c r="O130" s="21">
        <f t="shared" si="17"/>
        <v>39.478400000000015</v>
      </c>
      <c r="P130" s="21">
        <f>N130+M130</f>
        <v>39.960000000000015</v>
      </c>
      <c r="Q130" s="21">
        <f>O130+M130</f>
        <v>41.478400000000015</v>
      </c>
      <c r="R130" s="24">
        <f t="shared" si="15"/>
        <v>0.23076923076923081</v>
      </c>
      <c r="S130" s="29">
        <f t="shared" si="9"/>
        <v>0.29193076854093791</v>
      </c>
      <c r="T130" s="20" t="s">
        <v>21</v>
      </c>
      <c r="U130" s="42" t="s">
        <v>30</v>
      </c>
      <c r="V130" s="20" t="s">
        <v>23</v>
      </c>
      <c r="W130" s="20" t="s">
        <v>808</v>
      </c>
      <c r="X130" s="19" t="s">
        <v>25</v>
      </c>
      <c r="Y130" s="20" t="s">
        <v>412</v>
      </c>
      <c r="Z130" s="20" t="s">
        <v>1005</v>
      </c>
      <c r="AA130" s="20" t="s">
        <v>28</v>
      </c>
    </row>
    <row r="131" spans="1:300" s="41" customFormat="1" ht="31.95" customHeight="1" x14ac:dyDescent="0.3">
      <c r="A131" s="17" t="s">
        <v>190</v>
      </c>
      <c r="B131" s="18" t="s">
        <v>189</v>
      </c>
      <c r="C131" s="19" t="s">
        <v>29</v>
      </c>
      <c r="D131" s="18" t="s">
        <v>39</v>
      </c>
      <c r="E131" s="20" t="s">
        <v>141</v>
      </c>
      <c r="F131" s="20" t="s">
        <v>1180</v>
      </c>
      <c r="G131" s="21">
        <v>53.600000000000009</v>
      </c>
      <c r="H131" s="21">
        <v>56.280000000000008</v>
      </c>
      <c r="I131" s="22">
        <v>24.600000000000005</v>
      </c>
      <c r="J131" s="23">
        <v>0.9</v>
      </c>
      <c r="K131" s="23">
        <v>28.500000000000004</v>
      </c>
      <c r="L131" s="23">
        <v>30.500000000000004</v>
      </c>
      <c r="M131" s="23">
        <v>2</v>
      </c>
      <c r="N131" s="21">
        <f t="shared" si="16"/>
        <v>37.050000000000004</v>
      </c>
      <c r="O131" s="21">
        <f t="shared" si="17"/>
        <v>38.532000000000004</v>
      </c>
      <c r="P131" s="21">
        <f>N131+M131</f>
        <v>39.050000000000004</v>
      </c>
      <c r="Q131" s="21">
        <f>O131+M131</f>
        <v>40.532000000000004</v>
      </c>
      <c r="R131" s="24">
        <f t="shared" si="15"/>
        <v>0.23076923076923075</v>
      </c>
      <c r="S131" s="29">
        <f t="shared" si="9"/>
        <v>0.31535181236673776</v>
      </c>
      <c r="T131" s="20" t="s">
        <v>21</v>
      </c>
      <c r="U131" s="42" t="s">
        <v>30</v>
      </c>
      <c r="V131" s="20" t="s">
        <v>23</v>
      </c>
      <c r="W131" s="20" t="s">
        <v>808</v>
      </c>
      <c r="X131" s="19" t="s">
        <v>25</v>
      </c>
      <c r="Y131" s="20" t="s">
        <v>462</v>
      </c>
      <c r="Z131" s="20" t="s">
        <v>1004</v>
      </c>
      <c r="AA131" s="20" t="s">
        <v>28</v>
      </c>
    </row>
    <row r="132" spans="1:300" s="41" customFormat="1" ht="31.95" customHeight="1" x14ac:dyDescent="0.3">
      <c r="A132" s="17" t="s">
        <v>1090</v>
      </c>
      <c r="B132" s="18" t="s">
        <v>1129</v>
      </c>
      <c r="C132" s="19" t="s">
        <v>17</v>
      </c>
      <c r="D132" s="18" t="s">
        <v>1146</v>
      </c>
      <c r="E132" s="20" t="s">
        <v>157</v>
      </c>
      <c r="F132" s="20" t="s">
        <v>1149</v>
      </c>
      <c r="G132" s="21"/>
      <c r="H132" s="21">
        <v>47</v>
      </c>
      <c r="I132" s="22">
        <f>VLOOKUP(A:A,'[1]ALL Carpet'!$A:$M,13,0)</f>
        <v>25</v>
      </c>
      <c r="J132" s="23">
        <v>1.3</v>
      </c>
      <c r="K132" s="23">
        <f>SUM(I132:J132)</f>
        <v>26.3</v>
      </c>
      <c r="L132" s="23" t="s">
        <v>20</v>
      </c>
      <c r="M132" s="23" t="s">
        <v>20</v>
      </c>
      <c r="N132" s="21"/>
      <c r="O132" s="21">
        <f>H132*0.8</f>
        <v>37.6</v>
      </c>
      <c r="P132" s="21" t="s">
        <v>20</v>
      </c>
      <c r="Q132" s="21" t="s">
        <v>1332</v>
      </c>
      <c r="R132" s="24" t="e">
        <f t="shared" si="15"/>
        <v>#DIV/0!</v>
      </c>
      <c r="S132" s="29">
        <f t="shared" si="9"/>
        <v>0.19999999999999998</v>
      </c>
      <c r="T132" s="20" t="s">
        <v>21</v>
      </c>
      <c r="U132" s="42" t="s">
        <v>22</v>
      </c>
      <c r="V132" s="20" t="s">
        <v>23</v>
      </c>
      <c r="W132" s="20" t="s">
        <v>808</v>
      </c>
      <c r="X132" s="19" t="s">
        <v>25</v>
      </c>
      <c r="Y132" s="20" t="s">
        <v>26</v>
      </c>
      <c r="Z132" s="20" t="s">
        <v>1003</v>
      </c>
      <c r="AA132" s="20" t="s">
        <v>28</v>
      </c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  <c r="HW132" s="39"/>
      <c r="HX132" s="39"/>
      <c r="HY132" s="39"/>
      <c r="HZ132" s="39"/>
      <c r="IA132" s="39"/>
      <c r="IB132" s="39"/>
      <c r="IC132" s="39"/>
      <c r="ID132" s="39"/>
      <c r="IE132" s="39"/>
      <c r="IF132" s="39"/>
      <c r="IG132" s="39"/>
      <c r="IH132" s="39"/>
      <c r="II132" s="39"/>
      <c r="IJ132" s="39"/>
      <c r="IK132" s="39"/>
      <c r="IL132" s="39"/>
      <c r="IM132" s="39"/>
      <c r="IN132" s="39"/>
      <c r="IO132" s="39"/>
      <c r="IP132" s="39"/>
      <c r="IQ132" s="39"/>
      <c r="IR132" s="39"/>
      <c r="IS132" s="39"/>
      <c r="IT132" s="39"/>
      <c r="IU132" s="39"/>
      <c r="IV132" s="39"/>
      <c r="IW132" s="39"/>
      <c r="IX132" s="39"/>
      <c r="IY132" s="39"/>
      <c r="IZ132" s="39"/>
      <c r="JA132" s="39"/>
      <c r="JB132" s="39"/>
      <c r="JC132" s="39"/>
      <c r="JD132" s="39"/>
      <c r="JE132" s="39"/>
      <c r="JF132" s="39"/>
      <c r="JG132" s="39"/>
      <c r="JH132" s="39"/>
      <c r="JI132" s="39"/>
      <c r="JJ132" s="39"/>
      <c r="JK132" s="39"/>
      <c r="JL132" s="39"/>
      <c r="JM132" s="39"/>
      <c r="JN132" s="39"/>
      <c r="JO132" s="39"/>
      <c r="JP132" s="39"/>
      <c r="JQ132" s="39"/>
      <c r="JR132" s="39"/>
      <c r="JS132" s="39"/>
      <c r="JT132" s="39"/>
      <c r="JU132" s="39"/>
      <c r="JV132" s="39"/>
      <c r="JW132" s="39"/>
      <c r="JX132" s="39"/>
      <c r="JY132" s="39"/>
      <c r="JZ132" s="39"/>
      <c r="KA132" s="39"/>
      <c r="KB132" s="39"/>
      <c r="KC132" s="39"/>
      <c r="KD132" s="39"/>
      <c r="KE132" s="39"/>
      <c r="KF132" s="39"/>
      <c r="KG132" s="39"/>
      <c r="KH132" s="39"/>
      <c r="KI132" s="39"/>
      <c r="KJ132" s="39"/>
      <c r="KK132" s="39"/>
      <c r="KL132" s="39"/>
    </row>
    <row r="133" spans="1:300" s="41" customFormat="1" ht="31.95" customHeight="1" x14ac:dyDescent="0.3">
      <c r="A133" s="17" t="s">
        <v>1091</v>
      </c>
      <c r="B133" s="18" t="s">
        <v>1129</v>
      </c>
      <c r="C133" s="19" t="s">
        <v>17</v>
      </c>
      <c r="D133" s="18" t="s">
        <v>18</v>
      </c>
      <c r="E133" s="20" t="s">
        <v>157</v>
      </c>
      <c r="F133" s="20" t="s">
        <v>1149</v>
      </c>
      <c r="G133" s="21"/>
      <c r="H133" s="21">
        <v>47</v>
      </c>
      <c r="I133" s="22">
        <f>VLOOKUP(A:A,'[1]ALL Carpet'!$A:$M,13,0)</f>
        <v>25</v>
      </c>
      <c r="J133" s="23">
        <v>1.3</v>
      </c>
      <c r="K133" s="23">
        <f>SUM(I133:J133)</f>
        <v>26.3</v>
      </c>
      <c r="L133" s="23" t="s">
        <v>20</v>
      </c>
      <c r="M133" s="23" t="s">
        <v>20</v>
      </c>
      <c r="N133" s="21"/>
      <c r="O133" s="21">
        <f>H133*0.8</f>
        <v>37.6</v>
      </c>
      <c r="P133" s="21" t="s">
        <v>20</v>
      </c>
      <c r="Q133" s="21" t="s">
        <v>1332</v>
      </c>
      <c r="R133" s="24" t="e">
        <f t="shared" si="15"/>
        <v>#DIV/0!</v>
      </c>
      <c r="S133" s="29">
        <f t="shared" si="9"/>
        <v>0.19999999999999998</v>
      </c>
      <c r="T133" s="20" t="s">
        <v>21</v>
      </c>
      <c r="U133" s="42" t="s">
        <v>22</v>
      </c>
      <c r="V133" s="20" t="s">
        <v>23</v>
      </c>
      <c r="W133" s="20" t="s">
        <v>808</v>
      </c>
      <c r="X133" s="19" t="s">
        <v>25</v>
      </c>
      <c r="Y133" s="20" t="s">
        <v>26</v>
      </c>
      <c r="Z133" s="20" t="s">
        <v>1003</v>
      </c>
      <c r="AA133" s="20" t="s">
        <v>28</v>
      </c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  <c r="HW133" s="39"/>
      <c r="HX133" s="39"/>
      <c r="HY133" s="39"/>
      <c r="HZ133" s="39"/>
      <c r="IA133" s="39"/>
      <c r="IB133" s="39"/>
      <c r="IC133" s="39"/>
      <c r="ID133" s="39"/>
      <c r="IE133" s="39"/>
      <c r="IF133" s="39"/>
      <c r="IG133" s="39"/>
      <c r="IH133" s="39"/>
      <c r="II133" s="39"/>
      <c r="IJ133" s="39"/>
      <c r="IK133" s="39"/>
      <c r="IL133" s="39"/>
      <c r="IM133" s="39"/>
      <c r="IN133" s="39"/>
      <c r="IO133" s="39"/>
      <c r="IP133" s="39"/>
      <c r="IQ133" s="39"/>
      <c r="IR133" s="39"/>
      <c r="IS133" s="39"/>
      <c r="IT133" s="39"/>
      <c r="IU133" s="39"/>
      <c r="IV133" s="39"/>
      <c r="IW133" s="39"/>
      <c r="IX133" s="39"/>
      <c r="IY133" s="39"/>
      <c r="IZ133" s="39"/>
      <c r="JA133" s="39"/>
      <c r="JB133" s="39"/>
      <c r="JC133" s="39"/>
      <c r="JD133" s="39"/>
      <c r="JE133" s="39"/>
      <c r="JF133" s="39"/>
      <c r="JG133" s="39"/>
      <c r="JH133" s="39"/>
      <c r="JI133" s="39"/>
      <c r="JJ133" s="39"/>
      <c r="JK133" s="39"/>
      <c r="JL133" s="39"/>
      <c r="JM133" s="39"/>
      <c r="JN133" s="39"/>
      <c r="JO133" s="39"/>
      <c r="JP133" s="39"/>
      <c r="JQ133" s="39"/>
      <c r="JR133" s="39"/>
      <c r="JS133" s="39"/>
      <c r="JT133" s="39"/>
      <c r="JU133" s="39"/>
      <c r="JV133" s="39"/>
      <c r="JW133" s="39"/>
      <c r="JX133" s="39"/>
      <c r="JY133" s="39"/>
      <c r="JZ133" s="39"/>
      <c r="KA133" s="39"/>
      <c r="KB133" s="39"/>
      <c r="KC133" s="39"/>
      <c r="KD133" s="39"/>
      <c r="KE133" s="39"/>
      <c r="KF133" s="39"/>
      <c r="KG133" s="39"/>
      <c r="KH133" s="39"/>
      <c r="KI133" s="39"/>
      <c r="KJ133" s="39"/>
      <c r="KK133" s="39"/>
      <c r="KL133" s="39"/>
    </row>
    <row r="134" spans="1:300" s="41" customFormat="1" ht="31.95" customHeight="1" x14ac:dyDescent="0.3">
      <c r="A134" s="17" t="s">
        <v>1091</v>
      </c>
      <c r="B134" s="18" t="s">
        <v>1129</v>
      </c>
      <c r="C134" s="19" t="s">
        <v>33</v>
      </c>
      <c r="D134" s="18" t="s">
        <v>18</v>
      </c>
      <c r="E134" s="20" t="s">
        <v>157</v>
      </c>
      <c r="F134" s="20" t="s">
        <v>1149</v>
      </c>
      <c r="G134" s="21"/>
      <c r="H134" s="21">
        <v>47</v>
      </c>
      <c r="I134" s="22">
        <f>VLOOKUP(A:A,'[1]ALL Carpet'!$A:$M,13,0)</f>
        <v>25</v>
      </c>
      <c r="J134" s="23">
        <v>1.3</v>
      </c>
      <c r="K134" s="23">
        <f>SUM(I134:J134)</f>
        <v>26.3</v>
      </c>
      <c r="L134" s="23" t="s">
        <v>20</v>
      </c>
      <c r="M134" s="23" t="s">
        <v>20</v>
      </c>
      <c r="N134" s="21"/>
      <c r="O134" s="21">
        <f>H134*0.8</f>
        <v>37.6</v>
      </c>
      <c r="P134" s="21" t="s">
        <v>20</v>
      </c>
      <c r="Q134" s="21" t="s">
        <v>1332</v>
      </c>
      <c r="R134" s="24" t="e">
        <f t="shared" si="15"/>
        <v>#DIV/0!</v>
      </c>
      <c r="S134" s="29">
        <f t="shared" si="9"/>
        <v>0.19999999999999998</v>
      </c>
      <c r="T134" s="20" t="s">
        <v>21</v>
      </c>
      <c r="U134" s="42" t="s">
        <v>22</v>
      </c>
      <c r="V134" s="20" t="s">
        <v>23</v>
      </c>
      <c r="W134" s="20" t="s">
        <v>808</v>
      </c>
      <c r="X134" s="19" t="s">
        <v>25</v>
      </c>
      <c r="Y134" s="20" t="s">
        <v>26</v>
      </c>
      <c r="Z134" s="20" t="s">
        <v>1003</v>
      </c>
      <c r="AA134" s="20" t="s">
        <v>28</v>
      </c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  <c r="II134" s="39"/>
      <c r="IJ134" s="39"/>
      <c r="IK134" s="39"/>
      <c r="IL134" s="39"/>
      <c r="IM134" s="39"/>
      <c r="IN134" s="39"/>
      <c r="IO134" s="39"/>
      <c r="IP134" s="39"/>
      <c r="IQ134" s="39"/>
      <c r="IR134" s="39"/>
      <c r="IS134" s="39"/>
      <c r="IT134" s="39"/>
      <c r="IU134" s="39"/>
      <c r="IV134" s="39"/>
      <c r="IW134" s="39"/>
      <c r="IX134" s="39"/>
      <c r="IY134" s="39"/>
      <c r="IZ134" s="39"/>
      <c r="JA134" s="39"/>
      <c r="JB134" s="39"/>
      <c r="JC134" s="39"/>
      <c r="JD134" s="39"/>
      <c r="JE134" s="39"/>
      <c r="JF134" s="39"/>
      <c r="JG134" s="39"/>
      <c r="JH134" s="39"/>
      <c r="JI134" s="39"/>
      <c r="JJ134" s="39"/>
      <c r="JK134" s="39"/>
      <c r="JL134" s="39"/>
      <c r="JM134" s="39"/>
      <c r="JN134" s="39"/>
      <c r="JO134" s="39"/>
      <c r="JP134" s="39"/>
      <c r="JQ134" s="39"/>
      <c r="JR134" s="39"/>
      <c r="JS134" s="39"/>
      <c r="JT134" s="39"/>
      <c r="JU134" s="39"/>
      <c r="JV134" s="39"/>
      <c r="JW134" s="39"/>
      <c r="JX134" s="39"/>
      <c r="JY134" s="39"/>
      <c r="JZ134" s="39"/>
      <c r="KA134" s="39"/>
      <c r="KB134" s="39"/>
      <c r="KC134" s="39"/>
      <c r="KD134" s="39"/>
      <c r="KE134" s="39"/>
      <c r="KF134" s="39"/>
      <c r="KG134" s="39"/>
      <c r="KH134" s="39"/>
      <c r="KI134" s="39"/>
      <c r="KJ134" s="39"/>
      <c r="KK134" s="39"/>
      <c r="KL134" s="39"/>
    </row>
    <row r="135" spans="1:300" s="41" customFormat="1" ht="31.95" customHeight="1" x14ac:dyDescent="0.3">
      <c r="A135" s="17" t="s">
        <v>822</v>
      </c>
      <c r="B135" s="18" t="s">
        <v>812</v>
      </c>
      <c r="C135" s="19" t="s">
        <v>33</v>
      </c>
      <c r="D135" s="18" t="s">
        <v>18</v>
      </c>
      <c r="E135" s="20" t="s">
        <v>80</v>
      </c>
      <c r="F135" s="20" t="s">
        <v>1181</v>
      </c>
      <c r="G135" s="21">
        <v>47.79</v>
      </c>
      <c r="H135" s="21">
        <v>50.179499999999997</v>
      </c>
      <c r="I135" s="22">
        <v>25.79</v>
      </c>
      <c r="J135" s="23">
        <v>1.3</v>
      </c>
      <c r="K135" s="23">
        <v>27.09</v>
      </c>
      <c r="L135" s="23" t="s">
        <v>20</v>
      </c>
      <c r="M135" s="23" t="s">
        <v>20</v>
      </c>
      <c r="N135" s="21">
        <f t="shared" ref="N135:N149" si="18">K135*1.3</f>
        <v>35.216999999999999</v>
      </c>
      <c r="O135" s="21">
        <f t="shared" ref="O135:O149" si="19">(N135*4%)+N135</f>
        <v>36.625679999999996</v>
      </c>
      <c r="P135" s="21" t="s">
        <v>20</v>
      </c>
      <c r="Q135" s="21" t="s">
        <v>1332</v>
      </c>
      <c r="R135" s="24">
        <f t="shared" si="15"/>
        <v>0.23076923076923075</v>
      </c>
      <c r="S135" s="29">
        <f t="shared" si="9"/>
        <v>0.27010671688637794</v>
      </c>
      <c r="T135" s="20" t="s">
        <v>21</v>
      </c>
      <c r="U135" s="19" t="s">
        <v>22</v>
      </c>
      <c r="V135" s="20" t="s">
        <v>810</v>
      </c>
      <c r="W135" s="20" t="s">
        <v>808</v>
      </c>
      <c r="X135" s="19" t="s">
        <v>25</v>
      </c>
      <c r="Y135" s="20" t="s">
        <v>26</v>
      </c>
      <c r="Z135" s="20" t="s">
        <v>1003</v>
      </c>
      <c r="AA135" s="20" t="s">
        <v>28</v>
      </c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  <c r="II135" s="39"/>
      <c r="IJ135" s="39"/>
      <c r="IK135" s="39"/>
      <c r="IL135" s="39"/>
      <c r="IM135" s="39"/>
      <c r="IN135" s="39"/>
      <c r="IO135" s="39"/>
      <c r="IP135" s="39"/>
      <c r="IQ135" s="39"/>
      <c r="IR135" s="39"/>
      <c r="IS135" s="39"/>
      <c r="IT135" s="39"/>
      <c r="IU135" s="39"/>
      <c r="IV135" s="39"/>
      <c r="IW135" s="39"/>
      <c r="IX135" s="39"/>
      <c r="IY135" s="39"/>
      <c r="IZ135" s="39"/>
      <c r="JA135" s="39"/>
      <c r="JB135" s="39"/>
      <c r="JC135" s="39"/>
      <c r="JD135" s="39"/>
      <c r="JE135" s="39"/>
      <c r="JF135" s="39"/>
      <c r="JG135" s="39"/>
      <c r="JH135" s="39"/>
      <c r="JI135" s="39"/>
      <c r="JJ135" s="39"/>
      <c r="JK135" s="39"/>
      <c r="JL135" s="39"/>
      <c r="JM135" s="39"/>
      <c r="JN135" s="39"/>
      <c r="JO135" s="39"/>
      <c r="JP135" s="39"/>
      <c r="JQ135" s="39"/>
      <c r="JR135" s="39"/>
      <c r="JS135" s="39"/>
      <c r="JT135" s="39"/>
      <c r="JU135" s="39"/>
      <c r="JV135" s="39"/>
      <c r="JW135" s="39"/>
      <c r="JX135" s="39"/>
      <c r="JY135" s="39"/>
      <c r="JZ135" s="39"/>
      <c r="KA135" s="39"/>
      <c r="KB135" s="39"/>
      <c r="KC135" s="39"/>
      <c r="KD135" s="39"/>
      <c r="KE135" s="39"/>
      <c r="KF135" s="39"/>
      <c r="KG135" s="39"/>
      <c r="KH135" s="39"/>
      <c r="KI135" s="39"/>
      <c r="KJ135" s="39"/>
      <c r="KK135" s="39"/>
      <c r="KL135" s="39"/>
      <c r="KM135" s="39"/>
      <c r="KN135" s="39"/>
    </row>
    <row r="136" spans="1:300" s="41" customFormat="1" ht="31.95" customHeight="1" x14ac:dyDescent="0.3">
      <c r="A136" s="17" t="s">
        <v>191</v>
      </c>
      <c r="B136" s="18" t="s">
        <v>192</v>
      </c>
      <c r="C136" s="19" t="s">
        <v>77</v>
      </c>
      <c r="D136" s="18" t="s">
        <v>193</v>
      </c>
      <c r="E136" s="20" t="s">
        <v>88</v>
      </c>
      <c r="F136" s="20" t="s">
        <v>1168</v>
      </c>
      <c r="G136" s="21">
        <v>101.1</v>
      </c>
      <c r="H136" s="21">
        <v>106.155</v>
      </c>
      <c r="I136" s="22">
        <v>56.1</v>
      </c>
      <c r="J136" s="23">
        <v>1.3</v>
      </c>
      <c r="K136" s="23">
        <v>57.4</v>
      </c>
      <c r="L136" s="23" t="s">
        <v>20</v>
      </c>
      <c r="M136" s="23" t="s">
        <v>20</v>
      </c>
      <c r="N136" s="21">
        <f t="shared" si="18"/>
        <v>74.62</v>
      </c>
      <c r="O136" s="21">
        <f t="shared" si="19"/>
        <v>77.604800000000012</v>
      </c>
      <c r="P136" s="21" t="s">
        <v>20</v>
      </c>
      <c r="Q136" s="21" t="s">
        <v>1332</v>
      </c>
      <c r="R136" s="24">
        <f t="shared" si="15"/>
        <v>0.23076923076923084</v>
      </c>
      <c r="S136" s="29">
        <f t="shared" ref="S136:S199" si="20">(H136-O136)/H136</f>
        <v>0.26894823606989771</v>
      </c>
      <c r="T136" s="20" t="s">
        <v>21</v>
      </c>
      <c r="U136" s="19" t="s">
        <v>22</v>
      </c>
      <c r="V136" s="20" t="s">
        <v>23</v>
      </c>
      <c r="W136" s="20" t="s">
        <v>808</v>
      </c>
      <c r="X136" s="19" t="s">
        <v>25</v>
      </c>
      <c r="Y136" s="20" t="s">
        <v>26</v>
      </c>
      <c r="Z136" s="20" t="s">
        <v>1003</v>
      </c>
      <c r="AA136" s="20" t="s">
        <v>28</v>
      </c>
    </row>
    <row r="137" spans="1:300" s="41" customFormat="1" ht="31.95" customHeight="1" x14ac:dyDescent="0.3">
      <c r="A137" s="17" t="s">
        <v>194</v>
      </c>
      <c r="B137" s="18" t="s">
        <v>195</v>
      </c>
      <c r="C137" s="19" t="s">
        <v>33</v>
      </c>
      <c r="D137" s="18" t="s">
        <v>18</v>
      </c>
      <c r="E137" s="20" t="s">
        <v>129</v>
      </c>
      <c r="F137" s="20" t="s">
        <v>1182</v>
      </c>
      <c r="G137" s="21">
        <v>49.79</v>
      </c>
      <c r="H137" s="21">
        <v>52.279499999999999</v>
      </c>
      <c r="I137" s="22">
        <v>24.79</v>
      </c>
      <c r="J137" s="23">
        <v>1.3</v>
      </c>
      <c r="K137" s="23">
        <v>26.09</v>
      </c>
      <c r="L137" s="23" t="s">
        <v>20</v>
      </c>
      <c r="M137" s="23" t="s">
        <v>20</v>
      </c>
      <c r="N137" s="21">
        <f t="shared" si="18"/>
        <v>33.917000000000002</v>
      </c>
      <c r="O137" s="21">
        <f t="shared" si="19"/>
        <v>35.273679999999999</v>
      </c>
      <c r="P137" s="21" t="s">
        <v>20</v>
      </c>
      <c r="Q137" s="21" t="s">
        <v>1332</v>
      </c>
      <c r="R137" s="24">
        <f t="shared" si="15"/>
        <v>0.23076923076923081</v>
      </c>
      <c r="S137" s="29">
        <f t="shared" si="20"/>
        <v>0.32528658460773346</v>
      </c>
      <c r="T137" s="20" t="s">
        <v>21</v>
      </c>
      <c r="U137" s="19" t="s">
        <v>22</v>
      </c>
      <c r="V137" s="20" t="s">
        <v>23</v>
      </c>
      <c r="W137" s="20" t="s">
        <v>808</v>
      </c>
      <c r="X137" s="19" t="s">
        <v>25</v>
      </c>
      <c r="Y137" s="20" t="s">
        <v>26</v>
      </c>
      <c r="Z137" s="20" t="s">
        <v>1003</v>
      </c>
      <c r="AA137" s="20" t="s">
        <v>28</v>
      </c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  <c r="IG137" s="39"/>
      <c r="IH137" s="39"/>
      <c r="II137" s="39"/>
      <c r="IJ137" s="39"/>
      <c r="IK137" s="39"/>
      <c r="IL137" s="39"/>
      <c r="IM137" s="39"/>
      <c r="IN137" s="39"/>
      <c r="IO137" s="39"/>
      <c r="IP137" s="39"/>
      <c r="IQ137" s="39"/>
      <c r="IR137" s="39"/>
      <c r="IS137" s="39"/>
      <c r="IT137" s="39"/>
      <c r="IU137" s="39"/>
      <c r="IV137" s="39"/>
      <c r="IW137" s="39"/>
      <c r="IX137" s="39"/>
      <c r="IY137" s="39"/>
      <c r="IZ137" s="39"/>
      <c r="JA137" s="39"/>
      <c r="JB137" s="39"/>
      <c r="JC137" s="39"/>
      <c r="JD137" s="39"/>
      <c r="JE137" s="39"/>
      <c r="JF137" s="39"/>
      <c r="JG137" s="39"/>
      <c r="JH137" s="39"/>
      <c r="JI137" s="39"/>
      <c r="JJ137" s="39"/>
      <c r="JK137" s="39"/>
      <c r="JL137" s="39"/>
      <c r="JM137" s="39"/>
      <c r="JN137" s="39"/>
      <c r="JO137" s="39"/>
      <c r="JP137" s="39"/>
      <c r="JQ137" s="39"/>
      <c r="JR137" s="39"/>
      <c r="JS137" s="39"/>
      <c r="JT137" s="39"/>
      <c r="JU137" s="39"/>
      <c r="JV137" s="39"/>
      <c r="JW137" s="39"/>
      <c r="JX137" s="39"/>
      <c r="JY137" s="39"/>
      <c r="JZ137" s="39"/>
      <c r="KA137" s="39"/>
      <c r="KB137" s="39"/>
      <c r="KC137" s="39"/>
      <c r="KD137" s="39"/>
      <c r="KE137" s="39"/>
      <c r="KF137" s="39"/>
      <c r="KG137" s="39"/>
      <c r="KH137" s="39"/>
      <c r="KI137" s="39"/>
      <c r="KJ137" s="39"/>
      <c r="KK137" s="39"/>
      <c r="KL137" s="39"/>
    </row>
    <row r="138" spans="1:300" s="41" customFormat="1" ht="31.95" customHeight="1" x14ac:dyDescent="0.3">
      <c r="A138" s="17" t="s">
        <v>1028</v>
      </c>
      <c r="B138" s="18" t="s">
        <v>197</v>
      </c>
      <c r="C138" s="19" t="s">
        <v>29</v>
      </c>
      <c r="D138" s="18" t="s">
        <v>36</v>
      </c>
      <c r="E138" s="20" t="s">
        <v>80</v>
      </c>
      <c r="F138" s="20" t="s">
        <v>1183</v>
      </c>
      <c r="G138" s="21">
        <v>49.900000000000006</v>
      </c>
      <c r="H138" s="21">
        <v>52.395000000000003</v>
      </c>
      <c r="I138" s="22">
        <v>24.900000000000006</v>
      </c>
      <c r="J138" s="23">
        <v>1.1000000000000001</v>
      </c>
      <c r="K138" s="23">
        <v>29</v>
      </c>
      <c r="L138" s="23">
        <v>31</v>
      </c>
      <c r="M138" s="23">
        <v>2</v>
      </c>
      <c r="N138" s="21">
        <f t="shared" si="18"/>
        <v>37.700000000000003</v>
      </c>
      <c r="O138" s="21">
        <f t="shared" si="19"/>
        <v>39.208000000000006</v>
      </c>
      <c r="P138" s="21">
        <f>N138+M138</f>
        <v>39.700000000000003</v>
      </c>
      <c r="Q138" s="21">
        <f>O138+M138</f>
        <v>41.208000000000006</v>
      </c>
      <c r="R138" s="24">
        <f t="shared" si="15"/>
        <v>0.23076923076923084</v>
      </c>
      <c r="S138" s="29">
        <f t="shared" si="20"/>
        <v>0.25168432102299831</v>
      </c>
      <c r="T138" s="20" t="s">
        <v>21</v>
      </c>
      <c r="U138" s="42" t="s">
        <v>30</v>
      </c>
      <c r="V138" s="20" t="s">
        <v>810</v>
      </c>
      <c r="W138" s="20" t="s">
        <v>808</v>
      </c>
      <c r="X138" s="19" t="s">
        <v>25</v>
      </c>
      <c r="Y138" s="20" t="s">
        <v>412</v>
      </c>
      <c r="Z138" s="20" t="s">
        <v>1005</v>
      </c>
      <c r="AA138" s="20" t="s">
        <v>28</v>
      </c>
    </row>
    <row r="139" spans="1:300" s="41" customFormat="1" ht="31.95" customHeight="1" x14ac:dyDescent="0.3">
      <c r="A139" s="17" t="s">
        <v>196</v>
      </c>
      <c r="B139" s="18" t="s">
        <v>197</v>
      </c>
      <c r="C139" s="19" t="s">
        <v>17</v>
      </c>
      <c r="D139" s="18" t="s">
        <v>18</v>
      </c>
      <c r="E139" s="20" t="s">
        <v>80</v>
      </c>
      <c r="F139" s="20" t="s">
        <v>1183</v>
      </c>
      <c r="G139" s="21">
        <v>48.7</v>
      </c>
      <c r="H139" s="21">
        <v>51.135000000000005</v>
      </c>
      <c r="I139" s="22">
        <v>23.700000000000003</v>
      </c>
      <c r="J139" s="23">
        <v>1.3</v>
      </c>
      <c r="K139" s="23">
        <v>28</v>
      </c>
      <c r="L139" s="23" t="s">
        <v>20</v>
      </c>
      <c r="M139" s="23" t="s">
        <v>20</v>
      </c>
      <c r="N139" s="21">
        <f t="shared" si="18"/>
        <v>36.4</v>
      </c>
      <c r="O139" s="21">
        <f t="shared" si="19"/>
        <v>37.856000000000002</v>
      </c>
      <c r="P139" s="21" t="s">
        <v>20</v>
      </c>
      <c r="Q139" s="21" t="s">
        <v>1332</v>
      </c>
      <c r="R139" s="24">
        <f t="shared" si="15"/>
        <v>0.23076923076923073</v>
      </c>
      <c r="S139" s="29">
        <f t="shared" si="20"/>
        <v>0.25968514715947982</v>
      </c>
      <c r="T139" s="20" t="s">
        <v>21</v>
      </c>
      <c r="U139" s="19" t="s">
        <v>22</v>
      </c>
      <c r="V139" s="20" t="s">
        <v>810</v>
      </c>
      <c r="W139" s="20" t="s">
        <v>808</v>
      </c>
      <c r="X139" s="19" t="s">
        <v>25</v>
      </c>
      <c r="Y139" s="20" t="s">
        <v>26</v>
      </c>
      <c r="Z139" s="20" t="s">
        <v>1003</v>
      </c>
      <c r="AA139" s="20" t="s">
        <v>28</v>
      </c>
    </row>
    <row r="140" spans="1:300" s="41" customFormat="1" ht="31.95" customHeight="1" x14ac:dyDescent="0.3">
      <c r="A140" s="17" t="s">
        <v>198</v>
      </c>
      <c r="B140" s="18" t="s">
        <v>197</v>
      </c>
      <c r="C140" s="19" t="s">
        <v>29</v>
      </c>
      <c r="D140" s="18" t="s">
        <v>39</v>
      </c>
      <c r="E140" s="20" t="s">
        <v>80</v>
      </c>
      <c r="F140" s="20" t="s">
        <v>1183</v>
      </c>
      <c r="G140" s="21">
        <v>46.400000000000006</v>
      </c>
      <c r="H140" s="21">
        <v>48.720000000000006</v>
      </c>
      <c r="I140" s="22">
        <v>21.400000000000006</v>
      </c>
      <c r="J140" s="23">
        <v>0.9</v>
      </c>
      <c r="K140" s="23">
        <v>25.299999999999997</v>
      </c>
      <c r="L140" s="23">
        <v>27.299999999999997</v>
      </c>
      <c r="M140" s="23">
        <v>2</v>
      </c>
      <c r="N140" s="21">
        <f t="shared" si="18"/>
        <v>32.89</v>
      </c>
      <c r="O140" s="21">
        <f t="shared" si="19"/>
        <v>34.205600000000004</v>
      </c>
      <c r="P140" s="21">
        <f>N140+M140</f>
        <v>34.89</v>
      </c>
      <c r="Q140" s="21">
        <f>O140+M140</f>
        <v>36.205600000000004</v>
      </c>
      <c r="R140" s="24">
        <f t="shared" si="15"/>
        <v>0.23076923076923087</v>
      </c>
      <c r="S140" s="29">
        <f t="shared" si="20"/>
        <v>0.29791461412151066</v>
      </c>
      <c r="T140" s="20" t="s">
        <v>21</v>
      </c>
      <c r="U140" s="42" t="s">
        <v>30</v>
      </c>
      <c r="V140" s="20" t="s">
        <v>810</v>
      </c>
      <c r="W140" s="20" t="s">
        <v>808</v>
      </c>
      <c r="X140" s="19" t="s">
        <v>25</v>
      </c>
      <c r="Y140" s="20" t="s">
        <v>462</v>
      </c>
      <c r="Z140" s="20" t="s">
        <v>1004</v>
      </c>
      <c r="AA140" s="20" t="s">
        <v>28</v>
      </c>
    </row>
    <row r="141" spans="1:300" s="41" customFormat="1" ht="31.95" customHeight="1" x14ac:dyDescent="0.3">
      <c r="A141" s="17" t="s">
        <v>199</v>
      </c>
      <c r="B141" s="18" t="s">
        <v>200</v>
      </c>
      <c r="C141" s="19" t="s">
        <v>33</v>
      </c>
      <c r="D141" s="18" t="s">
        <v>18</v>
      </c>
      <c r="E141" s="20" t="s">
        <v>129</v>
      </c>
      <c r="F141" s="20" t="s">
        <v>1182</v>
      </c>
      <c r="G141" s="21">
        <v>49.79</v>
      </c>
      <c r="H141" s="21">
        <v>52.279499999999999</v>
      </c>
      <c r="I141" s="22">
        <v>24.79</v>
      </c>
      <c r="J141" s="23">
        <v>0.9</v>
      </c>
      <c r="K141" s="23">
        <v>25.689999999999998</v>
      </c>
      <c r="L141" s="23" t="s">
        <v>20</v>
      </c>
      <c r="M141" s="23" t="s">
        <v>20</v>
      </c>
      <c r="N141" s="21">
        <f t="shared" si="18"/>
        <v>33.396999999999998</v>
      </c>
      <c r="O141" s="21">
        <f t="shared" si="19"/>
        <v>34.732880000000002</v>
      </c>
      <c r="P141" s="21" t="s">
        <v>20</v>
      </c>
      <c r="Q141" s="21" t="s">
        <v>1332</v>
      </c>
      <c r="R141" s="24">
        <f t="shared" ref="R141:R172" si="21">(N141-K141)/N141</f>
        <v>0.23076923076923081</v>
      </c>
      <c r="S141" s="29">
        <f t="shared" si="20"/>
        <v>0.33563098346388159</v>
      </c>
      <c r="T141" s="20" t="s">
        <v>21</v>
      </c>
      <c r="U141" s="19" t="s">
        <v>22</v>
      </c>
      <c r="V141" s="20" t="s">
        <v>23</v>
      </c>
      <c r="W141" s="20" t="s">
        <v>808</v>
      </c>
      <c r="X141" s="19" t="s">
        <v>25</v>
      </c>
      <c r="Y141" s="20" t="s">
        <v>26</v>
      </c>
      <c r="Z141" s="20" t="s">
        <v>1003</v>
      </c>
      <c r="AA141" s="20" t="s">
        <v>28</v>
      </c>
    </row>
    <row r="142" spans="1:300" s="41" customFormat="1" ht="31.95" customHeight="1" x14ac:dyDescent="0.3">
      <c r="A142" s="17" t="s">
        <v>201</v>
      </c>
      <c r="B142" s="18" t="s">
        <v>202</v>
      </c>
      <c r="C142" s="19" t="s">
        <v>77</v>
      </c>
      <c r="D142" s="18" t="s">
        <v>18</v>
      </c>
      <c r="E142" s="20" t="s">
        <v>48</v>
      </c>
      <c r="F142" s="20" t="s">
        <v>1172</v>
      </c>
      <c r="G142" s="21">
        <v>65.2</v>
      </c>
      <c r="H142" s="21">
        <v>68.460000000000008</v>
      </c>
      <c r="I142" s="22">
        <v>32.200000000000003</v>
      </c>
      <c r="J142" s="23">
        <v>1.3</v>
      </c>
      <c r="K142" s="23">
        <v>36.5</v>
      </c>
      <c r="L142" s="23" t="s">
        <v>20</v>
      </c>
      <c r="M142" s="23" t="s">
        <v>20</v>
      </c>
      <c r="N142" s="21">
        <f t="shared" si="18"/>
        <v>47.45</v>
      </c>
      <c r="O142" s="21">
        <f t="shared" si="19"/>
        <v>49.348000000000006</v>
      </c>
      <c r="P142" s="21" t="s">
        <v>20</v>
      </c>
      <c r="Q142" s="21" t="s">
        <v>1332</v>
      </c>
      <c r="R142" s="24">
        <f t="shared" si="21"/>
        <v>0.23076923076923081</v>
      </c>
      <c r="S142" s="29">
        <f t="shared" si="20"/>
        <v>0.2791703184341221</v>
      </c>
      <c r="T142" s="20" t="s">
        <v>21</v>
      </c>
      <c r="U142" s="19" t="s">
        <v>22</v>
      </c>
      <c r="V142" s="20" t="s">
        <v>23</v>
      </c>
      <c r="W142" s="20" t="s">
        <v>808</v>
      </c>
      <c r="X142" s="19" t="s">
        <v>25</v>
      </c>
      <c r="Y142" s="20" t="s">
        <v>26</v>
      </c>
      <c r="Z142" s="20" t="s">
        <v>1003</v>
      </c>
      <c r="AA142" s="20" t="s">
        <v>28</v>
      </c>
    </row>
    <row r="143" spans="1:300" s="41" customFormat="1" ht="31.95" customHeight="1" x14ac:dyDescent="0.3">
      <c r="A143" s="17" t="s">
        <v>204</v>
      </c>
      <c r="B143" s="18" t="s">
        <v>203</v>
      </c>
      <c r="C143" s="19" t="s">
        <v>29</v>
      </c>
      <c r="D143" s="18" t="s">
        <v>39</v>
      </c>
      <c r="E143" s="20" t="s">
        <v>48</v>
      </c>
      <c r="F143" s="20" t="s">
        <v>1163</v>
      </c>
      <c r="G143" s="21">
        <v>52.350000000000009</v>
      </c>
      <c r="H143" s="21">
        <v>54.967500000000008</v>
      </c>
      <c r="I143" s="22">
        <v>27.350000000000005</v>
      </c>
      <c r="J143" s="23">
        <v>0.9</v>
      </c>
      <c r="K143" s="23">
        <v>31.250000000000004</v>
      </c>
      <c r="L143" s="23">
        <v>33.25</v>
      </c>
      <c r="M143" s="23">
        <v>2</v>
      </c>
      <c r="N143" s="21">
        <f t="shared" si="18"/>
        <v>40.625000000000007</v>
      </c>
      <c r="O143" s="21">
        <f t="shared" si="19"/>
        <v>42.250000000000007</v>
      </c>
      <c r="P143" s="21">
        <f>N143+M143</f>
        <v>42.625000000000007</v>
      </c>
      <c r="Q143" s="21">
        <f>O143+M143</f>
        <v>44.250000000000007</v>
      </c>
      <c r="R143" s="24">
        <f t="shared" si="21"/>
        <v>0.23076923076923081</v>
      </c>
      <c r="S143" s="29">
        <f t="shared" si="20"/>
        <v>0.23136398781097919</v>
      </c>
      <c r="T143" s="20" t="s">
        <v>21</v>
      </c>
      <c r="U143" s="42" t="s">
        <v>30</v>
      </c>
      <c r="V143" s="20" t="s">
        <v>23</v>
      </c>
      <c r="W143" s="20" t="s">
        <v>808</v>
      </c>
      <c r="X143" s="19" t="s">
        <v>25</v>
      </c>
      <c r="Y143" s="20" t="s">
        <v>462</v>
      </c>
      <c r="Z143" s="20" t="s">
        <v>1004</v>
      </c>
      <c r="AA143" s="20" t="s">
        <v>28</v>
      </c>
    </row>
    <row r="144" spans="1:300" s="41" customFormat="1" ht="31.95" customHeight="1" x14ac:dyDescent="0.3">
      <c r="A144" s="17" t="s">
        <v>1029</v>
      </c>
      <c r="B144" s="18" t="s">
        <v>203</v>
      </c>
      <c r="C144" s="19" t="s">
        <v>29</v>
      </c>
      <c r="D144" s="18" t="s">
        <v>36</v>
      </c>
      <c r="E144" s="20" t="s">
        <v>48</v>
      </c>
      <c r="F144" s="20" t="s">
        <v>1163</v>
      </c>
      <c r="G144" s="21">
        <v>55.850000000000009</v>
      </c>
      <c r="H144" s="21">
        <v>58.642500000000013</v>
      </c>
      <c r="I144" s="22">
        <v>30.850000000000009</v>
      </c>
      <c r="J144" s="23">
        <v>1.1000000000000001</v>
      </c>
      <c r="K144" s="23">
        <v>31.95000000000001</v>
      </c>
      <c r="L144" s="23">
        <v>33.95000000000001</v>
      </c>
      <c r="M144" s="23">
        <v>2</v>
      </c>
      <c r="N144" s="21">
        <f t="shared" si="18"/>
        <v>41.535000000000011</v>
      </c>
      <c r="O144" s="21">
        <f t="shared" si="19"/>
        <v>43.196400000000011</v>
      </c>
      <c r="P144" s="21">
        <f>N144+M144</f>
        <v>43.535000000000011</v>
      </c>
      <c r="Q144" s="21">
        <f>O144+M144</f>
        <v>45.196400000000011</v>
      </c>
      <c r="R144" s="24">
        <f t="shared" si="21"/>
        <v>0.23076923076923073</v>
      </c>
      <c r="S144" s="29">
        <f t="shared" si="20"/>
        <v>0.26339429594577307</v>
      </c>
      <c r="T144" s="20" t="s">
        <v>21</v>
      </c>
      <c r="U144" s="42" t="s">
        <v>30</v>
      </c>
      <c r="V144" s="20" t="s">
        <v>23</v>
      </c>
      <c r="W144" s="20" t="s">
        <v>808</v>
      </c>
      <c r="X144" s="19" t="s">
        <v>25</v>
      </c>
      <c r="Y144" s="20" t="s">
        <v>412</v>
      </c>
      <c r="Z144" s="20" t="s">
        <v>1005</v>
      </c>
      <c r="AA144" s="20" t="s">
        <v>28</v>
      </c>
    </row>
    <row r="145" spans="1:300" s="41" customFormat="1" ht="31.95" customHeight="1" x14ac:dyDescent="0.3">
      <c r="A145" s="17" t="s">
        <v>1030</v>
      </c>
      <c r="B145" s="18" t="s">
        <v>205</v>
      </c>
      <c r="C145" s="19" t="s">
        <v>29</v>
      </c>
      <c r="D145" s="18" t="s">
        <v>36</v>
      </c>
      <c r="E145" s="20" t="s">
        <v>59</v>
      </c>
      <c r="F145" s="20" t="s">
        <v>1166</v>
      </c>
      <c r="G145" s="21">
        <v>55.79</v>
      </c>
      <c r="H145" s="21">
        <v>58.579499999999996</v>
      </c>
      <c r="I145" s="22">
        <v>30.79</v>
      </c>
      <c r="J145" s="23">
        <v>1.1000000000000001</v>
      </c>
      <c r="K145" s="23">
        <v>31.89</v>
      </c>
      <c r="L145" s="23">
        <v>33.89</v>
      </c>
      <c r="M145" s="23">
        <v>2</v>
      </c>
      <c r="N145" s="21">
        <f t="shared" si="18"/>
        <v>41.457000000000001</v>
      </c>
      <c r="O145" s="21">
        <f t="shared" si="19"/>
        <v>43.115279999999998</v>
      </c>
      <c r="P145" s="21">
        <f>N145+M145</f>
        <v>43.457000000000001</v>
      </c>
      <c r="Q145" s="21">
        <f>O145+M145</f>
        <v>45.115279999999998</v>
      </c>
      <c r="R145" s="24">
        <f t="shared" si="21"/>
        <v>0.23076923076923078</v>
      </c>
      <c r="S145" s="29">
        <f t="shared" si="20"/>
        <v>0.26398688961155348</v>
      </c>
      <c r="T145" s="20" t="s">
        <v>21</v>
      </c>
      <c r="U145" s="42" t="s">
        <v>30</v>
      </c>
      <c r="V145" s="20" t="s">
        <v>810</v>
      </c>
      <c r="W145" s="20" t="s">
        <v>808</v>
      </c>
      <c r="X145" s="19" t="s">
        <v>25</v>
      </c>
      <c r="Y145" s="20" t="s">
        <v>412</v>
      </c>
      <c r="Z145" s="20" t="s">
        <v>1005</v>
      </c>
      <c r="AA145" s="20" t="s">
        <v>28</v>
      </c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  <c r="HQ145" s="39"/>
      <c r="HR145" s="39"/>
      <c r="HS145" s="39"/>
      <c r="HT145" s="39"/>
      <c r="HU145" s="39"/>
      <c r="HV145" s="39"/>
      <c r="HW145" s="39"/>
      <c r="HX145" s="39"/>
      <c r="HY145" s="39"/>
      <c r="HZ145" s="39"/>
      <c r="IA145" s="39"/>
      <c r="IB145" s="39"/>
      <c r="IC145" s="39"/>
      <c r="ID145" s="39"/>
      <c r="IE145" s="39"/>
      <c r="IF145" s="39"/>
      <c r="IG145" s="39"/>
      <c r="IH145" s="39"/>
      <c r="II145" s="39"/>
      <c r="IJ145" s="39"/>
      <c r="IK145" s="39"/>
      <c r="IL145" s="39"/>
      <c r="IM145" s="39"/>
      <c r="IN145" s="39"/>
      <c r="IO145" s="39"/>
      <c r="IP145" s="39"/>
      <c r="IQ145" s="39"/>
      <c r="IR145" s="39"/>
      <c r="IS145" s="39"/>
      <c r="IT145" s="39"/>
      <c r="IU145" s="39"/>
      <c r="IV145" s="39"/>
      <c r="IW145" s="39"/>
      <c r="IX145" s="39"/>
      <c r="IY145" s="39"/>
      <c r="IZ145" s="39"/>
      <c r="JA145" s="39"/>
      <c r="JB145" s="39"/>
      <c r="JC145" s="39"/>
      <c r="JD145" s="39"/>
      <c r="JE145" s="39"/>
      <c r="JF145" s="39"/>
      <c r="JG145" s="39"/>
      <c r="JH145" s="39"/>
      <c r="JI145" s="39"/>
      <c r="JJ145" s="39"/>
      <c r="JK145" s="39"/>
      <c r="JL145" s="39"/>
      <c r="JM145" s="39"/>
      <c r="JN145" s="39"/>
      <c r="JO145" s="39"/>
      <c r="JP145" s="39"/>
      <c r="JQ145" s="39"/>
      <c r="JR145" s="39"/>
      <c r="JS145" s="39"/>
      <c r="JT145" s="39"/>
      <c r="JU145" s="39"/>
      <c r="JV145" s="39"/>
      <c r="JW145" s="39"/>
      <c r="JX145" s="39"/>
      <c r="JY145" s="39"/>
      <c r="JZ145" s="39"/>
      <c r="KA145" s="39"/>
      <c r="KB145" s="39"/>
      <c r="KC145" s="39"/>
      <c r="KD145" s="39"/>
      <c r="KE145" s="39"/>
      <c r="KF145" s="39"/>
      <c r="KG145" s="39"/>
      <c r="KH145" s="39"/>
      <c r="KI145" s="39"/>
      <c r="KJ145" s="39"/>
      <c r="KK145" s="39"/>
      <c r="KL145" s="39"/>
    </row>
    <row r="146" spans="1:300" s="41" customFormat="1" ht="31.95" customHeight="1" x14ac:dyDescent="0.3">
      <c r="A146" s="17" t="s">
        <v>206</v>
      </c>
      <c r="B146" s="18" t="s">
        <v>205</v>
      </c>
      <c r="C146" s="19" t="s">
        <v>29</v>
      </c>
      <c r="D146" s="18" t="s">
        <v>39</v>
      </c>
      <c r="E146" s="20" t="s">
        <v>59</v>
      </c>
      <c r="F146" s="20" t="s">
        <v>1166</v>
      </c>
      <c r="G146" s="21">
        <v>49.1</v>
      </c>
      <c r="H146" s="21">
        <v>51.555</v>
      </c>
      <c r="I146" s="22">
        <v>24.1</v>
      </c>
      <c r="J146" s="23">
        <v>0.9</v>
      </c>
      <c r="K146" s="23">
        <v>25</v>
      </c>
      <c r="L146" s="23">
        <v>27</v>
      </c>
      <c r="M146" s="23">
        <v>2</v>
      </c>
      <c r="N146" s="21">
        <f t="shared" si="18"/>
        <v>32.5</v>
      </c>
      <c r="O146" s="21">
        <f t="shared" si="19"/>
        <v>33.799999999999997</v>
      </c>
      <c r="P146" s="21">
        <f>N146+M146</f>
        <v>34.5</v>
      </c>
      <c r="Q146" s="21">
        <f>O146+M146</f>
        <v>35.799999999999997</v>
      </c>
      <c r="R146" s="24">
        <f t="shared" si="21"/>
        <v>0.23076923076923078</v>
      </c>
      <c r="S146" s="29">
        <f t="shared" si="20"/>
        <v>0.34438948695567845</v>
      </c>
      <c r="T146" s="20" t="s">
        <v>21</v>
      </c>
      <c r="U146" s="42" t="s">
        <v>30</v>
      </c>
      <c r="V146" s="20" t="s">
        <v>810</v>
      </c>
      <c r="W146" s="20" t="s">
        <v>808</v>
      </c>
      <c r="X146" s="19" t="s">
        <v>25</v>
      </c>
      <c r="Y146" s="20" t="s">
        <v>462</v>
      </c>
      <c r="Z146" s="20" t="s">
        <v>1004</v>
      </c>
      <c r="AA146" s="20" t="s">
        <v>28</v>
      </c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  <c r="HQ146" s="39"/>
      <c r="HR146" s="39"/>
      <c r="HS146" s="39"/>
      <c r="HT146" s="39"/>
      <c r="HU146" s="39"/>
      <c r="HV146" s="39"/>
      <c r="HW146" s="39"/>
      <c r="HX146" s="39"/>
      <c r="HY146" s="39"/>
      <c r="HZ146" s="39"/>
      <c r="IA146" s="39"/>
      <c r="IB146" s="39"/>
      <c r="IC146" s="39"/>
      <c r="ID146" s="39"/>
      <c r="IE146" s="39"/>
      <c r="IF146" s="39"/>
      <c r="IG146" s="39"/>
      <c r="IH146" s="39"/>
      <c r="II146" s="39"/>
      <c r="IJ146" s="39"/>
      <c r="IK146" s="39"/>
      <c r="IL146" s="39"/>
      <c r="IM146" s="39"/>
      <c r="IN146" s="39"/>
      <c r="IO146" s="39"/>
      <c r="IP146" s="39"/>
      <c r="IQ146" s="39"/>
      <c r="IR146" s="39"/>
      <c r="IS146" s="39"/>
      <c r="IT146" s="39"/>
      <c r="IU146" s="39"/>
      <c r="IV146" s="39"/>
      <c r="IW146" s="39"/>
      <c r="IX146" s="39"/>
      <c r="IY146" s="39"/>
      <c r="IZ146" s="39"/>
      <c r="JA146" s="39"/>
      <c r="JB146" s="39"/>
      <c r="JC146" s="39"/>
      <c r="JD146" s="39"/>
      <c r="JE146" s="39"/>
      <c r="JF146" s="39"/>
      <c r="JG146" s="39"/>
      <c r="JH146" s="39"/>
      <c r="JI146" s="39"/>
      <c r="JJ146" s="39"/>
      <c r="JK146" s="39"/>
      <c r="JL146" s="39"/>
      <c r="JM146" s="39"/>
      <c r="JN146" s="39"/>
      <c r="JO146" s="39"/>
      <c r="JP146" s="39"/>
      <c r="JQ146" s="39"/>
      <c r="JR146" s="39"/>
      <c r="JS146" s="39"/>
      <c r="JT146" s="39"/>
      <c r="JU146" s="39"/>
      <c r="JV146" s="39"/>
      <c r="JW146" s="39"/>
      <c r="JX146" s="39"/>
      <c r="JY146" s="39"/>
      <c r="JZ146" s="39"/>
      <c r="KA146" s="39"/>
      <c r="KB146" s="39"/>
      <c r="KC146" s="39"/>
      <c r="KD146" s="39"/>
      <c r="KE146" s="39"/>
      <c r="KF146" s="39"/>
      <c r="KG146" s="39"/>
      <c r="KH146" s="39"/>
      <c r="KI146" s="39"/>
      <c r="KJ146" s="39"/>
      <c r="KK146" s="39"/>
      <c r="KL146" s="39"/>
    </row>
    <row r="147" spans="1:300" s="41" customFormat="1" ht="31.95" customHeight="1" x14ac:dyDescent="0.3">
      <c r="A147" s="17" t="s">
        <v>207</v>
      </c>
      <c r="B147" s="18" t="s">
        <v>205</v>
      </c>
      <c r="C147" s="19" t="s">
        <v>33</v>
      </c>
      <c r="D147" s="18" t="s">
        <v>18</v>
      </c>
      <c r="E147" s="20" t="s">
        <v>59</v>
      </c>
      <c r="F147" s="20" t="s">
        <v>1166</v>
      </c>
      <c r="G147" s="21">
        <v>62</v>
      </c>
      <c r="H147" s="21">
        <v>65.099999999999994</v>
      </c>
      <c r="I147" s="22">
        <v>29</v>
      </c>
      <c r="J147" s="23">
        <v>1.3</v>
      </c>
      <c r="K147" s="23">
        <v>30.3</v>
      </c>
      <c r="L147" s="23" t="s">
        <v>20</v>
      </c>
      <c r="M147" s="23" t="s">
        <v>20</v>
      </c>
      <c r="N147" s="21">
        <f t="shared" si="18"/>
        <v>39.39</v>
      </c>
      <c r="O147" s="21">
        <f t="shared" si="19"/>
        <v>40.965600000000002</v>
      </c>
      <c r="P147" s="21" t="s">
        <v>20</v>
      </c>
      <c r="Q147" s="21" t="s">
        <v>1332</v>
      </c>
      <c r="R147" s="24">
        <f t="shared" si="21"/>
        <v>0.23076923076923075</v>
      </c>
      <c r="S147" s="29">
        <f t="shared" si="20"/>
        <v>0.37072811059907823</v>
      </c>
      <c r="T147" s="20" t="s">
        <v>21</v>
      </c>
      <c r="U147" s="19" t="s">
        <v>22</v>
      </c>
      <c r="V147" s="20" t="s">
        <v>810</v>
      </c>
      <c r="W147" s="20" t="s">
        <v>808</v>
      </c>
      <c r="X147" s="19" t="s">
        <v>25</v>
      </c>
      <c r="Y147" s="20" t="s">
        <v>26</v>
      </c>
      <c r="Z147" s="20" t="s">
        <v>1003</v>
      </c>
      <c r="AA147" s="20" t="s">
        <v>28</v>
      </c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  <c r="HQ147" s="39"/>
      <c r="HR147" s="39"/>
      <c r="HS147" s="39"/>
      <c r="HT147" s="39"/>
      <c r="HU147" s="39"/>
      <c r="HV147" s="39"/>
      <c r="HW147" s="39"/>
      <c r="HX147" s="39"/>
      <c r="HY147" s="39"/>
      <c r="HZ147" s="39"/>
      <c r="IA147" s="39"/>
      <c r="IB147" s="39"/>
      <c r="IC147" s="39"/>
      <c r="ID147" s="39"/>
      <c r="IE147" s="39"/>
      <c r="IF147" s="39"/>
      <c r="IG147" s="39"/>
      <c r="IH147" s="39"/>
      <c r="II147" s="39"/>
      <c r="IJ147" s="39"/>
      <c r="IK147" s="39"/>
      <c r="IL147" s="39"/>
      <c r="IM147" s="39"/>
      <c r="IN147" s="39"/>
      <c r="IO147" s="39"/>
      <c r="IP147" s="39"/>
      <c r="IQ147" s="39"/>
      <c r="IR147" s="39"/>
      <c r="IS147" s="39"/>
      <c r="IT147" s="39"/>
      <c r="IU147" s="39"/>
      <c r="IV147" s="39"/>
      <c r="IW147" s="39"/>
      <c r="IX147" s="39"/>
      <c r="IY147" s="39"/>
      <c r="IZ147" s="39"/>
      <c r="JA147" s="39"/>
      <c r="JB147" s="39"/>
      <c r="JC147" s="39"/>
      <c r="JD147" s="39"/>
      <c r="JE147" s="39"/>
      <c r="JF147" s="39"/>
      <c r="JG147" s="39"/>
      <c r="JH147" s="39"/>
      <c r="JI147" s="39"/>
      <c r="JJ147" s="39"/>
      <c r="JK147" s="39"/>
      <c r="JL147" s="39"/>
      <c r="JM147" s="39"/>
      <c r="JN147" s="39"/>
      <c r="JO147" s="39"/>
      <c r="JP147" s="39"/>
      <c r="JQ147" s="39"/>
      <c r="JR147" s="39"/>
      <c r="JS147" s="39"/>
      <c r="JT147" s="39"/>
      <c r="JU147" s="39"/>
      <c r="JV147" s="39"/>
      <c r="JW147" s="39"/>
      <c r="JX147" s="39"/>
      <c r="JY147" s="39"/>
      <c r="JZ147" s="39"/>
      <c r="KA147" s="39"/>
      <c r="KB147" s="39"/>
      <c r="KC147" s="39"/>
      <c r="KD147" s="39"/>
      <c r="KE147" s="39"/>
      <c r="KF147" s="39"/>
      <c r="KG147" s="39"/>
      <c r="KH147" s="39"/>
      <c r="KI147" s="39"/>
      <c r="KJ147" s="39"/>
      <c r="KK147" s="39"/>
      <c r="KL147" s="39"/>
    </row>
    <row r="148" spans="1:300" s="41" customFormat="1" ht="31.95" customHeight="1" x14ac:dyDescent="0.3">
      <c r="A148" s="17" t="s">
        <v>209</v>
      </c>
      <c r="B148" s="18" t="s">
        <v>208</v>
      </c>
      <c r="C148" s="19" t="s">
        <v>29</v>
      </c>
      <c r="D148" s="18" t="s">
        <v>39</v>
      </c>
      <c r="E148" s="20" t="s">
        <v>45</v>
      </c>
      <c r="F148" s="20" t="s">
        <v>1163</v>
      </c>
      <c r="G148" s="21">
        <v>52.350000000000009</v>
      </c>
      <c r="H148" s="21">
        <v>54.967500000000008</v>
      </c>
      <c r="I148" s="22">
        <v>27.350000000000005</v>
      </c>
      <c r="J148" s="23">
        <v>0.9</v>
      </c>
      <c r="K148" s="23">
        <v>31.250000000000004</v>
      </c>
      <c r="L148" s="23">
        <v>33.25</v>
      </c>
      <c r="M148" s="23">
        <v>2</v>
      </c>
      <c r="N148" s="21">
        <f t="shared" si="18"/>
        <v>40.625000000000007</v>
      </c>
      <c r="O148" s="21">
        <f t="shared" si="19"/>
        <v>42.250000000000007</v>
      </c>
      <c r="P148" s="21">
        <f t="shared" ref="P148:P153" si="22">N148+M148</f>
        <v>42.625000000000007</v>
      </c>
      <c r="Q148" s="21">
        <f t="shared" ref="Q148:Q153" si="23">O148+M148</f>
        <v>44.250000000000007</v>
      </c>
      <c r="R148" s="24">
        <f t="shared" si="21"/>
        <v>0.23076923076923081</v>
      </c>
      <c r="S148" s="29">
        <f t="shared" si="20"/>
        <v>0.23136398781097919</v>
      </c>
      <c r="T148" s="20" t="s">
        <v>21</v>
      </c>
      <c r="U148" s="42" t="s">
        <v>30</v>
      </c>
      <c r="V148" s="20" t="s">
        <v>23</v>
      </c>
      <c r="W148" s="20" t="s">
        <v>808</v>
      </c>
      <c r="X148" s="19" t="s">
        <v>25</v>
      </c>
      <c r="Y148" s="20" t="s">
        <v>462</v>
      </c>
      <c r="Z148" s="20" t="s">
        <v>1004</v>
      </c>
      <c r="AA148" s="20" t="s">
        <v>28</v>
      </c>
    </row>
    <row r="149" spans="1:300" s="41" customFormat="1" ht="31.95" customHeight="1" x14ac:dyDescent="0.3">
      <c r="A149" s="17" t="s">
        <v>1031</v>
      </c>
      <c r="B149" s="18" t="s">
        <v>208</v>
      </c>
      <c r="C149" s="19" t="s">
        <v>29</v>
      </c>
      <c r="D149" s="18" t="s">
        <v>36</v>
      </c>
      <c r="E149" s="20" t="s">
        <v>45</v>
      </c>
      <c r="F149" s="20" t="s">
        <v>1163</v>
      </c>
      <c r="G149" s="21">
        <v>55.850000000000009</v>
      </c>
      <c r="H149" s="21">
        <v>58.642500000000013</v>
      </c>
      <c r="I149" s="22">
        <v>30.850000000000009</v>
      </c>
      <c r="J149" s="23">
        <v>1.1000000000000001</v>
      </c>
      <c r="K149" s="23">
        <v>31.95000000000001</v>
      </c>
      <c r="L149" s="23">
        <v>33.95000000000001</v>
      </c>
      <c r="M149" s="23">
        <v>2</v>
      </c>
      <c r="N149" s="21">
        <f t="shared" si="18"/>
        <v>41.535000000000011</v>
      </c>
      <c r="O149" s="21">
        <f t="shared" si="19"/>
        <v>43.196400000000011</v>
      </c>
      <c r="P149" s="21">
        <f t="shared" si="22"/>
        <v>43.535000000000011</v>
      </c>
      <c r="Q149" s="21">
        <f t="shared" si="23"/>
        <v>45.196400000000011</v>
      </c>
      <c r="R149" s="24">
        <f t="shared" si="21"/>
        <v>0.23076923076923073</v>
      </c>
      <c r="S149" s="29">
        <f t="shared" si="20"/>
        <v>0.26339429594577307</v>
      </c>
      <c r="T149" s="20" t="s">
        <v>21</v>
      </c>
      <c r="U149" s="42" t="s">
        <v>30</v>
      </c>
      <c r="V149" s="20" t="s">
        <v>23</v>
      </c>
      <c r="W149" s="20" t="s">
        <v>808</v>
      </c>
      <c r="X149" s="19" t="s">
        <v>25</v>
      </c>
      <c r="Y149" s="20" t="s">
        <v>412</v>
      </c>
      <c r="Z149" s="20" t="s">
        <v>1005</v>
      </c>
      <c r="AA149" s="20" t="s">
        <v>28</v>
      </c>
    </row>
    <row r="150" spans="1:300" s="41" customFormat="1" ht="31.95" customHeight="1" x14ac:dyDescent="0.3">
      <c r="A150" s="17" t="s">
        <v>1092</v>
      </c>
      <c r="B150" s="18" t="s">
        <v>1130</v>
      </c>
      <c r="C150" s="19" t="s">
        <v>29</v>
      </c>
      <c r="D150" s="18" t="s">
        <v>36</v>
      </c>
      <c r="E150" s="20" t="s">
        <v>19</v>
      </c>
      <c r="F150" s="20" t="s">
        <v>1147</v>
      </c>
      <c r="G150" s="21"/>
      <c r="H150" s="21">
        <v>50.79</v>
      </c>
      <c r="I150" s="22">
        <f>VLOOKUP(A:A,'[1]ALL Carpet'!$A:$M,13,0)</f>
        <v>28.79</v>
      </c>
      <c r="J150" s="23">
        <v>1.1000000000000001</v>
      </c>
      <c r="K150" s="23">
        <f>SUM(I150:J150)</f>
        <v>29.89</v>
      </c>
      <c r="L150" s="23">
        <f>K150+M150</f>
        <v>31.89</v>
      </c>
      <c r="M150" s="23">
        <v>2</v>
      </c>
      <c r="N150" s="21"/>
      <c r="O150" s="21">
        <f>H150*0.75</f>
        <v>38.092500000000001</v>
      </c>
      <c r="P150" s="21">
        <f t="shared" si="22"/>
        <v>2</v>
      </c>
      <c r="Q150" s="21">
        <f t="shared" si="23"/>
        <v>40.092500000000001</v>
      </c>
      <c r="R150" s="24" t="e">
        <f t="shared" si="21"/>
        <v>#DIV/0!</v>
      </c>
      <c r="S150" s="29">
        <f t="shared" si="20"/>
        <v>0.24999999999999997</v>
      </c>
      <c r="T150" s="20" t="s">
        <v>21</v>
      </c>
      <c r="U150" s="42" t="s">
        <v>30</v>
      </c>
      <c r="V150" s="20" t="s">
        <v>810</v>
      </c>
      <c r="W150" s="20" t="s">
        <v>808</v>
      </c>
      <c r="X150" s="19" t="s">
        <v>25</v>
      </c>
      <c r="Y150" s="20" t="s">
        <v>26</v>
      </c>
      <c r="Z150" s="20" t="s">
        <v>1003</v>
      </c>
      <c r="AA150" s="20" t="s">
        <v>28</v>
      </c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  <c r="HI150" s="39"/>
      <c r="HJ150" s="39"/>
      <c r="HK150" s="39"/>
      <c r="HL150" s="39"/>
      <c r="HM150" s="39"/>
      <c r="HN150" s="39"/>
      <c r="HO150" s="39"/>
      <c r="HP150" s="39"/>
      <c r="HQ150" s="39"/>
      <c r="HR150" s="39"/>
      <c r="HS150" s="39"/>
      <c r="HT150" s="39"/>
      <c r="HU150" s="39"/>
      <c r="HV150" s="39"/>
      <c r="HW150" s="39"/>
      <c r="HX150" s="39"/>
      <c r="HY150" s="39"/>
      <c r="HZ150" s="39"/>
      <c r="IA150" s="39"/>
      <c r="IB150" s="39"/>
      <c r="IC150" s="39"/>
      <c r="ID150" s="39"/>
      <c r="IE150" s="39"/>
      <c r="IF150" s="39"/>
      <c r="IG150" s="39"/>
      <c r="IH150" s="39"/>
      <c r="II150" s="39"/>
      <c r="IJ150" s="39"/>
      <c r="IK150" s="39"/>
      <c r="IL150" s="39"/>
      <c r="IM150" s="39"/>
      <c r="IN150" s="39"/>
      <c r="IO150" s="39"/>
      <c r="IP150" s="39"/>
      <c r="IQ150" s="39"/>
      <c r="IR150" s="39"/>
      <c r="IS150" s="39"/>
      <c r="IT150" s="39"/>
      <c r="IU150" s="39"/>
      <c r="IV150" s="39"/>
      <c r="IW150" s="39"/>
      <c r="IX150" s="39"/>
      <c r="IY150" s="39"/>
      <c r="IZ150" s="39"/>
      <c r="JA150" s="39"/>
      <c r="JB150" s="39"/>
      <c r="JC150" s="39"/>
      <c r="JD150" s="39"/>
      <c r="JE150" s="39"/>
      <c r="JF150" s="39"/>
      <c r="JG150" s="39"/>
      <c r="JH150" s="39"/>
      <c r="JI150" s="39"/>
      <c r="JJ150" s="39"/>
      <c r="JK150" s="39"/>
      <c r="JL150" s="39"/>
      <c r="JM150" s="39"/>
      <c r="JN150" s="39"/>
      <c r="JO150" s="39"/>
      <c r="JP150" s="39"/>
      <c r="JQ150" s="39"/>
      <c r="JR150" s="39"/>
      <c r="JS150" s="39"/>
      <c r="JT150" s="39"/>
      <c r="JU150" s="39"/>
      <c r="JV150" s="39"/>
      <c r="JW150" s="39"/>
      <c r="JX150" s="39"/>
      <c r="JY150" s="39"/>
      <c r="JZ150" s="39"/>
      <c r="KA150" s="39"/>
      <c r="KB150" s="39"/>
      <c r="KC150" s="39"/>
      <c r="KD150" s="39"/>
      <c r="KE150" s="39"/>
      <c r="KF150" s="39"/>
      <c r="KG150" s="39"/>
      <c r="KH150" s="39"/>
      <c r="KI150" s="39"/>
      <c r="KJ150" s="39"/>
      <c r="KK150" s="39"/>
      <c r="KL150" s="39"/>
    </row>
    <row r="151" spans="1:300" s="41" customFormat="1" ht="31.95" customHeight="1" x14ac:dyDescent="0.3">
      <c r="A151" s="17" t="s">
        <v>1093</v>
      </c>
      <c r="B151" s="18" t="s">
        <v>1130</v>
      </c>
      <c r="C151" s="19" t="s">
        <v>29</v>
      </c>
      <c r="D151" s="18" t="s">
        <v>39</v>
      </c>
      <c r="E151" s="20" t="s">
        <v>19</v>
      </c>
      <c r="F151" s="20" t="s">
        <v>1147</v>
      </c>
      <c r="G151" s="21"/>
      <c r="H151" s="21">
        <v>46.79</v>
      </c>
      <c r="I151" s="22">
        <f>VLOOKUP(A:A,'[1]ALL Carpet'!$A:$M,13,0)</f>
        <v>24.79</v>
      </c>
      <c r="J151" s="23">
        <v>0.9</v>
      </c>
      <c r="K151" s="23">
        <f>SUM(I151:J151)</f>
        <v>25.689999999999998</v>
      </c>
      <c r="L151" s="23">
        <f>K151+M151</f>
        <v>27.689999999999998</v>
      </c>
      <c r="M151" s="23">
        <v>2</v>
      </c>
      <c r="N151" s="21"/>
      <c r="O151" s="21">
        <f>H151*0.75</f>
        <v>35.092500000000001</v>
      </c>
      <c r="P151" s="21">
        <f t="shared" si="22"/>
        <v>2</v>
      </c>
      <c r="Q151" s="21">
        <f t="shared" si="23"/>
        <v>37.092500000000001</v>
      </c>
      <c r="R151" s="24" t="e">
        <f t="shared" si="21"/>
        <v>#DIV/0!</v>
      </c>
      <c r="S151" s="29">
        <f t="shared" si="20"/>
        <v>0.24999999999999997</v>
      </c>
      <c r="T151" s="20" t="s">
        <v>1350</v>
      </c>
      <c r="U151" s="42" t="s">
        <v>30</v>
      </c>
      <c r="V151" s="20" t="s">
        <v>810</v>
      </c>
      <c r="W151" s="20" t="s">
        <v>808</v>
      </c>
      <c r="X151" s="19" t="s">
        <v>25</v>
      </c>
      <c r="Y151" s="20" t="s">
        <v>26</v>
      </c>
      <c r="Z151" s="20" t="s">
        <v>1003</v>
      </c>
      <c r="AA151" s="20" t="s">
        <v>28</v>
      </c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  <c r="HI151" s="39"/>
      <c r="HJ151" s="39"/>
      <c r="HK151" s="39"/>
      <c r="HL151" s="39"/>
      <c r="HM151" s="39"/>
      <c r="HN151" s="39"/>
      <c r="HO151" s="39"/>
      <c r="HP151" s="39"/>
      <c r="HQ151" s="39"/>
      <c r="HR151" s="39"/>
      <c r="HS151" s="39"/>
      <c r="HT151" s="39"/>
      <c r="HU151" s="39"/>
      <c r="HV151" s="39"/>
      <c r="HW151" s="39"/>
      <c r="HX151" s="39"/>
      <c r="HY151" s="39"/>
      <c r="HZ151" s="39"/>
      <c r="IA151" s="39"/>
      <c r="IB151" s="39"/>
      <c r="IC151" s="39"/>
      <c r="ID151" s="39"/>
      <c r="IE151" s="39"/>
      <c r="IF151" s="39"/>
      <c r="IG151" s="39"/>
      <c r="IH151" s="39"/>
      <c r="II151" s="39"/>
      <c r="IJ151" s="39"/>
      <c r="IK151" s="39"/>
      <c r="IL151" s="39"/>
      <c r="IM151" s="39"/>
      <c r="IN151" s="39"/>
      <c r="IO151" s="39"/>
      <c r="IP151" s="39"/>
      <c r="IQ151" s="39"/>
      <c r="IR151" s="39"/>
      <c r="IS151" s="39"/>
      <c r="IT151" s="39"/>
      <c r="IU151" s="39"/>
      <c r="IV151" s="39"/>
      <c r="IW151" s="39"/>
      <c r="IX151" s="39"/>
      <c r="IY151" s="39"/>
      <c r="IZ151" s="39"/>
      <c r="JA151" s="39"/>
      <c r="JB151" s="39"/>
      <c r="JC151" s="39"/>
      <c r="JD151" s="39"/>
      <c r="JE151" s="39"/>
      <c r="JF151" s="39"/>
      <c r="JG151" s="39"/>
      <c r="JH151" s="39"/>
      <c r="JI151" s="39"/>
      <c r="JJ151" s="39"/>
      <c r="JK151" s="39"/>
      <c r="JL151" s="39"/>
      <c r="JM151" s="39"/>
      <c r="JN151" s="39"/>
      <c r="JO151" s="39"/>
      <c r="JP151" s="39"/>
      <c r="JQ151" s="39"/>
      <c r="JR151" s="39"/>
      <c r="JS151" s="39"/>
      <c r="JT151" s="39"/>
      <c r="JU151" s="39"/>
      <c r="JV151" s="39"/>
      <c r="JW151" s="39"/>
      <c r="JX151" s="39"/>
      <c r="JY151" s="39"/>
      <c r="JZ151" s="39"/>
      <c r="KA151" s="39"/>
      <c r="KB151" s="39"/>
      <c r="KC151" s="39"/>
      <c r="KD151" s="39"/>
      <c r="KE151" s="39"/>
      <c r="KF151" s="39"/>
      <c r="KG151" s="39"/>
      <c r="KH151" s="39"/>
      <c r="KI151" s="39"/>
      <c r="KJ151" s="39"/>
      <c r="KK151" s="39"/>
      <c r="KL151" s="39"/>
    </row>
    <row r="152" spans="1:300" s="41" customFormat="1" ht="31.95" customHeight="1" x14ac:dyDescent="0.3">
      <c r="A152" s="17" t="s">
        <v>211</v>
      </c>
      <c r="B152" s="18" t="s">
        <v>210</v>
      </c>
      <c r="C152" s="19" t="s">
        <v>29</v>
      </c>
      <c r="D152" s="18" t="s">
        <v>39</v>
      </c>
      <c r="E152" s="20" t="s">
        <v>48</v>
      </c>
      <c r="F152" s="20" t="s">
        <v>1163</v>
      </c>
      <c r="G152" s="21">
        <v>52.350000000000009</v>
      </c>
      <c r="H152" s="21">
        <v>54.967500000000008</v>
      </c>
      <c r="I152" s="22">
        <v>27.350000000000005</v>
      </c>
      <c r="J152" s="23">
        <v>0.9</v>
      </c>
      <c r="K152" s="23">
        <v>31.250000000000004</v>
      </c>
      <c r="L152" s="23">
        <v>33.25</v>
      </c>
      <c r="M152" s="23">
        <v>2</v>
      </c>
      <c r="N152" s="21">
        <f>K152*1.3</f>
        <v>40.625000000000007</v>
      </c>
      <c r="O152" s="21">
        <f>(N152*4%)+N152</f>
        <v>42.250000000000007</v>
      </c>
      <c r="P152" s="21">
        <f t="shared" si="22"/>
        <v>42.625000000000007</v>
      </c>
      <c r="Q152" s="21">
        <f t="shared" si="23"/>
        <v>44.250000000000007</v>
      </c>
      <c r="R152" s="24">
        <f t="shared" si="21"/>
        <v>0.23076923076923081</v>
      </c>
      <c r="S152" s="29">
        <f t="shared" si="20"/>
        <v>0.23136398781097919</v>
      </c>
      <c r="T152" s="20" t="s">
        <v>21</v>
      </c>
      <c r="U152" s="42" t="s">
        <v>30</v>
      </c>
      <c r="V152" s="20" t="s">
        <v>23</v>
      </c>
      <c r="W152" s="20" t="s">
        <v>808</v>
      </c>
      <c r="X152" s="19" t="s">
        <v>25</v>
      </c>
      <c r="Y152" s="20" t="s">
        <v>462</v>
      </c>
      <c r="Z152" s="20" t="s">
        <v>1004</v>
      </c>
      <c r="AA152" s="20" t="s">
        <v>28</v>
      </c>
    </row>
    <row r="153" spans="1:300" s="41" customFormat="1" ht="31.95" customHeight="1" x14ac:dyDescent="0.3">
      <c r="A153" s="17" t="s">
        <v>1032</v>
      </c>
      <c r="B153" s="18" t="s">
        <v>210</v>
      </c>
      <c r="C153" s="19" t="s">
        <v>29</v>
      </c>
      <c r="D153" s="18" t="s">
        <v>36</v>
      </c>
      <c r="E153" s="20" t="s">
        <v>48</v>
      </c>
      <c r="F153" s="20" t="s">
        <v>1163</v>
      </c>
      <c r="G153" s="21">
        <v>55.850000000000009</v>
      </c>
      <c r="H153" s="21">
        <v>58.642500000000013</v>
      </c>
      <c r="I153" s="22">
        <v>30.850000000000009</v>
      </c>
      <c r="J153" s="23">
        <v>1.1000000000000001</v>
      </c>
      <c r="K153" s="23">
        <v>31.95000000000001</v>
      </c>
      <c r="L153" s="23">
        <v>33.95000000000001</v>
      </c>
      <c r="M153" s="23">
        <v>2</v>
      </c>
      <c r="N153" s="21">
        <f>K153*1.3</f>
        <v>41.535000000000011</v>
      </c>
      <c r="O153" s="21">
        <f>(N153*4%)+N153</f>
        <v>43.196400000000011</v>
      </c>
      <c r="P153" s="21">
        <f t="shared" si="22"/>
        <v>43.535000000000011</v>
      </c>
      <c r="Q153" s="21">
        <f t="shared" si="23"/>
        <v>45.196400000000011</v>
      </c>
      <c r="R153" s="24">
        <f t="shared" si="21"/>
        <v>0.23076923076923073</v>
      </c>
      <c r="S153" s="29">
        <f t="shared" si="20"/>
        <v>0.26339429594577307</v>
      </c>
      <c r="T153" s="20" t="s">
        <v>21</v>
      </c>
      <c r="U153" s="42" t="s">
        <v>30</v>
      </c>
      <c r="V153" s="20" t="s">
        <v>23</v>
      </c>
      <c r="W153" s="20" t="s">
        <v>808</v>
      </c>
      <c r="X153" s="19" t="s">
        <v>25</v>
      </c>
      <c r="Y153" s="20" t="s">
        <v>412</v>
      </c>
      <c r="Z153" s="20" t="s">
        <v>1005</v>
      </c>
      <c r="AA153" s="20" t="s">
        <v>28</v>
      </c>
    </row>
    <row r="154" spans="1:300" s="41" customFormat="1" ht="31.95" customHeight="1" x14ac:dyDescent="0.3">
      <c r="A154" s="17" t="s">
        <v>823</v>
      </c>
      <c r="B154" s="18" t="s">
        <v>813</v>
      </c>
      <c r="C154" s="19" t="s">
        <v>33</v>
      </c>
      <c r="D154" s="18" t="s">
        <v>18</v>
      </c>
      <c r="E154" s="20" t="s">
        <v>157</v>
      </c>
      <c r="F154" s="20" t="s">
        <v>1181</v>
      </c>
      <c r="G154" s="21">
        <v>47.79</v>
      </c>
      <c r="H154" s="21">
        <v>50.179499999999997</v>
      </c>
      <c r="I154" s="22">
        <v>25.79</v>
      </c>
      <c r="J154" s="23">
        <v>1.3</v>
      </c>
      <c r="K154" s="23">
        <v>27.09</v>
      </c>
      <c r="L154" s="23" t="s">
        <v>20</v>
      </c>
      <c r="M154" s="23" t="s">
        <v>20</v>
      </c>
      <c r="N154" s="21">
        <f>K154*1.3</f>
        <v>35.216999999999999</v>
      </c>
      <c r="O154" s="21">
        <f>(N154*4%)+N154</f>
        <v>36.625679999999996</v>
      </c>
      <c r="P154" s="21" t="s">
        <v>20</v>
      </c>
      <c r="Q154" s="21" t="s">
        <v>1332</v>
      </c>
      <c r="R154" s="24">
        <f t="shared" si="21"/>
        <v>0.23076923076923075</v>
      </c>
      <c r="S154" s="29">
        <f t="shared" si="20"/>
        <v>0.27010671688637794</v>
      </c>
      <c r="T154" s="20" t="s">
        <v>21</v>
      </c>
      <c r="U154" s="19" t="s">
        <v>22</v>
      </c>
      <c r="V154" s="20" t="s">
        <v>810</v>
      </c>
      <c r="W154" s="20" t="s">
        <v>808</v>
      </c>
      <c r="X154" s="19" t="s">
        <v>25</v>
      </c>
      <c r="Y154" s="20" t="s">
        <v>26</v>
      </c>
      <c r="Z154" s="20" t="s">
        <v>1003</v>
      </c>
      <c r="AA154" s="20" t="s">
        <v>28</v>
      </c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  <c r="IG154" s="39"/>
      <c r="IH154" s="39"/>
      <c r="II154" s="39"/>
      <c r="IJ154" s="39"/>
      <c r="IK154" s="39"/>
      <c r="IL154" s="39"/>
      <c r="IM154" s="39"/>
      <c r="IN154" s="39"/>
      <c r="IO154" s="39"/>
      <c r="IP154" s="39"/>
      <c r="IQ154" s="39"/>
      <c r="IR154" s="39"/>
      <c r="IS154" s="39"/>
      <c r="IT154" s="39"/>
      <c r="IU154" s="39"/>
      <c r="IV154" s="39"/>
      <c r="IW154" s="39"/>
      <c r="IX154" s="39"/>
      <c r="IY154" s="39"/>
      <c r="IZ154" s="39"/>
      <c r="JA154" s="39"/>
      <c r="JB154" s="39"/>
      <c r="JC154" s="39"/>
      <c r="JD154" s="39"/>
      <c r="JE154" s="39"/>
      <c r="JF154" s="39"/>
      <c r="JG154" s="39"/>
      <c r="JH154" s="39"/>
      <c r="JI154" s="39"/>
      <c r="JJ154" s="39"/>
      <c r="JK154" s="39"/>
      <c r="JL154" s="39"/>
      <c r="JM154" s="39"/>
      <c r="JN154" s="39"/>
      <c r="JO154" s="39"/>
      <c r="JP154" s="39"/>
      <c r="JQ154" s="39"/>
      <c r="JR154" s="39"/>
      <c r="JS154" s="39"/>
      <c r="JT154" s="39"/>
      <c r="JU154" s="39"/>
      <c r="JV154" s="39"/>
      <c r="JW154" s="39"/>
      <c r="JX154" s="39"/>
      <c r="JY154" s="39"/>
      <c r="JZ154" s="39"/>
      <c r="KA154" s="39"/>
      <c r="KB154" s="39"/>
      <c r="KC154" s="39"/>
      <c r="KD154" s="39"/>
      <c r="KE154" s="39"/>
      <c r="KF154" s="39"/>
      <c r="KG154" s="39"/>
      <c r="KH154" s="39"/>
      <c r="KI154" s="39"/>
      <c r="KJ154" s="39"/>
      <c r="KK154" s="39"/>
      <c r="KL154" s="39"/>
      <c r="KM154" s="39"/>
      <c r="KN154" s="39"/>
    </row>
    <row r="155" spans="1:300" s="41" customFormat="1" ht="31.95" customHeight="1" x14ac:dyDescent="0.3">
      <c r="A155" s="48" t="s">
        <v>1094</v>
      </c>
      <c r="B155" s="49" t="s">
        <v>1131</v>
      </c>
      <c r="C155" s="50" t="s">
        <v>33</v>
      </c>
      <c r="D155" s="49" t="s">
        <v>18</v>
      </c>
      <c r="E155" s="51" t="s">
        <v>1145</v>
      </c>
      <c r="F155" s="51" t="s">
        <v>1148</v>
      </c>
      <c r="G155" s="21"/>
      <c r="H155" s="21">
        <v>48.79</v>
      </c>
      <c r="I155" s="53">
        <f>VLOOKUP(A:A,'[1]ALL Carpet'!$A:$M,13,0)</f>
        <v>26.79</v>
      </c>
      <c r="J155" s="54">
        <v>1.3</v>
      </c>
      <c r="K155" s="54">
        <f>SUM(I155:J155)</f>
        <v>28.09</v>
      </c>
      <c r="L155" s="54" t="s">
        <v>20</v>
      </c>
      <c r="M155" s="54" t="s">
        <v>20</v>
      </c>
      <c r="N155" s="52"/>
      <c r="O155" s="21">
        <f>H155*0.8</f>
        <v>39.032000000000004</v>
      </c>
      <c r="P155" s="52" t="s">
        <v>20</v>
      </c>
      <c r="Q155" s="21" t="s">
        <v>1332</v>
      </c>
      <c r="R155" s="24" t="e">
        <f t="shared" si="21"/>
        <v>#DIV/0!</v>
      </c>
      <c r="S155" s="29">
        <f t="shared" si="20"/>
        <v>0.1999999999999999</v>
      </c>
      <c r="T155" s="51" t="s">
        <v>21</v>
      </c>
      <c r="U155" s="42" t="s">
        <v>22</v>
      </c>
      <c r="V155" s="51" t="s">
        <v>23</v>
      </c>
      <c r="W155" s="20" t="s">
        <v>808</v>
      </c>
      <c r="X155" s="19" t="s">
        <v>25</v>
      </c>
      <c r="Y155" s="20" t="s">
        <v>26</v>
      </c>
      <c r="Z155" s="20" t="s">
        <v>1003</v>
      </c>
      <c r="AA155" s="20" t="s">
        <v>28</v>
      </c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5"/>
      <c r="EZ155" s="55"/>
      <c r="FA155" s="55"/>
      <c r="FB155" s="55"/>
      <c r="FC155" s="55"/>
      <c r="FD155" s="55"/>
      <c r="FE155" s="55"/>
      <c r="FF155" s="55"/>
      <c r="FG155" s="55"/>
      <c r="FH155" s="55"/>
      <c r="FI155" s="55"/>
      <c r="FJ155" s="55"/>
      <c r="FK155" s="55"/>
      <c r="FL155" s="55"/>
      <c r="FM155" s="55"/>
      <c r="FN155" s="55"/>
      <c r="FO155" s="55"/>
      <c r="FP155" s="55"/>
      <c r="FQ155" s="55"/>
      <c r="FR155" s="55"/>
      <c r="FS155" s="55"/>
      <c r="FT155" s="55"/>
      <c r="FU155" s="55"/>
      <c r="FV155" s="55"/>
      <c r="FW155" s="55"/>
      <c r="FX155" s="55"/>
      <c r="FY155" s="55"/>
      <c r="FZ155" s="55"/>
      <c r="GA155" s="55"/>
      <c r="GB155" s="55"/>
      <c r="GC155" s="55"/>
      <c r="GD155" s="55"/>
      <c r="GE155" s="55"/>
      <c r="GF155" s="55"/>
      <c r="GG155" s="55"/>
      <c r="GH155" s="55"/>
      <c r="GI155" s="55"/>
      <c r="GJ155" s="55"/>
      <c r="GK155" s="55"/>
      <c r="GL155" s="55"/>
      <c r="GM155" s="55"/>
      <c r="GN155" s="55"/>
      <c r="GO155" s="55"/>
      <c r="GP155" s="55"/>
      <c r="GQ155" s="55"/>
      <c r="GR155" s="55"/>
      <c r="GS155" s="55"/>
      <c r="GT155" s="55"/>
      <c r="GU155" s="55"/>
      <c r="GV155" s="55"/>
      <c r="GW155" s="55"/>
      <c r="GX155" s="55"/>
      <c r="GY155" s="55"/>
      <c r="GZ155" s="55"/>
      <c r="HA155" s="55"/>
      <c r="HB155" s="55"/>
      <c r="HC155" s="55"/>
      <c r="HD155" s="55"/>
      <c r="HE155" s="55"/>
      <c r="HF155" s="55"/>
      <c r="HG155" s="55"/>
      <c r="HH155" s="55"/>
      <c r="HI155" s="55"/>
      <c r="HJ155" s="55"/>
      <c r="HK155" s="55"/>
      <c r="HL155" s="55"/>
      <c r="HM155" s="55"/>
      <c r="HN155" s="55"/>
      <c r="HO155" s="55"/>
      <c r="HP155" s="55"/>
      <c r="HQ155" s="55"/>
      <c r="HR155" s="55"/>
      <c r="HS155" s="55"/>
      <c r="HT155" s="55"/>
      <c r="HU155" s="55"/>
      <c r="HV155" s="55"/>
      <c r="HW155" s="55"/>
      <c r="HX155" s="55"/>
      <c r="HY155" s="55"/>
      <c r="HZ155" s="55"/>
      <c r="IA155" s="55"/>
      <c r="IB155" s="55"/>
      <c r="IC155" s="55"/>
      <c r="ID155" s="55"/>
      <c r="IE155" s="55"/>
      <c r="IF155" s="55"/>
      <c r="IG155" s="55"/>
      <c r="IH155" s="55"/>
      <c r="II155" s="55"/>
      <c r="IJ155" s="55"/>
      <c r="IK155" s="55"/>
      <c r="IL155" s="55"/>
      <c r="IM155" s="55"/>
      <c r="IN155" s="55"/>
      <c r="IO155" s="55"/>
      <c r="IP155" s="55"/>
      <c r="IQ155" s="55"/>
      <c r="IR155" s="55"/>
      <c r="IS155" s="55"/>
      <c r="IT155" s="55"/>
      <c r="IU155" s="55"/>
      <c r="IV155" s="55"/>
      <c r="IW155" s="55"/>
      <c r="IX155" s="55"/>
      <c r="IY155" s="55"/>
      <c r="IZ155" s="55"/>
      <c r="JA155" s="55"/>
      <c r="JB155" s="55"/>
      <c r="JC155" s="55"/>
      <c r="JD155" s="55"/>
      <c r="JE155" s="55"/>
      <c r="JF155" s="55"/>
      <c r="JG155" s="55"/>
      <c r="JH155" s="55"/>
      <c r="JI155" s="55"/>
      <c r="JJ155" s="55"/>
      <c r="JK155" s="55"/>
      <c r="JL155" s="55"/>
      <c r="JM155" s="55"/>
      <c r="JN155" s="55"/>
      <c r="JO155" s="55"/>
      <c r="JP155" s="55"/>
      <c r="JQ155" s="55"/>
      <c r="JR155" s="55"/>
      <c r="JS155" s="55"/>
      <c r="JT155" s="55"/>
      <c r="JU155" s="55"/>
      <c r="JV155" s="55"/>
      <c r="JW155" s="55"/>
      <c r="JX155" s="55"/>
      <c r="JY155" s="55"/>
      <c r="JZ155" s="55"/>
      <c r="KA155" s="55"/>
      <c r="KB155" s="55"/>
      <c r="KC155" s="55"/>
      <c r="KD155" s="55"/>
      <c r="KE155" s="55"/>
      <c r="KF155" s="55"/>
      <c r="KG155" s="55"/>
      <c r="KH155" s="55"/>
      <c r="KI155" s="55"/>
      <c r="KJ155" s="55"/>
      <c r="KK155" s="55"/>
      <c r="KL155" s="55"/>
      <c r="KM155" s="56"/>
      <c r="KN155" s="56"/>
    </row>
    <row r="156" spans="1:300" s="41" customFormat="1" ht="31.95" customHeight="1" x14ac:dyDescent="0.3">
      <c r="A156" s="17" t="s">
        <v>212</v>
      </c>
      <c r="B156" s="18" t="s">
        <v>213</v>
      </c>
      <c r="C156" s="19" t="s">
        <v>77</v>
      </c>
      <c r="D156" s="18" t="s">
        <v>18</v>
      </c>
      <c r="E156" s="20" t="s">
        <v>132</v>
      </c>
      <c r="F156" s="20" t="s">
        <v>1172</v>
      </c>
      <c r="G156" s="21">
        <f>N156*1.25</f>
        <v>69.631249999999994</v>
      </c>
      <c r="H156" s="21">
        <v>73.11281249999999</v>
      </c>
      <c r="I156" s="22">
        <v>38.549999999999997</v>
      </c>
      <c r="J156" s="23">
        <v>1.3</v>
      </c>
      <c r="K156" s="23">
        <v>42.849999999999994</v>
      </c>
      <c r="L156" s="23" t="s">
        <v>20</v>
      </c>
      <c r="M156" s="23" t="s">
        <v>20</v>
      </c>
      <c r="N156" s="21">
        <f t="shared" ref="N156:N166" si="24">K156*1.3</f>
        <v>55.704999999999991</v>
      </c>
      <c r="O156" s="21">
        <f t="shared" ref="O156:O166" si="25">(N156*4%)+N156</f>
        <v>57.933199999999992</v>
      </c>
      <c r="P156" s="21" t="s">
        <v>20</v>
      </c>
      <c r="Q156" s="21" t="s">
        <v>1332</v>
      </c>
      <c r="R156" s="24">
        <f t="shared" si="21"/>
        <v>0.23076923076923075</v>
      </c>
      <c r="S156" s="29">
        <f t="shared" si="20"/>
        <v>0.20761904761904762</v>
      </c>
      <c r="T156" s="20" t="s">
        <v>21</v>
      </c>
      <c r="U156" s="19" t="s">
        <v>22</v>
      </c>
      <c r="V156" s="20" t="s">
        <v>23</v>
      </c>
      <c r="W156" s="20" t="s">
        <v>808</v>
      </c>
      <c r="X156" s="19" t="s">
        <v>25</v>
      </c>
      <c r="Y156" s="20" t="s">
        <v>26</v>
      </c>
      <c r="Z156" s="20" t="s">
        <v>1003</v>
      </c>
      <c r="AA156" s="20" t="s">
        <v>28</v>
      </c>
      <c r="KL156" s="43"/>
    </row>
    <row r="157" spans="1:300" s="43" customFormat="1" ht="31.95" customHeight="1" x14ac:dyDescent="0.3">
      <c r="A157" s="17" t="s">
        <v>214</v>
      </c>
      <c r="B157" s="18" t="s">
        <v>215</v>
      </c>
      <c r="C157" s="19" t="s">
        <v>17</v>
      </c>
      <c r="D157" s="18" t="s">
        <v>18</v>
      </c>
      <c r="E157" s="20" t="s">
        <v>59</v>
      </c>
      <c r="F157" s="20" t="s">
        <v>1170</v>
      </c>
      <c r="G157" s="21">
        <v>50.100000000000009</v>
      </c>
      <c r="H157" s="21">
        <v>52.605000000000011</v>
      </c>
      <c r="I157" s="22">
        <v>25.100000000000005</v>
      </c>
      <c r="J157" s="23">
        <v>1.3</v>
      </c>
      <c r="K157" s="23">
        <v>26.400000000000006</v>
      </c>
      <c r="L157" s="23" t="s">
        <v>20</v>
      </c>
      <c r="M157" s="23" t="s">
        <v>20</v>
      </c>
      <c r="N157" s="21">
        <f t="shared" si="24"/>
        <v>34.320000000000007</v>
      </c>
      <c r="O157" s="21">
        <f t="shared" si="25"/>
        <v>35.692800000000005</v>
      </c>
      <c r="P157" s="21" t="s">
        <v>20</v>
      </c>
      <c r="Q157" s="21" t="s">
        <v>1332</v>
      </c>
      <c r="R157" s="24">
        <f t="shared" si="21"/>
        <v>0.23076923076923078</v>
      </c>
      <c r="S157" s="29">
        <f t="shared" si="20"/>
        <v>0.32149415454804681</v>
      </c>
      <c r="T157" s="20" t="s">
        <v>21</v>
      </c>
      <c r="U157" s="19" t="s">
        <v>22</v>
      </c>
      <c r="V157" s="20" t="s">
        <v>23</v>
      </c>
      <c r="W157" s="20" t="s">
        <v>808</v>
      </c>
      <c r="X157" s="19" t="s">
        <v>25</v>
      </c>
      <c r="Y157" s="20" t="s">
        <v>26</v>
      </c>
      <c r="Z157" s="20" t="s">
        <v>1003</v>
      </c>
      <c r="AA157" s="20" t="s">
        <v>28</v>
      </c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  <c r="HI157" s="39"/>
      <c r="HJ157" s="39"/>
      <c r="HK157" s="39"/>
      <c r="HL157" s="39"/>
      <c r="HM157" s="39"/>
      <c r="HN157" s="39"/>
      <c r="HO157" s="39"/>
      <c r="HP157" s="39"/>
      <c r="HQ157" s="39"/>
      <c r="HR157" s="39"/>
      <c r="HS157" s="39"/>
      <c r="HT157" s="39"/>
      <c r="HU157" s="39"/>
      <c r="HV157" s="39"/>
      <c r="HW157" s="39"/>
      <c r="HX157" s="39"/>
      <c r="HY157" s="39"/>
      <c r="HZ157" s="39"/>
      <c r="IA157" s="39"/>
      <c r="IB157" s="39"/>
      <c r="IC157" s="39"/>
      <c r="ID157" s="39"/>
      <c r="IE157" s="39"/>
      <c r="IF157" s="39"/>
      <c r="IG157" s="39"/>
      <c r="IH157" s="39"/>
      <c r="II157" s="39"/>
      <c r="IJ157" s="39"/>
      <c r="IK157" s="39"/>
      <c r="IL157" s="39"/>
      <c r="IM157" s="39"/>
      <c r="IN157" s="39"/>
      <c r="IO157" s="39"/>
      <c r="IP157" s="39"/>
      <c r="IQ157" s="39"/>
      <c r="IR157" s="39"/>
      <c r="IS157" s="39"/>
      <c r="IT157" s="39"/>
      <c r="IU157" s="39"/>
      <c r="IV157" s="39"/>
      <c r="IW157" s="39"/>
      <c r="IX157" s="39"/>
      <c r="IY157" s="39"/>
      <c r="IZ157" s="39"/>
      <c r="JA157" s="39"/>
      <c r="JB157" s="39"/>
      <c r="JC157" s="39"/>
      <c r="JD157" s="39"/>
      <c r="JE157" s="39"/>
      <c r="JF157" s="39"/>
      <c r="JG157" s="39"/>
      <c r="JH157" s="39"/>
      <c r="JI157" s="39"/>
      <c r="JJ157" s="39"/>
      <c r="JK157" s="39"/>
      <c r="JL157" s="39"/>
      <c r="JM157" s="39"/>
      <c r="JN157" s="39"/>
      <c r="JO157" s="39"/>
      <c r="JP157" s="39"/>
      <c r="JQ157" s="39"/>
      <c r="JR157" s="39"/>
      <c r="JS157" s="39"/>
      <c r="JT157" s="39"/>
      <c r="JU157" s="39"/>
      <c r="JV157" s="39"/>
      <c r="JW157" s="39"/>
      <c r="JX157" s="39"/>
      <c r="JY157" s="39"/>
      <c r="JZ157" s="39"/>
      <c r="KA157" s="39"/>
      <c r="KB157" s="39"/>
      <c r="KC157" s="39"/>
      <c r="KD157" s="39"/>
      <c r="KE157" s="39"/>
      <c r="KF157" s="39"/>
      <c r="KG157" s="39"/>
      <c r="KH157" s="39"/>
      <c r="KI157" s="39"/>
      <c r="KJ157" s="39"/>
      <c r="KK157" s="39"/>
      <c r="KL157" s="41"/>
      <c r="KM157" s="41"/>
      <c r="KN157" s="41"/>
    </row>
    <row r="158" spans="1:300" s="41" customFormat="1" ht="31.95" customHeight="1" x14ac:dyDescent="0.3">
      <c r="A158" s="17" t="s">
        <v>1033</v>
      </c>
      <c r="B158" s="18" t="s">
        <v>216</v>
      </c>
      <c r="C158" s="19" t="s">
        <v>29</v>
      </c>
      <c r="D158" s="18" t="s">
        <v>36</v>
      </c>
      <c r="E158" s="20" t="s">
        <v>80</v>
      </c>
      <c r="F158" s="20" t="s">
        <v>1166</v>
      </c>
      <c r="G158" s="21">
        <v>50.800000000000004</v>
      </c>
      <c r="H158" s="21">
        <v>53.34</v>
      </c>
      <c r="I158" s="22">
        <v>25.800000000000004</v>
      </c>
      <c r="J158" s="23">
        <v>1.1000000000000001</v>
      </c>
      <c r="K158" s="23">
        <v>26.900000000000006</v>
      </c>
      <c r="L158" s="23">
        <v>28.900000000000006</v>
      </c>
      <c r="M158" s="23">
        <v>2</v>
      </c>
      <c r="N158" s="21">
        <f t="shared" si="24"/>
        <v>34.970000000000006</v>
      </c>
      <c r="O158" s="21">
        <f t="shared" si="25"/>
        <v>36.368800000000007</v>
      </c>
      <c r="P158" s="21">
        <f>N158+M158</f>
        <v>36.970000000000006</v>
      </c>
      <c r="Q158" s="21">
        <f>O158+M158</f>
        <v>38.368800000000007</v>
      </c>
      <c r="R158" s="24">
        <f t="shared" si="21"/>
        <v>0.23076923076923073</v>
      </c>
      <c r="S158" s="29">
        <f t="shared" si="20"/>
        <v>0.31817022872140971</v>
      </c>
      <c r="T158" s="20" t="s">
        <v>21</v>
      </c>
      <c r="U158" s="42" t="s">
        <v>30</v>
      </c>
      <c r="V158" s="20" t="s">
        <v>23</v>
      </c>
      <c r="W158" s="20" t="s">
        <v>808</v>
      </c>
      <c r="X158" s="19" t="s">
        <v>25</v>
      </c>
      <c r="Y158" s="20" t="s">
        <v>412</v>
      </c>
      <c r="Z158" s="20" t="s">
        <v>1005</v>
      </c>
      <c r="AA158" s="20" t="s">
        <v>28</v>
      </c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39"/>
      <c r="EX158" s="39"/>
      <c r="EY158" s="39"/>
      <c r="EZ158" s="39"/>
      <c r="FA158" s="39"/>
      <c r="FB158" s="39"/>
      <c r="FC158" s="39"/>
      <c r="FD158" s="39"/>
      <c r="FE158" s="39"/>
      <c r="FF158" s="39"/>
      <c r="FG158" s="39"/>
      <c r="FH158" s="39"/>
      <c r="FI158" s="39"/>
      <c r="FJ158" s="39"/>
      <c r="FK158" s="39"/>
      <c r="FL158" s="39"/>
      <c r="FM158" s="39"/>
      <c r="FN158" s="39"/>
      <c r="FO158" s="39"/>
      <c r="FP158" s="39"/>
      <c r="FQ158" s="39"/>
      <c r="FR158" s="39"/>
      <c r="FS158" s="39"/>
      <c r="FT158" s="39"/>
      <c r="FU158" s="39"/>
      <c r="FV158" s="39"/>
      <c r="FW158" s="39"/>
      <c r="FX158" s="39"/>
      <c r="FY158" s="39"/>
      <c r="FZ158" s="39"/>
      <c r="GA158" s="39"/>
      <c r="GB158" s="39"/>
      <c r="GC158" s="39"/>
      <c r="GD158" s="39"/>
      <c r="GE158" s="39"/>
      <c r="GF158" s="39"/>
      <c r="GG158" s="39"/>
      <c r="GH158" s="39"/>
      <c r="GI158" s="39"/>
      <c r="GJ158" s="39"/>
      <c r="GK158" s="39"/>
      <c r="GL158" s="39"/>
      <c r="GM158" s="39"/>
      <c r="GN158" s="39"/>
      <c r="GO158" s="39"/>
      <c r="GP158" s="39"/>
      <c r="GQ158" s="39"/>
      <c r="GR158" s="39"/>
      <c r="GS158" s="39"/>
      <c r="GT158" s="39"/>
      <c r="GU158" s="39"/>
      <c r="GV158" s="39"/>
      <c r="GW158" s="39"/>
      <c r="GX158" s="39"/>
      <c r="GY158" s="39"/>
      <c r="GZ158" s="39"/>
      <c r="HA158" s="39"/>
      <c r="HB158" s="39"/>
      <c r="HC158" s="39"/>
      <c r="HD158" s="39"/>
      <c r="HE158" s="39"/>
      <c r="HF158" s="39"/>
      <c r="HG158" s="39"/>
      <c r="HH158" s="39"/>
      <c r="HI158" s="39"/>
      <c r="HJ158" s="39"/>
      <c r="HK158" s="39"/>
      <c r="HL158" s="39"/>
      <c r="HM158" s="39"/>
      <c r="HN158" s="39"/>
      <c r="HO158" s="39"/>
      <c r="HP158" s="39"/>
      <c r="HQ158" s="39"/>
      <c r="HR158" s="39"/>
      <c r="HS158" s="39"/>
      <c r="HT158" s="39"/>
      <c r="HU158" s="39"/>
      <c r="HV158" s="39"/>
      <c r="HW158" s="39"/>
      <c r="HX158" s="39"/>
      <c r="HY158" s="39"/>
      <c r="HZ158" s="39"/>
      <c r="IA158" s="39"/>
      <c r="IB158" s="39"/>
      <c r="IC158" s="39"/>
      <c r="ID158" s="39"/>
      <c r="IE158" s="39"/>
      <c r="IF158" s="39"/>
      <c r="IG158" s="39"/>
      <c r="IH158" s="39"/>
      <c r="II158" s="39"/>
      <c r="IJ158" s="39"/>
      <c r="IK158" s="39"/>
      <c r="IL158" s="39"/>
      <c r="IM158" s="39"/>
      <c r="IN158" s="39"/>
      <c r="IO158" s="39"/>
      <c r="IP158" s="39"/>
      <c r="IQ158" s="39"/>
      <c r="IR158" s="39"/>
      <c r="IS158" s="39"/>
      <c r="IT158" s="39"/>
      <c r="IU158" s="39"/>
      <c r="IV158" s="39"/>
      <c r="IW158" s="39"/>
      <c r="IX158" s="39"/>
      <c r="IY158" s="39"/>
      <c r="IZ158" s="39"/>
      <c r="JA158" s="39"/>
      <c r="JB158" s="39"/>
      <c r="JC158" s="39"/>
      <c r="JD158" s="39"/>
      <c r="JE158" s="39"/>
      <c r="JF158" s="39"/>
      <c r="JG158" s="39"/>
      <c r="JH158" s="39"/>
      <c r="JI158" s="39"/>
      <c r="JJ158" s="39"/>
      <c r="JK158" s="39"/>
      <c r="JL158" s="39"/>
      <c r="JM158" s="39"/>
      <c r="JN158" s="39"/>
      <c r="JO158" s="39"/>
      <c r="JP158" s="39"/>
      <c r="JQ158" s="39"/>
      <c r="JR158" s="39"/>
      <c r="JS158" s="39"/>
      <c r="JT158" s="39"/>
      <c r="JU158" s="39"/>
      <c r="JV158" s="39"/>
      <c r="JW158" s="39"/>
      <c r="JX158" s="39"/>
      <c r="JY158" s="39"/>
      <c r="JZ158" s="39"/>
      <c r="KA158" s="39"/>
      <c r="KB158" s="39"/>
      <c r="KC158" s="39"/>
      <c r="KD158" s="39"/>
      <c r="KE158" s="39"/>
      <c r="KF158" s="39"/>
      <c r="KG158" s="39"/>
      <c r="KH158" s="39"/>
      <c r="KI158" s="39"/>
      <c r="KJ158" s="39"/>
      <c r="KK158" s="39"/>
      <c r="KL158" s="39"/>
    </row>
    <row r="159" spans="1:300" s="41" customFormat="1" ht="31.95" customHeight="1" x14ac:dyDescent="0.3">
      <c r="A159" s="17" t="s">
        <v>217</v>
      </c>
      <c r="B159" s="18" t="s">
        <v>216</v>
      </c>
      <c r="C159" s="19" t="s">
        <v>29</v>
      </c>
      <c r="D159" s="18" t="s">
        <v>39</v>
      </c>
      <c r="E159" s="20" t="s">
        <v>80</v>
      </c>
      <c r="F159" s="20" t="s">
        <v>1166</v>
      </c>
      <c r="G159" s="21">
        <v>47.300000000000004</v>
      </c>
      <c r="H159" s="21">
        <v>49.665000000000006</v>
      </c>
      <c r="I159" s="22">
        <v>22.300000000000004</v>
      </c>
      <c r="J159" s="23">
        <v>0.9</v>
      </c>
      <c r="K159" s="23">
        <v>23.200000000000003</v>
      </c>
      <c r="L159" s="23">
        <v>25.200000000000003</v>
      </c>
      <c r="M159" s="23">
        <v>2</v>
      </c>
      <c r="N159" s="21">
        <f t="shared" si="24"/>
        <v>30.160000000000004</v>
      </c>
      <c r="O159" s="21">
        <f t="shared" si="25"/>
        <v>31.366400000000002</v>
      </c>
      <c r="P159" s="21">
        <f>N159+M159</f>
        <v>32.160000000000004</v>
      </c>
      <c r="Q159" s="21">
        <f>O159+M159</f>
        <v>33.366399999999999</v>
      </c>
      <c r="R159" s="24">
        <f t="shared" si="21"/>
        <v>0.23076923076923078</v>
      </c>
      <c r="S159" s="29">
        <f t="shared" si="20"/>
        <v>0.36844055169636569</v>
      </c>
      <c r="T159" s="20" t="s">
        <v>21</v>
      </c>
      <c r="U159" s="42" t="s">
        <v>30</v>
      </c>
      <c r="V159" s="20" t="s">
        <v>23</v>
      </c>
      <c r="W159" s="20" t="s">
        <v>808</v>
      </c>
      <c r="X159" s="19" t="s">
        <v>25</v>
      </c>
      <c r="Y159" s="20" t="s">
        <v>462</v>
      </c>
      <c r="Z159" s="20" t="s">
        <v>1004</v>
      </c>
      <c r="AA159" s="20" t="s">
        <v>28</v>
      </c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  <c r="GE159" s="39"/>
      <c r="GF159" s="39"/>
      <c r="GG159" s="39"/>
      <c r="GH159" s="39"/>
      <c r="GI159" s="39"/>
      <c r="GJ159" s="39"/>
      <c r="GK159" s="39"/>
      <c r="GL159" s="39"/>
      <c r="GM159" s="39"/>
      <c r="GN159" s="39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  <c r="HE159" s="39"/>
      <c r="HF159" s="39"/>
      <c r="HG159" s="39"/>
      <c r="HH159" s="39"/>
      <c r="HI159" s="39"/>
      <c r="HJ159" s="39"/>
      <c r="HK159" s="39"/>
      <c r="HL159" s="39"/>
      <c r="HM159" s="39"/>
      <c r="HN159" s="39"/>
      <c r="HO159" s="39"/>
      <c r="HP159" s="39"/>
      <c r="HQ159" s="39"/>
      <c r="HR159" s="39"/>
      <c r="HS159" s="39"/>
      <c r="HT159" s="39"/>
      <c r="HU159" s="39"/>
      <c r="HV159" s="39"/>
      <c r="HW159" s="39"/>
      <c r="HX159" s="39"/>
      <c r="HY159" s="39"/>
      <c r="HZ159" s="39"/>
      <c r="IA159" s="39"/>
      <c r="IB159" s="39"/>
      <c r="IC159" s="39"/>
      <c r="ID159" s="39"/>
      <c r="IE159" s="39"/>
      <c r="IF159" s="39"/>
      <c r="IG159" s="39"/>
      <c r="IH159" s="39"/>
      <c r="II159" s="39"/>
      <c r="IJ159" s="39"/>
      <c r="IK159" s="39"/>
      <c r="IL159" s="39"/>
      <c r="IM159" s="39"/>
      <c r="IN159" s="39"/>
      <c r="IO159" s="39"/>
      <c r="IP159" s="39"/>
      <c r="IQ159" s="39"/>
      <c r="IR159" s="39"/>
      <c r="IS159" s="39"/>
      <c r="IT159" s="39"/>
      <c r="IU159" s="39"/>
      <c r="IV159" s="39"/>
      <c r="IW159" s="39"/>
      <c r="IX159" s="39"/>
      <c r="IY159" s="39"/>
      <c r="IZ159" s="39"/>
      <c r="JA159" s="39"/>
      <c r="JB159" s="39"/>
      <c r="JC159" s="39"/>
      <c r="JD159" s="39"/>
      <c r="JE159" s="39"/>
      <c r="JF159" s="39"/>
      <c r="JG159" s="39"/>
      <c r="JH159" s="39"/>
      <c r="JI159" s="39"/>
      <c r="JJ159" s="39"/>
      <c r="JK159" s="39"/>
      <c r="JL159" s="39"/>
      <c r="JM159" s="39"/>
      <c r="JN159" s="39"/>
      <c r="JO159" s="39"/>
      <c r="JP159" s="39"/>
      <c r="JQ159" s="39"/>
      <c r="JR159" s="39"/>
      <c r="JS159" s="39"/>
      <c r="JT159" s="39"/>
      <c r="JU159" s="39"/>
      <c r="JV159" s="39"/>
      <c r="JW159" s="39"/>
      <c r="JX159" s="39"/>
      <c r="JY159" s="39"/>
      <c r="JZ159" s="39"/>
      <c r="KA159" s="39"/>
      <c r="KB159" s="39"/>
      <c r="KC159" s="39"/>
      <c r="KD159" s="39"/>
      <c r="KE159" s="39"/>
      <c r="KF159" s="39"/>
      <c r="KG159" s="39"/>
      <c r="KH159" s="39"/>
      <c r="KI159" s="39"/>
      <c r="KJ159" s="39"/>
      <c r="KK159" s="39"/>
      <c r="KL159" s="39"/>
    </row>
    <row r="160" spans="1:300" s="41" customFormat="1" ht="31.95" customHeight="1" x14ac:dyDescent="0.3">
      <c r="A160" s="17" t="s">
        <v>218</v>
      </c>
      <c r="B160" s="18" t="s">
        <v>219</v>
      </c>
      <c r="C160" s="19" t="s">
        <v>220</v>
      </c>
      <c r="D160" s="18" t="s">
        <v>18</v>
      </c>
      <c r="E160" s="20" t="s">
        <v>129</v>
      </c>
      <c r="F160" s="20" t="s">
        <v>1184</v>
      </c>
      <c r="G160" s="21">
        <f>N160*1.25</f>
        <v>55.493750000000013</v>
      </c>
      <c r="H160" s="21">
        <v>58.268437500000012</v>
      </c>
      <c r="I160" s="22">
        <v>29.850000000000009</v>
      </c>
      <c r="J160" s="23">
        <v>1.3</v>
      </c>
      <c r="K160" s="23">
        <v>34.150000000000006</v>
      </c>
      <c r="L160" s="23" t="s">
        <v>20</v>
      </c>
      <c r="M160" s="23" t="s">
        <v>20</v>
      </c>
      <c r="N160" s="21">
        <f t="shared" si="24"/>
        <v>44.39500000000001</v>
      </c>
      <c r="O160" s="21">
        <f t="shared" si="25"/>
        <v>46.170800000000014</v>
      </c>
      <c r="P160" s="21" t="s">
        <v>20</v>
      </c>
      <c r="Q160" s="21" t="s">
        <v>1332</v>
      </c>
      <c r="R160" s="24">
        <f t="shared" si="21"/>
        <v>0.23076923076923081</v>
      </c>
      <c r="S160" s="29">
        <f t="shared" si="20"/>
        <v>0.20761904761904754</v>
      </c>
      <c r="T160" s="20" t="s">
        <v>21</v>
      </c>
      <c r="U160" s="19" t="s">
        <v>22</v>
      </c>
      <c r="V160" s="20" t="s">
        <v>23</v>
      </c>
      <c r="W160" s="20" t="s">
        <v>808</v>
      </c>
      <c r="X160" s="19" t="s">
        <v>25</v>
      </c>
      <c r="Y160" s="20" t="s">
        <v>26</v>
      </c>
      <c r="Z160" s="20" t="s">
        <v>1003</v>
      </c>
      <c r="AA160" s="20" t="s">
        <v>28</v>
      </c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  <c r="GE160" s="39"/>
      <c r="GF160" s="39"/>
      <c r="GG160" s="39"/>
      <c r="GH160" s="39"/>
      <c r="GI160" s="39"/>
      <c r="GJ160" s="39"/>
      <c r="GK160" s="39"/>
      <c r="GL160" s="39"/>
      <c r="GM160" s="39"/>
      <c r="GN160" s="39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  <c r="HE160" s="39"/>
      <c r="HF160" s="39"/>
      <c r="HG160" s="39"/>
      <c r="HH160" s="39"/>
      <c r="HI160" s="39"/>
      <c r="HJ160" s="39"/>
      <c r="HK160" s="39"/>
      <c r="HL160" s="39"/>
      <c r="HM160" s="39"/>
      <c r="HN160" s="39"/>
      <c r="HO160" s="39"/>
      <c r="HP160" s="39"/>
      <c r="HQ160" s="39"/>
      <c r="HR160" s="39"/>
      <c r="HS160" s="39"/>
      <c r="HT160" s="39"/>
      <c r="HU160" s="39"/>
      <c r="HV160" s="39"/>
      <c r="HW160" s="39"/>
      <c r="HX160" s="39"/>
      <c r="HY160" s="39"/>
      <c r="HZ160" s="39"/>
      <c r="IA160" s="39"/>
      <c r="IB160" s="39"/>
      <c r="IC160" s="39"/>
      <c r="ID160" s="39"/>
      <c r="IE160" s="39"/>
      <c r="IF160" s="39"/>
      <c r="IG160" s="39"/>
      <c r="IH160" s="39"/>
      <c r="II160" s="39"/>
      <c r="IJ160" s="39"/>
      <c r="IK160" s="39"/>
      <c r="IL160" s="39"/>
      <c r="IM160" s="39"/>
      <c r="IN160" s="39"/>
      <c r="IO160" s="39"/>
      <c r="IP160" s="39"/>
      <c r="IQ160" s="39"/>
      <c r="IR160" s="39"/>
      <c r="IS160" s="39"/>
      <c r="IT160" s="39"/>
      <c r="IU160" s="39"/>
      <c r="IV160" s="39"/>
      <c r="IW160" s="39"/>
      <c r="IX160" s="39"/>
      <c r="IY160" s="39"/>
      <c r="IZ160" s="39"/>
      <c r="JA160" s="39"/>
      <c r="JB160" s="39"/>
      <c r="JC160" s="39"/>
      <c r="JD160" s="39"/>
      <c r="JE160" s="39"/>
      <c r="JF160" s="39"/>
      <c r="JG160" s="39"/>
      <c r="JH160" s="39"/>
      <c r="JI160" s="39"/>
      <c r="JJ160" s="39"/>
      <c r="JK160" s="39"/>
      <c r="JL160" s="39"/>
      <c r="JM160" s="39"/>
      <c r="JN160" s="39"/>
      <c r="JO160" s="39"/>
      <c r="JP160" s="39"/>
      <c r="JQ160" s="39"/>
      <c r="JR160" s="39"/>
      <c r="JS160" s="39"/>
      <c r="JT160" s="39"/>
      <c r="JU160" s="39"/>
      <c r="JV160" s="39"/>
      <c r="JW160" s="39"/>
      <c r="JX160" s="39"/>
      <c r="JY160" s="39"/>
      <c r="JZ160" s="39"/>
      <c r="KA160" s="39"/>
      <c r="KB160" s="39"/>
      <c r="KC160" s="39"/>
      <c r="KD160" s="39"/>
      <c r="KE160" s="39"/>
      <c r="KF160" s="39"/>
      <c r="KG160" s="39"/>
      <c r="KH160" s="39"/>
      <c r="KI160" s="39"/>
      <c r="KJ160" s="39"/>
      <c r="KK160" s="39"/>
    </row>
    <row r="161" spans="1:300" s="41" customFormat="1" ht="31.95" customHeight="1" x14ac:dyDescent="0.3">
      <c r="A161" s="17" t="s">
        <v>221</v>
      </c>
      <c r="B161" s="18" t="s">
        <v>219</v>
      </c>
      <c r="C161" s="19" t="s">
        <v>77</v>
      </c>
      <c r="D161" s="18" t="s">
        <v>18</v>
      </c>
      <c r="E161" s="20" t="s">
        <v>129</v>
      </c>
      <c r="F161" s="20" t="s">
        <v>1184</v>
      </c>
      <c r="G161" s="21">
        <f>N161*1.25</f>
        <v>57.525000000000013</v>
      </c>
      <c r="H161" s="21">
        <v>60.401250000000012</v>
      </c>
      <c r="I161" s="22">
        <v>31.100000000000009</v>
      </c>
      <c r="J161" s="23">
        <v>1.3</v>
      </c>
      <c r="K161" s="23">
        <v>35.400000000000006</v>
      </c>
      <c r="L161" s="23" t="s">
        <v>20</v>
      </c>
      <c r="M161" s="23" t="s">
        <v>20</v>
      </c>
      <c r="N161" s="21">
        <f t="shared" si="24"/>
        <v>46.02000000000001</v>
      </c>
      <c r="O161" s="21">
        <f t="shared" si="25"/>
        <v>47.860800000000012</v>
      </c>
      <c r="P161" s="21" t="s">
        <v>20</v>
      </c>
      <c r="Q161" s="21" t="s">
        <v>1332</v>
      </c>
      <c r="R161" s="24">
        <f t="shared" si="21"/>
        <v>0.23076923076923081</v>
      </c>
      <c r="S161" s="29">
        <f t="shared" si="20"/>
        <v>0.20761904761904756</v>
      </c>
      <c r="T161" s="20" t="s">
        <v>21</v>
      </c>
      <c r="U161" s="19" t="s">
        <v>22</v>
      </c>
      <c r="V161" s="20" t="s">
        <v>23</v>
      </c>
      <c r="W161" s="20" t="s">
        <v>808</v>
      </c>
      <c r="X161" s="19" t="s">
        <v>25</v>
      </c>
      <c r="Y161" s="20" t="s">
        <v>26</v>
      </c>
      <c r="Z161" s="20" t="s">
        <v>1003</v>
      </c>
      <c r="AA161" s="20" t="s">
        <v>28</v>
      </c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  <c r="GN161" s="39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  <c r="HI161" s="39"/>
      <c r="HJ161" s="39"/>
      <c r="HK161" s="39"/>
      <c r="HL161" s="39"/>
      <c r="HM161" s="39"/>
      <c r="HN161" s="39"/>
      <c r="HO161" s="39"/>
      <c r="HP161" s="39"/>
      <c r="HQ161" s="39"/>
      <c r="HR161" s="39"/>
      <c r="HS161" s="39"/>
      <c r="HT161" s="39"/>
      <c r="HU161" s="39"/>
      <c r="HV161" s="39"/>
      <c r="HW161" s="39"/>
      <c r="HX161" s="39"/>
      <c r="HY161" s="39"/>
      <c r="HZ161" s="39"/>
      <c r="IA161" s="39"/>
      <c r="IB161" s="39"/>
      <c r="IC161" s="39"/>
      <c r="ID161" s="39"/>
      <c r="IE161" s="39"/>
      <c r="IF161" s="39"/>
      <c r="IG161" s="39"/>
      <c r="IH161" s="39"/>
      <c r="II161" s="39"/>
      <c r="IJ161" s="39"/>
      <c r="IK161" s="39"/>
      <c r="IL161" s="39"/>
      <c r="IM161" s="39"/>
      <c r="IN161" s="39"/>
      <c r="IO161" s="39"/>
      <c r="IP161" s="39"/>
      <c r="IQ161" s="39"/>
      <c r="IR161" s="39"/>
      <c r="IS161" s="39"/>
      <c r="IT161" s="39"/>
      <c r="IU161" s="39"/>
      <c r="IV161" s="39"/>
      <c r="IW161" s="39"/>
      <c r="IX161" s="39"/>
      <c r="IY161" s="39"/>
      <c r="IZ161" s="39"/>
      <c r="JA161" s="39"/>
      <c r="JB161" s="39"/>
      <c r="JC161" s="39"/>
      <c r="JD161" s="39"/>
      <c r="JE161" s="39"/>
      <c r="JF161" s="39"/>
      <c r="JG161" s="39"/>
      <c r="JH161" s="39"/>
      <c r="JI161" s="39"/>
      <c r="JJ161" s="39"/>
      <c r="JK161" s="39"/>
      <c r="JL161" s="39"/>
      <c r="JM161" s="39"/>
      <c r="JN161" s="39"/>
      <c r="JO161" s="39"/>
      <c r="JP161" s="39"/>
      <c r="JQ161" s="39"/>
      <c r="JR161" s="39"/>
      <c r="JS161" s="39"/>
      <c r="JT161" s="39"/>
      <c r="JU161" s="39"/>
      <c r="JV161" s="39"/>
      <c r="JW161" s="39"/>
      <c r="JX161" s="39"/>
      <c r="JY161" s="39"/>
      <c r="JZ161" s="39"/>
      <c r="KA161" s="39"/>
      <c r="KB161" s="39"/>
      <c r="KC161" s="39"/>
      <c r="KD161" s="39"/>
      <c r="KE161" s="39"/>
      <c r="KF161" s="39"/>
      <c r="KG161" s="39"/>
      <c r="KH161" s="39"/>
      <c r="KI161" s="39"/>
      <c r="KJ161" s="39"/>
      <c r="KK161" s="39"/>
    </row>
    <row r="162" spans="1:300" s="41" customFormat="1" ht="31.95" customHeight="1" x14ac:dyDescent="0.3">
      <c r="A162" s="17" t="s">
        <v>222</v>
      </c>
      <c r="B162" s="18" t="s">
        <v>223</v>
      </c>
      <c r="C162" s="19" t="s">
        <v>33</v>
      </c>
      <c r="D162" s="18" t="s">
        <v>18</v>
      </c>
      <c r="E162" s="20" t="s">
        <v>54</v>
      </c>
      <c r="F162" s="20" t="s">
        <v>1161</v>
      </c>
      <c r="G162" s="21">
        <v>48.79</v>
      </c>
      <c r="H162" s="21">
        <v>51.229500000000002</v>
      </c>
      <c r="I162" s="22">
        <v>23.79</v>
      </c>
      <c r="J162" s="23">
        <v>1.3</v>
      </c>
      <c r="K162" s="23">
        <v>25.09</v>
      </c>
      <c r="L162" s="23" t="s">
        <v>20</v>
      </c>
      <c r="M162" s="23" t="s">
        <v>20</v>
      </c>
      <c r="N162" s="21">
        <f t="shared" si="24"/>
        <v>32.617000000000004</v>
      </c>
      <c r="O162" s="21">
        <f t="shared" si="25"/>
        <v>33.921680000000002</v>
      </c>
      <c r="P162" s="21" t="s">
        <v>20</v>
      </c>
      <c r="Q162" s="21" t="s">
        <v>1332</v>
      </c>
      <c r="R162" s="24">
        <f t="shared" si="21"/>
        <v>0.23076923076923087</v>
      </c>
      <c r="S162" s="29">
        <f t="shared" si="20"/>
        <v>0.33784870045579207</v>
      </c>
      <c r="T162" s="20" t="s">
        <v>21</v>
      </c>
      <c r="U162" s="19" t="s">
        <v>22</v>
      </c>
      <c r="V162" s="20" t="s">
        <v>23</v>
      </c>
      <c r="W162" s="20" t="s">
        <v>808</v>
      </c>
      <c r="X162" s="19" t="s">
        <v>25</v>
      </c>
      <c r="Y162" s="20" t="s">
        <v>26</v>
      </c>
      <c r="Z162" s="20" t="s">
        <v>1003</v>
      </c>
      <c r="AA162" s="20" t="s">
        <v>28</v>
      </c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  <c r="GE162" s="39"/>
      <c r="GF162" s="39"/>
      <c r="GG162" s="39"/>
      <c r="GH162" s="39"/>
      <c r="GI162" s="39"/>
      <c r="GJ162" s="39"/>
      <c r="GK162" s="39"/>
      <c r="GL162" s="39"/>
      <c r="GM162" s="39"/>
      <c r="GN162" s="39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  <c r="HE162" s="39"/>
      <c r="HF162" s="39"/>
      <c r="HG162" s="39"/>
      <c r="HH162" s="39"/>
      <c r="HI162" s="39"/>
      <c r="HJ162" s="39"/>
      <c r="HK162" s="39"/>
      <c r="HL162" s="39"/>
      <c r="HM162" s="39"/>
      <c r="HN162" s="39"/>
      <c r="HO162" s="39"/>
      <c r="HP162" s="39"/>
      <c r="HQ162" s="39"/>
      <c r="HR162" s="39"/>
      <c r="HS162" s="39"/>
      <c r="HT162" s="39"/>
      <c r="HU162" s="39"/>
      <c r="HV162" s="39"/>
      <c r="HW162" s="39"/>
      <c r="HX162" s="39"/>
      <c r="HY162" s="39"/>
      <c r="HZ162" s="39"/>
      <c r="IA162" s="39"/>
      <c r="IB162" s="39"/>
      <c r="IC162" s="39"/>
      <c r="ID162" s="39"/>
      <c r="IE162" s="39"/>
      <c r="IF162" s="39"/>
      <c r="IG162" s="39"/>
      <c r="IH162" s="39"/>
      <c r="II162" s="39"/>
      <c r="IJ162" s="39"/>
      <c r="IK162" s="39"/>
      <c r="IL162" s="39"/>
      <c r="IM162" s="39"/>
      <c r="IN162" s="39"/>
      <c r="IO162" s="39"/>
      <c r="IP162" s="39"/>
      <c r="IQ162" s="39"/>
      <c r="IR162" s="39"/>
      <c r="IS162" s="39"/>
      <c r="IT162" s="39"/>
      <c r="IU162" s="39"/>
      <c r="IV162" s="39"/>
      <c r="IW162" s="39"/>
      <c r="IX162" s="39"/>
      <c r="IY162" s="39"/>
      <c r="IZ162" s="39"/>
      <c r="JA162" s="39"/>
      <c r="JB162" s="39"/>
      <c r="JC162" s="39"/>
      <c r="JD162" s="39"/>
      <c r="JE162" s="39"/>
      <c r="JF162" s="39"/>
      <c r="JG162" s="39"/>
      <c r="JH162" s="39"/>
      <c r="JI162" s="39"/>
      <c r="JJ162" s="39"/>
      <c r="JK162" s="39"/>
      <c r="JL162" s="39"/>
      <c r="JM162" s="39"/>
      <c r="JN162" s="39"/>
      <c r="JO162" s="39"/>
      <c r="JP162" s="39"/>
      <c r="JQ162" s="39"/>
      <c r="JR162" s="39"/>
      <c r="JS162" s="39"/>
      <c r="JT162" s="39"/>
      <c r="JU162" s="39"/>
      <c r="JV162" s="39"/>
      <c r="JW162" s="39"/>
      <c r="JX162" s="39"/>
      <c r="JY162" s="39"/>
      <c r="JZ162" s="39"/>
      <c r="KA162" s="39"/>
      <c r="KB162" s="39"/>
      <c r="KC162" s="39"/>
      <c r="KD162" s="39"/>
      <c r="KE162" s="39"/>
      <c r="KF162" s="39"/>
      <c r="KG162" s="39"/>
      <c r="KH162" s="39"/>
      <c r="KI162" s="39"/>
      <c r="KJ162" s="39"/>
      <c r="KK162" s="39"/>
      <c r="KL162" s="39"/>
    </row>
    <row r="163" spans="1:300" s="41" customFormat="1" ht="31.95" customHeight="1" x14ac:dyDescent="0.3">
      <c r="A163" s="17" t="s">
        <v>224</v>
      </c>
      <c r="B163" s="18" t="s">
        <v>225</v>
      </c>
      <c r="C163" s="19" t="s">
        <v>77</v>
      </c>
      <c r="D163" s="18" t="s">
        <v>18</v>
      </c>
      <c r="E163" s="20" t="s">
        <v>48</v>
      </c>
      <c r="F163" s="20" t="s">
        <v>1172</v>
      </c>
      <c r="G163" s="21">
        <v>65.2</v>
      </c>
      <c r="H163" s="21">
        <v>68.460000000000008</v>
      </c>
      <c r="I163" s="22">
        <v>32.200000000000003</v>
      </c>
      <c r="J163" s="23">
        <v>1.3</v>
      </c>
      <c r="K163" s="23">
        <v>36.5</v>
      </c>
      <c r="L163" s="23" t="s">
        <v>20</v>
      </c>
      <c r="M163" s="23" t="s">
        <v>20</v>
      </c>
      <c r="N163" s="21">
        <f t="shared" si="24"/>
        <v>47.45</v>
      </c>
      <c r="O163" s="21">
        <f t="shared" si="25"/>
        <v>49.348000000000006</v>
      </c>
      <c r="P163" s="21" t="s">
        <v>20</v>
      </c>
      <c r="Q163" s="21" t="s">
        <v>1332</v>
      </c>
      <c r="R163" s="24">
        <f t="shared" si="21"/>
        <v>0.23076923076923081</v>
      </c>
      <c r="S163" s="29">
        <f t="shared" si="20"/>
        <v>0.2791703184341221</v>
      </c>
      <c r="T163" s="20" t="s">
        <v>21</v>
      </c>
      <c r="U163" s="19" t="s">
        <v>22</v>
      </c>
      <c r="V163" s="20" t="s">
        <v>23</v>
      </c>
      <c r="W163" s="20" t="s">
        <v>808</v>
      </c>
      <c r="X163" s="19" t="s">
        <v>25</v>
      </c>
      <c r="Y163" s="20" t="s">
        <v>26</v>
      </c>
      <c r="Z163" s="20" t="s">
        <v>1003</v>
      </c>
      <c r="AA163" s="20" t="s">
        <v>28</v>
      </c>
    </row>
    <row r="164" spans="1:300" s="41" customFormat="1" ht="31.95" customHeight="1" x14ac:dyDescent="0.3">
      <c r="A164" s="17" t="s">
        <v>226</v>
      </c>
      <c r="B164" s="18" t="s">
        <v>227</v>
      </c>
      <c r="C164" s="19" t="s">
        <v>77</v>
      </c>
      <c r="D164" s="18" t="s">
        <v>18</v>
      </c>
      <c r="E164" s="20" t="s">
        <v>78</v>
      </c>
      <c r="F164" s="20" t="s">
        <v>1185</v>
      </c>
      <c r="G164" s="21">
        <f>N164*1.25</f>
        <v>40.300000000000004</v>
      </c>
      <c r="H164" s="21">
        <v>42.315000000000005</v>
      </c>
      <c r="I164" s="22">
        <v>20.5</v>
      </c>
      <c r="J164" s="23">
        <v>1.3</v>
      </c>
      <c r="K164" s="23">
        <v>24.8</v>
      </c>
      <c r="L164" s="23" t="s">
        <v>20</v>
      </c>
      <c r="M164" s="23" t="s">
        <v>20</v>
      </c>
      <c r="N164" s="21">
        <f t="shared" si="24"/>
        <v>32.24</v>
      </c>
      <c r="O164" s="21">
        <f t="shared" si="25"/>
        <v>33.529600000000002</v>
      </c>
      <c r="P164" s="21" t="s">
        <v>20</v>
      </c>
      <c r="Q164" s="21" t="s">
        <v>1332</v>
      </c>
      <c r="R164" s="24">
        <f t="shared" si="21"/>
        <v>0.23076923076923078</v>
      </c>
      <c r="S164" s="29">
        <f t="shared" si="20"/>
        <v>0.20761904761904765</v>
      </c>
      <c r="T164" s="20" t="s">
        <v>21</v>
      </c>
      <c r="U164" s="19" t="s">
        <v>22</v>
      </c>
      <c r="V164" s="20" t="s">
        <v>23</v>
      </c>
      <c r="W164" s="20" t="s">
        <v>808</v>
      </c>
      <c r="X164" s="19" t="s">
        <v>25</v>
      </c>
      <c r="Y164" s="20" t="s">
        <v>26</v>
      </c>
      <c r="Z164" s="20" t="s">
        <v>1003</v>
      </c>
      <c r="AA164" s="20" t="s">
        <v>28</v>
      </c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  <c r="GE164" s="39"/>
      <c r="GF164" s="39"/>
      <c r="GG164" s="39"/>
      <c r="GH164" s="39"/>
      <c r="GI164" s="39"/>
      <c r="GJ164" s="39"/>
      <c r="GK164" s="39"/>
      <c r="GL164" s="39"/>
      <c r="GM164" s="39"/>
      <c r="GN164" s="39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  <c r="HE164" s="39"/>
      <c r="HF164" s="39"/>
      <c r="HG164" s="39"/>
      <c r="HH164" s="39"/>
      <c r="HI164" s="39"/>
      <c r="HJ164" s="39"/>
      <c r="HK164" s="39"/>
      <c r="HL164" s="39"/>
      <c r="HM164" s="39"/>
      <c r="HN164" s="39"/>
      <c r="HO164" s="39"/>
      <c r="HP164" s="39"/>
      <c r="HQ164" s="39"/>
      <c r="HR164" s="39"/>
      <c r="HS164" s="39"/>
      <c r="HT164" s="39"/>
      <c r="HU164" s="39"/>
      <c r="HV164" s="39"/>
      <c r="HW164" s="39"/>
      <c r="HX164" s="39"/>
      <c r="HY164" s="39"/>
      <c r="HZ164" s="39"/>
      <c r="IA164" s="39"/>
      <c r="IB164" s="39"/>
      <c r="IC164" s="39"/>
      <c r="ID164" s="39"/>
      <c r="IE164" s="39"/>
      <c r="IF164" s="39"/>
      <c r="IG164" s="39"/>
      <c r="IH164" s="39"/>
      <c r="II164" s="39"/>
      <c r="IJ164" s="39"/>
      <c r="IK164" s="39"/>
      <c r="IL164" s="39"/>
      <c r="IM164" s="39"/>
      <c r="IN164" s="39"/>
      <c r="IO164" s="39"/>
      <c r="IP164" s="39"/>
      <c r="IQ164" s="39"/>
      <c r="IR164" s="39"/>
      <c r="IS164" s="39"/>
      <c r="IT164" s="39"/>
      <c r="IU164" s="39"/>
      <c r="IV164" s="39"/>
      <c r="IW164" s="39"/>
      <c r="IX164" s="39"/>
      <c r="IY164" s="39"/>
      <c r="IZ164" s="39"/>
      <c r="JA164" s="39"/>
      <c r="JB164" s="39"/>
      <c r="JC164" s="39"/>
      <c r="JD164" s="39"/>
      <c r="JE164" s="39"/>
      <c r="JF164" s="39"/>
      <c r="JG164" s="39"/>
      <c r="JH164" s="39"/>
      <c r="JI164" s="39"/>
      <c r="JJ164" s="39"/>
      <c r="JK164" s="39"/>
      <c r="JL164" s="39"/>
      <c r="JM164" s="39"/>
      <c r="JN164" s="39"/>
      <c r="JO164" s="39"/>
      <c r="JP164" s="39"/>
      <c r="JQ164" s="39"/>
      <c r="JR164" s="39"/>
      <c r="JS164" s="39"/>
      <c r="JT164" s="39"/>
      <c r="JU164" s="39"/>
      <c r="JV164" s="39"/>
      <c r="JW164" s="39"/>
      <c r="JX164" s="39"/>
      <c r="JY164" s="39"/>
      <c r="JZ164" s="39"/>
      <c r="KA164" s="39"/>
      <c r="KB164" s="39"/>
      <c r="KC164" s="39"/>
      <c r="KD164" s="39"/>
      <c r="KE164" s="39"/>
      <c r="KF164" s="39"/>
      <c r="KG164" s="39"/>
      <c r="KH164" s="39"/>
      <c r="KI164" s="39"/>
      <c r="KJ164" s="39"/>
      <c r="KK164" s="39"/>
    </row>
    <row r="165" spans="1:300" s="41" customFormat="1" ht="31.95" customHeight="1" x14ac:dyDescent="0.3">
      <c r="A165" s="17" t="s">
        <v>1034</v>
      </c>
      <c r="B165" s="18" t="s">
        <v>227</v>
      </c>
      <c r="C165" s="19" t="s">
        <v>29</v>
      </c>
      <c r="D165" s="18" t="s">
        <v>36</v>
      </c>
      <c r="E165" s="20" t="s">
        <v>157</v>
      </c>
      <c r="F165" s="20" t="s">
        <v>1185</v>
      </c>
      <c r="G165" s="21">
        <v>41.75</v>
      </c>
      <c r="H165" s="21">
        <v>43.837499999999999</v>
      </c>
      <c r="I165" s="22">
        <v>18.750000000000004</v>
      </c>
      <c r="J165" s="23">
        <v>1.1000000000000001</v>
      </c>
      <c r="K165" s="23">
        <v>22.850000000000005</v>
      </c>
      <c r="L165" s="23">
        <v>24.850000000000005</v>
      </c>
      <c r="M165" s="23">
        <v>2</v>
      </c>
      <c r="N165" s="21">
        <f t="shared" si="24"/>
        <v>29.705000000000009</v>
      </c>
      <c r="O165" s="21">
        <f t="shared" si="25"/>
        <v>30.893200000000011</v>
      </c>
      <c r="P165" s="21">
        <f>N165+M165</f>
        <v>31.705000000000009</v>
      </c>
      <c r="Q165" s="21">
        <f>O165+M165</f>
        <v>32.893200000000007</v>
      </c>
      <c r="R165" s="24">
        <f t="shared" si="21"/>
        <v>0.23076923076923084</v>
      </c>
      <c r="S165" s="29">
        <f t="shared" si="20"/>
        <v>0.29527915597376647</v>
      </c>
      <c r="T165" s="20" t="s">
        <v>21</v>
      </c>
      <c r="U165" s="42" t="s">
        <v>30</v>
      </c>
      <c r="V165" s="20" t="s">
        <v>23</v>
      </c>
      <c r="W165" s="20" t="s">
        <v>808</v>
      </c>
      <c r="X165" s="19" t="s">
        <v>25</v>
      </c>
      <c r="Y165" s="20" t="s">
        <v>412</v>
      </c>
      <c r="Z165" s="20" t="s">
        <v>1005</v>
      </c>
      <c r="AA165" s="20" t="s">
        <v>28</v>
      </c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39"/>
      <c r="EX165" s="39"/>
      <c r="EY165" s="39"/>
      <c r="EZ165" s="39"/>
      <c r="FA165" s="39"/>
      <c r="FB165" s="39"/>
      <c r="FC165" s="39"/>
      <c r="FD165" s="39"/>
      <c r="FE165" s="39"/>
      <c r="FF165" s="39"/>
      <c r="FG165" s="39"/>
      <c r="FH165" s="39"/>
      <c r="FI165" s="39"/>
      <c r="FJ165" s="39"/>
      <c r="FK165" s="39"/>
      <c r="FL165" s="39"/>
      <c r="FM165" s="39"/>
      <c r="FN165" s="39"/>
      <c r="FO165" s="39"/>
      <c r="FP165" s="39"/>
      <c r="FQ165" s="39"/>
      <c r="FR165" s="39"/>
      <c r="FS165" s="39"/>
      <c r="FT165" s="39"/>
      <c r="FU165" s="39"/>
      <c r="FV165" s="39"/>
      <c r="FW165" s="39"/>
      <c r="FX165" s="39"/>
      <c r="FY165" s="39"/>
      <c r="FZ165" s="39"/>
      <c r="GA165" s="39"/>
      <c r="GB165" s="39"/>
      <c r="GC165" s="39"/>
      <c r="GD165" s="39"/>
      <c r="GE165" s="39"/>
      <c r="GF165" s="39"/>
      <c r="GG165" s="39"/>
      <c r="GH165" s="39"/>
      <c r="GI165" s="39"/>
      <c r="GJ165" s="39"/>
      <c r="GK165" s="39"/>
      <c r="GL165" s="39"/>
      <c r="GM165" s="39"/>
      <c r="GN165" s="39"/>
      <c r="GO165" s="39"/>
      <c r="GP165" s="39"/>
      <c r="GQ165" s="39"/>
      <c r="GR165" s="39"/>
      <c r="GS165" s="39"/>
      <c r="GT165" s="39"/>
      <c r="GU165" s="39"/>
      <c r="GV165" s="39"/>
      <c r="GW165" s="39"/>
      <c r="GX165" s="39"/>
      <c r="GY165" s="39"/>
      <c r="GZ165" s="39"/>
      <c r="HA165" s="39"/>
      <c r="HB165" s="39"/>
      <c r="HC165" s="39"/>
      <c r="HD165" s="39"/>
      <c r="HE165" s="39"/>
      <c r="HF165" s="39"/>
      <c r="HG165" s="39"/>
      <c r="HH165" s="39"/>
      <c r="HI165" s="39"/>
      <c r="HJ165" s="39"/>
      <c r="HK165" s="39"/>
      <c r="HL165" s="39"/>
      <c r="HM165" s="39"/>
      <c r="HN165" s="39"/>
      <c r="HO165" s="39"/>
      <c r="HP165" s="39"/>
      <c r="HQ165" s="39"/>
      <c r="HR165" s="39"/>
      <c r="HS165" s="39"/>
      <c r="HT165" s="39"/>
      <c r="HU165" s="39"/>
      <c r="HV165" s="39"/>
      <c r="HW165" s="39"/>
      <c r="HX165" s="39"/>
      <c r="HY165" s="39"/>
      <c r="HZ165" s="39"/>
      <c r="IA165" s="39"/>
      <c r="IB165" s="39"/>
      <c r="IC165" s="39"/>
      <c r="ID165" s="39"/>
      <c r="IE165" s="39"/>
      <c r="IF165" s="39"/>
      <c r="IG165" s="39"/>
      <c r="IH165" s="39"/>
      <c r="II165" s="39"/>
      <c r="IJ165" s="39"/>
      <c r="IK165" s="39"/>
      <c r="IL165" s="39"/>
      <c r="IM165" s="39"/>
      <c r="IN165" s="39"/>
      <c r="IO165" s="39"/>
      <c r="IP165" s="39"/>
      <c r="IQ165" s="39"/>
      <c r="IR165" s="39"/>
      <c r="IS165" s="39"/>
      <c r="IT165" s="39"/>
      <c r="IU165" s="39"/>
      <c r="IV165" s="39"/>
      <c r="IW165" s="39"/>
      <c r="IX165" s="39"/>
      <c r="IY165" s="39"/>
      <c r="IZ165" s="39"/>
      <c r="JA165" s="39"/>
      <c r="JB165" s="39"/>
      <c r="JC165" s="39"/>
      <c r="JD165" s="39"/>
      <c r="JE165" s="39"/>
      <c r="JF165" s="39"/>
      <c r="JG165" s="39"/>
      <c r="JH165" s="39"/>
      <c r="JI165" s="39"/>
      <c r="JJ165" s="39"/>
      <c r="JK165" s="39"/>
      <c r="JL165" s="39"/>
      <c r="JM165" s="39"/>
      <c r="JN165" s="39"/>
      <c r="JO165" s="39"/>
      <c r="JP165" s="39"/>
      <c r="JQ165" s="39"/>
      <c r="JR165" s="39"/>
      <c r="JS165" s="39"/>
      <c r="JT165" s="39"/>
      <c r="JU165" s="39"/>
      <c r="JV165" s="39"/>
      <c r="JW165" s="39"/>
      <c r="JX165" s="39"/>
      <c r="JY165" s="39"/>
      <c r="JZ165" s="39"/>
      <c r="KA165" s="39"/>
      <c r="KB165" s="39"/>
      <c r="KC165" s="39"/>
      <c r="KD165" s="39"/>
      <c r="KE165" s="39"/>
      <c r="KF165" s="39"/>
      <c r="KG165" s="39"/>
      <c r="KH165" s="39"/>
      <c r="KI165" s="39"/>
      <c r="KJ165" s="39"/>
      <c r="KK165" s="39"/>
    </row>
    <row r="166" spans="1:300" s="41" customFormat="1" ht="31.95" customHeight="1" x14ac:dyDescent="0.3">
      <c r="A166" s="17" t="s">
        <v>228</v>
      </c>
      <c r="B166" s="18" t="s">
        <v>227</v>
      </c>
      <c r="C166" s="19" t="s">
        <v>29</v>
      </c>
      <c r="D166" s="18" t="s">
        <v>39</v>
      </c>
      <c r="E166" s="20" t="s">
        <v>157</v>
      </c>
      <c r="F166" s="20" t="s">
        <v>1185</v>
      </c>
      <c r="G166" s="21">
        <v>39.200000000000003</v>
      </c>
      <c r="H166" s="21">
        <v>41.160000000000004</v>
      </c>
      <c r="I166" s="22">
        <v>16.2</v>
      </c>
      <c r="J166" s="23">
        <v>0.9</v>
      </c>
      <c r="K166" s="23">
        <v>20.099999999999998</v>
      </c>
      <c r="L166" s="23">
        <v>22.099999999999998</v>
      </c>
      <c r="M166" s="23">
        <v>2</v>
      </c>
      <c r="N166" s="21">
        <f t="shared" si="24"/>
        <v>26.13</v>
      </c>
      <c r="O166" s="21">
        <f t="shared" si="25"/>
        <v>27.1752</v>
      </c>
      <c r="P166" s="21">
        <f>N166+M166</f>
        <v>28.13</v>
      </c>
      <c r="Q166" s="21">
        <f>O166+M166</f>
        <v>29.1752</v>
      </c>
      <c r="R166" s="24">
        <f t="shared" si="21"/>
        <v>0.23076923076923081</v>
      </c>
      <c r="S166" s="29">
        <f t="shared" si="20"/>
        <v>0.33976676384839655</v>
      </c>
      <c r="T166" s="20" t="s">
        <v>21</v>
      </c>
      <c r="U166" s="42" t="s">
        <v>30</v>
      </c>
      <c r="V166" s="20" t="s">
        <v>23</v>
      </c>
      <c r="W166" s="20" t="s">
        <v>808</v>
      </c>
      <c r="X166" s="19" t="s">
        <v>25</v>
      </c>
      <c r="Y166" s="20" t="s">
        <v>462</v>
      </c>
      <c r="Z166" s="20" t="s">
        <v>1004</v>
      </c>
      <c r="AA166" s="20" t="s">
        <v>28</v>
      </c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39"/>
      <c r="EX166" s="39"/>
      <c r="EY166" s="39"/>
      <c r="EZ166" s="39"/>
      <c r="FA166" s="39"/>
      <c r="FB166" s="39"/>
      <c r="FC166" s="39"/>
      <c r="FD166" s="39"/>
      <c r="FE166" s="39"/>
      <c r="FF166" s="39"/>
      <c r="FG166" s="39"/>
      <c r="FH166" s="39"/>
      <c r="FI166" s="39"/>
      <c r="FJ166" s="39"/>
      <c r="FK166" s="39"/>
      <c r="FL166" s="39"/>
      <c r="FM166" s="39"/>
      <c r="FN166" s="39"/>
      <c r="FO166" s="39"/>
      <c r="FP166" s="39"/>
      <c r="FQ166" s="39"/>
      <c r="FR166" s="39"/>
      <c r="FS166" s="39"/>
      <c r="FT166" s="39"/>
      <c r="FU166" s="39"/>
      <c r="FV166" s="39"/>
      <c r="FW166" s="39"/>
      <c r="FX166" s="39"/>
      <c r="FY166" s="39"/>
      <c r="FZ166" s="39"/>
      <c r="GA166" s="39"/>
      <c r="GB166" s="39"/>
      <c r="GC166" s="39"/>
      <c r="GD166" s="39"/>
      <c r="GE166" s="39"/>
      <c r="GF166" s="39"/>
      <c r="GG166" s="39"/>
      <c r="GH166" s="39"/>
      <c r="GI166" s="39"/>
      <c r="GJ166" s="39"/>
      <c r="GK166" s="39"/>
      <c r="GL166" s="39"/>
      <c r="GM166" s="39"/>
      <c r="GN166" s="39"/>
      <c r="GO166" s="39"/>
      <c r="GP166" s="39"/>
      <c r="GQ166" s="39"/>
      <c r="GR166" s="39"/>
      <c r="GS166" s="39"/>
      <c r="GT166" s="39"/>
      <c r="GU166" s="39"/>
      <c r="GV166" s="39"/>
      <c r="GW166" s="39"/>
      <c r="GX166" s="39"/>
      <c r="GY166" s="39"/>
      <c r="GZ166" s="39"/>
      <c r="HA166" s="39"/>
      <c r="HB166" s="39"/>
      <c r="HC166" s="39"/>
      <c r="HD166" s="39"/>
      <c r="HE166" s="39"/>
      <c r="HF166" s="39"/>
      <c r="HG166" s="39"/>
      <c r="HH166" s="39"/>
      <c r="HI166" s="39"/>
      <c r="HJ166" s="39"/>
      <c r="HK166" s="39"/>
      <c r="HL166" s="39"/>
      <c r="HM166" s="39"/>
      <c r="HN166" s="39"/>
      <c r="HO166" s="39"/>
      <c r="HP166" s="39"/>
      <c r="HQ166" s="39"/>
      <c r="HR166" s="39"/>
      <c r="HS166" s="39"/>
      <c r="HT166" s="39"/>
      <c r="HU166" s="39"/>
      <c r="HV166" s="39"/>
      <c r="HW166" s="39"/>
      <c r="HX166" s="39"/>
      <c r="HY166" s="39"/>
      <c r="HZ166" s="39"/>
      <c r="IA166" s="39"/>
      <c r="IB166" s="39"/>
      <c r="IC166" s="39"/>
      <c r="ID166" s="39"/>
      <c r="IE166" s="39"/>
      <c r="IF166" s="39"/>
      <c r="IG166" s="39"/>
      <c r="IH166" s="39"/>
      <c r="II166" s="39"/>
      <c r="IJ166" s="39"/>
      <c r="IK166" s="39"/>
      <c r="IL166" s="39"/>
      <c r="IM166" s="39"/>
      <c r="IN166" s="39"/>
      <c r="IO166" s="39"/>
      <c r="IP166" s="39"/>
      <c r="IQ166" s="39"/>
      <c r="IR166" s="39"/>
      <c r="IS166" s="39"/>
      <c r="IT166" s="39"/>
      <c r="IU166" s="39"/>
      <c r="IV166" s="39"/>
      <c r="IW166" s="39"/>
      <c r="IX166" s="39"/>
      <c r="IY166" s="39"/>
      <c r="IZ166" s="39"/>
      <c r="JA166" s="39"/>
      <c r="JB166" s="39"/>
      <c r="JC166" s="39"/>
      <c r="JD166" s="39"/>
      <c r="JE166" s="39"/>
      <c r="JF166" s="39"/>
      <c r="JG166" s="39"/>
      <c r="JH166" s="39"/>
      <c r="JI166" s="39"/>
      <c r="JJ166" s="39"/>
      <c r="JK166" s="39"/>
      <c r="JL166" s="39"/>
      <c r="JM166" s="39"/>
      <c r="JN166" s="39"/>
      <c r="JO166" s="39"/>
      <c r="JP166" s="39"/>
      <c r="JQ166" s="39"/>
      <c r="JR166" s="39"/>
      <c r="JS166" s="39"/>
      <c r="JT166" s="39"/>
      <c r="JU166" s="39"/>
      <c r="JV166" s="39"/>
      <c r="JW166" s="39"/>
      <c r="JX166" s="39"/>
      <c r="JY166" s="39"/>
      <c r="JZ166" s="39"/>
      <c r="KA166" s="39"/>
      <c r="KB166" s="39"/>
      <c r="KC166" s="39"/>
      <c r="KD166" s="39"/>
      <c r="KE166" s="39"/>
      <c r="KF166" s="39"/>
      <c r="KG166" s="39"/>
      <c r="KH166" s="39"/>
      <c r="KI166" s="39"/>
      <c r="KJ166" s="39"/>
      <c r="KK166" s="39"/>
    </row>
    <row r="167" spans="1:300" s="41" customFormat="1" ht="31.95" customHeight="1" x14ac:dyDescent="0.3">
      <c r="A167" s="17" t="s">
        <v>1095</v>
      </c>
      <c r="B167" s="18" t="s">
        <v>1132</v>
      </c>
      <c r="C167" s="19" t="s">
        <v>33</v>
      </c>
      <c r="D167" s="18" t="s">
        <v>18</v>
      </c>
      <c r="E167" s="20" t="s">
        <v>54</v>
      </c>
      <c r="F167" s="20" t="s">
        <v>1151</v>
      </c>
      <c r="G167" s="21"/>
      <c r="H167" s="21">
        <v>48.79</v>
      </c>
      <c r="I167" s="22">
        <f>VLOOKUP(A:A,'[1]ALL Carpet'!$A:$M,13,0)</f>
        <v>26.79</v>
      </c>
      <c r="J167" s="23">
        <v>1.3</v>
      </c>
      <c r="K167" s="23">
        <f>SUM(I167:J167)</f>
        <v>28.09</v>
      </c>
      <c r="L167" s="23" t="s">
        <v>20</v>
      </c>
      <c r="M167" s="23" t="s">
        <v>20</v>
      </c>
      <c r="N167" s="21"/>
      <c r="O167" s="21">
        <f>H167*0.8</f>
        <v>39.032000000000004</v>
      </c>
      <c r="P167" s="21" t="s">
        <v>20</v>
      </c>
      <c r="Q167" s="21" t="s">
        <v>1332</v>
      </c>
      <c r="R167" s="24" t="e">
        <f t="shared" si="21"/>
        <v>#DIV/0!</v>
      </c>
      <c r="S167" s="29">
        <f t="shared" si="20"/>
        <v>0.1999999999999999</v>
      </c>
      <c r="T167" s="20" t="s">
        <v>21</v>
      </c>
      <c r="U167" s="42" t="s">
        <v>22</v>
      </c>
      <c r="V167" s="20" t="s">
        <v>810</v>
      </c>
      <c r="W167" s="20" t="s">
        <v>808</v>
      </c>
      <c r="X167" s="19" t="s">
        <v>25</v>
      </c>
      <c r="Y167" s="20" t="s">
        <v>26</v>
      </c>
      <c r="Z167" s="20" t="s">
        <v>1003</v>
      </c>
      <c r="AA167" s="20" t="s">
        <v>28</v>
      </c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  <c r="ER167" s="39"/>
      <c r="ES167" s="39"/>
      <c r="ET167" s="39"/>
      <c r="EU167" s="39"/>
      <c r="EV167" s="39"/>
      <c r="EW167" s="39"/>
      <c r="EX167" s="39"/>
      <c r="EY167" s="39"/>
      <c r="EZ167" s="39"/>
      <c r="FA167" s="39"/>
      <c r="FB167" s="39"/>
      <c r="FC167" s="39"/>
      <c r="FD167" s="39"/>
      <c r="FE167" s="39"/>
      <c r="FF167" s="39"/>
      <c r="FG167" s="39"/>
      <c r="FH167" s="39"/>
      <c r="FI167" s="39"/>
      <c r="FJ167" s="39"/>
      <c r="FK167" s="39"/>
      <c r="FL167" s="39"/>
      <c r="FM167" s="39"/>
      <c r="FN167" s="39"/>
      <c r="FO167" s="39"/>
      <c r="FP167" s="39"/>
      <c r="FQ167" s="39"/>
      <c r="FR167" s="39"/>
      <c r="FS167" s="39"/>
      <c r="FT167" s="39"/>
      <c r="FU167" s="39"/>
      <c r="FV167" s="39"/>
      <c r="FW167" s="39"/>
      <c r="FX167" s="39"/>
      <c r="FY167" s="39"/>
      <c r="FZ167" s="39"/>
      <c r="GA167" s="39"/>
      <c r="GB167" s="39"/>
      <c r="GC167" s="39"/>
      <c r="GD167" s="39"/>
      <c r="GE167" s="39"/>
      <c r="GF167" s="39"/>
      <c r="GG167" s="39"/>
      <c r="GH167" s="39"/>
      <c r="GI167" s="39"/>
      <c r="GJ167" s="39"/>
      <c r="GK167" s="39"/>
      <c r="GL167" s="39"/>
      <c r="GM167" s="39"/>
      <c r="GN167" s="39"/>
      <c r="GO167" s="39"/>
      <c r="GP167" s="39"/>
      <c r="GQ167" s="39"/>
      <c r="GR167" s="39"/>
      <c r="GS167" s="39"/>
      <c r="GT167" s="39"/>
      <c r="GU167" s="39"/>
      <c r="GV167" s="39"/>
      <c r="GW167" s="39"/>
      <c r="GX167" s="39"/>
      <c r="GY167" s="39"/>
      <c r="GZ167" s="39"/>
      <c r="HA167" s="39"/>
      <c r="HB167" s="39"/>
      <c r="HC167" s="39"/>
      <c r="HD167" s="39"/>
      <c r="HE167" s="39"/>
      <c r="HF167" s="39"/>
      <c r="HG167" s="39"/>
      <c r="HH167" s="39"/>
      <c r="HI167" s="39"/>
      <c r="HJ167" s="39"/>
      <c r="HK167" s="39"/>
      <c r="HL167" s="39"/>
      <c r="HM167" s="39"/>
      <c r="HN167" s="39"/>
      <c r="HO167" s="39"/>
      <c r="HP167" s="39"/>
      <c r="HQ167" s="39"/>
      <c r="HR167" s="39"/>
      <c r="HS167" s="39"/>
      <c r="HT167" s="39"/>
      <c r="HU167" s="39"/>
      <c r="HV167" s="39"/>
      <c r="HW167" s="39"/>
      <c r="HX167" s="39"/>
      <c r="HY167" s="39"/>
      <c r="HZ167" s="39"/>
      <c r="IA167" s="39"/>
      <c r="IB167" s="39"/>
      <c r="IC167" s="39"/>
      <c r="ID167" s="39"/>
      <c r="IE167" s="39"/>
      <c r="IF167" s="39"/>
      <c r="IG167" s="39"/>
      <c r="IH167" s="39"/>
      <c r="II167" s="39"/>
      <c r="IJ167" s="39"/>
      <c r="IK167" s="39"/>
      <c r="IL167" s="39"/>
      <c r="IM167" s="39"/>
      <c r="IN167" s="39"/>
      <c r="IO167" s="39"/>
      <c r="IP167" s="39"/>
      <c r="IQ167" s="39"/>
      <c r="IR167" s="39"/>
      <c r="IS167" s="39"/>
      <c r="IT167" s="39"/>
      <c r="IU167" s="39"/>
      <c r="IV167" s="39"/>
      <c r="IW167" s="39"/>
      <c r="IX167" s="39"/>
      <c r="IY167" s="39"/>
      <c r="IZ167" s="39"/>
      <c r="JA167" s="39"/>
      <c r="JB167" s="39"/>
      <c r="JC167" s="39"/>
      <c r="JD167" s="39"/>
      <c r="JE167" s="39"/>
      <c r="JF167" s="39"/>
      <c r="JG167" s="39"/>
      <c r="JH167" s="39"/>
      <c r="JI167" s="39"/>
      <c r="JJ167" s="39"/>
      <c r="JK167" s="39"/>
      <c r="JL167" s="39"/>
      <c r="JM167" s="39"/>
      <c r="JN167" s="39"/>
      <c r="JO167" s="39"/>
      <c r="JP167" s="39"/>
      <c r="JQ167" s="39"/>
      <c r="JR167" s="39"/>
      <c r="JS167" s="39"/>
      <c r="JT167" s="39"/>
      <c r="JU167" s="39"/>
      <c r="JV167" s="39"/>
      <c r="JW167" s="39"/>
      <c r="JX167" s="39"/>
      <c r="JY167" s="39"/>
      <c r="JZ167" s="39"/>
      <c r="KA167" s="39"/>
      <c r="KB167" s="39"/>
      <c r="KC167" s="39"/>
      <c r="KD167" s="39"/>
      <c r="KE167" s="39"/>
      <c r="KF167" s="39"/>
      <c r="KG167" s="39"/>
      <c r="KH167" s="39"/>
      <c r="KI167" s="39"/>
      <c r="KJ167" s="39"/>
      <c r="KK167" s="39"/>
      <c r="KL167" s="39"/>
    </row>
    <row r="168" spans="1:300" s="41" customFormat="1" ht="31.95" customHeight="1" x14ac:dyDescent="0.3">
      <c r="A168" s="17" t="s">
        <v>1096</v>
      </c>
      <c r="B168" s="18" t="s">
        <v>1133</v>
      </c>
      <c r="C168" s="19" t="s">
        <v>33</v>
      </c>
      <c r="D168" s="18" t="s">
        <v>18</v>
      </c>
      <c r="E168" s="20" t="s">
        <v>80</v>
      </c>
      <c r="F168" s="20" t="s">
        <v>1151</v>
      </c>
      <c r="G168" s="21"/>
      <c r="H168" s="21">
        <v>48.79</v>
      </c>
      <c r="I168" s="22">
        <f>VLOOKUP(A:A,'[1]ALL Carpet'!$A:$M,13,0)</f>
        <v>26.79</v>
      </c>
      <c r="J168" s="23">
        <v>1.3</v>
      </c>
      <c r="K168" s="23">
        <f>SUM(I168:J168)</f>
        <v>28.09</v>
      </c>
      <c r="L168" s="23" t="s">
        <v>20</v>
      </c>
      <c r="M168" s="23" t="s">
        <v>20</v>
      </c>
      <c r="N168" s="21"/>
      <c r="O168" s="21">
        <f>H168*0.8</f>
        <v>39.032000000000004</v>
      </c>
      <c r="P168" s="21" t="s">
        <v>20</v>
      </c>
      <c r="Q168" s="21" t="s">
        <v>1332</v>
      </c>
      <c r="R168" s="24" t="e">
        <f t="shared" si="21"/>
        <v>#DIV/0!</v>
      </c>
      <c r="S168" s="29">
        <f t="shared" si="20"/>
        <v>0.1999999999999999</v>
      </c>
      <c r="T168" s="20" t="s">
        <v>21</v>
      </c>
      <c r="U168" s="42" t="s">
        <v>22</v>
      </c>
      <c r="V168" s="20" t="s">
        <v>810</v>
      </c>
      <c r="W168" s="20" t="s">
        <v>808</v>
      </c>
      <c r="X168" s="19" t="s">
        <v>25</v>
      </c>
      <c r="Y168" s="20" t="s">
        <v>26</v>
      </c>
      <c r="Z168" s="20" t="s">
        <v>1003</v>
      </c>
      <c r="AA168" s="20" t="s">
        <v>28</v>
      </c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39"/>
      <c r="EX168" s="39"/>
      <c r="EY168" s="39"/>
      <c r="EZ168" s="39"/>
      <c r="FA168" s="39"/>
      <c r="FB168" s="39"/>
      <c r="FC168" s="39"/>
      <c r="FD168" s="39"/>
      <c r="FE168" s="39"/>
      <c r="FF168" s="39"/>
      <c r="FG168" s="39"/>
      <c r="FH168" s="39"/>
      <c r="FI168" s="39"/>
      <c r="FJ168" s="39"/>
      <c r="FK168" s="39"/>
      <c r="FL168" s="39"/>
      <c r="FM168" s="39"/>
      <c r="FN168" s="39"/>
      <c r="FO168" s="39"/>
      <c r="FP168" s="39"/>
      <c r="FQ168" s="39"/>
      <c r="FR168" s="39"/>
      <c r="FS168" s="39"/>
      <c r="FT168" s="39"/>
      <c r="FU168" s="39"/>
      <c r="FV168" s="39"/>
      <c r="FW168" s="39"/>
      <c r="FX168" s="39"/>
      <c r="FY168" s="39"/>
      <c r="FZ168" s="39"/>
      <c r="GA168" s="39"/>
      <c r="GB168" s="39"/>
      <c r="GC168" s="39"/>
      <c r="GD168" s="39"/>
      <c r="GE168" s="39"/>
      <c r="GF168" s="39"/>
      <c r="GG168" s="39"/>
      <c r="GH168" s="39"/>
      <c r="GI168" s="39"/>
      <c r="GJ168" s="39"/>
      <c r="GK168" s="39"/>
      <c r="GL168" s="39"/>
      <c r="GM168" s="39"/>
      <c r="GN168" s="39"/>
      <c r="GO168" s="39"/>
      <c r="GP168" s="39"/>
      <c r="GQ168" s="39"/>
      <c r="GR168" s="39"/>
      <c r="GS168" s="39"/>
      <c r="GT168" s="39"/>
      <c r="GU168" s="39"/>
      <c r="GV168" s="39"/>
      <c r="GW168" s="39"/>
      <c r="GX168" s="39"/>
      <c r="GY168" s="39"/>
      <c r="GZ168" s="39"/>
      <c r="HA168" s="39"/>
      <c r="HB168" s="39"/>
      <c r="HC168" s="39"/>
      <c r="HD168" s="39"/>
      <c r="HE168" s="39"/>
      <c r="HF168" s="39"/>
      <c r="HG168" s="39"/>
      <c r="HH168" s="39"/>
      <c r="HI168" s="39"/>
      <c r="HJ168" s="39"/>
      <c r="HK168" s="39"/>
      <c r="HL168" s="39"/>
      <c r="HM168" s="39"/>
      <c r="HN168" s="39"/>
      <c r="HO168" s="39"/>
      <c r="HP168" s="39"/>
      <c r="HQ168" s="39"/>
      <c r="HR168" s="39"/>
      <c r="HS168" s="39"/>
      <c r="HT168" s="39"/>
      <c r="HU168" s="39"/>
      <c r="HV168" s="39"/>
      <c r="HW168" s="39"/>
      <c r="HX168" s="39"/>
      <c r="HY168" s="39"/>
      <c r="HZ168" s="39"/>
      <c r="IA168" s="39"/>
      <c r="IB168" s="39"/>
      <c r="IC168" s="39"/>
      <c r="ID168" s="39"/>
      <c r="IE168" s="39"/>
      <c r="IF168" s="39"/>
      <c r="IG168" s="39"/>
      <c r="IH168" s="39"/>
      <c r="II168" s="39"/>
      <c r="IJ168" s="39"/>
      <c r="IK168" s="39"/>
      <c r="IL168" s="39"/>
      <c r="IM168" s="39"/>
      <c r="IN168" s="39"/>
      <c r="IO168" s="39"/>
      <c r="IP168" s="39"/>
      <c r="IQ168" s="39"/>
      <c r="IR168" s="39"/>
      <c r="IS168" s="39"/>
      <c r="IT168" s="39"/>
      <c r="IU168" s="39"/>
      <c r="IV168" s="39"/>
      <c r="IW168" s="39"/>
      <c r="IX168" s="39"/>
      <c r="IY168" s="39"/>
      <c r="IZ168" s="39"/>
      <c r="JA168" s="39"/>
      <c r="JB168" s="39"/>
      <c r="JC168" s="39"/>
      <c r="JD168" s="39"/>
      <c r="JE168" s="39"/>
      <c r="JF168" s="39"/>
      <c r="JG168" s="39"/>
      <c r="JH168" s="39"/>
      <c r="JI168" s="39"/>
      <c r="JJ168" s="39"/>
      <c r="JK168" s="39"/>
      <c r="JL168" s="39"/>
      <c r="JM168" s="39"/>
      <c r="JN168" s="39"/>
      <c r="JO168" s="39"/>
      <c r="JP168" s="39"/>
      <c r="JQ168" s="39"/>
      <c r="JR168" s="39"/>
      <c r="JS168" s="39"/>
      <c r="JT168" s="39"/>
      <c r="JU168" s="39"/>
      <c r="JV168" s="39"/>
      <c r="JW168" s="39"/>
      <c r="JX168" s="39"/>
      <c r="JY168" s="39"/>
      <c r="JZ168" s="39"/>
      <c r="KA168" s="39"/>
      <c r="KB168" s="39"/>
      <c r="KC168" s="39"/>
      <c r="KD168" s="39"/>
      <c r="KE168" s="39"/>
      <c r="KF168" s="39"/>
      <c r="KG168" s="39"/>
      <c r="KH168" s="39"/>
      <c r="KI168" s="39"/>
      <c r="KJ168" s="39"/>
      <c r="KK168" s="39"/>
      <c r="KL168" s="39"/>
    </row>
    <row r="169" spans="1:300" s="41" customFormat="1" ht="31.95" customHeight="1" x14ac:dyDescent="0.3">
      <c r="A169" s="17" t="s">
        <v>231</v>
      </c>
      <c r="B169" s="18" t="s">
        <v>229</v>
      </c>
      <c r="C169" s="19" t="s">
        <v>17</v>
      </c>
      <c r="D169" s="18" t="s">
        <v>18</v>
      </c>
      <c r="E169" s="20" t="s">
        <v>230</v>
      </c>
      <c r="F169" s="20" t="s">
        <v>1169</v>
      </c>
      <c r="G169" s="21">
        <v>60.25</v>
      </c>
      <c r="H169" s="21">
        <v>63.262500000000003</v>
      </c>
      <c r="I169" s="22">
        <v>31.250000000000004</v>
      </c>
      <c r="J169" s="23">
        <v>1.3</v>
      </c>
      <c r="K169" s="23">
        <v>35.549999999999997</v>
      </c>
      <c r="L169" s="23" t="s">
        <v>20</v>
      </c>
      <c r="M169" s="23" t="s">
        <v>20</v>
      </c>
      <c r="N169" s="21">
        <f t="shared" ref="N169:N185" si="26">K169*1.3</f>
        <v>46.214999999999996</v>
      </c>
      <c r="O169" s="21">
        <f t="shared" ref="O169:O185" si="27">(N169*4%)+N169</f>
        <v>48.063599999999994</v>
      </c>
      <c r="P169" s="21" t="s">
        <v>20</v>
      </c>
      <c r="Q169" s="21" t="s">
        <v>1332</v>
      </c>
      <c r="R169" s="24">
        <f t="shared" si="21"/>
        <v>0.23076923076923078</v>
      </c>
      <c r="S169" s="29">
        <f t="shared" si="20"/>
        <v>0.24025133372851229</v>
      </c>
      <c r="T169" s="20" t="s">
        <v>21</v>
      </c>
      <c r="U169" s="19" t="s">
        <v>22</v>
      </c>
      <c r="V169" s="20" t="s">
        <v>23</v>
      </c>
      <c r="W169" s="20" t="s">
        <v>808</v>
      </c>
      <c r="X169" s="19" t="s">
        <v>25</v>
      </c>
      <c r="Y169" s="20" t="s">
        <v>26</v>
      </c>
      <c r="Z169" s="20" t="s">
        <v>1003</v>
      </c>
      <c r="AA169" s="20" t="s">
        <v>28</v>
      </c>
    </row>
    <row r="170" spans="1:300" s="41" customFormat="1" ht="31.95" customHeight="1" x14ac:dyDescent="0.3">
      <c r="A170" s="17" t="s">
        <v>232</v>
      </c>
      <c r="B170" s="18" t="s">
        <v>229</v>
      </c>
      <c r="C170" s="19" t="s">
        <v>29</v>
      </c>
      <c r="D170" s="18" t="s">
        <v>39</v>
      </c>
      <c r="E170" s="20" t="s">
        <v>230</v>
      </c>
      <c r="F170" s="20" t="s">
        <v>1169</v>
      </c>
      <c r="G170" s="21">
        <v>60.000000000000007</v>
      </c>
      <c r="H170" s="21">
        <v>63.000000000000007</v>
      </c>
      <c r="I170" s="22">
        <v>27.000000000000007</v>
      </c>
      <c r="J170" s="23">
        <v>0.9</v>
      </c>
      <c r="K170" s="23">
        <v>30.900000000000006</v>
      </c>
      <c r="L170" s="23">
        <v>32.900000000000006</v>
      </c>
      <c r="M170" s="23">
        <v>2</v>
      </c>
      <c r="N170" s="21">
        <f t="shared" si="26"/>
        <v>40.170000000000009</v>
      </c>
      <c r="O170" s="21">
        <f t="shared" si="27"/>
        <v>41.776800000000009</v>
      </c>
      <c r="P170" s="21">
        <f>N170+M170</f>
        <v>42.170000000000009</v>
      </c>
      <c r="Q170" s="21">
        <f>O170+M170</f>
        <v>43.776800000000009</v>
      </c>
      <c r="R170" s="24">
        <f t="shared" si="21"/>
        <v>0.23076923076923081</v>
      </c>
      <c r="S170" s="29">
        <f t="shared" si="20"/>
        <v>0.33687619047619044</v>
      </c>
      <c r="T170" s="20" t="s">
        <v>21</v>
      </c>
      <c r="U170" s="42" t="s">
        <v>30</v>
      </c>
      <c r="V170" s="20" t="s">
        <v>23</v>
      </c>
      <c r="W170" s="20" t="s">
        <v>808</v>
      </c>
      <c r="X170" s="19" t="s">
        <v>25</v>
      </c>
      <c r="Y170" s="20" t="s">
        <v>462</v>
      </c>
      <c r="Z170" s="20" t="s">
        <v>1004</v>
      </c>
      <c r="AA170" s="20" t="s">
        <v>28</v>
      </c>
    </row>
    <row r="171" spans="1:300" s="41" customFormat="1" ht="31.95" customHeight="1" x14ac:dyDescent="0.3">
      <c r="A171" s="17" t="s">
        <v>1035</v>
      </c>
      <c r="B171" s="18" t="s">
        <v>229</v>
      </c>
      <c r="C171" s="19" t="s">
        <v>29</v>
      </c>
      <c r="D171" s="18" t="s">
        <v>36</v>
      </c>
      <c r="E171" s="20" t="s">
        <v>230</v>
      </c>
      <c r="F171" s="20" t="s">
        <v>1169</v>
      </c>
      <c r="G171" s="21">
        <v>63.5</v>
      </c>
      <c r="H171" s="21">
        <v>66.674999999999997</v>
      </c>
      <c r="I171" s="22">
        <v>30.500000000000004</v>
      </c>
      <c r="J171" s="23">
        <v>1.1000000000000001</v>
      </c>
      <c r="K171" s="23">
        <v>31.600000000000005</v>
      </c>
      <c r="L171" s="23">
        <v>33.600000000000009</v>
      </c>
      <c r="M171" s="23">
        <v>2</v>
      </c>
      <c r="N171" s="21">
        <f t="shared" si="26"/>
        <v>41.080000000000005</v>
      </c>
      <c r="O171" s="21">
        <f t="shared" si="27"/>
        <v>42.723200000000006</v>
      </c>
      <c r="P171" s="21">
        <f>N171+M171</f>
        <v>43.080000000000005</v>
      </c>
      <c r="Q171" s="21">
        <f>O171+M171</f>
        <v>44.723200000000006</v>
      </c>
      <c r="R171" s="24">
        <f t="shared" si="21"/>
        <v>0.23076923076923075</v>
      </c>
      <c r="S171" s="29">
        <f t="shared" si="20"/>
        <v>0.35923209598800138</v>
      </c>
      <c r="T171" s="20" t="s">
        <v>21</v>
      </c>
      <c r="U171" s="42" t="s">
        <v>30</v>
      </c>
      <c r="V171" s="20" t="s">
        <v>23</v>
      </c>
      <c r="W171" s="20" t="s">
        <v>808</v>
      </c>
      <c r="X171" s="19" t="s">
        <v>25</v>
      </c>
      <c r="Y171" s="20" t="s">
        <v>412</v>
      </c>
      <c r="Z171" s="20" t="s">
        <v>1005</v>
      </c>
      <c r="AA171" s="20" t="s">
        <v>28</v>
      </c>
    </row>
    <row r="172" spans="1:300" s="41" customFormat="1" ht="31.95" customHeight="1" x14ac:dyDescent="0.3">
      <c r="A172" s="17" t="s">
        <v>235</v>
      </c>
      <c r="B172" s="18" t="s">
        <v>234</v>
      </c>
      <c r="C172" s="19" t="s">
        <v>29</v>
      </c>
      <c r="D172" s="18" t="s">
        <v>39</v>
      </c>
      <c r="E172" s="20" t="s">
        <v>230</v>
      </c>
      <c r="F172" s="20" t="s">
        <v>1163</v>
      </c>
      <c r="G172" s="21">
        <v>52.350000000000009</v>
      </c>
      <c r="H172" s="21">
        <v>54.967500000000008</v>
      </c>
      <c r="I172" s="22">
        <v>27.350000000000005</v>
      </c>
      <c r="J172" s="23">
        <v>0.9</v>
      </c>
      <c r="K172" s="23">
        <v>31.250000000000004</v>
      </c>
      <c r="L172" s="23">
        <v>33.25</v>
      </c>
      <c r="M172" s="23">
        <v>2</v>
      </c>
      <c r="N172" s="21">
        <f t="shared" si="26"/>
        <v>40.625000000000007</v>
      </c>
      <c r="O172" s="21">
        <f t="shared" si="27"/>
        <v>42.250000000000007</v>
      </c>
      <c r="P172" s="21">
        <f>N172+M172</f>
        <v>42.625000000000007</v>
      </c>
      <c r="Q172" s="21">
        <f>O172+M172</f>
        <v>44.250000000000007</v>
      </c>
      <c r="R172" s="24">
        <f t="shared" si="21"/>
        <v>0.23076923076923081</v>
      </c>
      <c r="S172" s="29">
        <f t="shared" si="20"/>
        <v>0.23136398781097919</v>
      </c>
      <c r="T172" s="20" t="s">
        <v>21</v>
      </c>
      <c r="U172" s="42" t="s">
        <v>30</v>
      </c>
      <c r="V172" s="20" t="s">
        <v>23</v>
      </c>
      <c r="W172" s="20" t="s">
        <v>808</v>
      </c>
      <c r="X172" s="19" t="s">
        <v>25</v>
      </c>
      <c r="Y172" s="20" t="s">
        <v>462</v>
      </c>
      <c r="Z172" s="20" t="s">
        <v>1004</v>
      </c>
      <c r="AA172" s="20" t="s">
        <v>28</v>
      </c>
    </row>
    <row r="173" spans="1:300" s="41" customFormat="1" ht="31.95" customHeight="1" x14ac:dyDescent="0.3">
      <c r="A173" s="17" t="s">
        <v>1036</v>
      </c>
      <c r="B173" s="18" t="s">
        <v>234</v>
      </c>
      <c r="C173" s="19" t="s">
        <v>29</v>
      </c>
      <c r="D173" s="18" t="s">
        <v>36</v>
      </c>
      <c r="E173" s="20" t="s">
        <v>230</v>
      </c>
      <c r="F173" s="20" t="s">
        <v>1163</v>
      </c>
      <c r="G173" s="21">
        <v>55.850000000000009</v>
      </c>
      <c r="H173" s="21">
        <v>58.642500000000013</v>
      </c>
      <c r="I173" s="22">
        <v>30.850000000000009</v>
      </c>
      <c r="J173" s="23">
        <v>1.1000000000000001</v>
      </c>
      <c r="K173" s="23">
        <v>31.95000000000001</v>
      </c>
      <c r="L173" s="23">
        <v>33.95000000000001</v>
      </c>
      <c r="M173" s="23">
        <v>2</v>
      </c>
      <c r="N173" s="21">
        <f t="shared" si="26"/>
        <v>41.535000000000011</v>
      </c>
      <c r="O173" s="21">
        <f t="shared" si="27"/>
        <v>43.196400000000011</v>
      </c>
      <c r="P173" s="21">
        <f>N173+M173</f>
        <v>43.535000000000011</v>
      </c>
      <c r="Q173" s="21">
        <f>O173+M173</f>
        <v>45.196400000000011</v>
      </c>
      <c r="R173" s="24">
        <f t="shared" ref="R173:R204" si="28">(N173-K173)/N173</f>
        <v>0.23076923076923073</v>
      </c>
      <c r="S173" s="29">
        <f t="shared" si="20"/>
        <v>0.26339429594577307</v>
      </c>
      <c r="T173" s="20" t="s">
        <v>21</v>
      </c>
      <c r="U173" s="42" t="s">
        <v>30</v>
      </c>
      <c r="V173" s="20" t="s">
        <v>23</v>
      </c>
      <c r="W173" s="20" t="s">
        <v>808</v>
      </c>
      <c r="X173" s="19" t="s">
        <v>25</v>
      </c>
      <c r="Y173" s="20" t="s">
        <v>412</v>
      </c>
      <c r="Z173" s="20" t="s">
        <v>1005</v>
      </c>
      <c r="AA173" s="20" t="s">
        <v>28</v>
      </c>
    </row>
    <row r="174" spans="1:300" s="39" customFormat="1" ht="31.95" customHeight="1" x14ac:dyDescent="0.3">
      <c r="A174" s="17" t="s">
        <v>233</v>
      </c>
      <c r="B174" s="18" t="s">
        <v>234</v>
      </c>
      <c r="C174" s="19" t="s">
        <v>17</v>
      </c>
      <c r="D174" s="18" t="s">
        <v>18</v>
      </c>
      <c r="E174" s="20" t="s">
        <v>230</v>
      </c>
      <c r="F174" s="20" t="s">
        <v>1163</v>
      </c>
      <c r="G174" s="21">
        <v>64.400000000000006</v>
      </c>
      <c r="H174" s="21">
        <v>67.62</v>
      </c>
      <c r="I174" s="22">
        <v>31.400000000000006</v>
      </c>
      <c r="J174" s="23">
        <v>1.3</v>
      </c>
      <c r="K174" s="23">
        <v>35.700000000000003</v>
      </c>
      <c r="L174" s="23" t="s">
        <v>20</v>
      </c>
      <c r="M174" s="23" t="s">
        <v>20</v>
      </c>
      <c r="N174" s="21">
        <f t="shared" si="26"/>
        <v>46.410000000000004</v>
      </c>
      <c r="O174" s="21">
        <f t="shared" si="27"/>
        <v>48.266400000000004</v>
      </c>
      <c r="P174" s="21" t="s">
        <v>20</v>
      </c>
      <c r="Q174" s="21" t="s">
        <v>1332</v>
      </c>
      <c r="R174" s="24">
        <f t="shared" si="28"/>
        <v>0.23076923076923078</v>
      </c>
      <c r="S174" s="29">
        <f t="shared" si="20"/>
        <v>0.28621118012422359</v>
      </c>
      <c r="T174" s="20" t="s">
        <v>21</v>
      </c>
      <c r="U174" s="19" t="s">
        <v>22</v>
      </c>
      <c r="V174" s="20" t="s">
        <v>23</v>
      </c>
      <c r="W174" s="20" t="s">
        <v>808</v>
      </c>
      <c r="X174" s="19" t="s">
        <v>25</v>
      </c>
      <c r="Y174" s="20" t="s">
        <v>26</v>
      </c>
      <c r="Z174" s="20" t="s">
        <v>1003</v>
      </c>
      <c r="AA174" s="20" t="s">
        <v>28</v>
      </c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  <c r="FV174" s="41"/>
      <c r="FW174" s="41"/>
      <c r="FX174" s="41"/>
      <c r="FY174" s="41"/>
      <c r="FZ174" s="41"/>
      <c r="GA174" s="41"/>
      <c r="GB174" s="41"/>
      <c r="GC174" s="41"/>
      <c r="GD174" s="41"/>
      <c r="GE174" s="41"/>
      <c r="GF174" s="41"/>
      <c r="GG174" s="41"/>
      <c r="GH174" s="41"/>
      <c r="GI174" s="41"/>
      <c r="GJ174" s="41"/>
      <c r="GK174" s="41"/>
      <c r="GL174" s="41"/>
      <c r="GM174" s="41"/>
      <c r="GN174" s="41"/>
      <c r="GO174" s="41"/>
      <c r="GP174" s="41"/>
      <c r="GQ174" s="41"/>
      <c r="GR174" s="41"/>
      <c r="GS174" s="41"/>
      <c r="GT174" s="41"/>
      <c r="GU174" s="41"/>
      <c r="GV174" s="41"/>
      <c r="GW174" s="41"/>
      <c r="GX174" s="41"/>
      <c r="GY174" s="41"/>
      <c r="GZ174" s="41"/>
      <c r="HA174" s="41"/>
      <c r="HB174" s="41"/>
      <c r="HC174" s="41"/>
      <c r="HD174" s="41"/>
      <c r="HE174" s="41"/>
      <c r="HF174" s="41"/>
      <c r="HG174" s="41"/>
      <c r="HH174" s="41"/>
      <c r="HI174" s="41"/>
      <c r="HJ174" s="41"/>
      <c r="HK174" s="41"/>
      <c r="HL174" s="41"/>
      <c r="HM174" s="41"/>
      <c r="HN174" s="41"/>
      <c r="HO174" s="41"/>
      <c r="HP174" s="41"/>
      <c r="HQ174" s="41"/>
      <c r="HR174" s="41"/>
      <c r="HS174" s="41"/>
      <c r="HT174" s="41"/>
      <c r="HU174" s="41"/>
      <c r="HV174" s="41"/>
      <c r="HW174" s="41"/>
      <c r="HX174" s="41"/>
      <c r="HY174" s="41"/>
      <c r="HZ174" s="41"/>
      <c r="IA174" s="41"/>
      <c r="IB174" s="41"/>
      <c r="IC174" s="41"/>
      <c r="ID174" s="41"/>
      <c r="IE174" s="41"/>
      <c r="IF174" s="41"/>
      <c r="IG174" s="41"/>
      <c r="IH174" s="41"/>
      <c r="II174" s="41"/>
      <c r="IJ174" s="41"/>
      <c r="IK174" s="41"/>
      <c r="IL174" s="41"/>
      <c r="IM174" s="41"/>
      <c r="IN174" s="41"/>
      <c r="IO174" s="41"/>
      <c r="IP174" s="41"/>
      <c r="IQ174" s="41"/>
      <c r="IR174" s="41"/>
      <c r="IS174" s="41"/>
      <c r="IT174" s="41"/>
      <c r="IU174" s="41"/>
      <c r="IV174" s="41"/>
      <c r="IW174" s="41"/>
      <c r="IX174" s="41"/>
      <c r="IY174" s="41"/>
      <c r="IZ174" s="41"/>
      <c r="JA174" s="41"/>
      <c r="JB174" s="41"/>
      <c r="JC174" s="41"/>
      <c r="JD174" s="41"/>
      <c r="JE174" s="41"/>
      <c r="JF174" s="41"/>
      <c r="JG174" s="41"/>
      <c r="JH174" s="41"/>
      <c r="JI174" s="41"/>
      <c r="JJ174" s="41"/>
      <c r="JK174" s="41"/>
      <c r="JL174" s="41"/>
      <c r="JM174" s="41"/>
      <c r="JN174" s="41"/>
      <c r="JO174" s="41"/>
      <c r="JP174" s="41"/>
      <c r="JQ174" s="41"/>
      <c r="JR174" s="41"/>
      <c r="JS174" s="41"/>
      <c r="JT174" s="41"/>
      <c r="JU174" s="41"/>
      <c r="JV174" s="41"/>
      <c r="JW174" s="41"/>
      <c r="JX174" s="41"/>
      <c r="JY174" s="41"/>
      <c r="JZ174" s="41"/>
      <c r="KA174" s="41"/>
      <c r="KB174" s="41"/>
      <c r="KC174" s="41"/>
      <c r="KD174" s="41"/>
      <c r="KE174" s="41"/>
      <c r="KF174" s="41"/>
      <c r="KG174" s="41"/>
      <c r="KH174" s="41"/>
      <c r="KI174" s="41"/>
      <c r="KJ174" s="41"/>
      <c r="KK174" s="41"/>
      <c r="KL174" s="41"/>
      <c r="KM174" s="41"/>
      <c r="KN174" s="41"/>
    </row>
    <row r="175" spans="1:300" s="41" customFormat="1" ht="31.95" customHeight="1" x14ac:dyDescent="0.3">
      <c r="A175" s="17" t="s">
        <v>1037</v>
      </c>
      <c r="B175" s="18" t="s">
        <v>237</v>
      </c>
      <c r="C175" s="19" t="s">
        <v>29</v>
      </c>
      <c r="D175" s="18" t="s">
        <v>36</v>
      </c>
      <c r="E175" s="20" t="s">
        <v>141</v>
      </c>
      <c r="F175" s="20" t="s">
        <v>1180</v>
      </c>
      <c r="G175" s="21">
        <v>53.100000000000009</v>
      </c>
      <c r="H175" s="21">
        <v>55.75500000000001</v>
      </c>
      <c r="I175" s="22">
        <v>28.100000000000009</v>
      </c>
      <c r="J175" s="23">
        <v>1.1000000000000001</v>
      </c>
      <c r="K175" s="23">
        <v>29.20000000000001</v>
      </c>
      <c r="L175" s="23">
        <v>31.20000000000001</v>
      </c>
      <c r="M175" s="23">
        <v>2</v>
      </c>
      <c r="N175" s="21">
        <f t="shared" si="26"/>
        <v>37.960000000000015</v>
      </c>
      <c r="O175" s="21">
        <f t="shared" si="27"/>
        <v>39.478400000000015</v>
      </c>
      <c r="P175" s="21">
        <f>N175+M175</f>
        <v>39.960000000000015</v>
      </c>
      <c r="Q175" s="21">
        <f>O175+M175</f>
        <v>41.478400000000015</v>
      </c>
      <c r="R175" s="24">
        <f t="shared" si="28"/>
        <v>0.23076923076923081</v>
      </c>
      <c r="S175" s="29">
        <f t="shared" si="20"/>
        <v>0.29193076854093791</v>
      </c>
      <c r="T175" s="20" t="s">
        <v>21</v>
      </c>
      <c r="U175" s="42" t="s">
        <v>30</v>
      </c>
      <c r="V175" s="20" t="s">
        <v>23</v>
      </c>
      <c r="W175" s="20" t="s">
        <v>808</v>
      </c>
      <c r="X175" s="19" t="s">
        <v>25</v>
      </c>
      <c r="Y175" s="20" t="s">
        <v>412</v>
      </c>
      <c r="Z175" s="20" t="s">
        <v>1005</v>
      </c>
      <c r="AA175" s="20" t="s">
        <v>28</v>
      </c>
      <c r="KM175" s="43"/>
      <c r="KN175" s="43"/>
    </row>
    <row r="176" spans="1:300" s="41" customFormat="1" ht="31.95" customHeight="1" x14ac:dyDescent="0.3">
      <c r="A176" s="17" t="s">
        <v>238</v>
      </c>
      <c r="B176" s="18" t="s">
        <v>237</v>
      </c>
      <c r="C176" s="19" t="s">
        <v>29</v>
      </c>
      <c r="D176" s="18" t="s">
        <v>39</v>
      </c>
      <c r="E176" s="20" t="s">
        <v>141</v>
      </c>
      <c r="F176" s="20" t="s">
        <v>1180</v>
      </c>
      <c r="G176" s="21">
        <v>53.600000000000009</v>
      </c>
      <c r="H176" s="21">
        <v>56.280000000000008</v>
      </c>
      <c r="I176" s="22">
        <v>24.600000000000005</v>
      </c>
      <c r="J176" s="23">
        <v>0.9</v>
      </c>
      <c r="K176" s="23">
        <v>28.500000000000004</v>
      </c>
      <c r="L176" s="23">
        <v>30.500000000000004</v>
      </c>
      <c r="M176" s="23">
        <v>2</v>
      </c>
      <c r="N176" s="21">
        <f t="shared" si="26"/>
        <v>37.050000000000004</v>
      </c>
      <c r="O176" s="21">
        <f t="shared" si="27"/>
        <v>38.532000000000004</v>
      </c>
      <c r="P176" s="21">
        <f>N176+M176</f>
        <v>39.050000000000004</v>
      </c>
      <c r="Q176" s="21">
        <f>O176+M176</f>
        <v>40.532000000000004</v>
      </c>
      <c r="R176" s="24">
        <f t="shared" si="28"/>
        <v>0.23076923076923075</v>
      </c>
      <c r="S176" s="29">
        <f t="shared" si="20"/>
        <v>0.31535181236673776</v>
      </c>
      <c r="T176" s="20" t="s">
        <v>21</v>
      </c>
      <c r="U176" s="42" t="s">
        <v>30</v>
      </c>
      <c r="V176" s="20" t="s">
        <v>23</v>
      </c>
      <c r="W176" s="20" t="s">
        <v>808</v>
      </c>
      <c r="X176" s="19" t="s">
        <v>25</v>
      </c>
      <c r="Y176" s="20" t="s">
        <v>462</v>
      </c>
      <c r="Z176" s="20" t="s">
        <v>1004</v>
      </c>
      <c r="AA176" s="20" t="s">
        <v>28</v>
      </c>
    </row>
    <row r="177" spans="1:298" s="41" customFormat="1" ht="31.95" customHeight="1" x14ac:dyDescent="0.3">
      <c r="A177" s="17" t="s">
        <v>236</v>
      </c>
      <c r="B177" s="18" t="s">
        <v>237</v>
      </c>
      <c r="C177" s="19" t="s">
        <v>17</v>
      </c>
      <c r="D177" s="18" t="s">
        <v>18</v>
      </c>
      <c r="E177" s="20" t="s">
        <v>141</v>
      </c>
      <c r="F177" s="20" t="s">
        <v>1180</v>
      </c>
      <c r="G177" s="21">
        <v>59.150000000000006</v>
      </c>
      <c r="H177" s="21">
        <v>62.107500000000009</v>
      </c>
      <c r="I177" s="22">
        <v>30.150000000000006</v>
      </c>
      <c r="J177" s="23">
        <v>1.3</v>
      </c>
      <c r="K177" s="23">
        <v>31.450000000000006</v>
      </c>
      <c r="L177" s="23" t="s">
        <v>20</v>
      </c>
      <c r="M177" s="23" t="s">
        <v>20</v>
      </c>
      <c r="N177" s="21">
        <f t="shared" si="26"/>
        <v>40.885000000000012</v>
      </c>
      <c r="O177" s="21">
        <f t="shared" si="27"/>
        <v>42.520400000000009</v>
      </c>
      <c r="P177" s="21" t="s">
        <v>20</v>
      </c>
      <c r="Q177" s="21" t="s">
        <v>1332</v>
      </c>
      <c r="R177" s="24">
        <f t="shared" si="28"/>
        <v>0.23076923076923084</v>
      </c>
      <c r="S177" s="29">
        <f t="shared" si="20"/>
        <v>0.31537414965986388</v>
      </c>
      <c r="T177" s="20" t="s">
        <v>21</v>
      </c>
      <c r="U177" s="19" t="s">
        <v>22</v>
      </c>
      <c r="V177" s="20" t="s">
        <v>23</v>
      </c>
      <c r="W177" s="20" t="s">
        <v>808</v>
      </c>
      <c r="X177" s="19" t="s">
        <v>25</v>
      </c>
      <c r="Y177" s="20" t="s">
        <v>26</v>
      </c>
      <c r="Z177" s="20" t="s">
        <v>1003</v>
      </c>
      <c r="AA177" s="20" t="s">
        <v>28</v>
      </c>
    </row>
    <row r="178" spans="1:298" s="41" customFormat="1" ht="31.95" customHeight="1" x14ac:dyDescent="0.3">
      <c r="A178" s="17" t="s">
        <v>239</v>
      </c>
      <c r="B178" s="18" t="s">
        <v>240</v>
      </c>
      <c r="C178" s="19" t="s">
        <v>17</v>
      </c>
      <c r="D178" s="18" t="s">
        <v>18</v>
      </c>
      <c r="E178" s="20" t="s">
        <v>230</v>
      </c>
      <c r="F178" s="20" t="s">
        <v>1150</v>
      </c>
      <c r="G178" s="21">
        <f>N178*1.25</f>
        <v>54.84375</v>
      </c>
      <c r="H178" s="21">
        <v>57.5859375</v>
      </c>
      <c r="I178" s="22">
        <v>29.450000000000006</v>
      </c>
      <c r="J178" s="23">
        <v>1.3</v>
      </c>
      <c r="K178" s="23">
        <v>33.75</v>
      </c>
      <c r="L178" s="23" t="s">
        <v>20</v>
      </c>
      <c r="M178" s="23" t="s">
        <v>20</v>
      </c>
      <c r="N178" s="21">
        <f t="shared" si="26"/>
        <v>43.875</v>
      </c>
      <c r="O178" s="21">
        <f t="shared" si="27"/>
        <v>45.63</v>
      </c>
      <c r="P178" s="21" t="s">
        <v>20</v>
      </c>
      <c r="Q178" s="21" t="s">
        <v>1332</v>
      </c>
      <c r="R178" s="24">
        <f t="shared" si="28"/>
        <v>0.23076923076923078</v>
      </c>
      <c r="S178" s="29">
        <f t="shared" si="20"/>
        <v>0.20761904761904756</v>
      </c>
      <c r="T178" s="20" t="s">
        <v>21</v>
      </c>
      <c r="U178" s="19" t="s">
        <v>22</v>
      </c>
      <c r="V178" s="20" t="s">
        <v>23</v>
      </c>
      <c r="W178" s="20" t="s">
        <v>808</v>
      </c>
      <c r="X178" s="19" t="s">
        <v>25</v>
      </c>
      <c r="Y178" s="20" t="s">
        <v>26</v>
      </c>
      <c r="Z178" s="20" t="s">
        <v>1003</v>
      </c>
      <c r="AA178" s="20" t="s">
        <v>28</v>
      </c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  <c r="ER178" s="39"/>
      <c r="ES178" s="39"/>
      <c r="ET178" s="39"/>
      <c r="EU178" s="39"/>
      <c r="EV178" s="39"/>
      <c r="EW178" s="39"/>
      <c r="EX178" s="39"/>
      <c r="EY178" s="39"/>
      <c r="EZ178" s="39"/>
      <c r="FA178" s="39"/>
      <c r="FB178" s="39"/>
      <c r="FC178" s="39"/>
      <c r="FD178" s="39"/>
      <c r="FE178" s="39"/>
      <c r="FF178" s="39"/>
      <c r="FG178" s="39"/>
      <c r="FH178" s="39"/>
      <c r="FI178" s="39"/>
      <c r="FJ178" s="39"/>
      <c r="FK178" s="39"/>
      <c r="FL178" s="39"/>
      <c r="FM178" s="39"/>
      <c r="FN178" s="39"/>
      <c r="FO178" s="39"/>
      <c r="FP178" s="39"/>
      <c r="FQ178" s="39"/>
      <c r="FR178" s="39"/>
      <c r="FS178" s="39"/>
      <c r="FT178" s="39"/>
      <c r="FU178" s="39"/>
      <c r="FV178" s="39"/>
      <c r="FW178" s="39"/>
      <c r="FX178" s="39"/>
      <c r="FY178" s="39"/>
      <c r="FZ178" s="39"/>
      <c r="GA178" s="39"/>
      <c r="GB178" s="39"/>
      <c r="GC178" s="39"/>
      <c r="GD178" s="39"/>
      <c r="GE178" s="39"/>
      <c r="GF178" s="39"/>
      <c r="GG178" s="39"/>
      <c r="GH178" s="39"/>
      <c r="GI178" s="39"/>
      <c r="GJ178" s="39"/>
      <c r="GK178" s="39"/>
      <c r="GL178" s="39"/>
      <c r="GM178" s="39"/>
      <c r="GN178" s="39"/>
      <c r="GO178" s="39"/>
      <c r="GP178" s="39"/>
      <c r="GQ178" s="39"/>
      <c r="GR178" s="39"/>
      <c r="GS178" s="39"/>
      <c r="GT178" s="39"/>
      <c r="GU178" s="39"/>
      <c r="GV178" s="39"/>
      <c r="GW178" s="39"/>
      <c r="GX178" s="39"/>
      <c r="GY178" s="39"/>
      <c r="GZ178" s="39"/>
      <c r="HA178" s="39"/>
      <c r="HB178" s="39"/>
      <c r="HC178" s="39"/>
      <c r="HD178" s="39"/>
      <c r="HE178" s="39"/>
      <c r="HF178" s="39"/>
      <c r="HG178" s="39"/>
      <c r="HH178" s="39"/>
      <c r="HI178" s="39"/>
      <c r="HJ178" s="39"/>
      <c r="HK178" s="39"/>
      <c r="HL178" s="39"/>
      <c r="HM178" s="39"/>
      <c r="HN178" s="39"/>
      <c r="HO178" s="39"/>
      <c r="HP178" s="39"/>
      <c r="HQ178" s="39"/>
      <c r="HR178" s="39"/>
      <c r="HS178" s="39"/>
      <c r="HT178" s="39"/>
      <c r="HU178" s="39"/>
      <c r="HV178" s="39"/>
      <c r="HW178" s="39"/>
      <c r="HX178" s="39"/>
      <c r="HY178" s="39"/>
      <c r="HZ178" s="39"/>
      <c r="IA178" s="39"/>
      <c r="IB178" s="39"/>
      <c r="IC178" s="39"/>
      <c r="ID178" s="39"/>
      <c r="IE178" s="39"/>
      <c r="IF178" s="39"/>
      <c r="IG178" s="39"/>
      <c r="IH178" s="39"/>
      <c r="II178" s="39"/>
      <c r="IJ178" s="39"/>
      <c r="IK178" s="39"/>
      <c r="IL178" s="39"/>
      <c r="IM178" s="39"/>
      <c r="IN178" s="39"/>
      <c r="IO178" s="39"/>
      <c r="IP178" s="39"/>
      <c r="IQ178" s="39"/>
      <c r="IR178" s="39"/>
      <c r="IS178" s="39"/>
      <c r="IT178" s="39"/>
      <c r="IU178" s="39"/>
      <c r="IV178" s="39"/>
      <c r="IW178" s="39"/>
      <c r="IX178" s="39"/>
      <c r="IY178" s="39"/>
      <c r="IZ178" s="39"/>
      <c r="JA178" s="39"/>
      <c r="JB178" s="39"/>
      <c r="JC178" s="39"/>
      <c r="JD178" s="39"/>
      <c r="JE178" s="39"/>
      <c r="JF178" s="39"/>
      <c r="JG178" s="39"/>
      <c r="JH178" s="39"/>
      <c r="JI178" s="39"/>
      <c r="JJ178" s="39"/>
      <c r="JK178" s="39"/>
      <c r="JL178" s="39"/>
      <c r="JM178" s="39"/>
      <c r="JN178" s="39"/>
      <c r="JO178" s="39"/>
      <c r="JP178" s="39"/>
      <c r="JQ178" s="39"/>
      <c r="JR178" s="39"/>
      <c r="JS178" s="39"/>
      <c r="JT178" s="39"/>
      <c r="JU178" s="39"/>
      <c r="JV178" s="39"/>
      <c r="JW178" s="39"/>
      <c r="JX178" s="39"/>
      <c r="JY178" s="39"/>
      <c r="JZ178" s="39"/>
      <c r="KA178" s="39"/>
      <c r="KB178" s="39"/>
      <c r="KC178" s="39"/>
      <c r="KD178" s="39"/>
      <c r="KE178" s="39"/>
      <c r="KF178" s="39"/>
      <c r="KG178" s="39"/>
      <c r="KH178" s="39"/>
      <c r="KI178" s="39"/>
      <c r="KJ178" s="39"/>
      <c r="KK178" s="39"/>
    </row>
    <row r="179" spans="1:298" s="41" customFormat="1" ht="31.95" customHeight="1" x14ac:dyDescent="0.3">
      <c r="A179" s="17" t="s">
        <v>241</v>
      </c>
      <c r="B179" s="18" t="s">
        <v>242</v>
      </c>
      <c r="C179" s="19" t="s">
        <v>17</v>
      </c>
      <c r="D179" s="18" t="s">
        <v>18</v>
      </c>
      <c r="E179" s="20" t="s">
        <v>59</v>
      </c>
      <c r="F179" s="20" t="s">
        <v>1186</v>
      </c>
      <c r="G179" s="21">
        <f>N179*1.25</f>
        <v>52.081250000000011</v>
      </c>
      <c r="H179" s="21">
        <v>54.685312500000009</v>
      </c>
      <c r="I179" s="22">
        <v>27.750000000000007</v>
      </c>
      <c r="J179" s="23">
        <v>1.3</v>
      </c>
      <c r="K179" s="23">
        <v>32.050000000000004</v>
      </c>
      <c r="L179" s="23" t="s">
        <v>20</v>
      </c>
      <c r="M179" s="23" t="s">
        <v>20</v>
      </c>
      <c r="N179" s="21">
        <f t="shared" si="26"/>
        <v>41.665000000000006</v>
      </c>
      <c r="O179" s="21">
        <f t="shared" si="27"/>
        <v>43.331600000000009</v>
      </c>
      <c r="P179" s="21" t="s">
        <v>20</v>
      </c>
      <c r="Q179" s="21" t="s">
        <v>1332</v>
      </c>
      <c r="R179" s="24">
        <f t="shared" si="28"/>
        <v>0.23076923076923078</v>
      </c>
      <c r="S179" s="29">
        <f t="shared" si="20"/>
        <v>0.20761904761904759</v>
      </c>
      <c r="T179" s="20" t="s">
        <v>21</v>
      </c>
      <c r="U179" s="19" t="s">
        <v>22</v>
      </c>
      <c r="V179" s="20" t="s">
        <v>23</v>
      </c>
      <c r="W179" s="20" t="s">
        <v>808</v>
      </c>
      <c r="X179" s="19" t="s">
        <v>25</v>
      </c>
      <c r="Y179" s="20" t="s">
        <v>26</v>
      </c>
      <c r="Z179" s="20" t="s">
        <v>1003</v>
      </c>
      <c r="AA179" s="20" t="s">
        <v>28</v>
      </c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  <c r="ER179" s="39"/>
      <c r="ES179" s="39"/>
      <c r="ET179" s="39"/>
      <c r="EU179" s="39"/>
      <c r="EV179" s="39"/>
      <c r="EW179" s="39"/>
      <c r="EX179" s="39"/>
      <c r="EY179" s="39"/>
      <c r="EZ179" s="39"/>
      <c r="FA179" s="39"/>
      <c r="FB179" s="39"/>
      <c r="FC179" s="39"/>
      <c r="FD179" s="39"/>
      <c r="FE179" s="39"/>
      <c r="FF179" s="39"/>
      <c r="FG179" s="39"/>
      <c r="FH179" s="39"/>
      <c r="FI179" s="39"/>
      <c r="FJ179" s="39"/>
      <c r="FK179" s="39"/>
      <c r="FL179" s="39"/>
      <c r="FM179" s="39"/>
      <c r="FN179" s="39"/>
      <c r="FO179" s="39"/>
      <c r="FP179" s="39"/>
      <c r="FQ179" s="39"/>
      <c r="FR179" s="39"/>
      <c r="FS179" s="39"/>
      <c r="FT179" s="39"/>
      <c r="FU179" s="39"/>
      <c r="FV179" s="39"/>
      <c r="FW179" s="39"/>
      <c r="FX179" s="39"/>
      <c r="FY179" s="39"/>
      <c r="FZ179" s="39"/>
      <c r="GA179" s="39"/>
      <c r="GB179" s="39"/>
      <c r="GC179" s="39"/>
      <c r="GD179" s="39"/>
      <c r="GE179" s="39"/>
      <c r="GF179" s="39"/>
      <c r="GG179" s="39"/>
      <c r="GH179" s="39"/>
      <c r="GI179" s="39"/>
      <c r="GJ179" s="39"/>
      <c r="GK179" s="39"/>
      <c r="GL179" s="39"/>
      <c r="GM179" s="39"/>
      <c r="GN179" s="39"/>
      <c r="GO179" s="39"/>
      <c r="GP179" s="39"/>
      <c r="GQ179" s="39"/>
      <c r="GR179" s="39"/>
      <c r="GS179" s="39"/>
      <c r="GT179" s="39"/>
      <c r="GU179" s="39"/>
      <c r="GV179" s="39"/>
      <c r="GW179" s="39"/>
      <c r="GX179" s="39"/>
      <c r="GY179" s="39"/>
      <c r="GZ179" s="39"/>
      <c r="HA179" s="39"/>
      <c r="HB179" s="39"/>
      <c r="HC179" s="39"/>
      <c r="HD179" s="39"/>
      <c r="HE179" s="39"/>
      <c r="HF179" s="39"/>
      <c r="HG179" s="39"/>
      <c r="HH179" s="39"/>
      <c r="HI179" s="39"/>
      <c r="HJ179" s="39"/>
      <c r="HK179" s="39"/>
      <c r="HL179" s="39"/>
      <c r="HM179" s="39"/>
      <c r="HN179" s="39"/>
      <c r="HO179" s="39"/>
      <c r="HP179" s="39"/>
      <c r="HQ179" s="39"/>
      <c r="HR179" s="39"/>
      <c r="HS179" s="39"/>
      <c r="HT179" s="39"/>
      <c r="HU179" s="39"/>
      <c r="HV179" s="39"/>
      <c r="HW179" s="39"/>
      <c r="HX179" s="39"/>
      <c r="HY179" s="39"/>
      <c r="HZ179" s="39"/>
      <c r="IA179" s="39"/>
      <c r="IB179" s="39"/>
      <c r="IC179" s="39"/>
      <c r="ID179" s="39"/>
      <c r="IE179" s="39"/>
      <c r="IF179" s="39"/>
      <c r="IG179" s="39"/>
      <c r="IH179" s="39"/>
      <c r="II179" s="39"/>
      <c r="IJ179" s="39"/>
      <c r="IK179" s="39"/>
      <c r="IL179" s="39"/>
      <c r="IM179" s="39"/>
      <c r="IN179" s="39"/>
      <c r="IO179" s="39"/>
      <c r="IP179" s="39"/>
      <c r="IQ179" s="39"/>
      <c r="IR179" s="39"/>
      <c r="IS179" s="39"/>
      <c r="IT179" s="39"/>
      <c r="IU179" s="39"/>
      <c r="IV179" s="39"/>
      <c r="IW179" s="39"/>
      <c r="IX179" s="39"/>
      <c r="IY179" s="39"/>
      <c r="IZ179" s="39"/>
      <c r="JA179" s="39"/>
      <c r="JB179" s="39"/>
      <c r="JC179" s="39"/>
      <c r="JD179" s="39"/>
      <c r="JE179" s="39"/>
      <c r="JF179" s="39"/>
      <c r="JG179" s="39"/>
      <c r="JH179" s="39"/>
      <c r="JI179" s="39"/>
      <c r="JJ179" s="39"/>
      <c r="JK179" s="39"/>
      <c r="JL179" s="39"/>
      <c r="JM179" s="39"/>
      <c r="JN179" s="39"/>
      <c r="JO179" s="39"/>
      <c r="JP179" s="39"/>
      <c r="JQ179" s="39"/>
      <c r="JR179" s="39"/>
      <c r="JS179" s="39"/>
      <c r="JT179" s="39"/>
      <c r="JU179" s="39"/>
      <c r="JV179" s="39"/>
      <c r="JW179" s="39"/>
      <c r="JX179" s="39"/>
      <c r="JY179" s="39"/>
      <c r="JZ179" s="39"/>
      <c r="KA179" s="39"/>
      <c r="KB179" s="39"/>
      <c r="KC179" s="39"/>
      <c r="KD179" s="39"/>
      <c r="KE179" s="39"/>
      <c r="KF179" s="39"/>
      <c r="KG179" s="39"/>
      <c r="KH179" s="39"/>
      <c r="KI179" s="39"/>
      <c r="KJ179" s="39"/>
      <c r="KK179" s="39"/>
    </row>
    <row r="180" spans="1:298" s="41" customFormat="1" ht="31.95" customHeight="1" x14ac:dyDescent="0.3">
      <c r="A180" s="17" t="s">
        <v>243</v>
      </c>
      <c r="B180" s="18" t="s">
        <v>242</v>
      </c>
      <c r="C180" s="19" t="s">
        <v>29</v>
      </c>
      <c r="D180" s="18" t="s">
        <v>39</v>
      </c>
      <c r="E180" s="20" t="s">
        <v>59</v>
      </c>
      <c r="F180" s="20" t="s">
        <v>1186</v>
      </c>
      <c r="G180" s="21">
        <v>47.350000000000009</v>
      </c>
      <c r="H180" s="21">
        <v>49.717500000000008</v>
      </c>
      <c r="I180" s="22">
        <v>22.350000000000009</v>
      </c>
      <c r="J180" s="23">
        <v>0.9</v>
      </c>
      <c r="K180" s="23">
        <v>26.250000000000007</v>
      </c>
      <c r="L180" s="23">
        <v>28.250000000000007</v>
      </c>
      <c r="M180" s="23">
        <v>2</v>
      </c>
      <c r="N180" s="21">
        <f t="shared" si="26"/>
        <v>34.125000000000007</v>
      </c>
      <c r="O180" s="21">
        <f t="shared" si="27"/>
        <v>35.490000000000009</v>
      </c>
      <c r="P180" s="21">
        <f>N180+M180</f>
        <v>36.125000000000007</v>
      </c>
      <c r="Q180" s="21">
        <f>O180+M180</f>
        <v>37.490000000000009</v>
      </c>
      <c r="R180" s="24">
        <f t="shared" si="28"/>
        <v>0.23076923076923073</v>
      </c>
      <c r="S180" s="29">
        <f t="shared" si="20"/>
        <v>0.28616684266103476</v>
      </c>
      <c r="T180" s="20" t="s">
        <v>21</v>
      </c>
      <c r="U180" s="42" t="s">
        <v>30</v>
      </c>
      <c r="V180" s="20" t="s">
        <v>23</v>
      </c>
      <c r="W180" s="20" t="s">
        <v>808</v>
      </c>
      <c r="X180" s="19" t="s">
        <v>25</v>
      </c>
      <c r="Y180" s="20" t="s">
        <v>462</v>
      </c>
      <c r="Z180" s="20" t="s">
        <v>1004</v>
      </c>
      <c r="AA180" s="20" t="s">
        <v>28</v>
      </c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  <c r="ER180" s="39"/>
      <c r="ES180" s="39"/>
      <c r="ET180" s="39"/>
      <c r="EU180" s="39"/>
      <c r="EV180" s="39"/>
      <c r="EW180" s="39"/>
      <c r="EX180" s="39"/>
      <c r="EY180" s="39"/>
      <c r="EZ180" s="39"/>
      <c r="FA180" s="39"/>
      <c r="FB180" s="39"/>
      <c r="FC180" s="39"/>
      <c r="FD180" s="39"/>
      <c r="FE180" s="39"/>
      <c r="FF180" s="39"/>
      <c r="FG180" s="39"/>
      <c r="FH180" s="39"/>
      <c r="FI180" s="39"/>
      <c r="FJ180" s="39"/>
      <c r="FK180" s="39"/>
      <c r="FL180" s="39"/>
      <c r="FM180" s="39"/>
      <c r="FN180" s="39"/>
      <c r="FO180" s="39"/>
      <c r="FP180" s="39"/>
      <c r="FQ180" s="39"/>
      <c r="FR180" s="39"/>
      <c r="FS180" s="39"/>
      <c r="FT180" s="39"/>
      <c r="FU180" s="39"/>
      <c r="FV180" s="39"/>
      <c r="FW180" s="39"/>
      <c r="FX180" s="39"/>
      <c r="FY180" s="39"/>
      <c r="FZ180" s="39"/>
      <c r="GA180" s="39"/>
      <c r="GB180" s="39"/>
      <c r="GC180" s="39"/>
      <c r="GD180" s="39"/>
      <c r="GE180" s="39"/>
      <c r="GF180" s="39"/>
      <c r="GG180" s="39"/>
      <c r="GH180" s="39"/>
      <c r="GI180" s="39"/>
      <c r="GJ180" s="39"/>
      <c r="GK180" s="39"/>
      <c r="GL180" s="39"/>
      <c r="GM180" s="39"/>
      <c r="GN180" s="39"/>
      <c r="GO180" s="39"/>
      <c r="GP180" s="39"/>
      <c r="GQ180" s="39"/>
      <c r="GR180" s="39"/>
      <c r="GS180" s="39"/>
      <c r="GT180" s="39"/>
      <c r="GU180" s="39"/>
      <c r="GV180" s="39"/>
      <c r="GW180" s="39"/>
      <c r="GX180" s="39"/>
      <c r="GY180" s="39"/>
      <c r="GZ180" s="39"/>
      <c r="HA180" s="39"/>
      <c r="HB180" s="39"/>
      <c r="HC180" s="39"/>
      <c r="HD180" s="39"/>
      <c r="HE180" s="39"/>
      <c r="HF180" s="39"/>
      <c r="HG180" s="39"/>
      <c r="HH180" s="39"/>
      <c r="HI180" s="39"/>
      <c r="HJ180" s="39"/>
      <c r="HK180" s="39"/>
      <c r="HL180" s="39"/>
      <c r="HM180" s="39"/>
      <c r="HN180" s="39"/>
      <c r="HO180" s="39"/>
      <c r="HP180" s="39"/>
      <c r="HQ180" s="39"/>
      <c r="HR180" s="39"/>
      <c r="HS180" s="39"/>
      <c r="HT180" s="39"/>
      <c r="HU180" s="39"/>
      <c r="HV180" s="39"/>
      <c r="HW180" s="39"/>
      <c r="HX180" s="39"/>
      <c r="HY180" s="39"/>
      <c r="HZ180" s="39"/>
      <c r="IA180" s="39"/>
      <c r="IB180" s="39"/>
      <c r="IC180" s="39"/>
      <c r="ID180" s="39"/>
      <c r="IE180" s="39"/>
      <c r="IF180" s="39"/>
      <c r="IG180" s="39"/>
      <c r="IH180" s="39"/>
      <c r="II180" s="39"/>
      <c r="IJ180" s="39"/>
      <c r="IK180" s="39"/>
      <c r="IL180" s="39"/>
      <c r="IM180" s="39"/>
      <c r="IN180" s="39"/>
      <c r="IO180" s="39"/>
      <c r="IP180" s="39"/>
      <c r="IQ180" s="39"/>
      <c r="IR180" s="39"/>
      <c r="IS180" s="39"/>
      <c r="IT180" s="39"/>
      <c r="IU180" s="39"/>
      <c r="IV180" s="39"/>
      <c r="IW180" s="39"/>
      <c r="IX180" s="39"/>
      <c r="IY180" s="39"/>
      <c r="IZ180" s="39"/>
      <c r="JA180" s="39"/>
      <c r="JB180" s="39"/>
      <c r="JC180" s="39"/>
      <c r="JD180" s="39"/>
      <c r="JE180" s="39"/>
      <c r="JF180" s="39"/>
      <c r="JG180" s="39"/>
      <c r="JH180" s="39"/>
      <c r="JI180" s="39"/>
      <c r="JJ180" s="39"/>
      <c r="JK180" s="39"/>
      <c r="JL180" s="39"/>
      <c r="JM180" s="39"/>
      <c r="JN180" s="39"/>
      <c r="JO180" s="39"/>
      <c r="JP180" s="39"/>
      <c r="JQ180" s="39"/>
      <c r="JR180" s="39"/>
      <c r="JS180" s="39"/>
      <c r="JT180" s="39"/>
      <c r="JU180" s="39"/>
      <c r="JV180" s="39"/>
      <c r="JW180" s="39"/>
      <c r="JX180" s="39"/>
      <c r="JY180" s="39"/>
      <c r="JZ180" s="39"/>
      <c r="KA180" s="39"/>
      <c r="KB180" s="39"/>
      <c r="KC180" s="39"/>
      <c r="KD180" s="39"/>
      <c r="KE180" s="39"/>
      <c r="KF180" s="39"/>
      <c r="KG180" s="39"/>
      <c r="KH180" s="39"/>
      <c r="KI180" s="39"/>
      <c r="KJ180" s="39"/>
      <c r="KK180" s="39"/>
    </row>
    <row r="181" spans="1:298" s="41" customFormat="1" ht="31.95" customHeight="1" x14ac:dyDescent="0.3">
      <c r="A181" s="17" t="s">
        <v>1038</v>
      </c>
      <c r="B181" s="18" t="s">
        <v>242</v>
      </c>
      <c r="C181" s="19" t="s">
        <v>29</v>
      </c>
      <c r="D181" s="18" t="s">
        <v>36</v>
      </c>
      <c r="E181" s="20" t="s">
        <v>59</v>
      </c>
      <c r="F181" s="20" t="s">
        <v>1186</v>
      </c>
      <c r="G181" s="21">
        <v>48.850000000000009</v>
      </c>
      <c r="H181" s="21">
        <v>51.292500000000011</v>
      </c>
      <c r="I181" s="22">
        <v>25.850000000000005</v>
      </c>
      <c r="J181" s="23">
        <v>1.1000000000000001</v>
      </c>
      <c r="K181" s="23">
        <v>26.950000000000006</v>
      </c>
      <c r="L181" s="23">
        <v>28.950000000000006</v>
      </c>
      <c r="M181" s="23">
        <v>2</v>
      </c>
      <c r="N181" s="21">
        <f t="shared" si="26"/>
        <v>35.035000000000011</v>
      </c>
      <c r="O181" s="21">
        <f t="shared" si="27"/>
        <v>36.436400000000013</v>
      </c>
      <c r="P181" s="21">
        <f>N181+M181</f>
        <v>37.035000000000011</v>
      </c>
      <c r="Q181" s="21">
        <f>O181+M181</f>
        <v>38.436400000000013</v>
      </c>
      <c r="R181" s="24">
        <f t="shared" si="28"/>
        <v>0.23076923076923084</v>
      </c>
      <c r="S181" s="29">
        <f t="shared" si="20"/>
        <v>0.28963493688161029</v>
      </c>
      <c r="T181" s="20" t="s">
        <v>21</v>
      </c>
      <c r="U181" s="42" t="s">
        <v>30</v>
      </c>
      <c r="V181" s="20" t="s">
        <v>23</v>
      </c>
      <c r="W181" s="20" t="s">
        <v>808</v>
      </c>
      <c r="X181" s="19" t="s">
        <v>25</v>
      </c>
      <c r="Y181" s="20" t="s">
        <v>412</v>
      </c>
      <c r="Z181" s="20" t="s">
        <v>1005</v>
      </c>
      <c r="AA181" s="20" t="s">
        <v>28</v>
      </c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  <c r="ER181" s="39"/>
      <c r="ES181" s="39"/>
      <c r="ET181" s="39"/>
      <c r="EU181" s="39"/>
      <c r="EV181" s="39"/>
      <c r="EW181" s="39"/>
      <c r="EX181" s="39"/>
      <c r="EY181" s="39"/>
      <c r="EZ181" s="39"/>
      <c r="FA181" s="39"/>
      <c r="FB181" s="39"/>
      <c r="FC181" s="39"/>
      <c r="FD181" s="39"/>
      <c r="FE181" s="39"/>
      <c r="FF181" s="39"/>
      <c r="FG181" s="39"/>
      <c r="FH181" s="39"/>
      <c r="FI181" s="39"/>
      <c r="FJ181" s="39"/>
      <c r="FK181" s="39"/>
      <c r="FL181" s="39"/>
      <c r="FM181" s="39"/>
      <c r="FN181" s="39"/>
      <c r="FO181" s="39"/>
      <c r="FP181" s="39"/>
      <c r="FQ181" s="39"/>
      <c r="FR181" s="39"/>
      <c r="FS181" s="39"/>
      <c r="FT181" s="39"/>
      <c r="FU181" s="39"/>
      <c r="FV181" s="39"/>
      <c r="FW181" s="39"/>
      <c r="FX181" s="39"/>
      <c r="FY181" s="39"/>
      <c r="FZ181" s="39"/>
      <c r="GA181" s="39"/>
      <c r="GB181" s="39"/>
      <c r="GC181" s="39"/>
      <c r="GD181" s="39"/>
      <c r="GE181" s="39"/>
      <c r="GF181" s="39"/>
      <c r="GG181" s="39"/>
      <c r="GH181" s="39"/>
      <c r="GI181" s="39"/>
      <c r="GJ181" s="39"/>
      <c r="GK181" s="39"/>
      <c r="GL181" s="39"/>
      <c r="GM181" s="39"/>
      <c r="GN181" s="39"/>
      <c r="GO181" s="39"/>
      <c r="GP181" s="39"/>
      <c r="GQ181" s="39"/>
      <c r="GR181" s="39"/>
      <c r="GS181" s="39"/>
      <c r="GT181" s="39"/>
      <c r="GU181" s="39"/>
      <c r="GV181" s="39"/>
      <c r="GW181" s="39"/>
      <c r="GX181" s="39"/>
      <c r="GY181" s="39"/>
      <c r="GZ181" s="39"/>
      <c r="HA181" s="39"/>
      <c r="HB181" s="39"/>
      <c r="HC181" s="39"/>
      <c r="HD181" s="39"/>
      <c r="HE181" s="39"/>
      <c r="HF181" s="39"/>
      <c r="HG181" s="39"/>
      <c r="HH181" s="39"/>
      <c r="HI181" s="39"/>
      <c r="HJ181" s="39"/>
      <c r="HK181" s="39"/>
      <c r="HL181" s="39"/>
      <c r="HM181" s="39"/>
      <c r="HN181" s="39"/>
      <c r="HO181" s="39"/>
      <c r="HP181" s="39"/>
      <c r="HQ181" s="39"/>
      <c r="HR181" s="39"/>
      <c r="HS181" s="39"/>
      <c r="HT181" s="39"/>
      <c r="HU181" s="39"/>
      <c r="HV181" s="39"/>
      <c r="HW181" s="39"/>
      <c r="HX181" s="39"/>
      <c r="HY181" s="39"/>
      <c r="HZ181" s="39"/>
      <c r="IA181" s="39"/>
      <c r="IB181" s="39"/>
      <c r="IC181" s="39"/>
      <c r="ID181" s="39"/>
      <c r="IE181" s="39"/>
      <c r="IF181" s="39"/>
      <c r="IG181" s="39"/>
      <c r="IH181" s="39"/>
      <c r="II181" s="39"/>
      <c r="IJ181" s="39"/>
      <c r="IK181" s="39"/>
      <c r="IL181" s="39"/>
      <c r="IM181" s="39"/>
      <c r="IN181" s="39"/>
      <c r="IO181" s="39"/>
      <c r="IP181" s="39"/>
      <c r="IQ181" s="39"/>
      <c r="IR181" s="39"/>
      <c r="IS181" s="39"/>
      <c r="IT181" s="39"/>
      <c r="IU181" s="39"/>
      <c r="IV181" s="39"/>
      <c r="IW181" s="39"/>
      <c r="IX181" s="39"/>
      <c r="IY181" s="39"/>
      <c r="IZ181" s="39"/>
      <c r="JA181" s="39"/>
      <c r="JB181" s="39"/>
      <c r="JC181" s="39"/>
      <c r="JD181" s="39"/>
      <c r="JE181" s="39"/>
      <c r="JF181" s="39"/>
      <c r="JG181" s="39"/>
      <c r="JH181" s="39"/>
      <c r="JI181" s="39"/>
      <c r="JJ181" s="39"/>
      <c r="JK181" s="39"/>
      <c r="JL181" s="39"/>
      <c r="JM181" s="39"/>
      <c r="JN181" s="39"/>
      <c r="JO181" s="39"/>
      <c r="JP181" s="39"/>
      <c r="JQ181" s="39"/>
      <c r="JR181" s="39"/>
      <c r="JS181" s="39"/>
      <c r="JT181" s="39"/>
      <c r="JU181" s="39"/>
      <c r="JV181" s="39"/>
      <c r="JW181" s="39"/>
      <c r="JX181" s="39"/>
      <c r="JY181" s="39"/>
      <c r="JZ181" s="39"/>
      <c r="KA181" s="39"/>
      <c r="KB181" s="39"/>
      <c r="KC181" s="39"/>
      <c r="KD181" s="39"/>
      <c r="KE181" s="39"/>
      <c r="KF181" s="39"/>
      <c r="KG181" s="39"/>
      <c r="KH181" s="39"/>
      <c r="KI181" s="39"/>
      <c r="KJ181" s="39"/>
      <c r="KK181" s="39"/>
      <c r="KL181" s="39"/>
    </row>
    <row r="182" spans="1:298" s="41" customFormat="1" ht="31.95" customHeight="1" x14ac:dyDescent="0.3">
      <c r="A182" s="17" t="s">
        <v>1039</v>
      </c>
      <c r="B182" s="18" t="s">
        <v>244</v>
      </c>
      <c r="C182" s="19" t="s">
        <v>29</v>
      </c>
      <c r="D182" s="18" t="s">
        <v>36</v>
      </c>
      <c r="E182" s="20" t="s">
        <v>80</v>
      </c>
      <c r="F182" s="20" t="s">
        <v>1166</v>
      </c>
      <c r="G182" s="21">
        <v>50.800000000000004</v>
      </c>
      <c r="H182" s="21">
        <v>53.34</v>
      </c>
      <c r="I182" s="22">
        <v>25.800000000000004</v>
      </c>
      <c r="J182" s="23">
        <v>1.1000000000000001</v>
      </c>
      <c r="K182" s="23">
        <v>26.900000000000006</v>
      </c>
      <c r="L182" s="23">
        <v>28.900000000000006</v>
      </c>
      <c r="M182" s="23">
        <v>2</v>
      </c>
      <c r="N182" s="21">
        <f t="shared" si="26"/>
        <v>34.970000000000006</v>
      </c>
      <c r="O182" s="21">
        <f t="shared" si="27"/>
        <v>36.368800000000007</v>
      </c>
      <c r="P182" s="21">
        <f>N182+M182</f>
        <v>36.970000000000006</v>
      </c>
      <c r="Q182" s="21">
        <f>O182+M182</f>
        <v>38.368800000000007</v>
      </c>
      <c r="R182" s="24">
        <f t="shared" si="28"/>
        <v>0.23076923076923073</v>
      </c>
      <c r="S182" s="29">
        <f t="shared" si="20"/>
        <v>0.31817022872140971</v>
      </c>
      <c r="T182" s="20" t="s">
        <v>21</v>
      </c>
      <c r="U182" s="42" t="s">
        <v>30</v>
      </c>
      <c r="V182" s="20" t="s">
        <v>810</v>
      </c>
      <c r="W182" s="20" t="s">
        <v>808</v>
      </c>
      <c r="X182" s="19" t="s">
        <v>25</v>
      </c>
      <c r="Y182" s="20" t="s">
        <v>412</v>
      </c>
      <c r="Z182" s="20" t="s">
        <v>1005</v>
      </c>
      <c r="AA182" s="20" t="s">
        <v>28</v>
      </c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  <c r="ER182" s="39"/>
      <c r="ES182" s="39"/>
      <c r="ET182" s="39"/>
      <c r="EU182" s="39"/>
      <c r="EV182" s="39"/>
      <c r="EW182" s="39"/>
      <c r="EX182" s="39"/>
      <c r="EY182" s="39"/>
      <c r="EZ182" s="39"/>
      <c r="FA182" s="39"/>
      <c r="FB182" s="39"/>
      <c r="FC182" s="39"/>
      <c r="FD182" s="39"/>
      <c r="FE182" s="39"/>
      <c r="FF182" s="39"/>
      <c r="FG182" s="39"/>
      <c r="FH182" s="39"/>
      <c r="FI182" s="39"/>
      <c r="FJ182" s="39"/>
      <c r="FK182" s="39"/>
      <c r="FL182" s="39"/>
      <c r="FM182" s="39"/>
      <c r="FN182" s="39"/>
      <c r="FO182" s="39"/>
      <c r="FP182" s="39"/>
      <c r="FQ182" s="39"/>
      <c r="FR182" s="39"/>
      <c r="FS182" s="39"/>
      <c r="FT182" s="39"/>
      <c r="FU182" s="39"/>
      <c r="FV182" s="39"/>
      <c r="FW182" s="39"/>
      <c r="FX182" s="39"/>
      <c r="FY182" s="39"/>
      <c r="FZ182" s="39"/>
      <c r="GA182" s="39"/>
      <c r="GB182" s="39"/>
      <c r="GC182" s="39"/>
      <c r="GD182" s="39"/>
      <c r="GE182" s="39"/>
      <c r="GF182" s="39"/>
      <c r="GG182" s="39"/>
      <c r="GH182" s="39"/>
      <c r="GI182" s="39"/>
      <c r="GJ182" s="39"/>
      <c r="GK182" s="39"/>
      <c r="GL182" s="39"/>
      <c r="GM182" s="39"/>
      <c r="GN182" s="39"/>
      <c r="GO182" s="39"/>
      <c r="GP182" s="39"/>
      <c r="GQ182" s="39"/>
      <c r="GR182" s="39"/>
      <c r="GS182" s="39"/>
      <c r="GT182" s="39"/>
      <c r="GU182" s="39"/>
      <c r="GV182" s="39"/>
      <c r="GW182" s="39"/>
      <c r="GX182" s="39"/>
      <c r="GY182" s="39"/>
      <c r="GZ182" s="39"/>
      <c r="HA182" s="39"/>
      <c r="HB182" s="39"/>
      <c r="HC182" s="39"/>
      <c r="HD182" s="39"/>
      <c r="HE182" s="39"/>
      <c r="HF182" s="39"/>
      <c r="HG182" s="39"/>
      <c r="HH182" s="39"/>
      <c r="HI182" s="39"/>
      <c r="HJ182" s="39"/>
      <c r="HK182" s="39"/>
      <c r="HL182" s="39"/>
      <c r="HM182" s="39"/>
      <c r="HN182" s="39"/>
      <c r="HO182" s="39"/>
      <c r="HP182" s="39"/>
      <c r="HQ182" s="39"/>
      <c r="HR182" s="39"/>
      <c r="HS182" s="39"/>
      <c r="HT182" s="39"/>
      <c r="HU182" s="39"/>
      <c r="HV182" s="39"/>
      <c r="HW182" s="39"/>
      <c r="HX182" s="39"/>
      <c r="HY182" s="39"/>
      <c r="HZ182" s="39"/>
      <c r="IA182" s="39"/>
      <c r="IB182" s="39"/>
      <c r="IC182" s="39"/>
      <c r="ID182" s="39"/>
      <c r="IE182" s="39"/>
      <c r="IF182" s="39"/>
      <c r="IG182" s="39"/>
      <c r="IH182" s="39"/>
      <c r="II182" s="39"/>
      <c r="IJ182" s="39"/>
      <c r="IK182" s="39"/>
      <c r="IL182" s="39"/>
      <c r="IM182" s="39"/>
      <c r="IN182" s="39"/>
      <c r="IO182" s="39"/>
      <c r="IP182" s="39"/>
      <c r="IQ182" s="39"/>
      <c r="IR182" s="39"/>
      <c r="IS182" s="39"/>
      <c r="IT182" s="39"/>
      <c r="IU182" s="39"/>
      <c r="IV182" s="39"/>
      <c r="IW182" s="39"/>
      <c r="IX182" s="39"/>
      <c r="IY182" s="39"/>
      <c r="IZ182" s="39"/>
      <c r="JA182" s="39"/>
      <c r="JB182" s="39"/>
      <c r="JC182" s="39"/>
      <c r="JD182" s="39"/>
      <c r="JE182" s="39"/>
      <c r="JF182" s="39"/>
      <c r="JG182" s="39"/>
      <c r="JH182" s="39"/>
      <c r="JI182" s="39"/>
      <c r="JJ182" s="39"/>
      <c r="JK182" s="39"/>
      <c r="JL182" s="39"/>
      <c r="JM182" s="39"/>
      <c r="JN182" s="39"/>
      <c r="JO182" s="39"/>
      <c r="JP182" s="39"/>
      <c r="JQ182" s="39"/>
      <c r="JR182" s="39"/>
      <c r="JS182" s="39"/>
      <c r="JT182" s="39"/>
      <c r="JU182" s="39"/>
      <c r="JV182" s="39"/>
      <c r="JW182" s="39"/>
      <c r="JX182" s="39"/>
      <c r="JY182" s="39"/>
      <c r="JZ182" s="39"/>
      <c r="KA182" s="39"/>
      <c r="KB182" s="39"/>
      <c r="KC182" s="39"/>
      <c r="KD182" s="39"/>
      <c r="KE182" s="39"/>
      <c r="KF182" s="39"/>
      <c r="KG182" s="39"/>
      <c r="KH182" s="39"/>
      <c r="KI182" s="39"/>
      <c r="KJ182" s="39"/>
      <c r="KK182" s="39"/>
      <c r="KL182" s="39"/>
    </row>
    <row r="183" spans="1:298" s="41" customFormat="1" ht="31.95" customHeight="1" x14ac:dyDescent="0.3">
      <c r="A183" s="17" t="s">
        <v>245</v>
      </c>
      <c r="B183" s="18" t="s">
        <v>244</v>
      </c>
      <c r="C183" s="19" t="s">
        <v>29</v>
      </c>
      <c r="D183" s="18" t="s">
        <v>39</v>
      </c>
      <c r="E183" s="20" t="s">
        <v>80</v>
      </c>
      <c r="F183" s="20" t="s">
        <v>1166</v>
      </c>
      <c r="G183" s="21">
        <v>47.300000000000004</v>
      </c>
      <c r="H183" s="21">
        <v>49.665000000000006</v>
      </c>
      <c r="I183" s="22">
        <v>22.300000000000004</v>
      </c>
      <c r="J183" s="23">
        <v>0.9</v>
      </c>
      <c r="K183" s="23">
        <v>23.200000000000003</v>
      </c>
      <c r="L183" s="23">
        <v>25.200000000000003</v>
      </c>
      <c r="M183" s="23">
        <v>2</v>
      </c>
      <c r="N183" s="21">
        <f t="shared" si="26"/>
        <v>30.160000000000004</v>
      </c>
      <c r="O183" s="21">
        <f t="shared" si="27"/>
        <v>31.366400000000002</v>
      </c>
      <c r="P183" s="21">
        <f>N183+M183</f>
        <v>32.160000000000004</v>
      </c>
      <c r="Q183" s="21">
        <f>O183+M183</f>
        <v>33.366399999999999</v>
      </c>
      <c r="R183" s="24">
        <f t="shared" si="28"/>
        <v>0.23076923076923078</v>
      </c>
      <c r="S183" s="29">
        <f t="shared" si="20"/>
        <v>0.36844055169636569</v>
      </c>
      <c r="T183" s="20" t="s">
        <v>21</v>
      </c>
      <c r="U183" s="42" t="s">
        <v>30</v>
      </c>
      <c r="V183" s="20" t="s">
        <v>810</v>
      </c>
      <c r="W183" s="20" t="s">
        <v>808</v>
      </c>
      <c r="X183" s="19" t="s">
        <v>25</v>
      </c>
      <c r="Y183" s="20" t="s">
        <v>462</v>
      </c>
      <c r="Z183" s="20" t="s">
        <v>1004</v>
      </c>
      <c r="AA183" s="20" t="s">
        <v>28</v>
      </c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  <c r="ER183" s="39"/>
      <c r="ES183" s="39"/>
      <c r="ET183" s="39"/>
      <c r="EU183" s="39"/>
      <c r="EV183" s="39"/>
      <c r="EW183" s="39"/>
      <c r="EX183" s="39"/>
      <c r="EY183" s="39"/>
      <c r="EZ183" s="39"/>
      <c r="FA183" s="39"/>
      <c r="FB183" s="39"/>
      <c r="FC183" s="39"/>
      <c r="FD183" s="39"/>
      <c r="FE183" s="39"/>
      <c r="FF183" s="39"/>
      <c r="FG183" s="39"/>
      <c r="FH183" s="39"/>
      <c r="FI183" s="39"/>
      <c r="FJ183" s="39"/>
      <c r="FK183" s="39"/>
      <c r="FL183" s="39"/>
      <c r="FM183" s="39"/>
      <c r="FN183" s="39"/>
      <c r="FO183" s="39"/>
      <c r="FP183" s="39"/>
      <c r="FQ183" s="39"/>
      <c r="FR183" s="39"/>
      <c r="FS183" s="39"/>
      <c r="FT183" s="39"/>
      <c r="FU183" s="39"/>
      <c r="FV183" s="39"/>
      <c r="FW183" s="39"/>
      <c r="FX183" s="39"/>
      <c r="FY183" s="39"/>
      <c r="FZ183" s="39"/>
      <c r="GA183" s="39"/>
      <c r="GB183" s="39"/>
      <c r="GC183" s="39"/>
      <c r="GD183" s="39"/>
      <c r="GE183" s="39"/>
      <c r="GF183" s="39"/>
      <c r="GG183" s="39"/>
      <c r="GH183" s="39"/>
      <c r="GI183" s="39"/>
      <c r="GJ183" s="39"/>
      <c r="GK183" s="39"/>
      <c r="GL183" s="39"/>
      <c r="GM183" s="39"/>
      <c r="GN183" s="39"/>
      <c r="GO183" s="39"/>
      <c r="GP183" s="39"/>
      <c r="GQ183" s="39"/>
      <c r="GR183" s="39"/>
      <c r="GS183" s="39"/>
      <c r="GT183" s="39"/>
      <c r="GU183" s="39"/>
      <c r="GV183" s="39"/>
      <c r="GW183" s="39"/>
      <c r="GX183" s="39"/>
      <c r="GY183" s="39"/>
      <c r="GZ183" s="39"/>
      <c r="HA183" s="39"/>
      <c r="HB183" s="39"/>
      <c r="HC183" s="39"/>
      <c r="HD183" s="39"/>
      <c r="HE183" s="39"/>
      <c r="HF183" s="39"/>
      <c r="HG183" s="39"/>
      <c r="HH183" s="39"/>
      <c r="HI183" s="39"/>
      <c r="HJ183" s="39"/>
      <c r="HK183" s="39"/>
      <c r="HL183" s="39"/>
      <c r="HM183" s="39"/>
      <c r="HN183" s="39"/>
      <c r="HO183" s="39"/>
      <c r="HP183" s="39"/>
      <c r="HQ183" s="39"/>
      <c r="HR183" s="39"/>
      <c r="HS183" s="39"/>
      <c r="HT183" s="39"/>
      <c r="HU183" s="39"/>
      <c r="HV183" s="39"/>
      <c r="HW183" s="39"/>
      <c r="HX183" s="39"/>
      <c r="HY183" s="39"/>
      <c r="HZ183" s="39"/>
      <c r="IA183" s="39"/>
      <c r="IB183" s="39"/>
      <c r="IC183" s="39"/>
      <c r="ID183" s="39"/>
      <c r="IE183" s="39"/>
      <c r="IF183" s="39"/>
      <c r="IG183" s="39"/>
      <c r="IH183" s="39"/>
      <c r="II183" s="39"/>
      <c r="IJ183" s="39"/>
      <c r="IK183" s="39"/>
      <c r="IL183" s="39"/>
      <c r="IM183" s="39"/>
      <c r="IN183" s="39"/>
      <c r="IO183" s="39"/>
      <c r="IP183" s="39"/>
      <c r="IQ183" s="39"/>
      <c r="IR183" s="39"/>
      <c r="IS183" s="39"/>
      <c r="IT183" s="39"/>
      <c r="IU183" s="39"/>
      <c r="IV183" s="39"/>
      <c r="IW183" s="39"/>
      <c r="IX183" s="39"/>
      <c r="IY183" s="39"/>
      <c r="IZ183" s="39"/>
      <c r="JA183" s="39"/>
      <c r="JB183" s="39"/>
      <c r="JC183" s="39"/>
      <c r="JD183" s="39"/>
      <c r="JE183" s="39"/>
      <c r="JF183" s="39"/>
      <c r="JG183" s="39"/>
      <c r="JH183" s="39"/>
      <c r="JI183" s="39"/>
      <c r="JJ183" s="39"/>
      <c r="JK183" s="39"/>
      <c r="JL183" s="39"/>
      <c r="JM183" s="39"/>
      <c r="JN183" s="39"/>
      <c r="JO183" s="39"/>
      <c r="JP183" s="39"/>
      <c r="JQ183" s="39"/>
      <c r="JR183" s="39"/>
      <c r="JS183" s="39"/>
      <c r="JT183" s="39"/>
      <c r="JU183" s="39"/>
      <c r="JV183" s="39"/>
      <c r="JW183" s="39"/>
      <c r="JX183" s="39"/>
      <c r="JY183" s="39"/>
      <c r="JZ183" s="39"/>
      <c r="KA183" s="39"/>
      <c r="KB183" s="39"/>
      <c r="KC183" s="39"/>
      <c r="KD183" s="39"/>
      <c r="KE183" s="39"/>
      <c r="KF183" s="39"/>
      <c r="KG183" s="39"/>
      <c r="KH183" s="39"/>
      <c r="KI183" s="39"/>
      <c r="KJ183" s="39"/>
      <c r="KK183" s="39"/>
      <c r="KL183" s="39"/>
    </row>
    <row r="184" spans="1:298" s="41" customFormat="1" ht="31.95" customHeight="1" x14ac:dyDescent="0.3">
      <c r="A184" s="17" t="s">
        <v>246</v>
      </c>
      <c r="B184" s="18" t="s">
        <v>244</v>
      </c>
      <c r="C184" s="19" t="s">
        <v>33</v>
      </c>
      <c r="D184" s="18" t="s">
        <v>18</v>
      </c>
      <c r="E184" s="20" t="s">
        <v>80</v>
      </c>
      <c r="F184" s="20" t="s">
        <v>1166</v>
      </c>
      <c r="G184" s="21">
        <v>60.300000000000004</v>
      </c>
      <c r="H184" s="21">
        <v>63.315000000000005</v>
      </c>
      <c r="I184" s="22">
        <v>27.300000000000004</v>
      </c>
      <c r="J184" s="23">
        <v>1.3</v>
      </c>
      <c r="K184" s="23">
        <v>28.600000000000005</v>
      </c>
      <c r="L184" s="23" t="s">
        <v>20</v>
      </c>
      <c r="M184" s="23" t="s">
        <v>20</v>
      </c>
      <c r="N184" s="21">
        <f t="shared" si="26"/>
        <v>37.180000000000007</v>
      </c>
      <c r="O184" s="21">
        <f t="shared" si="27"/>
        <v>38.667200000000008</v>
      </c>
      <c r="P184" s="21" t="s">
        <v>20</v>
      </c>
      <c r="Q184" s="21" t="s">
        <v>1332</v>
      </c>
      <c r="R184" s="24">
        <f t="shared" si="28"/>
        <v>0.23076923076923078</v>
      </c>
      <c r="S184" s="29">
        <f t="shared" si="20"/>
        <v>0.38928847824370205</v>
      </c>
      <c r="T184" s="20" t="s">
        <v>21</v>
      </c>
      <c r="U184" s="19" t="s">
        <v>22</v>
      </c>
      <c r="V184" s="20" t="s">
        <v>810</v>
      </c>
      <c r="W184" s="20" t="s">
        <v>808</v>
      </c>
      <c r="X184" s="19" t="s">
        <v>25</v>
      </c>
      <c r="Y184" s="20" t="s">
        <v>26</v>
      </c>
      <c r="Z184" s="20" t="s">
        <v>1003</v>
      </c>
      <c r="AA184" s="20" t="s">
        <v>28</v>
      </c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  <c r="ER184" s="39"/>
      <c r="ES184" s="39"/>
      <c r="ET184" s="39"/>
      <c r="EU184" s="39"/>
      <c r="EV184" s="39"/>
      <c r="EW184" s="39"/>
      <c r="EX184" s="39"/>
      <c r="EY184" s="39"/>
      <c r="EZ184" s="39"/>
      <c r="FA184" s="39"/>
      <c r="FB184" s="39"/>
      <c r="FC184" s="39"/>
      <c r="FD184" s="39"/>
      <c r="FE184" s="39"/>
      <c r="FF184" s="39"/>
      <c r="FG184" s="39"/>
      <c r="FH184" s="39"/>
      <c r="FI184" s="39"/>
      <c r="FJ184" s="39"/>
      <c r="FK184" s="39"/>
      <c r="FL184" s="39"/>
      <c r="FM184" s="39"/>
      <c r="FN184" s="39"/>
      <c r="FO184" s="39"/>
      <c r="FP184" s="39"/>
      <c r="FQ184" s="39"/>
      <c r="FR184" s="39"/>
      <c r="FS184" s="39"/>
      <c r="FT184" s="39"/>
      <c r="FU184" s="39"/>
      <c r="FV184" s="39"/>
      <c r="FW184" s="39"/>
      <c r="FX184" s="39"/>
      <c r="FY184" s="39"/>
      <c r="FZ184" s="39"/>
      <c r="GA184" s="39"/>
      <c r="GB184" s="39"/>
      <c r="GC184" s="39"/>
      <c r="GD184" s="39"/>
      <c r="GE184" s="39"/>
      <c r="GF184" s="39"/>
      <c r="GG184" s="39"/>
      <c r="GH184" s="39"/>
      <c r="GI184" s="39"/>
      <c r="GJ184" s="39"/>
      <c r="GK184" s="39"/>
      <c r="GL184" s="39"/>
      <c r="GM184" s="39"/>
      <c r="GN184" s="39"/>
      <c r="GO184" s="39"/>
      <c r="GP184" s="39"/>
      <c r="GQ184" s="39"/>
      <c r="GR184" s="39"/>
      <c r="GS184" s="39"/>
      <c r="GT184" s="39"/>
      <c r="GU184" s="39"/>
      <c r="GV184" s="39"/>
      <c r="GW184" s="39"/>
      <c r="GX184" s="39"/>
      <c r="GY184" s="39"/>
      <c r="GZ184" s="39"/>
      <c r="HA184" s="39"/>
      <c r="HB184" s="39"/>
      <c r="HC184" s="39"/>
      <c r="HD184" s="39"/>
      <c r="HE184" s="39"/>
      <c r="HF184" s="39"/>
      <c r="HG184" s="39"/>
      <c r="HH184" s="39"/>
      <c r="HI184" s="39"/>
      <c r="HJ184" s="39"/>
      <c r="HK184" s="39"/>
      <c r="HL184" s="39"/>
      <c r="HM184" s="39"/>
      <c r="HN184" s="39"/>
      <c r="HO184" s="39"/>
      <c r="HP184" s="39"/>
      <c r="HQ184" s="39"/>
      <c r="HR184" s="39"/>
      <c r="HS184" s="39"/>
      <c r="HT184" s="39"/>
      <c r="HU184" s="39"/>
      <c r="HV184" s="39"/>
      <c r="HW184" s="39"/>
      <c r="HX184" s="39"/>
      <c r="HY184" s="39"/>
      <c r="HZ184" s="39"/>
      <c r="IA184" s="39"/>
      <c r="IB184" s="39"/>
      <c r="IC184" s="39"/>
      <c r="ID184" s="39"/>
      <c r="IE184" s="39"/>
      <c r="IF184" s="39"/>
      <c r="IG184" s="39"/>
      <c r="IH184" s="39"/>
      <c r="II184" s="39"/>
      <c r="IJ184" s="39"/>
      <c r="IK184" s="39"/>
      <c r="IL184" s="39"/>
      <c r="IM184" s="39"/>
      <c r="IN184" s="39"/>
      <c r="IO184" s="39"/>
      <c r="IP184" s="39"/>
      <c r="IQ184" s="39"/>
      <c r="IR184" s="39"/>
      <c r="IS184" s="39"/>
      <c r="IT184" s="39"/>
      <c r="IU184" s="39"/>
      <c r="IV184" s="39"/>
      <c r="IW184" s="39"/>
      <c r="IX184" s="39"/>
      <c r="IY184" s="39"/>
      <c r="IZ184" s="39"/>
      <c r="JA184" s="39"/>
      <c r="JB184" s="39"/>
      <c r="JC184" s="39"/>
      <c r="JD184" s="39"/>
      <c r="JE184" s="39"/>
      <c r="JF184" s="39"/>
      <c r="JG184" s="39"/>
      <c r="JH184" s="39"/>
      <c r="JI184" s="39"/>
      <c r="JJ184" s="39"/>
      <c r="JK184" s="39"/>
      <c r="JL184" s="39"/>
      <c r="JM184" s="39"/>
      <c r="JN184" s="39"/>
      <c r="JO184" s="39"/>
      <c r="JP184" s="39"/>
      <c r="JQ184" s="39"/>
      <c r="JR184" s="39"/>
      <c r="JS184" s="39"/>
      <c r="JT184" s="39"/>
      <c r="JU184" s="39"/>
      <c r="JV184" s="39"/>
      <c r="JW184" s="39"/>
      <c r="JX184" s="39"/>
      <c r="JY184" s="39"/>
      <c r="JZ184" s="39"/>
      <c r="KA184" s="39"/>
      <c r="KB184" s="39"/>
      <c r="KC184" s="39"/>
      <c r="KD184" s="39"/>
      <c r="KE184" s="39"/>
      <c r="KF184" s="39"/>
      <c r="KG184" s="39"/>
      <c r="KH184" s="39"/>
      <c r="KI184" s="39"/>
      <c r="KJ184" s="39"/>
      <c r="KK184" s="39"/>
      <c r="KL184" s="39"/>
    </row>
    <row r="185" spans="1:298" s="41" customFormat="1" ht="31.95" customHeight="1" x14ac:dyDescent="0.3">
      <c r="A185" s="17" t="s">
        <v>247</v>
      </c>
      <c r="B185" s="18" t="s">
        <v>248</v>
      </c>
      <c r="C185" s="19" t="s">
        <v>77</v>
      </c>
      <c r="D185" s="18" t="s">
        <v>18</v>
      </c>
      <c r="E185" s="20" t="s">
        <v>141</v>
      </c>
      <c r="F185" s="20" t="s">
        <v>1187</v>
      </c>
      <c r="G185" s="21">
        <v>76.800000000000011</v>
      </c>
      <c r="H185" s="21">
        <v>80.640000000000015</v>
      </c>
      <c r="I185" s="22">
        <v>31.800000000000004</v>
      </c>
      <c r="J185" s="23">
        <v>1.3</v>
      </c>
      <c r="K185" s="23">
        <v>33.1</v>
      </c>
      <c r="L185" s="23" t="s">
        <v>20</v>
      </c>
      <c r="M185" s="23" t="s">
        <v>20</v>
      </c>
      <c r="N185" s="21">
        <f t="shared" si="26"/>
        <v>43.03</v>
      </c>
      <c r="O185" s="21">
        <f t="shared" si="27"/>
        <v>44.751200000000004</v>
      </c>
      <c r="P185" s="21" t="s">
        <v>20</v>
      </c>
      <c r="Q185" s="21" t="s">
        <v>1332</v>
      </c>
      <c r="R185" s="24">
        <f t="shared" si="28"/>
        <v>0.23076923076923075</v>
      </c>
      <c r="S185" s="29">
        <f t="shared" si="20"/>
        <v>0.44504960317460324</v>
      </c>
      <c r="T185" s="20" t="s">
        <v>21</v>
      </c>
      <c r="U185" s="19" t="s">
        <v>22</v>
      </c>
      <c r="V185" s="20" t="s">
        <v>23</v>
      </c>
      <c r="W185" s="20" t="s">
        <v>808</v>
      </c>
      <c r="X185" s="19" t="s">
        <v>25</v>
      </c>
      <c r="Y185" s="20" t="s">
        <v>26</v>
      </c>
      <c r="Z185" s="20" t="s">
        <v>1003</v>
      </c>
      <c r="AA185" s="20" t="s">
        <v>28</v>
      </c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39"/>
      <c r="EX185" s="39"/>
      <c r="EY185" s="39"/>
      <c r="EZ185" s="39"/>
      <c r="FA185" s="39"/>
      <c r="FB185" s="39"/>
      <c r="FC185" s="39"/>
      <c r="FD185" s="39"/>
      <c r="FE185" s="39"/>
      <c r="FF185" s="39"/>
      <c r="FG185" s="39"/>
      <c r="FH185" s="39"/>
      <c r="FI185" s="39"/>
      <c r="FJ185" s="39"/>
      <c r="FK185" s="39"/>
      <c r="FL185" s="39"/>
      <c r="FM185" s="39"/>
      <c r="FN185" s="39"/>
      <c r="FO185" s="39"/>
      <c r="FP185" s="39"/>
      <c r="FQ185" s="39"/>
      <c r="FR185" s="39"/>
      <c r="FS185" s="39"/>
      <c r="FT185" s="39"/>
      <c r="FU185" s="39"/>
      <c r="FV185" s="39"/>
      <c r="FW185" s="39"/>
      <c r="FX185" s="39"/>
      <c r="FY185" s="39"/>
      <c r="FZ185" s="39"/>
      <c r="GA185" s="39"/>
      <c r="GB185" s="39"/>
      <c r="GC185" s="39"/>
      <c r="GD185" s="39"/>
      <c r="GE185" s="39"/>
      <c r="GF185" s="39"/>
      <c r="GG185" s="39"/>
      <c r="GH185" s="39"/>
      <c r="GI185" s="39"/>
      <c r="GJ185" s="39"/>
      <c r="GK185" s="39"/>
      <c r="GL185" s="39"/>
      <c r="GM185" s="39"/>
      <c r="GN185" s="39"/>
      <c r="GO185" s="39"/>
      <c r="GP185" s="39"/>
      <c r="GQ185" s="39"/>
      <c r="GR185" s="39"/>
      <c r="GS185" s="39"/>
      <c r="GT185" s="39"/>
      <c r="GU185" s="39"/>
      <c r="GV185" s="39"/>
      <c r="GW185" s="39"/>
      <c r="GX185" s="39"/>
      <c r="GY185" s="39"/>
      <c r="GZ185" s="39"/>
      <c r="HA185" s="39"/>
      <c r="HB185" s="39"/>
      <c r="HC185" s="39"/>
      <c r="HD185" s="39"/>
      <c r="HE185" s="39"/>
      <c r="HF185" s="39"/>
      <c r="HG185" s="39"/>
      <c r="HH185" s="39"/>
      <c r="HI185" s="39"/>
      <c r="HJ185" s="39"/>
      <c r="HK185" s="39"/>
      <c r="HL185" s="39"/>
      <c r="HM185" s="39"/>
      <c r="HN185" s="39"/>
      <c r="HO185" s="39"/>
      <c r="HP185" s="39"/>
      <c r="HQ185" s="39"/>
      <c r="HR185" s="39"/>
      <c r="HS185" s="39"/>
      <c r="HT185" s="39"/>
      <c r="HU185" s="39"/>
      <c r="HV185" s="39"/>
      <c r="HW185" s="39"/>
      <c r="HX185" s="39"/>
      <c r="HY185" s="39"/>
      <c r="HZ185" s="39"/>
      <c r="IA185" s="39"/>
      <c r="IB185" s="39"/>
      <c r="IC185" s="39"/>
      <c r="ID185" s="39"/>
      <c r="IE185" s="39"/>
      <c r="IF185" s="39"/>
      <c r="IG185" s="39"/>
      <c r="IH185" s="39"/>
      <c r="II185" s="39"/>
      <c r="IJ185" s="39"/>
      <c r="IK185" s="39"/>
      <c r="IL185" s="39"/>
      <c r="IM185" s="39"/>
      <c r="IN185" s="39"/>
      <c r="IO185" s="39"/>
      <c r="IP185" s="39"/>
      <c r="IQ185" s="39"/>
      <c r="IR185" s="39"/>
      <c r="IS185" s="39"/>
      <c r="IT185" s="39"/>
      <c r="IU185" s="39"/>
      <c r="IV185" s="39"/>
      <c r="IW185" s="39"/>
      <c r="IX185" s="39"/>
      <c r="IY185" s="39"/>
      <c r="IZ185" s="39"/>
      <c r="JA185" s="39"/>
      <c r="JB185" s="39"/>
      <c r="JC185" s="39"/>
      <c r="JD185" s="39"/>
      <c r="JE185" s="39"/>
      <c r="JF185" s="39"/>
      <c r="JG185" s="39"/>
      <c r="JH185" s="39"/>
      <c r="JI185" s="39"/>
      <c r="JJ185" s="39"/>
      <c r="JK185" s="39"/>
      <c r="JL185" s="39"/>
      <c r="JM185" s="39"/>
      <c r="JN185" s="39"/>
      <c r="JO185" s="39"/>
      <c r="JP185" s="39"/>
      <c r="JQ185" s="39"/>
      <c r="JR185" s="39"/>
      <c r="JS185" s="39"/>
      <c r="JT185" s="39"/>
      <c r="JU185" s="39"/>
      <c r="JV185" s="39"/>
      <c r="JW185" s="39"/>
      <c r="JX185" s="39"/>
      <c r="JY185" s="39"/>
      <c r="JZ185" s="39"/>
      <c r="KA185" s="39"/>
      <c r="KB185" s="39"/>
      <c r="KC185" s="39"/>
      <c r="KD185" s="39"/>
      <c r="KE185" s="39"/>
      <c r="KF185" s="39"/>
      <c r="KG185" s="39"/>
      <c r="KH185" s="39"/>
      <c r="KI185" s="39"/>
      <c r="KJ185" s="39"/>
      <c r="KK185" s="39"/>
    </row>
    <row r="186" spans="1:298" s="41" customFormat="1" ht="31.95" customHeight="1" x14ac:dyDescent="0.3">
      <c r="A186" s="17" t="s">
        <v>1097</v>
      </c>
      <c r="B186" s="18" t="s">
        <v>1134</v>
      </c>
      <c r="C186" s="19" t="s">
        <v>29</v>
      </c>
      <c r="D186" s="18" t="s">
        <v>36</v>
      </c>
      <c r="E186" s="20" t="s">
        <v>19</v>
      </c>
      <c r="F186" s="20" t="s">
        <v>1147</v>
      </c>
      <c r="G186" s="21"/>
      <c r="H186" s="21">
        <v>50.79</v>
      </c>
      <c r="I186" s="22">
        <f>VLOOKUP(A:A,'[1]ALL Carpet'!$A:$M,13,0)</f>
        <v>28.79</v>
      </c>
      <c r="J186" s="23">
        <v>1.1000000000000001</v>
      </c>
      <c r="K186" s="23">
        <f>SUM(I186:J186)</f>
        <v>29.89</v>
      </c>
      <c r="L186" s="23">
        <f>K186+M186</f>
        <v>31.89</v>
      </c>
      <c r="M186" s="23">
        <v>2</v>
      </c>
      <c r="N186" s="21"/>
      <c r="O186" s="21">
        <f>H186*0.75</f>
        <v>38.092500000000001</v>
      </c>
      <c r="P186" s="21">
        <f>N186+M186</f>
        <v>2</v>
      </c>
      <c r="Q186" s="21">
        <f>O186+M186</f>
        <v>40.092500000000001</v>
      </c>
      <c r="R186" s="24" t="e">
        <f t="shared" si="28"/>
        <v>#DIV/0!</v>
      </c>
      <c r="S186" s="29">
        <f t="shared" si="20"/>
        <v>0.24999999999999997</v>
      </c>
      <c r="T186" s="20" t="s">
        <v>21</v>
      </c>
      <c r="U186" s="42" t="s">
        <v>30</v>
      </c>
      <c r="V186" s="20" t="s">
        <v>810</v>
      </c>
      <c r="W186" s="20" t="s">
        <v>808</v>
      </c>
      <c r="X186" s="19" t="s">
        <v>25</v>
      </c>
      <c r="Y186" s="20" t="s">
        <v>26</v>
      </c>
      <c r="Z186" s="20" t="s">
        <v>1003</v>
      </c>
      <c r="AA186" s="20" t="s">
        <v>28</v>
      </c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39"/>
      <c r="EX186" s="39"/>
      <c r="EY186" s="39"/>
      <c r="EZ186" s="39"/>
      <c r="FA186" s="39"/>
      <c r="FB186" s="39"/>
      <c r="FC186" s="39"/>
      <c r="FD186" s="39"/>
      <c r="FE186" s="39"/>
      <c r="FF186" s="39"/>
      <c r="FG186" s="39"/>
      <c r="FH186" s="39"/>
      <c r="FI186" s="39"/>
      <c r="FJ186" s="39"/>
      <c r="FK186" s="39"/>
      <c r="FL186" s="39"/>
      <c r="FM186" s="39"/>
      <c r="FN186" s="39"/>
      <c r="FO186" s="39"/>
      <c r="FP186" s="39"/>
      <c r="FQ186" s="39"/>
      <c r="FR186" s="39"/>
      <c r="FS186" s="39"/>
      <c r="FT186" s="39"/>
      <c r="FU186" s="39"/>
      <c r="FV186" s="39"/>
      <c r="FW186" s="39"/>
      <c r="FX186" s="39"/>
      <c r="FY186" s="39"/>
      <c r="FZ186" s="39"/>
      <c r="GA186" s="39"/>
      <c r="GB186" s="39"/>
      <c r="GC186" s="39"/>
      <c r="GD186" s="39"/>
      <c r="GE186" s="39"/>
      <c r="GF186" s="39"/>
      <c r="GG186" s="39"/>
      <c r="GH186" s="39"/>
      <c r="GI186" s="39"/>
      <c r="GJ186" s="39"/>
      <c r="GK186" s="39"/>
      <c r="GL186" s="39"/>
      <c r="GM186" s="39"/>
      <c r="GN186" s="39"/>
      <c r="GO186" s="39"/>
      <c r="GP186" s="39"/>
      <c r="GQ186" s="39"/>
      <c r="GR186" s="39"/>
      <c r="GS186" s="39"/>
      <c r="GT186" s="39"/>
      <c r="GU186" s="39"/>
      <c r="GV186" s="39"/>
      <c r="GW186" s="39"/>
      <c r="GX186" s="39"/>
      <c r="GY186" s="39"/>
      <c r="GZ186" s="39"/>
      <c r="HA186" s="39"/>
      <c r="HB186" s="39"/>
      <c r="HC186" s="39"/>
      <c r="HD186" s="39"/>
      <c r="HE186" s="39"/>
      <c r="HF186" s="39"/>
      <c r="HG186" s="39"/>
      <c r="HH186" s="39"/>
      <c r="HI186" s="39"/>
      <c r="HJ186" s="39"/>
      <c r="HK186" s="39"/>
      <c r="HL186" s="39"/>
      <c r="HM186" s="39"/>
      <c r="HN186" s="39"/>
      <c r="HO186" s="39"/>
      <c r="HP186" s="39"/>
      <c r="HQ186" s="39"/>
      <c r="HR186" s="39"/>
      <c r="HS186" s="39"/>
      <c r="HT186" s="39"/>
      <c r="HU186" s="39"/>
      <c r="HV186" s="39"/>
      <c r="HW186" s="39"/>
      <c r="HX186" s="39"/>
      <c r="HY186" s="39"/>
      <c r="HZ186" s="39"/>
      <c r="IA186" s="39"/>
      <c r="IB186" s="39"/>
      <c r="IC186" s="39"/>
      <c r="ID186" s="39"/>
      <c r="IE186" s="39"/>
      <c r="IF186" s="39"/>
      <c r="IG186" s="39"/>
      <c r="IH186" s="39"/>
      <c r="II186" s="39"/>
      <c r="IJ186" s="39"/>
      <c r="IK186" s="39"/>
      <c r="IL186" s="39"/>
      <c r="IM186" s="39"/>
      <c r="IN186" s="39"/>
      <c r="IO186" s="39"/>
      <c r="IP186" s="39"/>
      <c r="IQ186" s="39"/>
      <c r="IR186" s="39"/>
      <c r="IS186" s="39"/>
      <c r="IT186" s="39"/>
      <c r="IU186" s="39"/>
      <c r="IV186" s="39"/>
      <c r="IW186" s="39"/>
      <c r="IX186" s="39"/>
      <c r="IY186" s="39"/>
      <c r="IZ186" s="39"/>
      <c r="JA186" s="39"/>
      <c r="JB186" s="39"/>
      <c r="JC186" s="39"/>
      <c r="JD186" s="39"/>
      <c r="JE186" s="39"/>
      <c r="JF186" s="39"/>
      <c r="JG186" s="39"/>
      <c r="JH186" s="39"/>
      <c r="JI186" s="39"/>
      <c r="JJ186" s="39"/>
      <c r="JK186" s="39"/>
      <c r="JL186" s="39"/>
      <c r="JM186" s="39"/>
      <c r="JN186" s="39"/>
      <c r="JO186" s="39"/>
      <c r="JP186" s="39"/>
      <c r="JQ186" s="39"/>
      <c r="JR186" s="39"/>
      <c r="JS186" s="39"/>
      <c r="JT186" s="39"/>
      <c r="JU186" s="39"/>
      <c r="JV186" s="39"/>
      <c r="JW186" s="39"/>
      <c r="JX186" s="39"/>
      <c r="JY186" s="39"/>
      <c r="JZ186" s="39"/>
      <c r="KA186" s="39"/>
      <c r="KB186" s="39"/>
      <c r="KC186" s="39"/>
      <c r="KD186" s="39"/>
      <c r="KE186" s="39"/>
      <c r="KF186" s="39"/>
      <c r="KG186" s="39"/>
      <c r="KH186" s="39"/>
      <c r="KI186" s="39"/>
      <c r="KJ186" s="39"/>
      <c r="KK186" s="39"/>
      <c r="KL186" s="39"/>
    </row>
    <row r="187" spans="1:298" s="41" customFormat="1" ht="31.95" customHeight="1" x14ac:dyDescent="0.3">
      <c r="A187" s="17" t="s">
        <v>1098</v>
      </c>
      <c r="B187" s="18" t="s">
        <v>1134</v>
      </c>
      <c r="C187" s="19" t="s">
        <v>29</v>
      </c>
      <c r="D187" s="18" t="s">
        <v>39</v>
      </c>
      <c r="E187" s="20" t="s">
        <v>19</v>
      </c>
      <c r="F187" s="20" t="s">
        <v>1147</v>
      </c>
      <c r="G187" s="21"/>
      <c r="H187" s="21">
        <v>46.79</v>
      </c>
      <c r="I187" s="22">
        <f>VLOOKUP(A:A,'[1]ALL Carpet'!$A:$M,13,0)</f>
        <v>24.79</v>
      </c>
      <c r="J187" s="23">
        <v>0.9</v>
      </c>
      <c r="K187" s="23">
        <f>SUM(I187:J187)</f>
        <v>25.689999999999998</v>
      </c>
      <c r="L187" s="23">
        <f>K187+M187</f>
        <v>27.689999999999998</v>
      </c>
      <c r="M187" s="23">
        <v>2</v>
      </c>
      <c r="N187" s="21"/>
      <c r="O187" s="21">
        <f>H187*0.75</f>
        <v>35.092500000000001</v>
      </c>
      <c r="P187" s="21">
        <f>N187+M187</f>
        <v>2</v>
      </c>
      <c r="Q187" s="21">
        <f>O187+M187</f>
        <v>37.092500000000001</v>
      </c>
      <c r="R187" s="24" t="e">
        <f t="shared" si="28"/>
        <v>#DIV/0!</v>
      </c>
      <c r="S187" s="29">
        <f t="shared" si="20"/>
        <v>0.24999999999999997</v>
      </c>
      <c r="T187" s="20" t="s">
        <v>1350</v>
      </c>
      <c r="U187" s="42" t="s">
        <v>30</v>
      </c>
      <c r="V187" s="20" t="s">
        <v>810</v>
      </c>
      <c r="W187" s="20" t="s">
        <v>808</v>
      </c>
      <c r="X187" s="19" t="s">
        <v>25</v>
      </c>
      <c r="Y187" s="20" t="s">
        <v>26</v>
      </c>
      <c r="Z187" s="20" t="s">
        <v>1003</v>
      </c>
      <c r="AA187" s="20" t="s">
        <v>28</v>
      </c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39"/>
      <c r="EX187" s="39"/>
      <c r="EY187" s="39"/>
      <c r="EZ187" s="39"/>
      <c r="FA187" s="39"/>
      <c r="FB187" s="39"/>
      <c r="FC187" s="39"/>
      <c r="FD187" s="39"/>
      <c r="FE187" s="39"/>
      <c r="FF187" s="39"/>
      <c r="FG187" s="39"/>
      <c r="FH187" s="39"/>
      <c r="FI187" s="39"/>
      <c r="FJ187" s="39"/>
      <c r="FK187" s="39"/>
      <c r="FL187" s="39"/>
      <c r="FM187" s="39"/>
      <c r="FN187" s="39"/>
      <c r="FO187" s="39"/>
      <c r="FP187" s="39"/>
      <c r="FQ187" s="39"/>
      <c r="FR187" s="39"/>
      <c r="FS187" s="39"/>
      <c r="FT187" s="39"/>
      <c r="FU187" s="39"/>
      <c r="FV187" s="39"/>
      <c r="FW187" s="39"/>
      <c r="FX187" s="39"/>
      <c r="FY187" s="39"/>
      <c r="FZ187" s="39"/>
      <c r="GA187" s="39"/>
      <c r="GB187" s="39"/>
      <c r="GC187" s="39"/>
      <c r="GD187" s="39"/>
      <c r="GE187" s="39"/>
      <c r="GF187" s="39"/>
      <c r="GG187" s="39"/>
      <c r="GH187" s="39"/>
      <c r="GI187" s="39"/>
      <c r="GJ187" s="39"/>
      <c r="GK187" s="39"/>
      <c r="GL187" s="39"/>
      <c r="GM187" s="39"/>
      <c r="GN187" s="39"/>
      <c r="GO187" s="39"/>
      <c r="GP187" s="39"/>
      <c r="GQ187" s="39"/>
      <c r="GR187" s="39"/>
      <c r="GS187" s="39"/>
      <c r="GT187" s="39"/>
      <c r="GU187" s="39"/>
      <c r="GV187" s="39"/>
      <c r="GW187" s="39"/>
      <c r="GX187" s="39"/>
      <c r="GY187" s="39"/>
      <c r="GZ187" s="39"/>
      <c r="HA187" s="39"/>
      <c r="HB187" s="39"/>
      <c r="HC187" s="39"/>
      <c r="HD187" s="39"/>
      <c r="HE187" s="39"/>
      <c r="HF187" s="39"/>
      <c r="HG187" s="39"/>
      <c r="HH187" s="39"/>
      <c r="HI187" s="39"/>
      <c r="HJ187" s="39"/>
      <c r="HK187" s="39"/>
      <c r="HL187" s="39"/>
      <c r="HM187" s="39"/>
      <c r="HN187" s="39"/>
      <c r="HO187" s="39"/>
      <c r="HP187" s="39"/>
      <c r="HQ187" s="39"/>
      <c r="HR187" s="39"/>
      <c r="HS187" s="39"/>
      <c r="HT187" s="39"/>
      <c r="HU187" s="39"/>
      <c r="HV187" s="39"/>
      <c r="HW187" s="39"/>
      <c r="HX187" s="39"/>
      <c r="HY187" s="39"/>
      <c r="HZ187" s="39"/>
      <c r="IA187" s="39"/>
      <c r="IB187" s="39"/>
      <c r="IC187" s="39"/>
      <c r="ID187" s="39"/>
      <c r="IE187" s="39"/>
      <c r="IF187" s="39"/>
      <c r="IG187" s="39"/>
      <c r="IH187" s="39"/>
      <c r="II187" s="39"/>
      <c r="IJ187" s="39"/>
      <c r="IK187" s="39"/>
      <c r="IL187" s="39"/>
      <c r="IM187" s="39"/>
      <c r="IN187" s="39"/>
      <c r="IO187" s="39"/>
      <c r="IP187" s="39"/>
      <c r="IQ187" s="39"/>
      <c r="IR187" s="39"/>
      <c r="IS187" s="39"/>
      <c r="IT187" s="39"/>
      <c r="IU187" s="39"/>
      <c r="IV187" s="39"/>
      <c r="IW187" s="39"/>
      <c r="IX187" s="39"/>
      <c r="IY187" s="39"/>
      <c r="IZ187" s="39"/>
      <c r="JA187" s="39"/>
      <c r="JB187" s="39"/>
      <c r="JC187" s="39"/>
      <c r="JD187" s="39"/>
      <c r="JE187" s="39"/>
      <c r="JF187" s="39"/>
      <c r="JG187" s="39"/>
      <c r="JH187" s="39"/>
      <c r="JI187" s="39"/>
      <c r="JJ187" s="39"/>
      <c r="JK187" s="39"/>
      <c r="JL187" s="39"/>
      <c r="JM187" s="39"/>
      <c r="JN187" s="39"/>
      <c r="JO187" s="39"/>
      <c r="JP187" s="39"/>
      <c r="JQ187" s="39"/>
      <c r="JR187" s="39"/>
      <c r="JS187" s="39"/>
      <c r="JT187" s="39"/>
      <c r="JU187" s="39"/>
      <c r="JV187" s="39"/>
      <c r="JW187" s="39"/>
      <c r="JX187" s="39"/>
      <c r="JY187" s="39"/>
      <c r="JZ187" s="39"/>
      <c r="KA187" s="39"/>
      <c r="KB187" s="39"/>
      <c r="KC187" s="39"/>
      <c r="KD187" s="39"/>
      <c r="KE187" s="39"/>
      <c r="KF187" s="39"/>
      <c r="KG187" s="39"/>
      <c r="KH187" s="39"/>
      <c r="KI187" s="39"/>
      <c r="KJ187" s="39"/>
      <c r="KK187" s="39"/>
      <c r="KL187" s="39"/>
    </row>
    <row r="188" spans="1:298" s="41" customFormat="1" ht="31.95" customHeight="1" x14ac:dyDescent="0.3">
      <c r="A188" s="17" t="s">
        <v>251</v>
      </c>
      <c r="B188" s="18" t="s">
        <v>250</v>
      </c>
      <c r="C188" s="19" t="s">
        <v>77</v>
      </c>
      <c r="D188" s="18" t="s">
        <v>18</v>
      </c>
      <c r="E188" s="20" t="s">
        <v>98</v>
      </c>
      <c r="F188" s="20" t="s">
        <v>1184</v>
      </c>
      <c r="G188" s="21">
        <v>55.150000000000006</v>
      </c>
      <c r="H188" s="21">
        <v>57.907500000000006</v>
      </c>
      <c r="I188" s="22">
        <v>30.150000000000006</v>
      </c>
      <c r="J188" s="23">
        <v>1.3</v>
      </c>
      <c r="K188" s="23">
        <v>31.450000000000006</v>
      </c>
      <c r="L188" s="23" t="s">
        <v>20</v>
      </c>
      <c r="M188" s="23" t="s">
        <v>20</v>
      </c>
      <c r="N188" s="21">
        <f t="shared" ref="N188:N198" si="29">K188*1.3</f>
        <v>40.885000000000012</v>
      </c>
      <c r="O188" s="21">
        <f t="shared" ref="O188:O198" si="30">(N188*4%)+N188</f>
        <v>42.520400000000009</v>
      </c>
      <c r="P188" s="21" t="s">
        <v>20</v>
      </c>
      <c r="Q188" s="21" t="s">
        <v>1332</v>
      </c>
      <c r="R188" s="24">
        <f t="shared" si="28"/>
        <v>0.23076923076923084</v>
      </c>
      <c r="S188" s="29">
        <f t="shared" si="20"/>
        <v>0.26571860294435085</v>
      </c>
      <c r="T188" s="20" t="s">
        <v>21</v>
      </c>
      <c r="U188" s="19" t="s">
        <v>22</v>
      </c>
      <c r="V188" s="20" t="s">
        <v>23</v>
      </c>
      <c r="W188" s="20" t="s">
        <v>808</v>
      </c>
      <c r="X188" s="19" t="s">
        <v>25</v>
      </c>
      <c r="Y188" s="20" t="s">
        <v>26</v>
      </c>
      <c r="Z188" s="20" t="s">
        <v>1003</v>
      </c>
      <c r="AA188" s="20" t="s">
        <v>28</v>
      </c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  <c r="ER188" s="39"/>
      <c r="ES188" s="39"/>
      <c r="ET188" s="39"/>
      <c r="EU188" s="39"/>
      <c r="EV188" s="39"/>
      <c r="EW188" s="39"/>
      <c r="EX188" s="39"/>
      <c r="EY188" s="39"/>
      <c r="EZ188" s="39"/>
      <c r="FA188" s="39"/>
      <c r="FB188" s="39"/>
      <c r="FC188" s="39"/>
      <c r="FD188" s="39"/>
      <c r="FE188" s="39"/>
      <c r="FF188" s="39"/>
      <c r="FG188" s="39"/>
      <c r="FH188" s="39"/>
      <c r="FI188" s="39"/>
      <c r="FJ188" s="39"/>
      <c r="FK188" s="39"/>
      <c r="FL188" s="39"/>
      <c r="FM188" s="39"/>
      <c r="FN188" s="39"/>
      <c r="FO188" s="39"/>
      <c r="FP188" s="39"/>
      <c r="FQ188" s="39"/>
      <c r="FR188" s="39"/>
      <c r="FS188" s="39"/>
      <c r="FT188" s="39"/>
      <c r="FU188" s="39"/>
      <c r="FV188" s="39"/>
      <c r="FW188" s="39"/>
      <c r="FX188" s="39"/>
      <c r="FY188" s="39"/>
      <c r="FZ188" s="39"/>
      <c r="GA188" s="39"/>
      <c r="GB188" s="39"/>
      <c r="GC188" s="39"/>
      <c r="GD188" s="39"/>
      <c r="GE188" s="39"/>
      <c r="GF188" s="39"/>
      <c r="GG188" s="39"/>
      <c r="GH188" s="39"/>
      <c r="GI188" s="39"/>
      <c r="GJ188" s="39"/>
      <c r="GK188" s="39"/>
      <c r="GL188" s="39"/>
      <c r="GM188" s="39"/>
      <c r="GN188" s="39"/>
      <c r="GO188" s="39"/>
      <c r="GP188" s="39"/>
      <c r="GQ188" s="39"/>
      <c r="GR188" s="39"/>
      <c r="GS188" s="39"/>
      <c r="GT188" s="39"/>
      <c r="GU188" s="39"/>
      <c r="GV188" s="39"/>
      <c r="GW188" s="39"/>
      <c r="GX188" s="39"/>
      <c r="GY188" s="39"/>
      <c r="GZ188" s="39"/>
      <c r="HA188" s="39"/>
      <c r="HB188" s="39"/>
      <c r="HC188" s="39"/>
      <c r="HD188" s="39"/>
      <c r="HE188" s="39"/>
      <c r="HF188" s="39"/>
      <c r="HG188" s="39"/>
      <c r="HH188" s="39"/>
      <c r="HI188" s="39"/>
      <c r="HJ188" s="39"/>
      <c r="HK188" s="39"/>
      <c r="HL188" s="39"/>
      <c r="HM188" s="39"/>
      <c r="HN188" s="39"/>
      <c r="HO188" s="39"/>
      <c r="HP188" s="39"/>
      <c r="HQ188" s="39"/>
      <c r="HR188" s="39"/>
      <c r="HS188" s="39"/>
      <c r="HT188" s="39"/>
      <c r="HU188" s="39"/>
      <c r="HV188" s="39"/>
      <c r="HW188" s="39"/>
      <c r="HX188" s="39"/>
      <c r="HY188" s="39"/>
      <c r="HZ188" s="39"/>
      <c r="IA188" s="39"/>
      <c r="IB188" s="39"/>
      <c r="IC188" s="39"/>
      <c r="ID188" s="39"/>
      <c r="IE188" s="39"/>
      <c r="IF188" s="39"/>
      <c r="IG188" s="39"/>
      <c r="IH188" s="39"/>
      <c r="II188" s="39"/>
      <c r="IJ188" s="39"/>
      <c r="IK188" s="39"/>
      <c r="IL188" s="39"/>
      <c r="IM188" s="39"/>
      <c r="IN188" s="39"/>
      <c r="IO188" s="39"/>
      <c r="IP188" s="39"/>
      <c r="IQ188" s="39"/>
      <c r="IR188" s="39"/>
      <c r="IS188" s="39"/>
      <c r="IT188" s="39"/>
      <c r="IU188" s="39"/>
      <c r="IV188" s="39"/>
      <c r="IW188" s="39"/>
      <c r="IX188" s="39"/>
      <c r="IY188" s="39"/>
      <c r="IZ188" s="39"/>
      <c r="JA188" s="39"/>
      <c r="JB188" s="39"/>
      <c r="JC188" s="39"/>
      <c r="JD188" s="39"/>
      <c r="JE188" s="39"/>
      <c r="JF188" s="39"/>
      <c r="JG188" s="39"/>
      <c r="JH188" s="39"/>
      <c r="JI188" s="39"/>
      <c r="JJ188" s="39"/>
      <c r="JK188" s="39"/>
      <c r="JL188" s="39"/>
      <c r="JM188" s="39"/>
      <c r="JN188" s="39"/>
      <c r="JO188" s="39"/>
      <c r="JP188" s="39"/>
      <c r="JQ188" s="39"/>
      <c r="JR188" s="39"/>
      <c r="JS188" s="39"/>
      <c r="JT188" s="39"/>
      <c r="JU188" s="39"/>
      <c r="JV188" s="39"/>
      <c r="JW188" s="39"/>
      <c r="JX188" s="39"/>
      <c r="JY188" s="39"/>
      <c r="JZ188" s="39"/>
      <c r="KA188" s="39"/>
      <c r="KB188" s="39"/>
      <c r="KC188" s="39"/>
      <c r="KD188" s="39"/>
      <c r="KE188" s="39"/>
      <c r="KF188" s="39"/>
      <c r="KG188" s="39"/>
      <c r="KH188" s="39"/>
      <c r="KI188" s="39"/>
      <c r="KJ188" s="39"/>
      <c r="KK188" s="39"/>
    </row>
    <row r="189" spans="1:298" s="41" customFormat="1" ht="31.95" customHeight="1" x14ac:dyDescent="0.3">
      <c r="A189" s="17" t="s">
        <v>249</v>
      </c>
      <c r="B189" s="18" t="s">
        <v>250</v>
      </c>
      <c r="C189" s="19" t="s">
        <v>17</v>
      </c>
      <c r="D189" s="18" t="s">
        <v>18</v>
      </c>
      <c r="E189" s="20" t="s">
        <v>98</v>
      </c>
      <c r="F189" s="20" t="s">
        <v>1184</v>
      </c>
      <c r="G189" s="21">
        <v>53.900000000000006</v>
      </c>
      <c r="H189" s="21">
        <v>56.595000000000006</v>
      </c>
      <c r="I189" s="22">
        <v>28.900000000000006</v>
      </c>
      <c r="J189" s="23">
        <v>1.3</v>
      </c>
      <c r="K189" s="23">
        <v>30.200000000000006</v>
      </c>
      <c r="L189" s="23" t="s">
        <v>20</v>
      </c>
      <c r="M189" s="23" t="s">
        <v>20</v>
      </c>
      <c r="N189" s="21">
        <f t="shared" si="29"/>
        <v>39.260000000000012</v>
      </c>
      <c r="O189" s="21">
        <f t="shared" si="30"/>
        <v>40.830400000000012</v>
      </c>
      <c r="P189" s="21" t="s">
        <v>20</v>
      </c>
      <c r="Q189" s="21" t="s">
        <v>1332</v>
      </c>
      <c r="R189" s="24">
        <f t="shared" si="28"/>
        <v>0.23076923076923084</v>
      </c>
      <c r="S189" s="29">
        <f t="shared" si="20"/>
        <v>0.27855110875519024</v>
      </c>
      <c r="T189" s="20" t="s">
        <v>21</v>
      </c>
      <c r="U189" s="19" t="s">
        <v>22</v>
      </c>
      <c r="V189" s="20" t="s">
        <v>23</v>
      </c>
      <c r="W189" s="20" t="s">
        <v>808</v>
      </c>
      <c r="X189" s="19" t="s">
        <v>25</v>
      </c>
      <c r="Y189" s="20" t="s">
        <v>26</v>
      </c>
      <c r="Z189" s="20" t="s">
        <v>1003</v>
      </c>
      <c r="AA189" s="20" t="s">
        <v>28</v>
      </c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  <c r="ER189" s="39"/>
      <c r="ES189" s="39"/>
      <c r="ET189" s="39"/>
      <c r="EU189" s="39"/>
      <c r="EV189" s="39"/>
      <c r="EW189" s="39"/>
      <c r="EX189" s="39"/>
      <c r="EY189" s="39"/>
      <c r="EZ189" s="39"/>
      <c r="FA189" s="39"/>
      <c r="FB189" s="39"/>
      <c r="FC189" s="39"/>
      <c r="FD189" s="39"/>
      <c r="FE189" s="39"/>
      <c r="FF189" s="39"/>
      <c r="FG189" s="39"/>
      <c r="FH189" s="39"/>
      <c r="FI189" s="39"/>
      <c r="FJ189" s="39"/>
      <c r="FK189" s="39"/>
      <c r="FL189" s="39"/>
      <c r="FM189" s="39"/>
      <c r="FN189" s="39"/>
      <c r="FO189" s="39"/>
      <c r="FP189" s="39"/>
      <c r="FQ189" s="39"/>
      <c r="FR189" s="39"/>
      <c r="FS189" s="39"/>
      <c r="FT189" s="39"/>
      <c r="FU189" s="39"/>
      <c r="FV189" s="39"/>
      <c r="FW189" s="39"/>
      <c r="FX189" s="39"/>
      <c r="FY189" s="39"/>
      <c r="FZ189" s="39"/>
      <c r="GA189" s="39"/>
      <c r="GB189" s="39"/>
      <c r="GC189" s="39"/>
      <c r="GD189" s="39"/>
      <c r="GE189" s="39"/>
      <c r="GF189" s="39"/>
      <c r="GG189" s="39"/>
      <c r="GH189" s="39"/>
      <c r="GI189" s="39"/>
      <c r="GJ189" s="39"/>
      <c r="GK189" s="39"/>
      <c r="GL189" s="39"/>
      <c r="GM189" s="39"/>
      <c r="GN189" s="39"/>
      <c r="GO189" s="39"/>
      <c r="GP189" s="39"/>
      <c r="GQ189" s="39"/>
      <c r="GR189" s="39"/>
      <c r="GS189" s="39"/>
      <c r="GT189" s="39"/>
      <c r="GU189" s="39"/>
      <c r="GV189" s="39"/>
      <c r="GW189" s="39"/>
      <c r="GX189" s="39"/>
      <c r="GY189" s="39"/>
      <c r="GZ189" s="39"/>
      <c r="HA189" s="39"/>
      <c r="HB189" s="39"/>
      <c r="HC189" s="39"/>
      <c r="HD189" s="39"/>
      <c r="HE189" s="39"/>
      <c r="HF189" s="39"/>
      <c r="HG189" s="39"/>
      <c r="HH189" s="39"/>
      <c r="HI189" s="39"/>
      <c r="HJ189" s="39"/>
      <c r="HK189" s="39"/>
      <c r="HL189" s="39"/>
      <c r="HM189" s="39"/>
      <c r="HN189" s="39"/>
      <c r="HO189" s="39"/>
      <c r="HP189" s="39"/>
      <c r="HQ189" s="39"/>
      <c r="HR189" s="39"/>
      <c r="HS189" s="39"/>
      <c r="HT189" s="39"/>
      <c r="HU189" s="39"/>
      <c r="HV189" s="39"/>
      <c r="HW189" s="39"/>
      <c r="HX189" s="39"/>
      <c r="HY189" s="39"/>
      <c r="HZ189" s="39"/>
      <c r="IA189" s="39"/>
      <c r="IB189" s="39"/>
      <c r="IC189" s="39"/>
      <c r="ID189" s="39"/>
      <c r="IE189" s="39"/>
      <c r="IF189" s="39"/>
      <c r="IG189" s="39"/>
      <c r="IH189" s="39"/>
      <c r="II189" s="39"/>
      <c r="IJ189" s="39"/>
      <c r="IK189" s="39"/>
      <c r="IL189" s="39"/>
      <c r="IM189" s="39"/>
      <c r="IN189" s="39"/>
      <c r="IO189" s="39"/>
      <c r="IP189" s="39"/>
      <c r="IQ189" s="39"/>
      <c r="IR189" s="39"/>
      <c r="IS189" s="39"/>
      <c r="IT189" s="39"/>
      <c r="IU189" s="39"/>
      <c r="IV189" s="39"/>
      <c r="IW189" s="39"/>
      <c r="IX189" s="39"/>
      <c r="IY189" s="39"/>
      <c r="IZ189" s="39"/>
      <c r="JA189" s="39"/>
      <c r="JB189" s="39"/>
      <c r="JC189" s="39"/>
      <c r="JD189" s="39"/>
      <c r="JE189" s="39"/>
      <c r="JF189" s="39"/>
      <c r="JG189" s="39"/>
      <c r="JH189" s="39"/>
      <c r="JI189" s="39"/>
      <c r="JJ189" s="39"/>
      <c r="JK189" s="39"/>
      <c r="JL189" s="39"/>
      <c r="JM189" s="39"/>
      <c r="JN189" s="39"/>
      <c r="JO189" s="39"/>
      <c r="JP189" s="39"/>
      <c r="JQ189" s="39"/>
      <c r="JR189" s="39"/>
      <c r="JS189" s="39"/>
      <c r="JT189" s="39"/>
      <c r="JU189" s="39"/>
      <c r="JV189" s="39"/>
      <c r="JW189" s="39"/>
      <c r="JX189" s="39"/>
      <c r="JY189" s="39"/>
      <c r="JZ189" s="39"/>
      <c r="KA189" s="39"/>
      <c r="KB189" s="39"/>
      <c r="KC189" s="39"/>
      <c r="KD189" s="39"/>
      <c r="KE189" s="39"/>
      <c r="KF189" s="39"/>
      <c r="KG189" s="39"/>
      <c r="KH189" s="39"/>
      <c r="KI189" s="39"/>
      <c r="KJ189" s="39"/>
      <c r="KK189" s="39"/>
    </row>
    <row r="190" spans="1:298" s="41" customFormat="1" ht="31.95" customHeight="1" x14ac:dyDescent="0.3">
      <c r="A190" s="17" t="s">
        <v>252</v>
      </c>
      <c r="B190" s="18" t="s">
        <v>253</v>
      </c>
      <c r="C190" s="19" t="s">
        <v>33</v>
      </c>
      <c r="D190" s="18" t="s">
        <v>18</v>
      </c>
      <c r="E190" s="20" t="s">
        <v>157</v>
      </c>
      <c r="F190" s="20" t="s">
        <v>1188</v>
      </c>
      <c r="G190" s="21">
        <v>48.350000000000009</v>
      </c>
      <c r="H190" s="21">
        <v>50.767500000000013</v>
      </c>
      <c r="I190" s="22">
        <v>23.350000000000005</v>
      </c>
      <c r="J190" s="23">
        <v>1.3</v>
      </c>
      <c r="K190" s="23">
        <v>27.650000000000006</v>
      </c>
      <c r="L190" s="23" t="s">
        <v>20</v>
      </c>
      <c r="M190" s="23" t="s">
        <v>20</v>
      </c>
      <c r="N190" s="21">
        <f t="shared" si="29"/>
        <v>35.945000000000007</v>
      </c>
      <c r="O190" s="21">
        <f t="shared" si="30"/>
        <v>37.38280000000001</v>
      </c>
      <c r="P190" s="21" t="s">
        <v>20</v>
      </c>
      <c r="Q190" s="21" t="s">
        <v>1332</v>
      </c>
      <c r="R190" s="24">
        <f t="shared" si="28"/>
        <v>0.23076923076923078</v>
      </c>
      <c r="S190" s="29">
        <f t="shared" si="20"/>
        <v>0.26364701826956222</v>
      </c>
      <c r="T190" s="20" t="s">
        <v>21</v>
      </c>
      <c r="U190" s="19" t="s">
        <v>22</v>
      </c>
      <c r="V190" s="20" t="s">
        <v>23</v>
      </c>
      <c r="W190" s="20" t="s">
        <v>808</v>
      </c>
      <c r="X190" s="19" t="s">
        <v>25</v>
      </c>
      <c r="Y190" s="20" t="s">
        <v>26</v>
      </c>
      <c r="Z190" s="20" t="s">
        <v>1003</v>
      </c>
      <c r="AA190" s="20" t="s">
        <v>28</v>
      </c>
    </row>
    <row r="191" spans="1:298" s="41" customFormat="1" ht="31.95" customHeight="1" x14ac:dyDescent="0.3">
      <c r="A191" s="17" t="s">
        <v>254</v>
      </c>
      <c r="B191" s="18" t="s">
        <v>255</v>
      </c>
      <c r="C191" s="19" t="s">
        <v>17</v>
      </c>
      <c r="D191" s="18" t="s">
        <v>18</v>
      </c>
      <c r="E191" s="20" t="s">
        <v>129</v>
      </c>
      <c r="F191" s="20" t="s">
        <v>1178</v>
      </c>
      <c r="G191" s="21">
        <f>N191*1.25</f>
        <v>60.043750000000003</v>
      </c>
      <c r="H191" s="21">
        <v>63.045937500000001</v>
      </c>
      <c r="I191" s="22">
        <v>32.650000000000006</v>
      </c>
      <c r="J191" s="23">
        <v>1.3</v>
      </c>
      <c r="K191" s="23">
        <v>36.950000000000003</v>
      </c>
      <c r="L191" s="23" t="s">
        <v>20</v>
      </c>
      <c r="M191" s="23" t="s">
        <v>20</v>
      </c>
      <c r="N191" s="21">
        <f t="shared" si="29"/>
        <v>48.035000000000004</v>
      </c>
      <c r="O191" s="21">
        <f t="shared" si="30"/>
        <v>49.956400000000002</v>
      </c>
      <c r="P191" s="21" t="s">
        <v>20</v>
      </c>
      <c r="Q191" s="21" t="s">
        <v>1332</v>
      </c>
      <c r="R191" s="24">
        <f t="shared" si="28"/>
        <v>0.23076923076923078</v>
      </c>
      <c r="S191" s="29">
        <f t="shared" si="20"/>
        <v>0.20761904761904759</v>
      </c>
      <c r="T191" s="20" t="s">
        <v>21</v>
      </c>
      <c r="U191" s="19" t="s">
        <v>22</v>
      </c>
      <c r="V191" s="20" t="s">
        <v>23</v>
      </c>
      <c r="W191" s="20" t="s">
        <v>808</v>
      </c>
      <c r="X191" s="19" t="s">
        <v>25</v>
      </c>
      <c r="Y191" s="20" t="s">
        <v>26</v>
      </c>
      <c r="Z191" s="20" t="s">
        <v>1003</v>
      </c>
      <c r="AA191" s="20" t="s">
        <v>28</v>
      </c>
    </row>
    <row r="192" spans="1:298" s="41" customFormat="1" ht="31.95" customHeight="1" x14ac:dyDescent="0.3">
      <c r="A192" s="17" t="s">
        <v>256</v>
      </c>
      <c r="B192" s="18" t="s">
        <v>255</v>
      </c>
      <c r="C192" s="19" t="s">
        <v>29</v>
      </c>
      <c r="D192" s="18" t="s">
        <v>39</v>
      </c>
      <c r="E192" s="20" t="s">
        <v>129</v>
      </c>
      <c r="F192" s="20" t="s">
        <v>1178</v>
      </c>
      <c r="G192" s="21">
        <v>50.300000000000011</v>
      </c>
      <c r="H192" s="21">
        <v>52.815000000000012</v>
      </c>
      <c r="I192" s="22">
        <v>25.300000000000008</v>
      </c>
      <c r="J192" s="23">
        <v>0.9</v>
      </c>
      <c r="K192" s="23">
        <v>29.200000000000006</v>
      </c>
      <c r="L192" s="23">
        <v>31.200000000000006</v>
      </c>
      <c r="M192" s="23">
        <v>2</v>
      </c>
      <c r="N192" s="21">
        <f t="shared" si="29"/>
        <v>37.960000000000008</v>
      </c>
      <c r="O192" s="21">
        <f t="shared" si="30"/>
        <v>39.478400000000008</v>
      </c>
      <c r="P192" s="21">
        <f>N192+M192</f>
        <v>39.960000000000008</v>
      </c>
      <c r="Q192" s="21">
        <f>O192+M192</f>
        <v>41.478400000000008</v>
      </c>
      <c r="R192" s="24">
        <f t="shared" si="28"/>
        <v>0.23076923076923075</v>
      </c>
      <c r="S192" s="29">
        <f t="shared" si="20"/>
        <v>0.25251538388715328</v>
      </c>
      <c r="T192" s="20" t="s">
        <v>21</v>
      </c>
      <c r="U192" s="42" t="s">
        <v>30</v>
      </c>
      <c r="V192" s="20" t="s">
        <v>23</v>
      </c>
      <c r="W192" s="20" t="s">
        <v>808</v>
      </c>
      <c r="X192" s="19" t="s">
        <v>25</v>
      </c>
      <c r="Y192" s="20" t="s">
        <v>462</v>
      </c>
      <c r="Z192" s="20" t="s">
        <v>1004</v>
      </c>
      <c r="AA192" s="20" t="s">
        <v>28</v>
      </c>
    </row>
    <row r="193" spans="1:300" s="41" customFormat="1" ht="31.95" customHeight="1" x14ac:dyDescent="0.3">
      <c r="A193" s="17" t="s">
        <v>258</v>
      </c>
      <c r="B193" s="18" t="s">
        <v>257</v>
      </c>
      <c r="C193" s="19" t="s">
        <v>29</v>
      </c>
      <c r="D193" s="18" t="s">
        <v>39</v>
      </c>
      <c r="E193" s="20" t="s">
        <v>230</v>
      </c>
      <c r="F193" s="20" t="s">
        <v>1163</v>
      </c>
      <c r="G193" s="21">
        <v>52.350000000000009</v>
      </c>
      <c r="H193" s="21">
        <v>54.967500000000008</v>
      </c>
      <c r="I193" s="22">
        <v>27.350000000000005</v>
      </c>
      <c r="J193" s="23">
        <v>0.9</v>
      </c>
      <c r="K193" s="23">
        <v>31.250000000000004</v>
      </c>
      <c r="L193" s="23">
        <v>33.25</v>
      </c>
      <c r="M193" s="23">
        <v>2</v>
      </c>
      <c r="N193" s="21">
        <f t="shared" si="29"/>
        <v>40.625000000000007</v>
      </c>
      <c r="O193" s="21">
        <f t="shared" si="30"/>
        <v>42.250000000000007</v>
      </c>
      <c r="P193" s="21">
        <f>N193+M193</f>
        <v>42.625000000000007</v>
      </c>
      <c r="Q193" s="21">
        <f>O193+M193</f>
        <v>44.250000000000007</v>
      </c>
      <c r="R193" s="24">
        <f t="shared" si="28"/>
        <v>0.23076923076923081</v>
      </c>
      <c r="S193" s="29">
        <f t="shared" si="20"/>
        <v>0.23136398781097919</v>
      </c>
      <c r="T193" s="20" t="s">
        <v>21</v>
      </c>
      <c r="U193" s="42" t="s">
        <v>30</v>
      </c>
      <c r="V193" s="20" t="s">
        <v>23</v>
      </c>
      <c r="W193" s="20" t="s">
        <v>808</v>
      </c>
      <c r="X193" s="19" t="s">
        <v>25</v>
      </c>
      <c r="Y193" s="20" t="s">
        <v>462</v>
      </c>
      <c r="Z193" s="20" t="s">
        <v>1004</v>
      </c>
      <c r="AA193" s="20" t="s">
        <v>28</v>
      </c>
    </row>
    <row r="194" spans="1:300" s="41" customFormat="1" ht="31.95" customHeight="1" x14ac:dyDescent="0.3">
      <c r="A194" s="17" t="s">
        <v>1040</v>
      </c>
      <c r="B194" s="18" t="s">
        <v>257</v>
      </c>
      <c r="C194" s="19" t="s">
        <v>29</v>
      </c>
      <c r="D194" s="18" t="s">
        <v>36</v>
      </c>
      <c r="E194" s="20" t="s">
        <v>230</v>
      </c>
      <c r="F194" s="20" t="s">
        <v>1163</v>
      </c>
      <c r="G194" s="21">
        <v>55.850000000000009</v>
      </c>
      <c r="H194" s="21">
        <v>58.642500000000013</v>
      </c>
      <c r="I194" s="22">
        <v>30.850000000000009</v>
      </c>
      <c r="J194" s="23">
        <v>1.1000000000000001</v>
      </c>
      <c r="K194" s="23">
        <v>31.95000000000001</v>
      </c>
      <c r="L194" s="23">
        <v>33.95000000000001</v>
      </c>
      <c r="M194" s="23">
        <v>2</v>
      </c>
      <c r="N194" s="21">
        <f t="shared" si="29"/>
        <v>41.535000000000011</v>
      </c>
      <c r="O194" s="21">
        <f t="shared" si="30"/>
        <v>43.196400000000011</v>
      </c>
      <c r="P194" s="21">
        <f>N194+M194</f>
        <v>43.535000000000011</v>
      </c>
      <c r="Q194" s="21">
        <f>O194+M194</f>
        <v>45.196400000000011</v>
      </c>
      <c r="R194" s="24">
        <f t="shared" si="28"/>
        <v>0.23076923076923073</v>
      </c>
      <c r="S194" s="29">
        <f t="shared" si="20"/>
        <v>0.26339429594577307</v>
      </c>
      <c r="T194" s="20" t="s">
        <v>21</v>
      </c>
      <c r="U194" s="42" t="s">
        <v>30</v>
      </c>
      <c r="V194" s="20" t="s">
        <v>23</v>
      </c>
      <c r="W194" s="20" t="s">
        <v>808</v>
      </c>
      <c r="X194" s="19" t="s">
        <v>25</v>
      </c>
      <c r="Y194" s="20" t="s">
        <v>412</v>
      </c>
      <c r="Z194" s="20" t="s">
        <v>1005</v>
      </c>
      <c r="AA194" s="20" t="s">
        <v>28</v>
      </c>
    </row>
    <row r="195" spans="1:300" s="41" customFormat="1" ht="31.95" customHeight="1" x14ac:dyDescent="0.3">
      <c r="A195" s="17" t="s">
        <v>259</v>
      </c>
      <c r="B195" s="18" t="s">
        <v>260</v>
      </c>
      <c r="C195" s="19" t="s">
        <v>17</v>
      </c>
      <c r="D195" s="18" t="s">
        <v>18</v>
      </c>
      <c r="E195" s="20" t="s">
        <v>78</v>
      </c>
      <c r="F195" s="20" t="s">
        <v>1189</v>
      </c>
      <c r="G195" s="21">
        <f>N195*1.25</f>
        <v>38.675000000000004</v>
      </c>
      <c r="H195" s="21">
        <v>40.608750000000008</v>
      </c>
      <c r="I195" s="22">
        <v>19.500000000000004</v>
      </c>
      <c r="J195" s="23">
        <v>1.3</v>
      </c>
      <c r="K195" s="23">
        <v>23.800000000000004</v>
      </c>
      <c r="L195" s="23" t="s">
        <v>20</v>
      </c>
      <c r="M195" s="23" t="s">
        <v>20</v>
      </c>
      <c r="N195" s="21">
        <f t="shared" si="29"/>
        <v>30.940000000000005</v>
      </c>
      <c r="O195" s="21">
        <f t="shared" si="30"/>
        <v>32.177600000000005</v>
      </c>
      <c r="P195" s="21" t="s">
        <v>20</v>
      </c>
      <c r="Q195" s="21" t="s">
        <v>1332</v>
      </c>
      <c r="R195" s="24">
        <f t="shared" si="28"/>
        <v>0.23076923076923075</v>
      </c>
      <c r="S195" s="29">
        <f t="shared" si="20"/>
        <v>0.20761904761904765</v>
      </c>
      <c r="T195" s="20" t="s">
        <v>21</v>
      </c>
      <c r="U195" s="19" t="s">
        <v>22</v>
      </c>
      <c r="V195" s="20" t="s">
        <v>810</v>
      </c>
      <c r="W195" s="20" t="s">
        <v>808</v>
      </c>
      <c r="X195" s="19" t="s">
        <v>25</v>
      </c>
      <c r="Y195" s="20" t="s">
        <v>26</v>
      </c>
      <c r="Z195" s="20" t="s">
        <v>1003</v>
      </c>
      <c r="AA195" s="20" t="s">
        <v>28</v>
      </c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  <c r="DF195" s="39"/>
      <c r="DG195" s="39"/>
      <c r="DH195" s="39"/>
      <c r="DI195" s="39"/>
      <c r="DJ195" s="39"/>
      <c r="DK195" s="39"/>
      <c r="DL195" s="39"/>
      <c r="DM195" s="39"/>
      <c r="DN195" s="39"/>
      <c r="DO195" s="39"/>
      <c r="DP195" s="39"/>
      <c r="DQ195" s="39"/>
      <c r="DR195" s="39"/>
      <c r="DS195" s="39"/>
      <c r="DT195" s="39"/>
      <c r="DU195" s="39"/>
      <c r="DV195" s="39"/>
      <c r="DW195" s="39"/>
      <c r="DX195" s="39"/>
      <c r="DY195" s="39"/>
      <c r="DZ195" s="39"/>
      <c r="EA195" s="39"/>
      <c r="EB195" s="39"/>
      <c r="EC195" s="39"/>
      <c r="ED195" s="39"/>
      <c r="EE195" s="39"/>
      <c r="EF195" s="39"/>
      <c r="EG195" s="39"/>
      <c r="EH195" s="39"/>
      <c r="EI195" s="39"/>
      <c r="EJ195" s="39"/>
      <c r="EK195" s="39"/>
      <c r="EL195" s="39"/>
      <c r="EM195" s="39"/>
      <c r="EN195" s="39"/>
      <c r="EO195" s="39"/>
      <c r="EP195" s="39"/>
      <c r="EQ195" s="39"/>
      <c r="ER195" s="39"/>
      <c r="ES195" s="39"/>
      <c r="ET195" s="39"/>
      <c r="EU195" s="39"/>
      <c r="EV195" s="39"/>
      <c r="EW195" s="39"/>
      <c r="EX195" s="39"/>
      <c r="EY195" s="39"/>
      <c r="EZ195" s="39"/>
      <c r="FA195" s="39"/>
      <c r="FB195" s="39"/>
      <c r="FC195" s="39"/>
      <c r="FD195" s="39"/>
      <c r="FE195" s="39"/>
      <c r="FF195" s="39"/>
      <c r="FG195" s="39"/>
      <c r="FH195" s="39"/>
      <c r="FI195" s="39"/>
      <c r="FJ195" s="39"/>
      <c r="FK195" s="39"/>
      <c r="FL195" s="39"/>
      <c r="FM195" s="39"/>
      <c r="FN195" s="39"/>
      <c r="FO195" s="39"/>
      <c r="FP195" s="39"/>
      <c r="FQ195" s="39"/>
      <c r="FR195" s="39"/>
      <c r="FS195" s="39"/>
      <c r="FT195" s="39"/>
      <c r="FU195" s="39"/>
      <c r="FV195" s="39"/>
      <c r="FW195" s="39"/>
      <c r="FX195" s="39"/>
      <c r="FY195" s="39"/>
      <c r="FZ195" s="39"/>
      <c r="GA195" s="39"/>
      <c r="GB195" s="39"/>
      <c r="GC195" s="39"/>
      <c r="GD195" s="39"/>
      <c r="GE195" s="39"/>
      <c r="GF195" s="39"/>
      <c r="GG195" s="39"/>
      <c r="GH195" s="39"/>
      <c r="GI195" s="39"/>
      <c r="GJ195" s="39"/>
      <c r="GK195" s="39"/>
      <c r="GL195" s="39"/>
      <c r="GM195" s="39"/>
      <c r="GN195" s="39"/>
      <c r="GO195" s="39"/>
      <c r="GP195" s="39"/>
      <c r="GQ195" s="39"/>
      <c r="GR195" s="39"/>
      <c r="GS195" s="39"/>
      <c r="GT195" s="39"/>
      <c r="GU195" s="39"/>
      <c r="GV195" s="39"/>
      <c r="GW195" s="39"/>
      <c r="GX195" s="39"/>
      <c r="GY195" s="39"/>
      <c r="GZ195" s="39"/>
      <c r="HA195" s="39"/>
      <c r="HB195" s="39"/>
      <c r="HC195" s="39"/>
      <c r="HD195" s="39"/>
      <c r="HE195" s="39"/>
      <c r="HF195" s="39"/>
      <c r="HG195" s="39"/>
      <c r="HH195" s="39"/>
      <c r="HI195" s="39"/>
      <c r="HJ195" s="39"/>
      <c r="HK195" s="39"/>
      <c r="HL195" s="39"/>
      <c r="HM195" s="39"/>
      <c r="HN195" s="39"/>
      <c r="HO195" s="39"/>
      <c r="HP195" s="39"/>
      <c r="HQ195" s="39"/>
      <c r="HR195" s="39"/>
      <c r="HS195" s="39"/>
      <c r="HT195" s="39"/>
      <c r="HU195" s="39"/>
      <c r="HV195" s="39"/>
      <c r="HW195" s="39"/>
      <c r="HX195" s="39"/>
      <c r="HY195" s="39"/>
      <c r="HZ195" s="39"/>
      <c r="IA195" s="39"/>
      <c r="IB195" s="39"/>
      <c r="IC195" s="39"/>
      <c r="ID195" s="39"/>
      <c r="IE195" s="39"/>
      <c r="IF195" s="39"/>
      <c r="IG195" s="39"/>
      <c r="IH195" s="39"/>
      <c r="II195" s="39"/>
      <c r="IJ195" s="39"/>
      <c r="IK195" s="39"/>
      <c r="IL195" s="39"/>
      <c r="IM195" s="39"/>
      <c r="IN195" s="39"/>
      <c r="IO195" s="39"/>
      <c r="IP195" s="39"/>
      <c r="IQ195" s="39"/>
      <c r="IR195" s="39"/>
      <c r="IS195" s="39"/>
      <c r="IT195" s="39"/>
      <c r="IU195" s="39"/>
      <c r="IV195" s="39"/>
      <c r="IW195" s="39"/>
      <c r="IX195" s="39"/>
      <c r="IY195" s="39"/>
      <c r="IZ195" s="39"/>
      <c r="JA195" s="39"/>
      <c r="JB195" s="39"/>
      <c r="JC195" s="39"/>
      <c r="JD195" s="39"/>
      <c r="JE195" s="39"/>
      <c r="JF195" s="39"/>
      <c r="JG195" s="39"/>
      <c r="JH195" s="39"/>
      <c r="JI195" s="39"/>
      <c r="JJ195" s="39"/>
      <c r="JK195" s="39"/>
      <c r="JL195" s="39"/>
      <c r="JM195" s="39"/>
      <c r="JN195" s="39"/>
      <c r="JO195" s="39"/>
      <c r="JP195" s="39"/>
      <c r="JQ195" s="39"/>
      <c r="JR195" s="39"/>
      <c r="JS195" s="39"/>
      <c r="JT195" s="39"/>
      <c r="JU195" s="39"/>
      <c r="JV195" s="39"/>
      <c r="JW195" s="39"/>
      <c r="JX195" s="39"/>
      <c r="JY195" s="39"/>
      <c r="JZ195" s="39"/>
      <c r="KA195" s="39"/>
      <c r="KB195" s="39"/>
      <c r="KC195" s="39"/>
      <c r="KD195" s="39"/>
      <c r="KE195" s="39"/>
      <c r="KF195" s="39"/>
      <c r="KG195" s="39"/>
      <c r="KH195" s="39"/>
      <c r="KI195" s="39"/>
      <c r="KJ195" s="39"/>
      <c r="KK195" s="39"/>
      <c r="KM195" s="39"/>
      <c r="KN195" s="39"/>
    </row>
    <row r="196" spans="1:300" s="41" customFormat="1" ht="31.95" customHeight="1" x14ac:dyDescent="0.3">
      <c r="A196" s="17" t="s">
        <v>1062</v>
      </c>
      <c r="B196" s="18" t="s">
        <v>814</v>
      </c>
      <c r="C196" s="19" t="s">
        <v>29</v>
      </c>
      <c r="D196" s="18" t="s">
        <v>36</v>
      </c>
      <c r="E196" s="20" t="s">
        <v>45</v>
      </c>
      <c r="F196" s="20" t="s">
        <v>1181</v>
      </c>
      <c r="G196" s="21">
        <v>54.79</v>
      </c>
      <c r="H196" s="21">
        <v>57.529499999999999</v>
      </c>
      <c r="I196" s="22">
        <v>32.79</v>
      </c>
      <c r="J196" s="23">
        <v>1.1000000000000001</v>
      </c>
      <c r="K196" s="23">
        <v>33.89</v>
      </c>
      <c r="L196" s="23">
        <v>35.89</v>
      </c>
      <c r="M196" s="23">
        <v>2</v>
      </c>
      <c r="N196" s="21">
        <f t="shared" si="29"/>
        <v>44.057000000000002</v>
      </c>
      <c r="O196" s="21">
        <f t="shared" si="30"/>
        <v>45.819279999999999</v>
      </c>
      <c r="P196" s="21">
        <f>N196+2</f>
        <v>46.057000000000002</v>
      </c>
      <c r="Q196" s="21">
        <f>O196+M196</f>
        <v>47.819279999999999</v>
      </c>
      <c r="R196" s="24">
        <f t="shared" si="28"/>
        <v>0.23076923076923078</v>
      </c>
      <c r="S196" s="29">
        <f t="shared" si="20"/>
        <v>0.20355156919493478</v>
      </c>
      <c r="T196" s="20" t="s">
        <v>21</v>
      </c>
      <c r="U196" s="42" t="s">
        <v>30</v>
      </c>
      <c r="V196" s="20" t="s">
        <v>810</v>
      </c>
      <c r="W196" s="20" t="s">
        <v>808</v>
      </c>
      <c r="X196" s="19" t="s">
        <v>25</v>
      </c>
      <c r="Y196" s="20" t="s">
        <v>412</v>
      </c>
      <c r="Z196" s="20" t="s">
        <v>1005</v>
      </c>
      <c r="AA196" s="20" t="s">
        <v>28</v>
      </c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  <c r="DF196" s="39"/>
      <c r="DG196" s="39"/>
      <c r="DH196" s="39"/>
      <c r="DI196" s="39"/>
      <c r="DJ196" s="39"/>
      <c r="DK196" s="39"/>
      <c r="DL196" s="39"/>
      <c r="DM196" s="39"/>
      <c r="DN196" s="39"/>
      <c r="DO196" s="39"/>
      <c r="DP196" s="39"/>
      <c r="DQ196" s="39"/>
      <c r="DR196" s="39"/>
      <c r="DS196" s="39"/>
      <c r="DT196" s="39"/>
      <c r="DU196" s="39"/>
      <c r="DV196" s="39"/>
      <c r="DW196" s="39"/>
      <c r="DX196" s="39"/>
      <c r="DY196" s="39"/>
      <c r="DZ196" s="39"/>
      <c r="EA196" s="39"/>
      <c r="EB196" s="39"/>
      <c r="EC196" s="39"/>
      <c r="ED196" s="39"/>
      <c r="EE196" s="39"/>
      <c r="EF196" s="39"/>
      <c r="EG196" s="39"/>
      <c r="EH196" s="39"/>
      <c r="EI196" s="39"/>
      <c r="EJ196" s="39"/>
      <c r="EK196" s="39"/>
      <c r="EL196" s="39"/>
      <c r="EM196" s="39"/>
      <c r="EN196" s="39"/>
      <c r="EO196" s="39"/>
      <c r="EP196" s="39"/>
      <c r="EQ196" s="39"/>
      <c r="ER196" s="39"/>
      <c r="ES196" s="39"/>
      <c r="ET196" s="39"/>
      <c r="EU196" s="39"/>
      <c r="EV196" s="39"/>
      <c r="EW196" s="39"/>
      <c r="EX196" s="39"/>
      <c r="EY196" s="39"/>
      <c r="EZ196" s="39"/>
      <c r="FA196" s="39"/>
      <c r="FB196" s="39"/>
      <c r="FC196" s="39"/>
      <c r="FD196" s="39"/>
      <c r="FE196" s="39"/>
      <c r="FF196" s="39"/>
      <c r="FG196" s="39"/>
      <c r="FH196" s="39"/>
      <c r="FI196" s="39"/>
      <c r="FJ196" s="39"/>
      <c r="FK196" s="39"/>
      <c r="FL196" s="39"/>
      <c r="FM196" s="39"/>
      <c r="FN196" s="39"/>
      <c r="FO196" s="39"/>
      <c r="FP196" s="39"/>
      <c r="FQ196" s="39"/>
      <c r="FR196" s="39"/>
      <c r="FS196" s="39"/>
      <c r="FT196" s="39"/>
      <c r="FU196" s="39"/>
      <c r="FV196" s="39"/>
      <c r="FW196" s="39"/>
      <c r="FX196" s="39"/>
      <c r="FY196" s="39"/>
      <c r="FZ196" s="39"/>
      <c r="GA196" s="39"/>
      <c r="GB196" s="39"/>
      <c r="GC196" s="39"/>
      <c r="GD196" s="39"/>
      <c r="GE196" s="39"/>
      <c r="GF196" s="39"/>
      <c r="GG196" s="39"/>
      <c r="GH196" s="39"/>
      <c r="GI196" s="39"/>
      <c r="GJ196" s="39"/>
      <c r="GK196" s="39"/>
      <c r="GL196" s="39"/>
      <c r="GM196" s="39"/>
      <c r="GN196" s="39"/>
      <c r="GO196" s="39"/>
      <c r="GP196" s="39"/>
      <c r="GQ196" s="39"/>
      <c r="GR196" s="39"/>
      <c r="GS196" s="39"/>
      <c r="GT196" s="39"/>
      <c r="GU196" s="39"/>
      <c r="GV196" s="39"/>
      <c r="GW196" s="39"/>
      <c r="GX196" s="39"/>
      <c r="GY196" s="39"/>
      <c r="GZ196" s="39"/>
      <c r="HA196" s="39"/>
      <c r="HB196" s="39"/>
      <c r="HC196" s="39"/>
      <c r="HD196" s="39"/>
      <c r="HE196" s="39"/>
      <c r="HF196" s="39"/>
      <c r="HG196" s="39"/>
      <c r="HH196" s="39"/>
      <c r="HI196" s="39"/>
      <c r="HJ196" s="39"/>
      <c r="HK196" s="39"/>
      <c r="HL196" s="39"/>
      <c r="HM196" s="39"/>
      <c r="HN196" s="39"/>
      <c r="HO196" s="39"/>
      <c r="HP196" s="39"/>
      <c r="HQ196" s="39"/>
      <c r="HR196" s="39"/>
      <c r="HS196" s="39"/>
      <c r="HT196" s="39"/>
      <c r="HU196" s="39"/>
      <c r="HV196" s="39"/>
      <c r="HW196" s="39"/>
      <c r="HX196" s="39"/>
      <c r="HY196" s="39"/>
      <c r="HZ196" s="39"/>
      <c r="IA196" s="39"/>
      <c r="IB196" s="39"/>
      <c r="IC196" s="39"/>
      <c r="ID196" s="39"/>
      <c r="IE196" s="39"/>
      <c r="IF196" s="39"/>
      <c r="IG196" s="39"/>
      <c r="IH196" s="39"/>
      <c r="II196" s="39"/>
      <c r="IJ196" s="39"/>
      <c r="IK196" s="39"/>
      <c r="IL196" s="39"/>
      <c r="IM196" s="39"/>
      <c r="IN196" s="39"/>
      <c r="IO196" s="39"/>
      <c r="IP196" s="39"/>
      <c r="IQ196" s="39"/>
      <c r="IR196" s="39"/>
      <c r="IS196" s="39"/>
      <c r="IT196" s="39"/>
      <c r="IU196" s="39"/>
      <c r="IV196" s="39"/>
      <c r="IW196" s="39"/>
      <c r="IX196" s="39"/>
      <c r="IY196" s="39"/>
      <c r="IZ196" s="39"/>
      <c r="JA196" s="39"/>
      <c r="JB196" s="39"/>
      <c r="JC196" s="39"/>
      <c r="JD196" s="39"/>
      <c r="JE196" s="39"/>
      <c r="JF196" s="39"/>
      <c r="JG196" s="39"/>
      <c r="JH196" s="39"/>
      <c r="JI196" s="39"/>
      <c r="JJ196" s="39"/>
      <c r="JK196" s="39"/>
      <c r="JL196" s="39"/>
      <c r="JM196" s="39"/>
      <c r="JN196" s="39"/>
      <c r="JO196" s="39"/>
      <c r="JP196" s="39"/>
      <c r="JQ196" s="39"/>
      <c r="JR196" s="39"/>
      <c r="JS196" s="39"/>
      <c r="JT196" s="39"/>
      <c r="JU196" s="39"/>
      <c r="JV196" s="39"/>
      <c r="JW196" s="39"/>
      <c r="JX196" s="39"/>
      <c r="JY196" s="39"/>
      <c r="JZ196" s="39"/>
      <c r="KA196" s="39"/>
      <c r="KB196" s="39"/>
      <c r="KC196" s="39"/>
      <c r="KD196" s="39"/>
      <c r="KE196" s="39"/>
      <c r="KF196" s="39"/>
      <c r="KG196" s="39"/>
      <c r="KH196" s="39"/>
      <c r="KI196" s="39"/>
      <c r="KJ196" s="39"/>
      <c r="KK196" s="39"/>
      <c r="KL196" s="39"/>
      <c r="KM196" s="39"/>
      <c r="KN196" s="39"/>
    </row>
    <row r="197" spans="1:300" s="41" customFormat="1" ht="31.95" customHeight="1" x14ac:dyDescent="0.3">
      <c r="A197" s="17" t="s">
        <v>825</v>
      </c>
      <c r="B197" s="18" t="s">
        <v>814</v>
      </c>
      <c r="C197" s="19" t="s">
        <v>33</v>
      </c>
      <c r="D197" s="18" t="s">
        <v>18</v>
      </c>
      <c r="E197" s="20" t="s">
        <v>45</v>
      </c>
      <c r="F197" s="20" t="s">
        <v>1181</v>
      </c>
      <c r="G197" s="21">
        <f>N197*1.25</f>
        <v>55.396250000000002</v>
      </c>
      <c r="H197" s="21">
        <v>58.166062500000002</v>
      </c>
      <c r="I197" s="22">
        <v>32.79</v>
      </c>
      <c r="J197" s="23">
        <v>1.3</v>
      </c>
      <c r="K197" s="23">
        <v>34.089999999999996</v>
      </c>
      <c r="L197" s="23" t="s">
        <v>20</v>
      </c>
      <c r="M197" s="23" t="s">
        <v>20</v>
      </c>
      <c r="N197" s="21">
        <f t="shared" si="29"/>
        <v>44.317</v>
      </c>
      <c r="O197" s="21">
        <f t="shared" si="30"/>
        <v>46.089680000000001</v>
      </c>
      <c r="P197" s="21" t="s">
        <v>20</v>
      </c>
      <c r="Q197" s="21" t="s">
        <v>1332</v>
      </c>
      <c r="R197" s="24">
        <f t="shared" si="28"/>
        <v>0.23076923076923087</v>
      </c>
      <c r="S197" s="29">
        <f t="shared" si="20"/>
        <v>0.20761904761904762</v>
      </c>
      <c r="T197" s="20" t="s">
        <v>21</v>
      </c>
      <c r="U197" s="19" t="s">
        <v>22</v>
      </c>
      <c r="V197" s="20" t="s">
        <v>810</v>
      </c>
      <c r="W197" s="20" t="s">
        <v>808</v>
      </c>
      <c r="X197" s="19" t="s">
        <v>25</v>
      </c>
      <c r="Y197" s="20" t="s">
        <v>26</v>
      </c>
      <c r="Z197" s="20" t="s">
        <v>1003</v>
      </c>
      <c r="AA197" s="20" t="s">
        <v>28</v>
      </c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  <c r="ER197" s="39"/>
      <c r="ES197" s="39"/>
      <c r="ET197" s="39"/>
      <c r="EU197" s="39"/>
      <c r="EV197" s="39"/>
      <c r="EW197" s="39"/>
      <c r="EX197" s="39"/>
      <c r="EY197" s="39"/>
      <c r="EZ197" s="39"/>
      <c r="FA197" s="39"/>
      <c r="FB197" s="39"/>
      <c r="FC197" s="39"/>
      <c r="FD197" s="39"/>
      <c r="FE197" s="39"/>
      <c r="FF197" s="39"/>
      <c r="FG197" s="39"/>
      <c r="FH197" s="39"/>
      <c r="FI197" s="39"/>
      <c r="FJ197" s="39"/>
      <c r="FK197" s="39"/>
      <c r="FL197" s="39"/>
      <c r="FM197" s="39"/>
      <c r="FN197" s="39"/>
      <c r="FO197" s="39"/>
      <c r="FP197" s="39"/>
      <c r="FQ197" s="39"/>
      <c r="FR197" s="39"/>
      <c r="FS197" s="39"/>
      <c r="FT197" s="39"/>
      <c r="FU197" s="39"/>
      <c r="FV197" s="39"/>
      <c r="FW197" s="39"/>
      <c r="FX197" s="39"/>
      <c r="FY197" s="39"/>
      <c r="FZ197" s="39"/>
      <c r="GA197" s="39"/>
      <c r="GB197" s="39"/>
      <c r="GC197" s="39"/>
      <c r="GD197" s="39"/>
      <c r="GE197" s="39"/>
      <c r="GF197" s="39"/>
      <c r="GG197" s="39"/>
      <c r="GH197" s="39"/>
      <c r="GI197" s="39"/>
      <c r="GJ197" s="39"/>
      <c r="GK197" s="39"/>
      <c r="GL197" s="39"/>
      <c r="GM197" s="39"/>
      <c r="GN197" s="39"/>
      <c r="GO197" s="39"/>
      <c r="GP197" s="39"/>
      <c r="GQ197" s="39"/>
      <c r="GR197" s="39"/>
      <c r="GS197" s="39"/>
      <c r="GT197" s="39"/>
      <c r="GU197" s="39"/>
      <c r="GV197" s="39"/>
      <c r="GW197" s="39"/>
      <c r="GX197" s="39"/>
      <c r="GY197" s="39"/>
      <c r="GZ197" s="39"/>
      <c r="HA197" s="39"/>
      <c r="HB197" s="39"/>
      <c r="HC197" s="39"/>
      <c r="HD197" s="39"/>
      <c r="HE197" s="39"/>
      <c r="HF197" s="39"/>
      <c r="HG197" s="39"/>
      <c r="HH197" s="39"/>
      <c r="HI197" s="39"/>
      <c r="HJ197" s="39"/>
      <c r="HK197" s="39"/>
      <c r="HL197" s="39"/>
      <c r="HM197" s="39"/>
      <c r="HN197" s="39"/>
      <c r="HO197" s="39"/>
      <c r="HP197" s="39"/>
      <c r="HQ197" s="39"/>
      <c r="HR197" s="39"/>
      <c r="HS197" s="39"/>
      <c r="HT197" s="39"/>
      <c r="HU197" s="39"/>
      <c r="HV197" s="39"/>
      <c r="HW197" s="39"/>
      <c r="HX197" s="39"/>
      <c r="HY197" s="39"/>
      <c r="HZ197" s="39"/>
      <c r="IA197" s="39"/>
      <c r="IB197" s="39"/>
      <c r="IC197" s="39"/>
      <c r="ID197" s="39"/>
      <c r="IE197" s="39"/>
      <c r="IF197" s="39"/>
      <c r="IG197" s="39"/>
      <c r="IH197" s="39"/>
      <c r="II197" s="39"/>
      <c r="IJ197" s="39"/>
      <c r="IK197" s="39"/>
      <c r="IL197" s="39"/>
      <c r="IM197" s="39"/>
      <c r="IN197" s="39"/>
      <c r="IO197" s="39"/>
      <c r="IP197" s="39"/>
      <c r="IQ197" s="39"/>
      <c r="IR197" s="39"/>
      <c r="IS197" s="39"/>
      <c r="IT197" s="39"/>
      <c r="IU197" s="39"/>
      <c r="IV197" s="39"/>
      <c r="IW197" s="39"/>
      <c r="IX197" s="39"/>
      <c r="IY197" s="39"/>
      <c r="IZ197" s="39"/>
      <c r="JA197" s="39"/>
      <c r="JB197" s="39"/>
      <c r="JC197" s="39"/>
      <c r="JD197" s="39"/>
      <c r="JE197" s="39"/>
      <c r="JF197" s="39"/>
      <c r="JG197" s="39"/>
      <c r="JH197" s="39"/>
      <c r="JI197" s="39"/>
      <c r="JJ197" s="39"/>
      <c r="JK197" s="39"/>
      <c r="JL197" s="39"/>
      <c r="JM197" s="39"/>
      <c r="JN197" s="39"/>
      <c r="JO197" s="39"/>
      <c r="JP197" s="39"/>
      <c r="JQ197" s="39"/>
      <c r="JR197" s="39"/>
      <c r="JS197" s="39"/>
      <c r="JT197" s="39"/>
      <c r="JU197" s="39"/>
      <c r="JV197" s="39"/>
      <c r="JW197" s="39"/>
      <c r="JX197" s="39"/>
      <c r="JY197" s="39"/>
      <c r="JZ197" s="39"/>
      <c r="KA197" s="39"/>
      <c r="KB197" s="39"/>
      <c r="KC197" s="39"/>
      <c r="KD197" s="39"/>
      <c r="KE197" s="39"/>
      <c r="KF197" s="39"/>
      <c r="KG197" s="39"/>
      <c r="KH197" s="39"/>
      <c r="KI197" s="39"/>
      <c r="KJ197" s="39"/>
      <c r="KK197" s="39"/>
      <c r="KL197" s="39"/>
      <c r="KM197" s="39"/>
      <c r="KN197" s="39"/>
    </row>
    <row r="198" spans="1:300" s="41" customFormat="1" ht="31.95" customHeight="1" x14ac:dyDescent="0.3">
      <c r="A198" s="17" t="s">
        <v>824</v>
      </c>
      <c r="B198" s="18" t="s">
        <v>814</v>
      </c>
      <c r="C198" s="19" t="s">
        <v>29</v>
      </c>
      <c r="D198" s="18" t="s">
        <v>39</v>
      </c>
      <c r="E198" s="20" t="s">
        <v>45</v>
      </c>
      <c r="F198" s="20" t="s">
        <v>1181</v>
      </c>
      <c r="G198" s="21">
        <v>47.79</v>
      </c>
      <c r="H198" s="21">
        <v>50.179499999999997</v>
      </c>
      <c r="I198" s="22">
        <v>25.79</v>
      </c>
      <c r="J198" s="23">
        <v>0.9</v>
      </c>
      <c r="K198" s="23">
        <v>26.689999999999998</v>
      </c>
      <c r="L198" s="23">
        <v>28.689999999999998</v>
      </c>
      <c r="M198" s="23">
        <v>2</v>
      </c>
      <c r="N198" s="21">
        <f t="shared" si="29"/>
        <v>34.696999999999996</v>
      </c>
      <c r="O198" s="21">
        <f t="shared" si="30"/>
        <v>36.084879999999998</v>
      </c>
      <c r="P198" s="21">
        <f>N198+2</f>
        <v>36.696999999999996</v>
      </c>
      <c r="Q198" s="21">
        <f>O198+M198</f>
        <v>38.084879999999998</v>
      </c>
      <c r="R198" s="24">
        <f t="shared" si="28"/>
        <v>0.23076923076923073</v>
      </c>
      <c r="S198" s="29">
        <f t="shared" si="20"/>
        <v>0.28088402634541992</v>
      </c>
      <c r="T198" s="20" t="s">
        <v>21</v>
      </c>
      <c r="U198" s="42" t="s">
        <v>30</v>
      </c>
      <c r="V198" s="20" t="s">
        <v>810</v>
      </c>
      <c r="W198" s="20" t="s">
        <v>808</v>
      </c>
      <c r="X198" s="19" t="s">
        <v>25</v>
      </c>
      <c r="Y198" s="20" t="s">
        <v>462</v>
      </c>
      <c r="Z198" s="20" t="s">
        <v>1004</v>
      </c>
      <c r="AA198" s="20" t="s">
        <v>28</v>
      </c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  <c r="DS198" s="39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  <c r="ER198" s="39"/>
      <c r="ES198" s="39"/>
      <c r="ET198" s="39"/>
      <c r="EU198" s="39"/>
      <c r="EV198" s="39"/>
      <c r="EW198" s="39"/>
      <c r="EX198" s="39"/>
      <c r="EY198" s="39"/>
      <c r="EZ198" s="39"/>
      <c r="FA198" s="39"/>
      <c r="FB198" s="39"/>
      <c r="FC198" s="39"/>
      <c r="FD198" s="39"/>
      <c r="FE198" s="39"/>
      <c r="FF198" s="39"/>
      <c r="FG198" s="39"/>
      <c r="FH198" s="39"/>
      <c r="FI198" s="39"/>
      <c r="FJ198" s="39"/>
      <c r="FK198" s="39"/>
      <c r="FL198" s="39"/>
      <c r="FM198" s="39"/>
      <c r="FN198" s="39"/>
      <c r="FO198" s="39"/>
      <c r="FP198" s="39"/>
      <c r="FQ198" s="39"/>
      <c r="FR198" s="39"/>
      <c r="FS198" s="39"/>
      <c r="FT198" s="39"/>
      <c r="FU198" s="39"/>
      <c r="FV198" s="39"/>
      <c r="FW198" s="39"/>
      <c r="FX198" s="39"/>
      <c r="FY198" s="39"/>
      <c r="FZ198" s="39"/>
      <c r="GA198" s="39"/>
      <c r="GB198" s="39"/>
      <c r="GC198" s="39"/>
      <c r="GD198" s="39"/>
      <c r="GE198" s="39"/>
      <c r="GF198" s="39"/>
      <c r="GG198" s="39"/>
      <c r="GH198" s="39"/>
      <c r="GI198" s="39"/>
      <c r="GJ198" s="39"/>
      <c r="GK198" s="39"/>
      <c r="GL198" s="39"/>
      <c r="GM198" s="39"/>
      <c r="GN198" s="39"/>
      <c r="GO198" s="39"/>
      <c r="GP198" s="39"/>
      <c r="GQ198" s="39"/>
      <c r="GR198" s="39"/>
      <c r="GS198" s="39"/>
      <c r="GT198" s="39"/>
      <c r="GU198" s="39"/>
      <c r="GV198" s="39"/>
      <c r="GW198" s="39"/>
      <c r="GX198" s="39"/>
      <c r="GY198" s="39"/>
      <c r="GZ198" s="39"/>
      <c r="HA198" s="39"/>
      <c r="HB198" s="39"/>
      <c r="HC198" s="39"/>
      <c r="HD198" s="39"/>
      <c r="HE198" s="39"/>
      <c r="HF198" s="39"/>
      <c r="HG198" s="39"/>
      <c r="HH198" s="39"/>
      <c r="HI198" s="39"/>
      <c r="HJ198" s="39"/>
      <c r="HK198" s="39"/>
      <c r="HL198" s="39"/>
      <c r="HM198" s="39"/>
      <c r="HN198" s="39"/>
      <c r="HO198" s="39"/>
      <c r="HP198" s="39"/>
      <c r="HQ198" s="39"/>
      <c r="HR198" s="39"/>
      <c r="HS198" s="39"/>
      <c r="HT198" s="39"/>
      <c r="HU198" s="39"/>
      <c r="HV198" s="39"/>
      <c r="HW198" s="39"/>
      <c r="HX198" s="39"/>
      <c r="HY198" s="39"/>
      <c r="HZ198" s="39"/>
      <c r="IA198" s="39"/>
      <c r="IB198" s="39"/>
      <c r="IC198" s="39"/>
      <c r="ID198" s="39"/>
      <c r="IE198" s="39"/>
      <c r="IF198" s="39"/>
      <c r="IG198" s="39"/>
      <c r="IH198" s="39"/>
      <c r="II198" s="39"/>
      <c r="IJ198" s="39"/>
      <c r="IK198" s="39"/>
      <c r="IL198" s="39"/>
      <c r="IM198" s="39"/>
      <c r="IN198" s="39"/>
      <c r="IO198" s="39"/>
      <c r="IP198" s="39"/>
      <c r="IQ198" s="39"/>
      <c r="IR198" s="39"/>
      <c r="IS198" s="39"/>
      <c r="IT198" s="39"/>
      <c r="IU198" s="39"/>
      <c r="IV198" s="39"/>
      <c r="IW198" s="39"/>
      <c r="IX198" s="39"/>
      <c r="IY198" s="39"/>
      <c r="IZ198" s="39"/>
      <c r="JA198" s="39"/>
      <c r="JB198" s="39"/>
      <c r="JC198" s="39"/>
      <c r="JD198" s="39"/>
      <c r="JE198" s="39"/>
      <c r="JF198" s="39"/>
      <c r="JG198" s="39"/>
      <c r="JH198" s="39"/>
      <c r="JI198" s="39"/>
      <c r="JJ198" s="39"/>
      <c r="JK198" s="39"/>
      <c r="JL198" s="39"/>
      <c r="JM198" s="39"/>
      <c r="JN198" s="39"/>
      <c r="JO198" s="39"/>
      <c r="JP198" s="39"/>
      <c r="JQ198" s="39"/>
      <c r="JR198" s="39"/>
      <c r="JS198" s="39"/>
      <c r="JT198" s="39"/>
      <c r="JU198" s="39"/>
      <c r="JV198" s="39"/>
      <c r="JW198" s="39"/>
      <c r="JX198" s="39"/>
      <c r="JY198" s="39"/>
      <c r="JZ198" s="39"/>
      <c r="KA198" s="39"/>
      <c r="KB198" s="39"/>
      <c r="KC198" s="39"/>
      <c r="KD198" s="39"/>
      <c r="KE198" s="39"/>
      <c r="KF198" s="39"/>
      <c r="KG198" s="39"/>
      <c r="KH198" s="39"/>
      <c r="KI198" s="39"/>
      <c r="KJ198" s="39"/>
      <c r="KK198" s="39"/>
      <c r="KL198" s="39"/>
      <c r="KM198" s="39"/>
      <c r="KN198" s="39"/>
    </row>
    <row r="199" spans="1:300" s="41" customFormat="1" ht="31.95" customHeight="1" x14ac:dyDescent="0.3">
      <c r="A199" s="17" t="s">
        <v>1099</v>
      </c>
      <c r="B199" s="18" t="s">
        <v>1135</v>
      </c>
      <c r="C199" s="19" t="s">
        <v>29</v>
      </c>
      <c r="D199" s="18" t="s">
        <v>36</v>
      </c>
      <c r="E199" s="20" t="s">
        <v>19</v>
      </c>
      <c r="F199" s="20" t="s">
        <v>1147</v>
      </c>
      <c r="G199" s="21"/>
      <c r="H199" s="21">
        <v>50.79</v>
      </c>
      <c r="I199" s="22">
        <f>VLOOKUP(A:A,'[1]ALL Carpet'!$A:$M,13,0)</f>
        <v>28.79</v>
      </c>
      <c r="J199" s="23">
        <v>1.1000000000000001</v>
      </c>
      <c r="K199" s="23">
        <f>SUM(I199:J199)</f>
        <v>29.89</v>
      </c>
      <c r="L199" s="23">
        <f>K199+M199</f>
        <v>31.89</v>
      </c>
      <c r="M199" s="23">
        <v>2</v>
      </c>
      <c r="N199" s="21"/>
      <c r="O199" s="21">
        <f>H199*0.75</f>
        <v>38.092500000000001</v>
      </c>
      <c r="P199" s="21">
        <f>N199+M199</f>
        <v>2</v>
      </c>
      <c r="Q199" s="21">
        <f>O199+M199</f>
        <v>40.092500000000001</v>
      </c>
      <c r="R199" s="24" t="e">
        <f t="shared" si="28"/>
        <v>#DIV/0!</v>
      </c>
      <c r="S199" s="29">
        <f t="shared" si="20"/>
        <v>0.24999999999999997</v>
      </c>
      <c r="T199" s="20" t="s">
        <v>21</v>
      </c>
      <c r="U199" s="42" t="s">
        <v>30</v>
      </c>
      <c r="V199" s="20" t="s">
        <v>810</v>
      </c>
      <c r="W199" s="20" t="s">
        <v>808</v>
      </c>
      <c r="X199" s="19" t="s">
        <v>25</v>
      </c>
      <c r="Y199" s="20" t="s">
        <v>26</v>
      </c>
      <c r="Z199" s="20" t="s">
        <v>1003</v>
      </c>
      <c r="AA199" s="20" t="s">
        <v>28</v>
      </c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  <c r="DS199" s="39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  <c r="ER199" s="39"/>
      <c r="ES199" s="39"/>
      <c r="ET199" s="39"/>
      <c r="EU199" s="39"/>
      <c r="EV199" s="39"/>
      <c r="EW199" s="39"/>
      <c r="EX199" s="39"/>
      <c r="EY199" s="39"/>
      <c r="EZ199" s="39"/>
      <c r="FA199" s="39"/>
      <c r="FB199" s="39"/>
      <c r="FC199" s="39"/>
      <c r="FD199" s="39"/>
      <c r="FE199" s="39"/>
      <c r="FF199" s="39"/>
      <c r="FG199" s="39"/>
      <c r="FH199" s="39"/>
      <c r="FI199" s="39"/>
      <c r="FJ199" s="39"/>
      <c r="FK199" s="39"/>
      <c r="FL199" s="39"/>
      <c r="FM199" s="39"/>
      <c r="FN199" s="39"/>
      <c r="FO199" s="39"/>
      <c r="FP199" s="39"/>
      <c r="FQ199" s="39"/>
      <c r="FR199" s="39"/>
      <c r="FS199" s="39"/>
      <c r="FT199" s="39"/>
      <c r="FU199" s="39"/>
      <c r="FV199" s="39"/>
      <c r="FW199" s="39"/>
      <c r="FX199" s="39"/>
      <c r="FY199" s="39"/>
      <c r="FZ199" s="39"/>
      <c r="GA199" s="39"/>
      <c r="GB199" s="39"/>
      <c r="GC199" s="39"/>
      <c r="GD199" s="39"/>
      <c r="GE199" s="39"/>
      <c r="GF199" s="39"/>
      <c r="GG199" s="39"/>
      <c r="GH199" s="39"/>
      <c r="GI199" s="39"/>
      <c r="GJ199" s="39"/>
      <c r="GK199" s="39"/>
      <c r="GL199" s="39"/>
      <c r="GM199" s="39"/>
      <c r="GN199" s="39"/>
      <c r="GO199" s="39"/>
      <c r="GP199" s="39"/>
      <c r="GQ199" s="39"/>
      <c r="GR199" s="39"/>
      <c r="GS199" s="39"/>
      <c r="GT199" s="39"/>
      <c r="GU199" s="39"/>
      <c r="GV199" s="39"/>
      <c r="GW199" s="39"/>
      <c r="GX199" s="39"/>
      <c r="GY199" s="39"/>
      <c r="GZ199" s="39"/>
      <c r="HA199" s="39"/>
      <c r="HB199" s="39"/>
      <c r="HC199" s="39"/>
      <c r="HD199" s="39"/>
      <c r="HE199" s="39"/>
      <c r="HF199" s="39"/>
      <c r="HG199" s="39"/>
      <c r="HH199" s="39"/>
      <c r="HI199" s="39"/>
      <c r="HJ199" s="39"/>
      <c r="HK199" s="39"/>
      <c r="HL199" s="39"/>
      <c r="HM199" s="39"/>
      <c r="HN199" s="39"/>
      <c r="HO199" s="39"/>
      <c r="HP199" s="39"/>
      <c r="HQ199" s="39"/>
      <c r="HR199" s="39"/>
      <c r="HS199" s="39"/>
      <c r="HT199" s="39"/>
      <c r="HU199" s="39"/>
      <c r="HV199" s="39"/>
      <c r="HW199" s="39"/>
      <c r="HX199" s="39"/>
      <c r="HY199" s="39"/>
      <c r="HZ199" s="39"/>
      <c r="IA199" s="39"/>
      <c r="IB199" s="39"/>
      <c r="IC199" s="39"/>
      <c r="ID199" s="39"/>
      <c r="IE199" s="39"/>
      <c r="IF199" s="39"/>
      <c r="IG199" s="39"/>
      <c r="IH199" s="39"/>
      <c r="II199" s="39"/>
      <c r="IJ199" s="39"/>
      <c r="IK199" s="39"/>
      <c r="IL199" s="39"/>
      <c r="IM199" s="39"/>
      <c r="IN199" s="39"/>
      <c r="IO199" s="39"/>
      <c r="IP199" s="39"/>
      <c r="IQ199" s="39"/>
      <c r="IR199" s="39"/>
      <c r="IS199" s="39"/>
      <c r="IT199" s="39"/>
      <c r="IU199" s="39"/>
      <c r="IV199" s="39"/>
      <c r="IW199" s="39"/>
      <c r="IX199" s="39"/>
      <c r="IY199" s="39"/>
      <c r="IZ199" s="39"/>
      <c r="JA199" s="39"/>
      <c r="JB199" s="39"/>
      <c r="JC199" s="39"/>
      <c r="JD199" s="39"/>
      <c r="JE199" s="39"/>
      <c r="JF199" s="39"/>
      <c r="JG199" s="39"/>
      <c r="JH199" s="39"/>
      <c r="JI199" s="39"/>
      <c r="JJ199" s="39"/>
      <c r="JK199" s="39"/>
      <c r="JL199" s="39"/>
      <c r="JM199" s="39"/>
      <c r="JN199" s="39"/>
      <c r="JO199" s="39"/>
      <c r="JP199" s="39"/>
      <c r="JQ199" s="39"/>
      <c r="JR199" s="39"/>
      <c r="JS199" s="39"/>
      <c r="JT199" s="39"/>
      <c r="JU199" s="39"/>
      <c r="JV199" s="39"/>
      <c r="JW199" s="39"/>
      <c r="JX199" s="39"/>
      <c r="JY199" s="39"/>
      <c r="JZ199" s="39"/>
      <c r="KA199" s="39"/>
      <c r="KB199" s="39"/>
      <c r="KC199" s="39"/>
      <c r="KD199" s="39"/>
      <c r="KE199" s="39"/>
      <c r="KF199" s="39"/>
      <c r="KG199" s="39"/>
      <c r="KH199" s="39"/>
      <c r="KI199" s="39"/>
      <c r="KJ199" s="39"/>
      <c r="KK199" s="39"/>
      <c r="KL199" s="39"/>
    </row>
    <row r="200" spans="1:300" s="41" customFormat="1" ht="31.95" customHeight="1" x14ac:dyDescent="0.3">
      <c r="A200" s="17" t="s">
        <v>1100</v>
      </c>
      <c r="B200" s="18" t="s">
        <v>1135</v>
      </c>
      <c r="C200" s="19" t="s">
        <v>29</v>
      </c>
      <c r="D200" s="18" t="s">
        <v>39</v>
      </c>
      <c r="E200" s="20" t="s">
        <v>19</v>
      </c>
      <c r="F200" s="20" t="s">
        <v>1147</v>
      </c>
      <c r="G200" s="21"/>
      <c r="H200" s="21">
        <v>46.79</v>
      </c>
      <c r="I200" s="22">
        <f>VLOOKUP(A:A,'[1]ALL Carpet'!$A:$M,13,0)</f>
        <v>24.79</v>
      </c>
      <c r="J200" s="23">
        <v>0.9</v>
      </c>
      <c r="K200" s="23">
        <f>SUM(I200:J200)</f>
        <v>25.689999999999998</v>
      </c>
      <c r="L200" s="23">
        <f>K200+M200</f>
        <v>27.689999999999998</v>
      </c>
      <c r="M200" s="23">
        <v>2</v>
      </c>
      <c r="N200" s="21"/>
      <c r="O200" s="21">
        <f>H200*0.75</f>
        <v>35.092500000000001</v>
      </c>
      <c r="P200" s="21">
        <f>N200+M200</f>
        <v>2</v>
      </c>
      <c r="Q200" s="21">
        <f>O200+M200</f>
        <v>37.092500000000001</v>
      </c>
      <c r="R200" s="24" t="e">
        <f t="shared" si="28"/>
        <v>#DIV/0!</v>
      </c>
      <c r="S200" s="29">
        <f t="shared" ref="S200:S263" si="31">(H200-O200)/H200</f>
        <v>0.24999999999999997</v>
      </c>
      <c r="T200" s="20" t="s">
        <v>1350</v>
      </c>
      <c r="U200" s="42" t="s">
        <v>30</v>
      </c>
      <c r="V200" s="20" t="s">
        <v>810</v>
      </c>
      <c r="W200" s="20" t="s">
        <v>808</v>
      </c>
      <c r="X200" s="19" t="s">
        <v>25</v>
      </c>
      <c r="Y200" s="20" t="s">
        <v>26</v>
      </c>
      <c r="Z200" s="20" t="s">
        <v>1003</v>
      </c>
      <c r="AA200" s="20" t="s">
        <v>28</v>
      </c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  <c r="DJ200" s="39"/>
      <c r="DK200" s="39"/>
      <c r="DL200" s="39"/>
      <c r="DM200" s="39"/>
      <c r="DN200" s="39"/>
      <c r="DO200" s="39"/>
      <c r="DP200" s="39"/>
      <c r="DQ200" s="39"/>
      <c r="DR200" s="39"/>
      <c r="DS200" s="39"/>
      <c r="DT200" s="39"/>
      <c r="DU200" s="39"/>
      <c r="DV200" s="39"/>
      <c r="DW200" s="39"/>
      <c r="DX200" s="39"/>
      <c r="DY200" s="39"/>
      <c r="DZ200" s="39"/>
      <c r="EA200" s="39"/>
      <c r="EB200" s="39"/>
      <c r="EC200" s="39"/>
      <c r="ED200" s="39"/>
      <c r="EE200" s="39"/>
      <c r="EF200" s="39"/>
      <c r="EG200" s="39"/>
      <c r="EH200" s="39"/>
      <c r="EI200" s="39"/>
      <c r="EJ200" s="39"/>
      <c r="EK200" s="39"/>
      <c r="EL200" s="39"/>
      <c r="EM200" s="39"/>
      <c r="EN200" s="39"/>
      <c r="EO200" s="39"/>
      <c r="EP200" s="39"/>
      <c r="EQ200" s="39"/>
      <c r="ER200" s="39"/>
      <c r="ES200" s="39"/>
      <c r="ET200" s="39"/>
      <c r="EU200" s="39"/>
      <c r="EV200" s="39"/>
      <c r="EW200" s="39"/>
      <c r="EX200" s="39"/>
      <c r="EY200" s="39"/>
      <c r="EZ200" s="39"/>
      <c r="FA200" s="39"/>
      <c r="FB200" s="39"/>
      <c r="FC200" s="39"/>
      <c r="FD200" s="39"/>
      <c r="FE200" s="39"/>
      <c r="FF200" s="39"/>
      <c r="FG200" s="39"/>
      <c r="FH200" s="39"/>
      <c r="FI200" s="39"/>
      <c r="FJ200" s="39"/>
      <c r="FK200" s="39"/>
      <c r="FL200" s="39"/>
      <c r="FM200" s="39"/>
      <c r="FN200" s="39"/>
      <c r="FO200" s="39"/>
      <c r="FP200" s="39"/>
      <c r="FQ200" s="39"/>
      <c r="FR200" s="39"/>
      <c r="FS200" s="39"/>
      <c r="FT200" s="39"/>
      <c r="FU200" s="39"/>
      <c r="FV200" s="39"/>
      <c r="FW200" s="39"/>
      <c r="FX200" s="39"/>
      <c r="FY200" s="39"/>
      <c r="FZ200" s="39"/>
      <c r="GA200" s="39"/>
      <c r="GB200" s="39"/>
      <c r="GC200" s="39"/>
      <c r="GD200" s="39"/>
      <c r="GE200" s="39"/>
      <c r="GF200" s="39"/>
      <c r="GG200" s="39"/>
      <c r="GH200" s="39"/>
      <c r="GI200" s="39"/>
      <c r="GJ200" s="39"/>
      <c r="GK200" s="39"/>
      <c r="GL200" s="39"/>
      <c r="GM200" s="39"/>
      <c r="GN200" s="39"/>
      <c r="GO200" s="39"/>
      <c r="GP200" s="39"/>
      <c r="GQ200" s="39"/>
      <c r="GR200" s="39"/>
      <c r="GS200" s="39"/>
      <c r="GT200" s="39"/>
      <c r="GU200" s="39"/>
      <c r="GV200" s="39"/>
      <c r="GW200" s="39"/>
      <c r="GX200" s="39"/>
      <c r="GY200" s="39"/>
      <c r="GZ200" s="39"/>
      <c r="HA200" s="39"/>
      <c r="HB200" s="39"/>
      <c r="HC200" s="39"/>
      <c r="HD200" s="39"/>
      <c r="HE200" s="39"/>
      <c r="HF200" s="39"/>
      <c r="HG200" s="39"/>
      <c r="HH200" s="39"/>
      <c r="HI200" s="39"/>
      <c r="HJ200" s="39"/>
      <c r="HK200" s="39"/>
      <c r="HL200" s="39"/>
      <c r="HM200" s="39"/>
      <c r="HN200" s="39"/>
      <c r="HO200" s="39"/>
      <c r="HP200" s="39"/>
      <c r="HQ200" s="39"/>
      <c r="HR200" s="39"/>
      <c r="HS200" s="39"/>
      <c r="HT200" s="39"/>
      <c r="HU200" s="39"/>
      <c r="HV200" s="39"/>
      <c r="HW200" s="39"/>
      <c r="HX200" s="39"/>
      <c r="HY200" s="39"/>
      <c r="HZ200" s="39"/>
      <c r="IA200" s="39"/>
      <c r="IB200" s="39"/>
      <c r="IC200" s="39"/>
      <c r="ID200" s="39"/>
      <c r="IE200" s="39"/>
      <c r="IF200" s="39"/>
      <c r="IG200" s="39"/>
      <c r="IH200" s="39"/>
      <c r="II200" s="39"/>
      <c r="IJ200" s="39"/>
      <c r="IK200" s="39"/>
      <c r="IL200" s="39"/>
      <c r="IM200" s="39"/>
      <c r="IN200" s="39"/>
      <c r="IO200" s="39"/>
      <c r="IP200" s="39"/>
      <c r="IQ200" s="39"/>
      <c r="IR200" s="39"/>
      <c r="IS200" s="39"/>
      <c r="IT200" s="39"/>
      <c r="IU200" s="39"/>
      <c r="IV200" s="39"/>
      <c r="IW200" s="39"/>
      <c r="IX200" s="39"/>
      <c r="IY200" s="39"/>
      <c r="IZ200" s="39"/>
      <c r="JA200" s="39"/>
      <c r="JB200" s="39"/>
      <c r="JC200" s="39"/>
      <c r="JD200" s="39"/>
      <c r="JE200" s="39"/>
      <c r="JF200" s="39"/>
      <c r="JG200" s="39"/>
      <c r="JH200" s="39"/>
      <c r="JI200" s="39"/>
      <c r="JJ200" s="39"/>
      <c r="JK200" s="39"/>
      <c r="JL200" s="39"/>
      <c r="JM200" s="39"/>
      <c r="JN200" s="39"/>
      <c r="JO200" s="39"/>
      <c r="JP200" s="39"/>
      <c r="JQ200" s="39"/>
      <c r="JR200" s="39"/>
      <c r="JS200" s="39"/>
      <c r="JT200" s="39"/>
      <c r="JU200" s="39"/>
      <c r="JV200" s="39"/>
      <c r="JW200" s="39"/>
      <c r="JX200" s="39"/>
      <c r="JY200" s="39"/>
      <c r="JZ200" s="39"/>
      <c r="KA200" s="39"/>
      <c r="KB200" s="39"/>
      <c r="KC200" s="39"/>
      <c r="KD200" s="39"/>
      <c r="KE200" s="39"/>
      <c r="KF200" s="39"/>
      <c r="KG200" s="39"/>
      <c r="KH200" s="39"/>
      <c r="KI200" s="39"/>
      <c r="KJ200" s="39"/>
      <c r="KK200" s="39"/>
      <c r="KL200" s="39"/>
    </row>
    <row r="201" spans="1:300" s="41" customFormat="1" ht="31.95" customHeight="1" x14ac:dyDescent="0.3">
      <c r="A201" s="17" t="s">
        <v>261</v>
      </c>
      <c r="B201" s="18" t="s">
        <v>262</v>
      </c>
      <c r="C201" s="19" t="s">
        <v>33</v>
      </c>
      <c r="D201" s="18" t="s">
        <v>18</v>
      </c>
      <c r="E201" s="20" t="s">
        <v>98</v>
      </c>
      <c r="F201" s="20" t="s">
        <v>1190</v>
      </c>
      <c r="G201" s="21">
        <f>N201*1.25</f>
        <v>60.271249999999995</v>
      </c>
      <c r="H201" s="21">
        <v>63.284812499999994</v>
      </c>
      <c r="I201" s="22">
        <v>35.79</v>
      </c>
      <c r="J201" s="23">
        <v>1.3</v>
      </c>
      <c r="K201" s="23">
        <v>37.089999999999996</v>
      </c>
      <c r="L201" s="23" t="s">
        <v>20</v>
      </c>
      <c r="M201" s="23" t="s">
        <v>20</v>
      </c>
      <c r="N201" s="21">
        <f t="shared" ref="N201:N223" si="32">K201*1.3</f>
        <v>48.216999999999999</v>
      </c>
      <c r="O201" s="21">
        <f t="shared" ref="O201:O223" si="33">(N201*4%)+N201</f>
        <v>50.145679999999999</v>
      </c>
      <c r="P201" s="21" t="s">
        <v>20</v>
      </c>
      <c r="Q201" s="21" t="s">
        <v>1332</v>
      </c>
      <c r="R201" s="24">
        <f t="shared" si="28"/>
        <v>0.23076923076923084</v>
      </c>
      <c r="S201" s="29">
        <f t="shared" si="31"/>
        <v>0.20761904761904756</v>
      </c>
      <c r="T201" s="20" t="s">
        <v>21</v>
      </c>
      <c r="U201" s="19" t="s">
        <v>22</v>
      </c>
      <c r="V201" s="20" t="s">
        <v>23</v>
      </c>
      <c r="W201" s="20" t="s">
        <v>808</v>
      </c>
      <c r="X201" s="19" t="s">
        <v>25</v>
      </c>
      <c r="Y201" s="20" t="s">
        <v>26</v>
      </c>
      <c r="Z201" s="20" t="s">
        <v>1003</v>
      </c>
      <c r="AA201" s="20" t="s">
        <v>28</v>
      </c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  <c r="CZ201" s="39"/>
      <c r="DA201" s="39"/>
      <c r="DB201" s="39"/>
      <c r="DC201" s="39"/>
      <c r="DD201" s="39"/>
      <c r="DE201" s="39"/>
      <c r="DF201" s="39"/>
      <c r="DG201" s="39"/>
      <c r="DH201" s="39"/>
      <c r="DI201" s="39"/>
      <c r="DJ201" s="39"/>
      <c r="DK201" s="39"/>
      <c r="DL201" s="39"/>
      <c r="DM201" s="39"/>
      <c r="DN201" s="39"/>
      <c r="DO201" s="39"/>
      <c r="DP201" s="39"/>
      <c r="DQ201" s="39"/>
      <c r="DR201" s="39"/>
      <c r="DS201" s="39"/>
      <c r="DT201" s="39"/>
      <c r="DU201" s="39"/>
      <c r="DV201" s="39"/>
      <c r="DW201" s="39"/>
      <c r="DX201" s="39"/>
      <c r="DY201" s="39"/>
      <c r="DZ201" s="39"/>
      <c r="EA201" s="39"/>
      <c r="EB201" s="39"/>
      <c r="EC201" s="39"/>
      <c r="ED201" s="39"/>
      <c r="EE201" s="39"/>
      <c r="EF201" s="39"/>
      <c r="EG201" s="39"/>
      <c r="EH201" s="39"/>
      <c r="EI201" s="39"/>
      <c r="EJ201" s="39"/>
      <c r="EK201" s="39"/>
      <c r="EL201" s="39"/>
      <c r="EM201" s="39"/>
      <c r="EN201" s="39"/>
      <c r="EO201" s="39"/>
      <c r="EP201" s="39"/>
      <c r="EQ201" s="39"/>
      <c r="ER201" s="39"/>
      <c r="ES201" s="39"/>
      <c r="ET201" s="39"/>
      <c r="EU201" s="39"/>
      <c r="EV201" s="39"/>
      <c r="EW201" s="39"/>
      <c r="EX201" s="39"/>
      <c r="EY201" s="39"/>
      <c r="EZ201" s="39"/>
      <c r="FA201" s="39"/>
      <c r="FB201" s="39"/>
      <c r="FC201" s="39"/>
      <c r="FD201" s="39"/>
      <c r="FE201" s="39"/>
      <c r="FF201" s="39"/>
      <c r="FG201" s="39"/>
      <c r="FH201" s="39"/>
      <c r="FI201" s="39"/>
      <c r="FJ201" s="39"/>
      <c r="FK201" s="39"/>
      <c r="FL201" s="39"/>
      <c r="FM201" s="39"/>
      <c r="FN201" s="39"/>
      <c r="FO201" s="39"/>
      <c r="FP201" s="39"/>
      <c r="FQ201" s="39"/>
      <c r="FR201" s="39"/>
      <c r="FS201" s="39"/>
      <c r="FT201" s="39"/>
      <c r="FU201" s="39"/>
      <c r="FV201" s="39"/>
      <c r="FW201" s="39"/>
      <c r="FX201" s="39"/>
      <c r="FY201" s="39"/>
      <c r="FZ201" s="39"/>
      <c r="GA201" s="39"/>
      <c r="GB201" s="39"/>
      <c r="GC201" s="39"/>
      <c r="GD201" s="39"/>
      <c r="GE201" s="39"/>
      <c r="GF201" s="39"/>
      <c r="GG201" s="39"/>
      <c r="GH201" s="39"/>
      <c r="GI201" s="39"/>
      <c r="GJ201" s="39"/>
      <c r="GK201" s="39"/>
      <c r="GL201" s="39"/>
      <c r="GM201" s="39"/>
      <c r="GN201" s="39"/>
      <c r="GO201" s="39"/>
      <c r="GP201" s="39"/>
      <c r="GQ201" s="39"/>
      <c r="GR201" s="39"/>
      <c r="GS201" s="39"/>
      <c r="GT201" s="39"/>
      <c r="GU201" s="39"/>
      <c r="GV201" s="39"/>
      <c r="GW201" s="39"/>
      <c r="GX201" s="39"/>
      <c r="GY201" s="39"/>
      <c r="GZ201" s="39"/>
      <c r="HA201" s="39"/>
      <c r="HB201" s="39"/>
      <c r="HC201" s="39"/>
      <c r="HD201" s="39"/>
      <c r="HE201" s="39"/>
      <c r="HF201" s="39"/>
      <c r="HG201" s="39"/>
      <c r="HH201" s="39"/>
      <c r="HI201" s="39"/>
      <c r="HJ201" s="39"/>
      <c r="HK201" s="39"/>
      <c r="HL201" s="39"/>
      <c r="HM201" s="39"/>
      <c r="HN201" s="39"/>
      <c r="HO201" s="39"/>
      <c r="HP201" s="39"/>
      <c r="HQ201" s="39"/>
      <c r="HR201" s="39"/>
      <c r="HS201" s="39"/>
      <c r="HT201" s="39"/>
      <c r="HU201" s="39"/>
      <c r="HV201" s="39"/>
      <c r="HW201" s="39"/>
      <c r="HX201" s="39"/>
      <c r="HY201" s="39"/>
      <c r="HZ201" s="39"/>
      <c r="IA201" s="39"/>
      <c r="IB201" s="39"/>
      <c r="IC201" s="39"/>
      <c r="ID201" s="39"/>
      <c r="IE201" s="39"/>
      <c r="IF201" s="39"/>
      <c r="IG201" s="39"/>
      <c r="IH201" s="39"/>
      <c r="II201" s="39"/>
      <c r="IJ201" s="39"/>
      <c r="IK201" s="39"/>
      <c r="IL201" s="39"/>
      <c r="IM201" s="39"/>
      <c r="IN201" s="39"/>
      <c r="IO201" s="39"/>
      <c r="IP201" s="39"/>
      <c r="IQ201" s="39"/>
      <c r="IR201" s="39"/>
      <c r="IS201" s="39"/>
      <c r="IT201" s="39"/>
      <c r="IU201" s="39"/>
      <c r="IV201" s="39"/>
      <c r="IW201" s="39"/>
      <c r="IX201" s="39"/>
      <c r="IY201" s="39"/>
      <c r="IZ201" s="39"/>
      <c r="JA201" s="39"/>
      <c r="JB201" s="39"/>
      <c r="JC201" s="39"/>
      <c r="JD201" s="39"/>
      <c r="JE201" s="39"/>
      <c r="JF201" s="39"/>
      <c r="JG201" s="39"/>
      <c r="JH201" s="39"/>
      <c r="JI201" s="39"/>
      <c r="JJ201" s="39"/>
      <c r="JK201" s="39"/>
      <c r="JL201" s="39"/>
      <c r="JM201" s="39"/>
      <c r="JN201" s="39"/>
      <c r="JO201" s="39"/>
      <c r="JP201" s="39"/>
      <c r="JQ201" s="39"/>
      <c r="JR201" s="39"/>
      <c r="JS201" s="39"/>
      <c r="JT201" s="39"/>
      <c r="JU201" s="39"/>
      <c r="JV201" s="39"/>
      <c r="JW201" s="39"/>
      <c r="JX201" s="39"/>
      <c r="JY201" s="39"/>
      <c r="JZ201" s="39"/>
      <c r="KA201" s="39"/>
      <c r="KB201" s="39"/>
      <c r="KC201" s="39"/>
      <c r="KD201" s="39"/>
      <c r="KE201" s="39"/>
      <c r="KF201" s="39"/>
      <c r="KG201" s="39"/>
      <c r="KH201" s="39"/>
      <c r="KI201" s="39"/>
      <c r="KJ201" s="39"/>
      <c r="KK201" s="39"/>
      <c r="KL201" s="39"/>
    </row>
    <row r="202" spans="1:300" s="41" customFormat="1" ht="31.95" customHeight="1" x14ac:dyDescent="0.3">
      <c r="A202" s="17" t="s">
        <v>876</v>
      </c>
      <c r="B202" s="18" t="s">
        <v>877</v>
      </c>
      <c r="C202" s="19" t="s">
        <v>33</v>
      </c>
      <c r="D202" s="18" t="s">
        <v>18</v>
      </c>
      <c r="E202" s="20" t="s">
        <v>157</v>
      </c>
      <c r="F202" s="20" t="s">
        <v>1159</v>
      </c>
      <c r="G202" s="21">
        <v>47.79</v>
      </c>
      <c r="H202" s="21">
        <v>50.179499999999997</v>
      </c>
      <c r="I202" s="22">
        <v>25.79</v>
      </c>
      <c r="J202" s="23">
        <v>1.3</v>
      </c>
      <c r="K202" s="23">
        <f>I202+J202</f>
        <v>27.09</v>
      </c>
      <c r="L202" s="23" t="s">
        <v>20</v>
      </c>
      <c r="M202" s="23" t="s">
        <v>20</v>
      </c>
      <c r="N202" s="21">
        <f t="shared" si="32"/>
        <v>35.216999999999999</v>
      </c>
      <c r="O202" s="21">
        <f t="shared" si="33"/>
        <v>36.625679999999996</v>
      </c>
      <c r="P202" s="21" t="s">
        <v>20</v>
      </c>
      <c r="Q202" s="21" t="s">
        <v>1332</v>
      </c>
      <c r="R202" s="24">
        <f t="shared" si="28"/>
        <v>0.23076923076923075</v>
      </c>
      <c r="S202" s="29">
        <f t="shared" si="31"/>
        <v>0.27010671688637794</v>
      </c>
      <c r="T202" s="20" t="s">
        <v>21</v>
      </c>
      <c r="U202" s="19" t="s">
        <v>22</v>
      </c>
      <c r="V202" s="20" t="s">
        <v>23</v>
      </c>
      <c r="W202" s="20" t="s">
        <v>808</v>
      </c>
      <c r="X202" s="19" t="s">
        <v>25</v>
      </c>
      <c r="Y202" s="20" t="s">
        <v>26</v>
      </c>
      <c r="Z202" s="20" t="s">
        <v>1003</v>
      </c>
      <c r="AA202" s="20" t="s">
        <v>28</v>
      </c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  <c r="DF202" s="39"/>
      <c r="DG202" s="39"/>
      <c r="DH202" s="39"/>
      <c r="DI202" s="39"/>
      <c r="DJ202" s="39"/>
      <c r="DK202" s="39"/>
      <c r="DL202" s="39"/>
      <c r="DM202" s="39"/>
      <c r="DN202" s="39"/>
      <c r="DO202" s="39"/>
      <c r="DP202" s="39"/>
      <c r="DQ202" s="39"/>
      <c r="DR202" s="39"/>
      <c r="DS202" s="39"/>
      <c r="DT202" s="39"/>
      <c r="DU202" s="39"/>
      <c r="DV202" s="39"/>
      <c r="DW202" s="39"/>
      <c r="DX202" s="39"/>
      <c r="DY202" s="39"/>
      <c r="DZ202" s="39"/>
      <c r="EA202" s="39"/>
      <c r="EB202" s="39"/>
      <c r="EC202" s="39"/>
      <c r="ED202" s="39"/>
      <c r="EE202" s="39"/>
      <c r="EF202" s="39"/>
      <c r="EG202" s="39"/>
      <c r="EH202" s="39"/>
      <c r="EI202" s="39"/>
      <c r="EJ202" s="39"/>
      <c r="EK202" s="39"/>
      <c r="EL202" s="39"/>
      <c r="EM202" s="39"/>
      <c r="EN202" s="39"/>
      <c r="EO202" s="39"/>
      <c r="EP202" s="39"/>
      <c r="EQ202" s="39"/>
      <c r="ER202" s="39"/>
      <c r="ES202" s="39"/>
      <c r="ET202" s="39"/>
      <c r="EU202" s="39"/>
      <c r="EV202" s="39"/>
      <c r="EW202" s="39"/>
      <c r="EX202" s="39"/>
      <c r="EY202" s="39"/>
      <c r="EZ202" s="39"/>
      <c r="FA202" s="39"/>
      <c r="FB202" s="39"/>
      <c r="FC202" s="39"/>
      <c r="FD202" s="39"/>
      <c r="FE202" s="39"/>
      <c r="FF202" s="39"/>
      <c r="FG202" s="39"/>
      <c r="FH202" s="39"/>
      <c r="FI202" s="39"/>
      <c r="FJ202" s="39"/>
      <c r="FK202" s="39"/>
      <c r="FL202" s="39"/>
      <c r="FM202" s="39"/>
      <c r="FN202" s="39"/>
      <c r="FO202" s="39"/>
      <c r="FP202" s="39"/>
      <c r="FQ202" s="39"/>
      <c r="FR202" s="39"/>
      <c r="FS202" s="39"/>
      <c r="FT202" s="39"/>
      <c r="FU202" s="39"/>
      <c r="FV202" s="39"/>
      <c r="FW202" s="39"/>
      <c r="FX202" s="39"/>
      <c r="FY202" s="39"/>
      <c r="FZ202" s="39"/>
      <c r="GA202" s="39"/>
      <c r="GB202" s="39"/>
      <c r="GC202" s="39"/>
      <c r="GD202" s="39"/>
      <c r="GE202" s="39"/>
      <c r="GF202" s="39"/>
      <c r="GG202" s="39"/>
      <c r="GH202" s="39"/>
      <c r="GI202" s="39"/>
      <c r="GJ202" s="39"/>
      <c r="GK202" s="39"/>
      <c r="GL202" s="39"/>
      <c r="GM202" s="39"/>
      <c r="GN202" s="39"/>
      <c r="GO202" s="39"/>
      <c r="GP202" s="39"/>
      <c r="GQ202" s="39"/>
      <c r="GR202" s="39"/>
      <c r="GS202" s="39"/>
      <c r="GT202" s="39"/>
      <c r="GU202" s="39"/>
      <c r="GV202" s="39"/>
      <c r="GW202" s="39"/>
      <c r="GX202" s="39"/>
      <c r="GY202" s="39"/>
      <c r="GZ202" s="39"/>
      <c r="HA202" s="39"/>
      <c r="HB202" s="39"/>
      <c r="HC202" s="39"/>
      <c r="HD202" s="39"/>
      <c r="HE202" s="39"/>
      <c r="HF202" s="39"/>
      <c r="HG202" s="39"/>
      <c r="HH202" s="39"/>
      <c r="HI202" s="39"/>
      <c r="HJ202" s="39"/>
      <c r="HK202" s="39"/>
      <c r="HL202" s="39"/>
      <c r="HM202" s="39"/>
      <c r="HN202" s="39"/>
      <c r="HO202" s="39"/>
      <c r="HP202" s="39"/>
      <c r="HQ202" s="39"/>
      <c r="HR202" s="39"/>
      <c r="HS202" s="39"/>
      <c r="HT202" s="39"/>
      <c r="HU202" s="39"/>
      <c r="HV202" s="39"/>
      <c r="HW202" s="39"/>
      <c r="HX202" s="39"/>
      <c r="HY202" s="39"/>
      <c r="HZ202" s="39"/>
      <c r="IA202" s="39"/>
      <c r="IB202" s="39"/>
      <c r="IC202" s="39"/>
      <c r="ID202" s="39"/>
      <c r="IE202" s="39"/>
      <c r="IF202" s="39"/>
      <c r="IG202" s="39"/>
      <c r="IH202" s="39"/>
      <c r="II202" s="39"/>
      <c r="IJ202" s="39"/>
      <c r="IK202" s="39"/>
      <c r="IL202" s="39"/>
      <c r="IM202" s="39"/>
      <c r="IN202" s="39"/>
      <c r="IO202" s="39"/>
      <c r="IP202" s="39"/>
      <c r="IQ202" s="39"/>
      <c r="IR202" s="39"/>
      <c r="IS202" s="39"/>
      <c r="IT202" s="39"/>
      <c r="IU202" s="39"/>
      <c r="IV202" s="39"/>
      <c r="IW202" s="39"/>
      <c r="IX202" s="39"/>
      <c r="IY202" s="39"/>
      <c r="IZ202" s="39"/>
      <c r="JA202" s="39"/>
      <c r="JB202" s="39"/>
      <c r="JC202" s="39"/>
      <c r="JD202" s="39"/>
      <c r="JE202" s="39"/>
      <c r="JF202" s="39"/>
      <c r="JG202" s="39"/>
      <c r="JH202" s="39"/>
      <c r="JI202" s="39"/>
      <c r="JJ202" s="39"/>
      <c r="JK202" s="39"/>
      <c r="JL202" s="39"/>
      <c r="JM202" s="39"/>
      <c r="JN202" s="39"/>
      <c r="JO202" s="39"/>
      <c r="JP202" s="39"/>
      <c r="JQ202" s="39"/>
      <c r="JR202" s="39"/>
      <c r="JS202" s="39"/>
      <c r="JT202" s="39"/>
      <c r="JU202" s="39"/>
      <c r="JV202" s="39"/>
      <c r="JW202" s="39"/>
      <c r="JX202" s="39"/>
      <c r="JY202" s="39"/>
      <c r="JZ202" s="39"/>
      <c r="KA202" s="39"/>
      <c r="KB202" s="39"/>
      <c r="KC202" s="39"/>
      <c r="KD202" s="39"/>
      <c r="KE202" s="39"/>
      <c r="KF202" s="39"/>
      <c r="KG202" s="39"/>
      <c r="KH202" s="39"/>
      <c r="KI202" s="39"/>
      <c r="KJ202" s="39"/>
      <c r="KK202" s="39"/>
      <c r="KL202" s="39"/>
      <c r="KM202" s="39"/>
      <c r="KN202" s="39"/>
    </row>
    <row r="203" spans="1:300" s="41" customFormat="1" ht="31.95" customHeight="1" x14ac:dyDescent="0.3">
      <c r="A203" s="17" t="s">
        <v>263</v>
      </c>
      <c r="B203" s="18" t="s">
        <v>264</v>
      </c>
      <c r="C203" s="19" t="s">
        <v>33</v>
      </c>
      <c r="D203" s="18" t="s">
        <v>18</v>
      </c>
      <c r="E203" s="20" t="s">
        <v>80</v>
      </c>
      <c r="F203" s="20" t="s">
        <v>1191</v>
      </c>
      <c r="G203" s="21">
        <v>48.79</v>
      </c>
      <c r="H203" s="21">
        <v>51.229500000000002</v>
      </c>
      <c r="I203" s="22">
        <v>23.79</v>
      </c>
      <c r="J203" s="23">
        <v>1.3</v>
      </c>
      <c r="K203" s="23">
        <v>25.09</v>
      </c>
      <c r="L203" s="23" t="s">
        <v>20</v>
      </c>
      <c r="M203" s="23" t="s">
        <v>20</v>
      </c>
      <c r="N203" s="21">
        <f t="shared" si="32"/>
        <v>32.617000000000004</v>
      </c>
      <c r="O203" s="21">
        <f t="shared" si="33"/>
        <v>33.921680000000002</v>
      </c>
      <c r="P203" s="21" t="s">
        <v>20</v>
      </c>
      <c r="Q203" s="21" t="s">
        <v>1332</v>
      </c>
      <c r="R203" s="24">
        <f t="shared" si="28"/>
        <v>0.23076923076923087</v>
      </c>
      <c r="S203" s="29">
        <f t="shared" si="31"/>
        <v>0.33784870045579207</v>
      </c>
      <c r="T203" s="20" t="s">
        <v>21</v>
      </c>
      <c r="U203" s="19" t="s">
        <v>22</v>
      </c>
      <c r="V203" s="20" t="s">
        <v>23</v>
      </c>
      <c r="W203" s="20" t="s">
        <v>808</v>
      </c>
      <c r="X203" s="19" t="s">
        <v>25</v>
      </c>
      <c r="Y203" s="20" t="s">
        <v>26</v>
      </c>
      <c r="Z203" s="20" t="s">
        <v>27</v>
      </c>
      <c r="AA203" s="20" t="s">
        <v>28</v>
      </c>
    </row>
    <row r="204" spans="1:300" s="41" customFormat="1" ht="31.95" customHeight="1" x14ac:dyDescent="0.3">
      <c r="A204" s="17" t="s">
        <v>265</v>
      </c>
      <c r="B204" s="18" t="s">
        <v>266</v>
      </c>
      <c r="C204" s="19" t="s">
        <v>17</v>
      </c>
      <c r="D204" s="18" t="s">
        <v>18</v>
      </c>
      <c r="E204" s="20" t="s">
        <v>59</v>
      </c>
      <c r="F204" s="20" t="s">
        <v>1186</v>
      </c>
      <c r="G204" s="21">
        <f>N204*1.25</f>
        <v>52.081250000000011</v>
      </c>
      <c r="H204" s="21">
        <v>54.685312500000009</v>
      </c>
      <c r="I204" s="22">
        <v>27.750000000000007</v>
      </c>
      <c r="J204" s="23">
        <v>1.3</v>
      </c>
      <c r="K204" s="23">
        <v>32.050000000000004</v>
      </c>
      <c r="L204" s="23" t="s">
        <v>20</v>
      </c>
      <c r="M204" s="23" t="s">
        <v>20</v>
      </c>
      <c r="N204" s="21">
        <f t="shared" si="32"/>
        <v>41.665000000000006</v>
      </c>
      <c r="O204" s="21">
        <f t="shared" si="33"/>
        <v>43.331600000000009</v>
      </c>
      <c r="P204" s="21" t="s">
        <v>20</v>
      </c>
      <c r="Q204" s="21" t="s">
        <v>1332</v>
      </c>
      <c r="R204" s="24">
        <f t="shared" si="28"/>
        <v>0.23076923076923078</v>
      </c>
      <c r="S204" s="29">
        <f t="shared" si="31"/>
        <v>0.20761904761904759</v>
      </c>
      <c r="T204" s="20" t="s">
        <v>21</v>
      </c>
      <c r="U204" s="19" t="s">
        <v>22</v>
      </c>
      <c r="V204" s="20" t="s">
        <v>23</v>
      </c>
      <c r="W204" s="20" t="s">
        <v>808</v>
      </c>
      <c r="X204" s="19" t="s">
        <v>25</v>
      </c>
      <c r="Y204" s="20" t="s">
        <v>26</v>
      </c>
      <c r="Z204" s="20" t="s">
        <v>1003</v>
      </c>
      <c r="AA204" s="20" t="s">
        <v>28</v>
      </c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39"/>
      <c r="CV204" s="39"/>
      <c r="CW204" s="39"/>
      <c r="CX204" s="39"/>
      <c r="CY204" s="39"/>
      <c r="CZ204" s="39"/>
      <c r="DA204" s="39"/>
      <c r="DB204" s="39"/>
      <c r="DC204" s="39"/>
      <c r="DD204" s="39"/>
      <c r="DE204" s="39"/>
      <c r="DF204" s="39"/>
      <c r="DG204" s="39"/>
      <c r="DH204" s="39"/>
      <c r="DI204" s="39"/>
      <c r="DJ204" s="39"/>
      <c r="DK204" s="39"/>
      <c r="DL204" s="39"/>
      <c r="DM204" s="39"/>
      <c r="DN204" s="39"/>
      <c r="DO204" s="39"/>
      <c r="DP204" s="39"/>
      <c r="DQ204" s="39"/>
      <c r="DR204" s="39"/>
      <c r="DS204" s="39"/>
      <c r="DT204" s="39"/>
      <c r="DU204" s="39"/>
      <c r="DV204" s="39"/>
      <c r="DW204" s="39"/>
      <c r="DX204" s="39"/>
      <c r="DY204" s="39"/>
      <c r="DZ204" s="39"/>
      <c r="EA204" s="39"/>
      <c r="EB204" s="39"/>
      <c r="EC204" s="39"/>
      <c r="ED204" s="39"/>
      <c r="EE204" s="39"/>
      <c r="EF204" s="39"/>
      <c r="EG204" s="39"/>
      <c r="EH204" s="39"/>
      <c r="EI204" s="39"/>
      <c r="EJ204" s="39"/>
      <c r="EK204" s="39"/>
      <c r="EL204" s="39"/>
      <c r="EM204" s="39"/>
      <c r="EN204" s="39"/>
      <c r="EO204" s="39"/>
      <c r="EP204" s="39"/>
      <c r="EQ204" s="39"/>
      <c r="ER204" s="39"/>
      <c r="ES204" s="39"/>
      <c r="ET204" s="39"/>
      <c r="EU204" s="39"/>
      <c r="EV204" s="39"/>
      <c r="EW204" s="39"/>
      <c r="EX204" s="39"/>
      <c r="EY204" s="39"/>
      <c r="EZ204" s="39"/>
      <c r="FA204" s="39"/>
      <c r="FB204" s="39"/>
      <c r="FC204" s="39"/>
      <c r="FD204" s="39"/>
      <c r="FE204" s="39"/>
      <c r="FF204" s="39"/>
      <c r="FG204" s="39"/>
      <c r="FH204" s="39"/>
      <c r="FI204" s="39"/>
      <c r="FJ204" s="39"/>
      <c r="FK204" s="39"/>
      <c r="FL204" s="39"/>
      <c r="FM204" s="39"/>
      <c r="FN204" s="39"/>
      <c r="FO204" s="39"/>
      <c r="FP204" s="39"/>
      <c r="FQ204" s="39"/>
      <c r="FR204" s="39"/>
      <c r="FS204" s="39"/>
      <c r="FT204" s="39"/>
      <c r="FU204" s="39"/>
      <c r="FV204" s="39"/>
      <c r="FW204" s="39"/>
      <c r="FX204" s="39"/>
      <c r="FY204" s="39"/>
      <c r="FZ204" s="39"/>
      <c r="GA204" s="39"/>
      <c r="GB204" s="39"/>
      <c r="GC204" s="39"/>
      <c r="GD204" s="39"/>
      <c r="GE204" s="39"/>
      <c r="GF204" s="39"/>
      <c r="GG204" s="39"/>
      <c r="GH204" s="39"/>
      <c r="GI204" s="39"/>
      <c r="GJ204" s="39"/>
      <c r="GK204" s="39"/>
      <c r="GL204" s="39"/>
      <c r="GM204" s="39"/>
      <c r="GN204" s="39"/>
      <c r="GO204" s="39"/>
      <c r="GP204" s="39"/>
      <c r="GQ204" s="39"/>
      <c r="GR204" s="39"/>
      <c r="GS204" s="39"/>
      <c r="GT204" s="39"/>
      <c r="GU204" s="39"/>
      <c r="GV204" s="39"/>
      <c r="GW204" s="39"/>
      <c r="GX204" s="39"/>
      <c r="GY204" s="39"/>
      <c r="GZ204" s="39"/>
      <c r="HA204" s="39"/>
      <c r="HB204" s="39"/>
      <c r="HC204" s="39"/>
      <c r="HD204" s="39"/>
      <c r="HE204" s="39"/>
      <c r="HF204" s="39"/>
      <c r="HG204" s="39"/>
      <c r="HH204" s="39"/>
      <c r="HI204" s="39"/>
      <c r="HJ204" s="39"/>
      <c r="HK204" s="39"/>
      <c r="HL204" s="39"/>
      <c r="HM204" s="39"/>
      <c r="HN204" s="39"/>
      <c r="HO204" s="39"/>
      <c r="HP204" s="39"/>
      <c r="HQ204" s="39"/>
      <c r="HR204" s="39"/>
      <c r="HS204" s="39"/>
      <c r="HT204" s="39"/>
      <c r="HU204" s="39"/>
      <c r="HV204" s="39"/>
      <c r="HW204" s="39"/>
      <c r="HX204" s="39"/>
      <c r="HY204" s="39"/>
      <c r="HZ204" s="39"/>
      <c r="IA204" s="39"/>
      <c r="IB204" s="39"/>
      <c r="IC204" s="39"/>
      <c r="ID204" s="39"/>
      <c r="IE204" s="39"/>
      <c r="IF204" s="39"/>
      <c r="IG204" s="39"/>
      <c r="IH204" s="39"/>
      <c r="II204" s="39"/>
      <c r="IJ204" s="39"/>
      <c r="IK204" s="39"/>
      <c r="IL204" s="39"/>
      <c r="IM204" s="39"/>
      <c r="IN204" s="39"/>
      <c r="IO204" s="39"/>
      <c r="IP204" s="39"/>
      <c r="IQ204" s="39"/>
      <c r="IR204" s="39"/>
      <c r="IS204" s="39"/>
      <c r="IT204" s="39"/>
      <c r="IU204" s="39"/>
      <c r="IV204" s="39"/>
      <c r="IW204" s="39"/>
      <c r="IX204" s="39"/>
      <c r="IY204" s="39"/>
      <c r="IZ204" s="39"/>
      <c r="JA204" s="39"/>
      <c r="JB204" s="39"/>
      <c r="JC204" s="39"/>
      <c r="JD204" s="39"/>
      <c r="JE204" s="39"/>
      <c r="JF204" s="39"/>
      <c r="JG204" s="39"/>
      <c r="JH204" s="39"/>
      <c r="JI204" s="39"/>
      <c r="JJ204" s="39"/>
      <c r="JK204" s="39"/>
      <c r="JL204" s="39"/>
      <c r="JM204" s="39"/>
      <c r="JN204" s="39"/>
      <c r="JO204" s="39"/>
      <c r="JP204" s="39"/>
      <c r="JQ204" s="39"/>
      <c r="JR204" s="39"/>
      <c r="JS204" s="39"/>
      <c r="JT204" s="39"/>
      <c r="JU204" s="39"/>
      <c r="JV204" s="39"/>
      <c r="JW204" s="39"/>
      <c r="JX204" s="39"/>
      <c r="JY204" s="39"/>
      <c r="JZ204" s="39"/>
      <c r="KA204" s="39"/>
      <c r="KB204" s="39"/>
      <c r="KC204" s="39"/>
      <c r="KD204" s="39"/>
      <c r="KE204" s="39"/>
      <c r="KF204" s="39"/>
      <c r="KG204" s="39"/>
      <c r="KH204" s="39"/>
      <c r="KI204" s="39"/>
      <c r="KJ204" s="39"/>
      <c r="KK204" s="39"/>
    </row>
    <row r="205" spans="1:300" s="41" customFormat="1" ht="31.95" customHeight="1" x14ac:dyDescent="0.3">
      <c r="A205" s="17" t="s">
        <v>267</v>
      </c>
      <c r="B205" s="18" t="s">
        <v>266</v>
      </c>
      <c r="C205" s="19" t="s">
        <v>29</v>
      </c>
      <c r="D205" s="18" t="s">
        <v>39</v>
      </c>
      <c r="E205" s="20" t="s">
        <v>59</v>
      </c>
      <c r="F205" s="20" t="s">
        <v>1186</v>
      </c>
      <c r="G205" s="21">
        <v>47.350000000000009</v>
      </c>
      <c r="H205" s="21">
        <v>49.717500000000008</v>
      </c>
      <c r="I205" s="22">
        <v>22.350000000000009</v>
      </c>
      <c r="J205" s="23">
        <v>0.9</v>
      </c>
      <c r="K205" s="23">
        <v>26.250000000000007</v>
      </c>
      <c r="L205" s="23">
        <v>28.250000000000007</v>
      </c>
      <c r="M205" s="23">
        <v>2</v>
      </c>
      <c r="N205" s="21">
        <f t="shared" si="32"/>
        <v>34.125000000000007</v>
      </c>
      <c r="O205" s="21">
        <f t="shared" si="33"/>
        <v>35.490000000000009</v>
      </c>
      <c r="P205" s="21">
        <f>N205+M205</f>
        <v>36.125000000000007</v>
      </c>
      <c r="Q205" s="21">
        <f>O205+M205</f>
        <v>37.490000000000009</v>
      </c>
      <c r="R205" s="24">
        <f t="shared" ref="R205:R214" si="34">(N205-K205)/N205</f>
        <v>0.23076923076923073</v>
      </c>
      <c r="S205" s="29">
        <f t="shared" si="31"/>
        <v>0.28616684266103476</v>
      </c>
      <c r="T205" s="20" t="s">
        <v>21</v>
      </c>
      <c r="U205" s="42" t="s">
        <v>30</v>
      </c>
      <c r="V205" s="20" t="s">
        <v>23</v>
      </c>
      <c r="W205" s="20" t="s">
        <v>808</v>
      </c>
      <c r="X205" s="19" t="s">
        <v>25</v>
      </c>
      <c r="Y205" s="20" t="s">
        <v>462</v>
      </c>
      <c r="Z205" s="20" t="s">
        <v>1004</v>
      </c>
      <c r="AA205" s="20" t="s">
        <v>28</v>
      </c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39"/>
      <c r="CE205" s="39"/>
      <c r="CF205" s="39"/>
      <c r="CG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39"/>
      <c r="CV205" s="39"/>
      <c r="CW205" s="39"/>
      <c r="CX205" s="39"/>
      <c r="CY205" s="39"/>
      <c r="CZ205" s="39"/>
      <c r="DA205" s="39"/>
      <c r="DB205" s="39"/>
      <c r="DC205" s="39"/>
      <c r="DD205" s="39"/>
      <c r="DE205" s="39"/>
      <c r="DF205" s="39"/>
      <c r="DG205" s="39"/>
      <c r="DH205" s="39"/>
      <c r="DI205" s="39"/>
      <c r="DJ205" s="39"/>
      <c r="DK205" s="39"/>
      <c r="DL205" s="39"/>
      <c r="DM205" s="39"/>
      <c r="DN205" s="39"/>
      <c r="DO205" s="39"/>
      <c r="DP205" s="39"/>
      <c r="DQ205" s="39"/>
      <c r="DR205" s="39"/>
      <c r="DS205" s="39"/>
      <c r="DT205" s="39"/>
      <c r="DU205" s="39"/>
      <c r="DV205" s="39"/>
      <c r="DW205" s="39"/>
      <c r="DX205" s="39"/>
      <c r="DY205" s="39"/>
      <c r="DZ205" s="39"/>
      <c r="EA205" s="39"/>
      <c r="EB205" s="39"/>
      <c r="EC205" s="39"/>
      <c r="ED205" s="39"/>
      <c r="EE205" s="39"/>
      <c r="EF205" s="39"/>
      <c r="EG205" s="39"/>
      <c r="EH205" s="39"/>
      <c r="EI205" s="39"/>
      <c r="EJ205" s="39"/>
      <c r="EK205" s="39"/>
      <c r="EL205" s="39"/>
      <c r="EM205" s="39"/>
      <c r="EN205" s="39"/>
      <c r="EO205" s="39"/>
      <c r="EP205" s="39"/>
      <c r="EQ205" s="39"/>
      <c r="ER205" s="39"/>
      <c r="ES205" s="39"/>
      <c r="ET205" s="39"/>
      <c r="EU205" s="39"/>
      <c r="EV205" s="39"/>
      <c r="EW205" s="39"/>
      <c r="EX205" s="39"/>
      <c r="EY205" s="39"/>
      <c r="EZ205" s="39"/>
      <c r="FA205" s="39"/>
      <c r="FB205" s="39"/>
      <c r="FC205" s="39"/>
      <c r="FD205" s="39"/>
      <c r="FE205" s="39"/>
      <c r="FF205" s="39"/>
      <c r="FG205" s="39"/>
      <c r="FH205" s="39"/>
      <c r="FI205" s="39"/>
      <c r="FJ205" s="39"/>
      <c r="FK205" s="39"/>
      <c r="FL205" s="39"/>
      <c r="FM205" s="39"/>
      <c r="FN205" s="39"/>
      <c r="FO205" s="39"/>
      <c r="FP205" s="39"/>
      <c r="FQ205" s="39"/>
      <c r="FR205" s="39"/>
      <c r="FS205" s="39"/>
      <c r="FT205" s="39"/>
      <c r="FU205" s="39"/>
      <c r="FV205" s="39"/>
      <c r="FW205" s="39"/>
      <c r="FX205" s="39"/>
      <c r="FY205" s="39"/>
      <c r="FZ205" s="39"/>
      <c r="GA205" s="39"/>
      <c r="GB205" s="39"/>
      <c r="GC205" s="39"/>
      <c r="GD205" s="39"/>
      <c r="GE205" s="39"/>
      <c r="GF205" s="39"/>
      <c r="GG205" s="39"/>
      <c r="GH205" s="39"/>
      <c r="GI205" s="39"/>
      <c r="GJ205" s="39"/>
      <c r="GK205" s="39"/>
      <c r="GL205" s="39"/>
      <c r="GM205" s="39"/>
      <c r="GN205" s="39"/>
      <c r="GO205" s="39"/>
      <c r="GP205" s="39"/>
      <c r="GQ205" s="39"/>
      <c r="GR205" s="39"/>
      <c r="GS205" s="39"/>
      <c r="GT205" s="39"/>
      <c r="GU205" s="39"/>
      <c r="GV205" s="39"/>
      <c r="GW205" s="39"/>
      <c r="GX205" s="39"/>
      <c r="GY205" s="39"/>
      <c r="GZ205" s="39"/>
      <c r="HA205" s="39"/>
      <c r="HB205" s="39"/>
      <c r="HC205" s="39"/>
      <c r="HD205" s="39"/>
      <c r="HE205" s="39"/>
      <c r="HF205" s="39"/>
      <c r="HG205" s="39"/>
      <c r="HH205" s="39"/>
      <c r="HI205" s="39"/>
      <c r="HJ205" s="39"/>
      <c r="HK205" s="39"/>
      <c r="HL205" s="39"/>
      <c r="HM205" s="39"/>
      <c r="HN205" s="39"/>
      <c r="HO205" s="39"/>
      <c r="HP205" s="39"/>
      <c r="HQ205" s="39"/>
      <c r="HR205" s="39"/>
      <c r="HS205" s="39"/>
      <c r="HT205" s="39"/>
      <c r="HU205" s="39"/>
      <c r="HV205" s="39"/>
      <c r="HW205" s="39"/>
      <c r="HX205" s="39"/>
      <c r="HY205" s="39"/>
      <c r="HZ205" s="39"/>
      <c r="IA205" s="39"/>
      <c r="IB205" s="39"/>
      <c r="IC205" s="39"/>
      <c r="ID205" s="39"/>
      <c r="IE205" s="39"/>
      <c r="IF205" s="39"/>
      <c r="IG205" s="39"/>
      <c r="IH205" s="39"/>
      <c r="II205" s="39"/>
      <c r="IJ205" s="39"/>
      <c r="IK205" s="39"/>
      <c r="IL205" s="39"/>
      <c r="IM205" s="39"/>
      <c r="IN205" s="39"/>
      <c r="IO205" s="39"/>
      <c r="IP205" s="39"/>
      <c r="IQ205" s="39"/>
      <c r="IR205" s="39"/>
      <c r="IS205" s="39"/>
      <c r="IT205" s="39"/>
      <c r="IU205" s="39"/>
      <c r="IV205" s="39"/>
      <c r="IW205" s="39"/>
      <c r="IX205" s="39"/>
      <c r="IY205" s="39"/>
      <c r="IZ205" s="39"/>
      <c r="JA205" s="39"/>
      <c r="JB205" s="39"/>
      <c r="JC205" s="39"/>
      <c r="JD205" s="39"/>
      <c r="JE205" s="39"/>
      <c r="JF205" s="39"/>
      <c r="JG205" s="39"/>
      <c r="JH205" s="39"/>
      <c r="JI205" s="39"/>
      <c r="JJ205" s="39"/>
      <c r="JK205" s="39"/>
      <c r="JL205" s="39"/>
      <c r="JM205" s="39"/>
      <c r="JN205" s="39"/>
      <c r="JO205" s="39"/>
      <c r="JP205" s="39"/>
      <c r="JQ205" s="39"/>
      <c r="JR205" s="39"/>
      <c r="JS205" s="39"/>
      <c r="JT205" s="39"/>
      <c r="JU205" s="39"/>
      <c r="JV205" s="39"/>
      <c r="JW205" s="39"/>
      <c r="JX205" s="39"/>
      <c r="JY205" s="39"/>
      <c r="JZ205" s="39"/>
      <c r="KA205" s="39"/>
      <c r="KB205" s="39"/>
      <c r="KC205" s="39"/>
      <c r="KD205" s="39"/>
      <c r="KE205" s="39"/>
      <c r="KF205" s="39"/>
      <c r="KG205" s="39"/>
      <c r="KH205" s="39"/>
      <c r="KI205" s="39"/>
      <c r="KJ205" s="39"/>
      <c r="KK205" s="39"/>
    </row>
    <row r="206" spans="1:300" s="41" customFormat="1" ht="31.95" customHeight="1" x14ac:dyDescent="0.3">
      <c r="A206" s="17" t="s">
        <v>1041</v>
      </c>
      <c r="B206" s="18" t="s">
        <v>266</v>
      </c>
      <c r="C206" s="19" t="s">
        <v>29</v>
      </c>
      <c r="D206" s="18" t="s">
        <v>36</v>
      </c>
      <c r="E206" s="20" t="s">
        <v>59</v>
      </c>
      <c r="F206" s="20" t="s">
        <v>1186</v>
      </c>
      <c r="G206" s="21">
        <v>48.850000000000009</v>
      </c>
      <c r="H206" s="21">
        <v>51.292500000000011</v>
      </c>
      <c r="I206" s="22">
        <v>25.850000000000005</v>
      </c>
      <c r="J206" s="23">
        <v>1.1000000000000001</v>
      </c>
      <c r="K206" s="23">
        <v>26.950000000000006</v>
      </c>
      <c r="L206" s="23">
        <v>28.950000000000006</v>
      </c>
      <c r="M206" s="23">
        <v>2</v>
      </c>
      <c r="N206" s="21">
        <f t="shared" si="32"/>
        <v>35.035000000000011</v>
      </c>
      <c r="O206" s="21">
        <f t="shared" si="33"/>
        <v>36.436400000000013</v>
      </c>
      <c r="P206" s="21">
        <f>N206+M206</f>
        <v>37.035000000000011</v>
      </c>
      <c r="Q206" s="21">
        <f>O206+M206</f>
        <v>38.436400000000013</v>
      </c>
      <c r="R206" s="24">
        <f t="shared" si="34"/>
        <v>0.23076923076923084</v>
      </c>
      <c r="S206" s="29">
        <f t="shared" si="31"/>
        <v>0.28963493688161029</v>
      </c>
      <c r="T206" s="20" t="s">
        <v>21</v>
      </c>
      <c r="U206" s="42" t="s">
        <v>30</v>
      </c>
      <c r="V206" s="20" t="s">
        <v>23</v>
      </c>
      <c r="W206" s="20" t="s">
        <v>808</v>
      </c>
      <c r="X206" s="19" t="s">
        <v>25</v>
      </c>
      <c r="Y206" s="20" t="s">
        <v>412</v>
      </c>
      <c r="Z206" s="20" t="s">
        <v>1005</v>
      </c>
      <c r="AA206" s="20" t="s">
        <v>28</v>
      </c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  <c r="DS206" s="39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  <c r="EM206" s="39"/>
      <c r="EN206" s="39"/>
      <c r="EO206" s="39"/>
      <c r="EP206" s="39"/>
      <c r="EQ206" s="39"/>
      <c r="ER206" s="39"/>
      <c r="ES206" s="39"/>
      <c r="ET206" s="39"/>
      <c r="EU206" s="39"/>
      <c r="EV206" s="39"/>
      <c r="EW206" s="39"/>
      <c r="EX206" s="39"/>
      <c r="EY206" s="39"/>
      <c r="EZ206" s="39"/>
      <c r="FA206" s="39"/>
      <c r="FB206" s="39"/>
      <c r="FC206" s="39"/>
      <c r="FD206" s="39"/>
      <c r="FE206" s="39"/>
      <c r="FF206" s="39"/>
      <c r="FG206" s="39"/>
      <c r="FH206" s="39"/>
      <c r="FI206" s="39"/>
      <c r="FJ206" s="39"/>
      <c r="FK206" s="39"/>
      <c r="FL206" s="39"/>
      <c r="FM206" s="39"/>
      <c r="FN206" s="39"/>
      <c r="FO206" s="39"/>
      <c r="FP206" s="39"/>
      <c r="FQ206" s="39"/>
      <c r="FR206" s="39"/>
      <c r="FS206" s="39"/>
      <c r="FT206" s="39"/>
      <c r="FU206" s="39"/>
      <c r="FV206" s="39"/>
      <c r="FW206" s="39"/>
      <c r="FX206" s="39"/>
      <c r="FY206" s="39"/>
      <c r="FZ206" s="39"/>
      <c r="GA206" s="39"/>
      <c r="GB206" s="39"/>
      <c r="GC206" s="39"/>
      <c r="GD206" s="39"/>
      <c r="GE206" s="39"/>
      <c r="GF206" s="39"/>
      <c r="GG206" s="39"/>
      <c r="GH206" s="39"/>
      <c r="GI206" s="39"/>
      <c r="GJ206" s="39"/>
      <c r="GK206" s="39"/>
      <c r="GL206" s="39"/>
      <c r="GM206" s="39"/>
      <c r="GN206" s="39"/>
      <c r="GO206" s="39"/>
      <c r="GP206" s="39"/>
      <c r="GQ206" s="39"/>
      <c r="GR206" s="39"/>
      <c r="GS206" s="39"/>
      <c r="GT206" s="39"/>
      <c r="GU206" s="39"/>
      <c r="GV206" s="39"/>
      <c r="GW206" s="39"/>
      <c r="GX206" s="39"/>
      <c r="GY206" s="39"/>
      <c r="GZ206" s="39"/>
      <c r="HA206" s="39"/>
      <c r="HB206" s="39"/>
      <c r="HC206" s="39"/>
      <c r="HD206" s="39"/>
      <c r="HE206" s="39"/>
      <c r="HF206" s="39"/>
      <c r="HG206" s="39"/>
      <c r="HH206" s="39"/>
      <c r="HI206" s="39"/>
      <c r="HJ206" s="39"/>
      <c r="HK206" s="39"/>
      <c r="HL206" s="39"/>
      <c r="HM206" s="39"/>
      <c r="HN206" s="39"/>
      <c r="HO206" s="39"/>
      <c r="HP206" s="39"/>
      <c r="HQ206" s="39"/>
      <c r="HR206" s="39"/>
      <c r="HS206" s="39"/>
      <c r="HT206" s="39"/>
      <c r="HU206" s="39"/>
      <c r="HV206" s="39"/>
      <c r="HW206" s="39"/>
      <c r="HX206" s="39"/>
      <c r="HY206" s="39"/>
      <c r="HZ206" s="39"/>
      <c r="IA206" s="39"/>
      <c r="IB206" s="39"/>
      <c r="IC206" s="39"/>
      <c r="ID206" s="39"/>
      <c r="IE206" s="39"/>
      <c r="IF206" s="39"/>
      <c r="IG206" s="39"/>
      <c r="IH206" s="39"/>
      <c r="II206" s="39"/>
      <c r="IJ206" s="39"/>
      <c r="IK206" s="39"/>
      <c r="IL206" s="39"/>
      <c r="IM206" s="39"/>
      <c r="IN206" s="39"/>
      <c r="IO206" s="39"/>
      <c r="IP206" s="39"/>
      <c r="IQ206" s="39"/>
      <c r="IR206" s="39"/>
      <c r="IS206" s="39"/>
      <c r="IT206" s="39"/>
      <c r="IU206" s="39"/>
      <c r="IV206" s="39"/>
      <c r="IW206" s="39"/>
      <c r="IX206" s="39"/>
      <c r="IY206" s="39"/>
      <c r="IZ206" s="39"/>
      <c r="JA206" s="39"/>
      <c r="JB206" s="39"/>
      <c r="JC206" s="39"/>
      <c r="JD206" s="39"/>
      <c r="JE206" s="39"/>
      <c r="JF206" s="39"/>
      <c r="JG206" s="39"/>
      <c r="JH206" s="39"/>
      <c r="JI206" s="39"/>
      <c r="JJ206" s="39"/>
      <c r="JK206" s="39"/>
      <c r="JL206" s="39"/>
      <c r="JM206" s="39"/>
      <c r="JN206" s="39"/>
      <c r="JO206" s="39"/>
      <c r="JP206" s="39"/>
      <c r="JQ206" s="39"/>
      <c r="JR206" s="39"/>
      <c r="JS206" s="39"/>
      <c r="JT206" s="39"/>
      <c r="JU206" s="39"/>
      <c r="JV206" s="39"/>
      <c r="JW206" s="39"/>
      <c r="JX206" s="39"/>
      <c r="JY206" s="39"/>
      <c r="JZ206" s="39"/>
      <c r="KA206" s="39"/>
      <c r="KB206" s="39"/>
      <c r="KC206" s="39"/>
      <c r="KD206" s="39"/>
      <c r="KE206" s="39"/>
      <c r="KF206" s="39"/>
      <c r="KG206" s="39"/>
      <c r="KH206" s="39"/>
      <c r="KI206" s="39"/>
      <c r="KJ206" s="39"/>
      <c r="KK206" s="39"/>
    </row>
    <row r="207" spans="1:300" s="41" customFormat="1" ht="31.95" customHeight="1" x14ac:dyDescent="0.3">
      <c r="A207" s="17" t="s">
        <v>268</v>
      </c>
      <c r="B207" s="18" t="s">
        <v>269</v>
      </c>
      <c r="C207" s="19" t="s">
        <v>77</v>
      </c>
      <c r="D207" s="18" t="s">
        <v>18</v>
      </c>
      <c r="E207" s="20" t="s">
        <v>230</v>
      </c>
      <c r="F207" s="20" t="s">
        <v>1187</v>
      </c>
      <c r="G207" s="21">
        <v>78.3</v>
      </c>
      <c r="H207" s="21">
        <v>82.215000000000003</v>
      </c>
      <c r="I207" s="22">
        <v>33.299999999999997</v>
      </c>
      <c r="J207" s="23">
        <v>1.3</v>
      </c>
      <c r="K207" s="23">
        <v>34.599999999999994</v>
      </c>
      <c r="L207" s="23" t="s">
        <v>20</v>
      </c>
      <c r="M207" s="23" t="s">
        <v>20</v>
      </c>
      <c r="N207" s="21">
        <f t="shared" si="32"/>
        <v>44.98</v>
      </c>
      <c r="O207" s="21">
        <f t="shared" si="33"/>
        <v>46.779199999999996</v>
      </c>
      <c r="P207" s="21" t="s">
        <v>20</v>
      </c>
      <c r="Q207" s="21" t="s">
        <v>1332</v>
      </c>
      <c r="R207" s="24">
        <f t="shared" si="34"/>
        <v>0.23076923076923084</v>
      </c>
      <c r="S207" s="29">
        <f t="shared" si="31"/>
        <v>0.43101380526667893</v>
      </c>
      <c r="T207" s="20" t="s">
        <v>21</v>
      </c>
      <c r="U207" s="19" t="s">
        <v>22</v>
      </c>
      <c r="V207" s="20" t="s">
        <v>23</v>
      </c>
      <c r="W207" s="20" t="s">
        <v>808</v>
      </c>
      <c r="X207" s="19" t="s">
        <v>25</v>
      </c>
      <c r="Y207" s="20" t="s">
        <v>26</v>
      </c>
      <c r="Z207" s="20" t="s">
        <v>1003</v>
      </c>
      <c r="AA207" s="20" t="s">
        <v>28</v>
      </c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39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  <c r="DJ207" s="39"/>
      <c r="DK207" s="39"/>
      <c r="DL207" s="39"/>
      <c r="DM207" s="39"/>
      <c r="DN207" s="39"/>
      <c r="DO207" s="39"/>
      <c r="DP207" s="39"/>
      <c r="DQ207" s="39"/>
      <c r="DR207" s="39"/>
      <c r="DS207" s="39"/>
      <c r="DT207" s="39"/>
      <c r="DU207" s="39"/>
      <c r="DV207" s="39"/>
      <c r="DW207" s="39"/>
      <c r="DX207" s="39"/>
      <c r="DY207" s="39"/>
      <c r="DZ207" s="39"/>
      <c r="EA207" s="39"/>
      <c r="EB207" s="39"/>
      <c r="EC207" s="39"/>
      <c r="ED207" s="39"/>
      <c r="EE207" s="39"/>
      <c r="EF207" s="39"/>
      <c r="EG207" s="39"/>
      <c r="EH207" s="39"/>
      <c r="EI207" s="39"/>
      <c r="EJ207" s="39"/>
      <c r="EK207" s="39"/>
      <c r="EL207" s="39"/>
      <c r="EM207" s="39"/>
      <c r="EN207" s="39"/>
      <c r="EO207" s="39"/>
      <c r="EP207" s="39"/>
      <c r="EQ207" s="39"/>
      <c r="ER207" s="39"/>
      <c r="ES207" s="39"/>
      <c r="ET207" s="39"/>
      <c r="EU207" s="39"/>
      <c r="EV207" s="39"/>
      <c r="EW207" s="39"/>
      <c r="EX207" s="39"/>
      <c r="EY207" s="39"/>
      <c r="EZ207" s="39"/>
      <c r="FA207" s="39"/>
      <c r="FB207" s="39"/>
      <c r="FC207" s="39"/>
      <c r="FD207" s="39"/>
      <c r="FE207" s="39"/>
      <c r="FF207" s="39"/>
      <c r="FG207" s="39"/>
      <c r="FH207" s="39"/>
      <c r="FI207" s="39"/>
      <c r="FJ207" s="39"/>
      <c r="FK207" s="39"/>
      <c r="FL207" s="39"/>
      <c r="FM207" s="39"/>
      <c r="FN207" s="39"/>
      <c r="FO207" s="39"/>
      <c r="FP207" s="39"/>
      <c r="FQ207" s="39"/>
      <c r="FR207" s="39"/>
      <c r="FS207" s="39"/>
      <c r="FT207" s="39"/>
      <c r="FU207" s="39"/>
      <c r="FV207" s="39"/>
      <c r="FW207" s="39"/>
      <c r="FX207" s="39"/>
      <c r="FY207" s="39"/>
      <c r="FZ207" s="39"/>
      <c r="GA207" s="39"/>
      <c r="GB207" s="39"/>
      <c r="GC207" s="39"/>
      <c r="GD207" s="39"/>
      <c r="GE207" s="39"/>
      <c r="GF207" s="39"/>
      <c r="GG207" s="39"/>
      <c r="GH207" s="39"/>
      <c r="GI207" s="39"/>
      <c r="GJ207" s="39"/>
      <c r="GK207" s="39"/>
      <c r="GL207" s="39"/>
      <c r="GM207" s="39"/>
      <c r="GN207" s="39"/>
      <c r="GO207" s="39"/>
      <c r="GP207" s="39"/>
      <c r="GQ207" s="39"/>
      <c r="GR207" s="39"/>
      <c r="GS207" s="39"/>
      <c r="GT207" s="39"/>
      <c r="GU207" s="39"/>
      <c r="GV207" s="39"/>
      <c r="GW207" s="39"/>
      <c r="GX207" s="39"/>
      <c r="GY207" s="39"/>
      <c r="GZ207" s="39"/>
      <c r="HA207" s="39"/>
      <c r="HB207" s="39"/>
      <c r="HC207" s="39"/>
      <c r="HD207" s="39"/>
      <c r="HE207" s="39"/>
      <c r="HF207" s="39"/>
      <c r="HG207" s="39"/>
      <c r="HH207" s="39"/>
      <c r="HI207" s="39"/>
      <c r="HJ207" s="39"/>
      <c r="HK207" s="39"/>
      <c r="HL207" s="39"/>
      <c r="HM207" s="39"/>
      <c r="HN207" s="39"/>
      <c r="HO207" s="39"/>
      <c r="HP207" s="39"/>
      <c r="HQ207" s="39"/>
      <c r="HR207" s="39"/>
      <c r="HS207" s="39"/>
      <c r="HT207" s="39"/>
      <c r="HU207" s="39"/>
      <c r="HV207" s="39"/>
      <c r="HW207" s="39"/>
      <c r="HX207" s="39"/>
      <c r="HY207" s="39"/>
      <c r="HZ207" s="39"/>
      <c r="IA207" s="39"/>
      <c r="IB207" s="39"/>
      <c r="IC207" s="39"/>
      <c r="ID207" s="39"/>
      <c r="IE207" s="39"/>
      <c r="IF207" s="39"/>
      <c r="IG207" s="39"/>
      <c r="IH207" s="39"/>
      <c r="II207" s="39"/>
      <c r="IJ207" s="39"/>
      <c r="IK207" s="39"/>
      <c r="IL207" s="39"/>
      <c r="IM207" s="39"/>
      <c r="IN207" s="39"/>
      <c r="IO207" s="39"/>
      <c r="IP207" s="39"/>
      <c r="IQ207" s="39"/>
      <c r="IR207" s="39"/>
      <c r="IS207" s="39"/>
      <c r="IT207" s="39"/>
      <c r="IU207" s="39"/>
      <c r="IV207" s="39"/>
      <c r="IW207" s="39"/>
      <c r="IX207" s="39"/>
      <c r="IY207" s="39"/>
      <c r="IZ207" s="39"/>
      <c r="JA207" s="39"/>
      <c r="JB207" s="39"/>
      <c r="JC207" s="39"/>
      <c r="JD207" s="39"/>
      <c r="JE207" s="39"/>
      <c r="JF207" s="39"/>
      <c r="JG207" s="39"/>
      <c r="JH207" s="39"/>
      <c r="JI207" s="39"/>
      <c r="JJ207" s="39"/>
      <c r="JK207" s="39"/>
      <c r="JL207" s="39"/>
      <c r="JM207" s="39"/>
      <c r="JN207" s="39"/>
      <c r="JO207" s="39"/>
      <c r="JP207" s="39"/>
      <c r="JQ207" s="39"/>
      <c r="JR207" s="39"/>
      <c r="JS207" s="39"/>
      <c r="JT207" s="39"/>
      <c r="JU207" s="39"/>
      <c r="JV207" s="39"/>
      <c r="JW207" s="39"/>
      <c r="JX207" s="39"/>
      <c r="JY207" s="39"/>
      <c r="JZ207" s="39"/>
      <c r="KA207" s="39"/>
      <c r="KB207" s="39"/>
      <c r="KC207" s="39"/>
      <c r="KD207" s="39"/>
      <c r="KE207" s="39"/>
      <c r="KF207" s="39"/>
      <c r="KG207" s="39"/>
      <c r="KH207" s="39"/>
      <c r="KI207" s="39"/>
      <c r="KJ207" s="39"/>
      <c r="KK207" s="39"/>
    </row>
    <row r="208" spans="1:300" s="41" customFormat="1" ht="31.95" customHeight="1" x14ac:dyDescent="0.3">
      <c r="A208" s="17" t="s">
        <v>826</v>
      </c>
      <c r="B208" s="18" t="s">
        <v>815</v>
      </c>
      <c r="C208" s="19" t="s">
        <v>33</v>
      </c>
      <c r="D208" s="18" t="s">
        <v>18</v>
      </c>
      <c r="E208" s="20" t="s">
        <v>157</v>
      </c>
      <c r="F208" s="20" t="s">
        <v>1160</v>
      </c>
      <c r="G208" s="21">
        <v>46.79</v>
      </c>
      <c r="H208" s="21">
        <v>49.1295</v>
      </c>
      <c r="I208" s="22">
        <v>24.79</v>
      </c>
      <c r="J208" s="23">
        <v>1.3</v>
      </c>
      <c r="K208" s="23">
        <v>26.09</v>
      </c>
      <c r="L208" s="23" t="s">
        <v>20</v>
      </c>
      <c r="M208" s="23" t="s">
        <v>20</v>
      </c>
      <c r="N208" s="21">
        <f t="shared" si="32"/>
        <v>33.917000000000002</v>
      </c>
      <c r="O208" s="21">
        <f t="shared" si="33"/>
        <v>35.273679999999999</v>
      </c>
      <c r="P208" s="21" t="s">
        <v>20</v>
      </c>
      <c r="Q208" s="21" t="s">
        <v>1332</v>
      </c>
      <c r="R208" s="24">
        <f t="shared" si="34"/>
        <v>0.23076923076923081</v>
      </c>
      <c r="S208" s="29">
        <f t="shared" si="31"/>
        <v>0.2820264810348162</v>
      </c>
      <c r="T208" s="20" t="s">
        <v>21</v>
      </c>
      <c r="U208" s="19" t="s">
        <v>22</v>
      </c>
      <c r="V208" s="20" t="s">
        <v>810</v>
      </c>
      <c r="W208" s="20" t="s">
        <v>808</v>
      </c>
      <c r="X208" s="19" t="s">
        <v>25</v>
      </c>
      <c r="Y208" s="20" t="s">
        <v>26</v>
      </c>
      <c r="Z208" s="20" t="s">
        <v>1003</v>
      </c>
      <c r="AA208" s="20" t="s">
        <v>28</v>
      </c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  <c r="DJ208" s="39"/>
      <c r="DK208" s="39"/>
      <c r="DL208" s="39"/>
      <c r="DM208" s="39"/>
      <c r="DN208" s="39"/>
      <c r="DO208" s="39"/>
      <c r="DP208" s="39"/>
      <c r="DQ208" s="39"/>
      <c r="DR208" s="39"/>
      <c r="DS208" s="39"/>
      <c r="DT208" s="39"/>
      <c r="DU208" s="39"/>
      <c r="DV208" s="39"/>
      <c r="DW208" s="39"/>
      <c r="DX208" s="39"/>
      <c r="DY208" s="39"/>
      <c r="DZ208" s="39"/>
      <c r="EA208" s="39"/>
      <c r="EB208" s="39"/>
      <c r="EC208" s="39"/>
      <c r="ED208" s="39"/>
      <c r="EE208" s="39"/>
      <c r="EF208" s="39"/>
      <c r="EG208" s="39"/>
      <c r="EH208" s="39"/>
      <c r="EI208" s="39"/>
      <c r="EJ208" s="39"/>
      <c r="EK208" s="39"/>
      <c r="EL208" s="39"/>
      <c r="EM208" s="39"/>
      <c r="EN208" s="39"/>
      <c r="EO208" s="39"/>
      <c r="EP208" s="39"/>
      <c r="EQ208" s="39"/>
      <c r="ER208" s="39"/>
      <c r="ES208" s="39"/>
      <c r="ET208" s="39"/>
      <c r="EU208" s="39"/>
      <c r="EV208" s="39"/>
      <c r="EW208" s="39"/>
      <c r="EX208" s="39"/>
      <c r="EY208" s="39"/>
      <c r="EZ208" s="39"/>
      <c r="FA208" s="39"/>
      <c r="FB208" s="39"/>
      <c r="FC208" s="39"/>
      <c r="FD208" s="39"/>
      <c r="FE208" s="39"/>
      <c r="FF208" s="39"/>
      <c r="FG208" s="39"/>
      <c r="FH208" s="39"/>
      <c r="FI208" s="39"/>
      <c r="FJ208" s="39"/>
      <c r="FK208" s="39"/>
      <c r="FL208" s="39"/>
      <c r="FM208" s="39"/>
      <c r="FN208" s="39"/>
      <c r="FO208" s="39"/>
      <c r="FP208" s="39"/>
      <c r="FQ208" s="39"/>
      <c r="FR208" s="39"/>
      <c r="FS208" s="39"/>
      <c r="FT208" s="39"/>
      <c r="FU208" s="39"/>
      <c r="FV208" s="39"/>
      <c r="FW208" s="39"/>
      <c r="FX208" s="39"/>
      <c r="FY208" s="39"/>
      <c r="FZ208" s="39"/>
      <c r="GA208" s="39"/>
      <c r="GB208" s="39"/>
      <c r="GC208" s="39"/>
      <c r="GD208" s="39"/>
      <c r="GE208" s="39"/>
      <c r="GF208" s="39"/>
      <c r="GG208" s="39"/>
      <c r="GH208" s="39"/>
      <c r="GI208" s="39"/>
      <c r="GJ208" s="39"/>
      <c r="GK208" s="39"/>
      <c r="GL208" s="39"/>
      <c r="GM208" s="39"/>
      <c r="GN208" s="39"/>
      <c r="GO208" s="39"/>
      <c r="GP208" s="39"/>
      <c r="GQ208" s="39"/>
      <c r="GR208" s="39"/>
      <c r="GS208" s="39"/>
      <c r="GT208" s="39"/>
      <c r="GU208" s="39"/>
      <c r="GV208" s="39"/>
      <c r="GW208" s="39"/>
      <c r="GX208" s="39"/>
      <c r="GY208" s="39"/>
      <c r="GZ208" s="39"/>
      <c r="HA208" s="39"/>
      <c r="HB208" s="39"/>
      <c r="HC208" s="39"/>
      <c r="HD208" s="39"/>
      <c r="HE208" s="39"/>
      <c r="HF208" s="39"/>
      <c r="HG208" s="39"/>
      <c r="HH208" s="39"/>
      <c r="HI208" s="39"/>
      <c r="HJ208" s="39"/>
      <c r="HK208" s="39"/>
      <c r="HL208" s="39"/>
      <c r="HM208" s="39"/>
      <c r="HN208" s="39"/>
      <c r="HO208" s="39"/>
      <c r="HP208" s="39"/>
      <c r="HQ208" s="39"/>
      <c r="HR208" s="39"/>
      <c r="HS208" s="39"/>
      <c r="HT208" s="39"/>
      <c r="HU208" s="39"/>
      <c r="HV208" s="39"/>
      <c r="HW208" s="39"/>
      <c r="HX208" s="39"/>
      <c r="HY208" s="39"/>
      <c r="HZ208" s="39"/>
      <c r="IA208" s="39"/>
      <c r="IB208" s="39"/>
      <c r="IC208" s="39"/>
      <c r="ID208" s="39"/>
      <c r="IE208" s="39"/>
      <c r="IF208" s="39"/>
      <c r="IG208" s="39"/>
      <c r="IH208" s="39"/>
      <c r="II208" s="39"/>
      <c r="IJ208" s="39"/>
      <c r="IK208" s="39"/>
      <c r="IL208" s="39"/>
      <c r="IM208" s="39"/>
      <c r="IN208" s="39"/>
      <c r="IO208" s="39"/>
      <c r="IP208" s="39"/>
      <c r="IQ208" s="39"/>
      <c r="IR208" s="39"/>
      <c r="IS208" s="39"/>
      <c r="IT208" s="39"/>
      <c r="IU208" s="39"/>
      <c r="IV208" s="39"/>
      <c r="IW208" s="39"/>
      <c r="IX208" s="39"/>
      <c r="IY208" s="39"/>
      <c r="IZ208" s="39"/>
      <c r="JA208" s="39"/>
      <c r="JB208" s="39"/>
      <c r="JC208" s="39"/>
      <c r="JD208" s="39"/>
      <c r="JE208" s="39"/>
      <c r="JF208" s="39"/>
      <c r="JG208" s="39"/>
      <c r="JH208" s="39"/>
      <c r="JI208" s="39"/>
      <c r="JJ208" s="39"/>
      <c r="JK208" s="39"/>
      <c r="JL208" s="39"/>
      <c r="JM208" s="39"/>
      <c r="JN208" s="39"/>
      <c r="JO208" s="39"/>
      <c r="JP208" s="39"/>
      <c r="JQ208" s="39"/>
      <c r="JR208" s="39"/>
      <c r="JS208" s="39"/>
      <c r="JT208" s="39"/>
      <c r="JU208" s="39"/>
      <c r="JV208" s="39"/>
      <c r="JW208" s="39"/>
      <c r="JX208" s="39"/>
      <c r="JY208" s="39"/>
      <c r="JZ208" s="39"/>
      <c r="KA208" s="39"/>
      <c r="KB208" s="39"/>
      <c r="KC208" s="39"/>
      <c r="KD208" s="39"/>
      <c r="KE208" s="39"/>
      <c r="KF208" s="39"/>
      <c r="KG208" s="39"/>
      <c r="KH208" s="39"/>
      <c r="KI208" s="39"/>
      <c r="KJ208" s="39"/>
      <c r="KK208" s="39"/>
      <c r="KL208" s="39"/>
      <c r="KM208" s="39"/>
      <c r="KN208" s="39"/>
    </row>
    <row r="209" spans="1:300" s="41" customFormat="1" ht="31.95" customHeight="1" x14ac:dyDescent="0.3">
      <c r="A209" s="17" t="s">
        <v>270</v>
      </c>
      <c r="B209" s="18" t="s">
        <v>271</v>
      </c>
      <c r="C209" s="19" t="s">
        <v>17</v>
      </c>
      <c r="D209" s="18" t="s">
        <v>18</v>
      </c>
      <c r="E209" s="20" t="s">
        <v>129</v>
      </c>
      <c r="F209" s="20" t="s">
        <v>1178</v>
      </c>
      <c r="G209" s="21">
        <f>N209*1.25</f>
        <v>60.043750000000003</v>
      </c>
      <c r="H209" s="21">
        <v>63.045937500000001</v>
      </c>
      <c r="I209" s="22">
        <v>32.650000000000006</v>
      </c>
      <c r="J209" s="23">
        <v>1.3</v>
      </c>
      <c r="K209" s="23">
        <v>36.950000000000003</v>
      </c>
      <c r="L209" s="23" t="s">
        <v>20</v>
      </c>
      <c r="M209" s="23" t="s">
        <v>20</v>
      </c>
      <c r="N209" s="21">
        <f t="shared" si="32"/>
        <v>48.035000000000004</v>
      </c>
      <c r="O209" s="21">
        <f t="shared" si="33"/>
        <v>49.956400000000002</v>
      </c>
      <c r="P209" s="21" t="s">
        <v>20</v>
      </c>
      <c r="Q209" s="21" t="s">
        <v>1332</v>
      </c>
      <c r="R209" s="24">
        <f t="shared" si="34"/>
        <v>0.23076923076923078</v>
      </c>
      <c r="S209" s="29">
        <f t="shared" si="31"/>
        <v>0.20761904761904759</v>
      </c>
      <c r="T209" s="20" t="s">
        <v>21</v>
      </c>
      <c r="U209" s="19" t="s">
        <v>22</v>
      </c>
      <c r="V209" s="20" t="s">
        <v>23</v>
      </c>
      <c r="W209" s="20" t="s">
        <v>808</v>
      </c>
      <c r="X209" s="19" t="s">
        <v>25</v>
      </c>
      <c r="Y209" s="20" t="s">
        <v>26</v>
      </c>
      <c r="Z209" s="20" t="s">
        <v>1003</v>
      </c>
      <c r="AA209" s="20" t="s">
        <v>28</v>
      </c>
    </row>
    <row r="210" spans="1:300" s="41" customFormat="1" ht="31.95" customHeight="1" x14ac:dyDescent="0.3">
      <c r="A210" s="17" t="s">
        <v>272</v>
      </c>
      <c r="B210" s="18" t="s">
        <v>271</v>
      </c>
      <c r="C210" s="19" t="s">
        <v>29</v>
      </c>
      <c r="D210" s="18" t="s">
        <v>39</v>
      </c>
      <c r="E210" s="20" t="s">
        <v>129</v>
      </c>
      <c r="F210" s="20" t="s">
        <v>1178</v>
      </c>
      <c r="G210" s="21">
        <v>50.300000000000011</v>
      </c>
      <c r="H210" s="21">
        <v>52.815000000000012</v>
      </c>
      <c r="I210" s="22">
        <v>25.300000000000008</v>
      </c>
      <c r="J210" s="23">
        <v>0.9</v>
      </c>
      <c r="K210" s="23">
        <v>29.200000000000006</v>
      </c>
      <c r="L210" s="23">
        <v>31.200000000000006</v>
      </c>
      <c r="M210" s="23">
        <v>2</v>
      </c>
      <c r="N210" s="21">
        <f t="shared" si="32"/>
        <v>37.960000000000008</v>
      </c>
      <c r="O210" s="21">
        <f t="shared" si="33"/>
        <v>39.478400000000008</v>
      </c>
      <c r="P210" s="21">
        <f>N210+M210</f>
        <v>39.960000000000008</v>
      </c>
      <c r="Q210" s="21">
        <f>O210+M210</f>
        <v>41.478400000000008</v>
      </c>
      <c r="R210" s="24">
        <f t="shared" si="34"/>
        <v>0.23076923076923075</v>
      </c>
      <c r="S210" s="29">
        <f t="shared" si="31"/>
        <v>0.25251538388715328</v>
      </c>
      <c r="T210" s="20" t="s">
        <v>21</v>
      </c>
      <c r="U210" s="42" t="s">
        <v>30</v>
      </c>
      <c r="V210" s="20" t="s">
        <v>23</v>
      </c>
      <c r="W210" s="20" t="s">
        <v>808</v>
      </c>
      <c r="X210" s="19" t="s">
        <v>25</v>
      </c>
      <c r="Y210" s="20" t="s">
        <v>462</v>
      </c>
      <c r="Z210" s="20" t="s">
        <v>1004</v>
      </c>
      <c r="AA210" s="20" t="s">
        <v>28</v>
      </c>
    </row>
    <row r="211" spans="1:300" s="41" customFormat="1" ht="31.95" customHeight="1" x14ac:dyDescent="0.3">
      <c r="A211" s="17" t="s">
        <v>275</v>
      </c>
      <c r="B211" s="18" t="s">
        <v>273</v>
      </c>
      <c r="C211" s="19" t="s">
        <v>17</v>
      </c>
      <c r="D211" s="18" t="s">
        <v>18</v>
      </c>
      <c r="E211" s="20" t="s">
        <v>141</v>
      </c>
      <c r="F211" s="20" t="s">
        <v>1157</v>
      </c>
      <c r="G211" s="21">
        <f>N211*1.25</f>
        <v>43.550000000000004</v>
      </c>
      <c r="H211" s="21">
        <v>45.727500000000006</v>
      </c>
      <c r="I211" s="22">
        <v>22.5</v>
      </c>
      <c r="J211" s="23">
        <v>1.3</v>
      </c>
      <c r="K211" s="23">
        <v>26.8</v>
      </c>
      <c r="L211" s="23" t="s">
        <v>20</v>
      </c>
      <c r="M211" s="23" t="s">
        <v>20</v>
      </c>
      <c r="N211" s="21">
        <f t="shared" si="32"/>
        <v>34.840000000000003</v>
      </c>
      <c r="O211" s="21">
        <f t="shared" si="33"/>
        <v>36.233600000000003</v>
      </c>
      <c r="P211" s="21" t="s">
        <v>20</v>
      </c>
      <c r="Q211" s="21" t="s">
        <v>1332</v>
      </c>
      <c r="R211" s="24">
        <f t="shared" si="34"/>
        <v>0.23076923076923084</v>
      </c>
      <c r="S211" s="29">
        <f t="shared" si="31"/>
        <v>0.20761904761904768</v>
      </c>
      <c r="T211" s="20" t="s">
        <v>21</v>
      </c>
      <c r="U211" s="19" t="s">
        <v>22</v>
      </c>
      <c r="V211" s="20" t="s">
        <v>23</v>
      </c>
      <c r="W211" s="20" t="s">
        <v>808</v>
      </c>
      <c r="X211" s="19" t="s">
        <v>25</v>
      </c>
      <c r="Y211" s="20" t="s">
        <v>26</v>
      </c>
      <c r="Z211" s="20" t="s">
        <v>1003</v>
      </c>
      <c r="AA211" s="20" t="s">
        <v>28</v>
      </c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  <c r="DS211" s="39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  <c r="EL211" s="39"/>
      <c r="EM211" s="39"/>
      <c r="EN211" s="39"/>
      <c r="EO211" s="39"/>
      <c r="EP211" s="39"/>
      <c r="EQ211" s="39"/>
      <c r="ER211" s="39"/>
      <c r="ES211" s="39"/>
      <c r="ET211" s="39"/>
      <c r="EU211" s="39"/>
      <c r="EV211" s="39"/>
      <c r="EW211" s="39"/>
      <c r="EX211" s="39"/>
      <c r="EY211" s="39"/>
      <c r="EZ211" s="39"/>
      <c r="FA211" s="39"/>
      <c r="FB211" s="39"/>
      <c r="FC211" s="39"/>
      <c r="FD211" s="39"/>
      <c r="FE211" s="39"/>
      <c r="FF211" s="39"/>
      <c r="FG211" s="39"/>
      <c r="FH211" s="39"/>
      <c r="FI211" s="39"/>
      <c r="FJ211" s="39"/>
      <c r="FK211" s="39"/>
      <c r="FL211" s="39"/>
      <c r="FM211" s="39"/>
      <c r="FN211" s="39"/>
      <c r="FO211" s="39"/>
      <c r="FP211" s="39"/>
      <c r="FQ211" s="39"/>
      <c r="FR211" s="39"/>
      <c r="FS211" s="39"/>
      <c r="FT211" s="39"/>
      <c r="FU211" s="39"/>
      <c r="FV211" s="39"/>
      <c r="FW211" s="39"/>
      <c r="FX211" s="39"/>
      <c r="FY211" s="39"/>
      <c r="FZ211" s="39"/>
      <c r="GA211" s="39"/>
      <c r="GB211" s="39"/>
      <c r="GC211" s="39"/>
      <c r="GD211" s="39"/>
      <c r="GE211" s="39"/>
      <c r="GF211" s="39"/>
      <c r="GG211" s="39"/>
      <c r="GH211" s="39"/>
      <c r="GI211" s="39"/>
      <c r="GJ211" s="39"/>
      <c r="GK211" s="39"/>
      <c r="GL211" s="39"/>
      <c r="GM211" s="39"/>
      <c r="GN211" s="39"/>
      <c r="GO211" s="39"/>
      <c r="GP211" s="39"/>
      <c r="GQ211" s="39"/>
      <c r="GR211" s="39"/>
      <c r="GS211" s="39"/>
      <c r="GT211" s="39"/>
      <c r="GU211" s="39"/>
      <c r="GV211" s="39"/>
      <c r="GW211" s="39"/>
      <c r="GX211" s="39"/>
      <c r="GY211" s="39"/>
      <c r="GZ211" s="39"/>
      <c r="HA211" s="39"/>
      <c r="HB211" s="39"/>
      <c r="HC211" s="39"/>
      <c r="HD211" s="39"/>
      <c r="HE211" s="39"/>
      <c r="HF211" s="39"/>
      <c r="HG211" s="39"/>
      <c r="HH211" s="39"/>
      <c r="HI211" s="39"/>
      <c r="HJ211" s="39"/>
      <c r="HK211" s="39"/>
      <c r="HL211" s="39"/>
      <c r="HM211" s="39"/>
      <c r="HN211" s="39"/>
      <c r="HO211" s="39"/>
      <c r="HP211" s="39"/>
      <c r="HQ211" s="39"/>
      <c r="HR211" s="39"/>
      <c r="HS211" s="39"/>
      <c r="HT211" s="39"/>
      <c r="HU211" s="39"/>
      <c r="HV211" s="39"/>
      <c r="HW211" s="39"/>
      <c r="HX211" s="39"/>
      <c r="HY211" s="39"/>
      <c r="HZ211" s="39"/>
      <c r="IA211" s="39"/>
      <c r="IB211" s="39"/>
      <c r="IC211" s="39"/>
      <c r="ID211" s="39"/>
      <c r="IE211" s="39"/>
      <c r="IF211" s="39"/>
      <c r="IG211" s="39"/>
      <c r="IH211" s="39"/>
      <c r="II211" s="39"/>
      <c r="IJ211" s="39"/>
      <c r="IK211" s="39"/>
      <c r="IL211" s="39"/>
      <c r="IM211" s="39"/>
      <c r="IN211" s="39"/>
      <c r="IO211" s="39"/>
      <c r="IP211" s="39"/>
      <c r="IQ211" s="39"/>
      <c r="IR211" s="39"/>
      <c r="IS211" s="39"/>
      <c r="IT211" s="39"/>
      <c r="IU211" s="39"/>
      <c r="IV211" s="39"/>
      <c r="IW211" s="39"/>
      <c r="IX211" s="39"/>
      <c r="IY211" s="39"/>
      <c r="IZ211" s="39"/>
      <c r="JA211" s="39"/>
      <c r="JB211" s="39"/>
      <c r="JC211" s="39"/>
      <c r="JD211" s="39"/>
      <c r="JE211" s="39"/>
      <c r="JF211" s="39"/>
      <c r="JG211" s="39"/>
      <c r="JH211" s="39"/>
      <c r="JI211" s="39"/>
      <c r="JJ211" s="39"/>
      <c r="JK211" s="39"/>
      <c r="JL211" s="39"/>
      <c r="JM211" s="39"/>
      <c r="JN211" s="39"/>
      <c r="JO211" s="39"/>
      <c r="JP211" s="39"/>
      <c r="JQ211" s="39"/>
      <c r="JR211" s="39"/>
      <c r="JS211" s="39"/>
      <c r="JT211" s="39"/>
      <c r="JU211" s="39"/>
      <c r="JV211" s="39"/>
      <c r="JW211" s="39"/>
      <c r="JX211" s="39"/>
      <c r="JY211" s="39"/>
      <c r="JZ211" s="39"/>
      <c r="KA211" s="39"/>
      <c r="KB211" s="39"/>
      <c r="KC211" s="39"/>
      <c r="KD211" s="39"/>
      <c r="KE211" s="39"/>
      <c r="KF211" s="39"/>
      <c r="KG211" s="39"/>
      <c r="KH211" s="39"/>
      <c r="KI211" s="39"/>
      <c r="KJ211" s="39"/>
      <c r="KK211" s="39"/>
    </row>
    <row r="212" spans="1:300" s="41" customFormat="1" ht="31.95" customHeight="1" x14ac:dyDescent="0.3">
      <c r="A212" s="17" t="s">
        <v>1042</v>
      </c>
      <c r="B212" s="18" t="s">
        <v>273</v>
      </c>
      <c r="C212" s="19" t="s">
        <v>29</v>
      </c>
      <c r="D212" s="18" t="s">
        <v>36</v>
      </c>
      <c r="E212" s="20" t="s">
        <v>141</v>
      </c>
      <c r="F212" s="20" t="s">
        <v>1157</v>
      </c>
      <c r="G212" s="21">
        <v>44.350000000000009</v>
      </c>
      <c r="H212" s="21">
        <v>46.56750000000001</v>
      </c>
      <c r="I212" s="22">
        <v>21.350000000000005</v>
      </c>
      <c r="J212" s="23">
        <v>1.1000000000000001</v>
      </c>
      <c r="K212" s="23">
        <v>25.450000000000006</v>
      </c>
      <c r="L212" s="23">
        <v>27.450000000000006</v>
      </c>
      <c r="M212" s="23">
        <v>2</v>
      </c>
      <c r="N212" s="21">
        <f t="shared" si="32"/>
        <v>33.085000000000008</v>
      </c>
      <c r="O212" s="21">
        <f t="shared" si="33"/>
        <v>34.408400000000007</v>
      </c>
      <c r="P212" s="21">
        <f>N212+M212</f>
        <v>35.085000000000008</v>
      </c>
      <c r="Q212" s="21">
        <f>O212+M212</f>
        <v>36.408400000000007</v>
      </c>
      <c r="R212" s="24">
        <f t="shared" si="34"/>
        <v>0.23076923076923075</v>
      </c>
      <c r="S212" s="29">
        <f t="shared" si="31"/>
        <v>0.2611069952219896</v>
      </c>
      <c r="T212" s="20" t="s">
        <v>21</v>
      </c>
      <c r="U212" s="42" t="s">
        <v>30</v>
      </c>
      <c r="V212" s="20" t="s">
        <v>23</v>
      </c>
      <c r="W212" s="20" t="s">
        <v>808</v>
      </c>
      <c r="X212" s="19" t="s">
        <v>25</v>
      </c>
      <c r="Y212" s="20" t="s">
        <v>412</v>
      </c>
      <c r="Z212" s="20" t="s">
        <v>1005</v>
      </c>
      <c r="AA212" s="20" t="s">
        <v>28</v>
      </c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  <c r="DF212" s="39"/>
      <c r="DG212" s="39"/>
      <c r="DH212" s="39"/>
      <c r="DI212" s="39"/>
      <c r="DJ212" s="39"/>
      <c r="DK212" s="39"/>
      <c r="DL212" s="39"/>
      <c r="DM212" s="39"/>
      <c r="DN212" s="39"/>
      <c r="DO212" s="39"/>
      <c r="DP212" s="39"/>
      <c r="DQ212" s="39"/>
      <c r="DR212" s="39"/>
      <c r="DS212" s="39"/>
      <c r="DT212" s="39"/>
      <c r="DU212" s="39"/>
      <c r="DV212" s="39"/>
      <c r="DW212" s="39"/>
      <c r="DX212" s="39"/>
      <c r="DY212" s="39"/>
      <c r="DZ212" s="39"/>
      <c r="EA212" s="39"/>
      <c r="EB212" s="39"/>
      <c r="EC212" s="39"/>
      <c r="ED212" s="39"/>
      <c r="EE212" s="39"/>
      <c r="EF212" s="39"/>
      <c r="EG212" s="39"/>
      <c r="EH212" s="39"/>
      <c r="EI212" s="39"/>
      <c r="EJ212" s="39"/>
      <c r="EK212" s="39"/>
      <c r="EL212" s="39"/>
      <c r="EM212" s="39"/>
      <c r="EN212" s="39"/>
      <c r="EO212" s="39"/>
      <c r="EP212" s="39"/>
      <c r="EQ212" s="39"/>
      <c r="ER212" s="39"/>
      <c r="ES212" s="39"/>
      <c r="ET212" s="39"/>
      <c r="EU212" s="39"/>
      <c r="EV212" s="39"/>
      <c r="EW212" s="39"/>
      <c r="EX212" s="39"/>
      <c r="EY212" s="39"/>
      <c r="EZ212" s="39"/>
      <c r="FA212" s="39"/>
      <c r="FB212" s="39"/>
      <c r="FC212" s="39"/>
      <c r="FD212" s="39"/>
      <c r="FE212" s="39"/>
      <c r="FF212" s="39"/>
      <c r="FG212" s="39"/>
      <c r="FH212" s="39"/>
      <c r="FI212" s="39"/>
      <c r="FJ212" s="39"/>
      <c r="FK212" s="39"/>
      <c r="FL212" s="39"/>
      <c r="FM212" s="39"/>
      <c r="FN212" s="39"/>
      <c r="FO212" s="39"/>
      <c r="FP212" s="39"/>
      <c r="FQ212" s="39"/>
      <c r="FR212" s="39"/>
      <c r="FS212" s="39"/>
      <c r="FT212" s="39"/>
      <c r="FU212" s="39"/>
      <c r="FV212" s="39"/>
      <c r="FW212" s="39"/>
      <c r="FX212" s="39"/>
      <c r="FY212" s="39"/>
      <c r="FZ212" s="39"/>
      <c r="GA212" s="39"/>
      <c r="GB212" s="39"/>
      <c r="GC212" s="39"/>
      <c r="GD212" s="39"/>
      <c r="GE212" s="39"/>
      <c r="GF212" s="39"/>
      <c r="GG212" s="39"/>
      <c r="GH212" s="39"/>
      <c r="GI212" s="39"/>
      <c r="GJ212" s="39"/>
      <c r="GK212" s="39"/>
      <c r="GL212" s="39"/>
      <c r="GM212" s="39"/>
      <c r="GN212" s="39"/>
      <c r="GO212" s="39"/>
      <c r="GP212" s="39"/>
      <c r="GQ212" s="39"/>
      <c r="GR212" s="39"/>
      <c r="GS212" s="39"/>
      <c r="GT212" s="39"/>
      <c r="GU212" s="39"/>
      <c r="GV212" s="39"/>
      <c r="GW212" s="39"/>
      <c r="GX212" s="39"/>
      <c r="GY212" s="39"/>
      <c r="GZ212" s="39"/>
      <c r="HA212" s="39"/>
      <c r="HB212" s="39"/>
      <c r="HC212" s="39"/>
      <c r="HD212" s="39"/>
      <c r="HE212" s="39"/>
      <c r="HF212" s="39"/>
      <c r="HG212" s="39"/>
      <c r="HH212" s="39"/>
      <c r="HI212" s="39"/>
      <c r="HJ212" s="39"/>
      <c r="HK212" s="39"/>
      <c r="HL212" s="39"/>
      <c r="HM212" s="39"/>
      <c r="HN212" s="39"/>
      <c r="HO212" s="39"/>
      <c r="HP212" s="39"/>
      <c r="HQ212" s="39"/>
      <c r="HR212" s="39"/>
      <c r="HS212" s="39"/>
      <c r="HT212" s="39"/>
      <c r="HU212" s="39"/>
      <c r="HV212" s="39"/>
      <c r="HW212" s="39"/>
      <c r="HX212" s="39"/>
      <c r="HY212" s="39"/>
      <c r="HZ212" s="39"/>
      <c r="IA212" s="39"/>
      <c r="IB212" s="39"/>
      <c r="IC212" s="39"/>
      <c r="ID212" s="39"/>
      <c r="IE212" s="39"/>
      <c r="IF212" s="39"/>
      <c r="IG212" s="39"/>
      <c r="IH212" s="39"/>
      <c r="II212" s="39"/>
      <c r="IJ212" s="39"/>
      <c r="IK212" s="39"/>
      <c r="IL212" s="39"/>
      <c r="IM212" s="39"/>
      <c r="IN212" s="39"/>
      <c r="IO212" s="39"/>
      <c r="IP212" s="39"/>
      <c r="IQ212" s="39"/>
      <c r="IR212" s="39"/>
      <c r="IS212" s="39"/>
      <c r="IT212" s="39"/>
      <c r="IU212" s="39"/>
      <c r="IV212" s="39"/>
      <c r="IW212" s="39"/>
      <c r="IX212" s="39"/>
      <c r="IY212" s="39"/>
      <c r="IZ212" s="39"/>
      <c r="JA212" s="39"/>
      <c r="JB212" s="39"/>
      <c r="JC212" s="39"/>
      <c r="JD212" s="39"/>
      <c r="JE212" s="39"/>
      <c r="JF212" s="39"/>
      <c r="JG212" s="39"/>
      <c r="JH212" s="39"/>
      <c r="JI212" s="39"/>
      <c r="JJ212" s="39"/>
      <c r="JK212" s="39"/>
      <c r="JL212" s="39"/>
      <c r="JM212" s="39"/>
      <c r="JN212" s="39"/>
      <c r="JO212" s="39"/>
      <c r="JP212" s="39"/>
      <c r="JQ212" s="39"/>
      <c r="JR212" s="39"/>
      <c r="JS212" s="39"/>
      <c r="JT212" s="39"/>
      <c r="JU212" s="39"/>
      <c r="JV212" s="39"/>
      <c r="JW212" s="39"/>
      <c r="JX212" s="39"/>
      <c r="JY212" s="39"/>
      <c r="JZ212" s="39"/>
      <c r="KA212" s="39"/>
      <c r="KB212" s="39"/>
      <c r="KC212" s="39"/>
      <c r="KD212" s="39"/>
      <c r="KE212" s="39"/>
      <c r="KF212" s="39"/>
      <c r="KG212" s="39"/>
      <c r="KH212" s="39"/>
      <c r="KI212" s="39"/>
      <c r="KJ212" s="39"/>
      <c r="KK212" s="39"/>
    </row>
    <row r="213" spans="1:300" s="41" customFormat="1" ht="31.95" customHeight="1" x14ac:dyDescent="0.3">
      <c r="A213" s="17" t="s">
        <v>274</v>
      </c>
      <c r="B213" s="18" t="s">
        <v>273</v>
      </c>
      <c r="C213" s="19" t="s">
        <v>29</v>
      </c>
      <c r="D213" s="18" t="s">
        <v>39</v>
      </c>
      <c r="E213" s="20" t="s">
        <v>141</v>
      </c>
      <c r="F213" s="20" t="s">
        <v>1157</v>
      </c>
      <c r="G213" s="21">
        <v>41.75</v>
      </c>
      <c r="H213" s="21">
        <v>43.837499999999999</v>
      </c>
      <c r="I213" s="22">
        <v>18.750000000000004</v>
      </c>
      <c r="J213" s="23">
        <v>0.9</v>
      </c>
      <c r="K213" s="23">
        <v>22.650000000000002</v>
      </c>
      <c r="L213" s="23">
        <v>24.650000000000002</v>
      </c>
      <c r="M213" s="23">
        <v>2</v>
      </c>
      <c r="N213" s="21">
        <f t="shared" si="32"/>
        <v>29.445000000000004</v>
      </c>
      <c r="O213" s="21">
        <f t="shared" si="33"/>
        <v>30.622800000000005</v>
      </c>
      <c r="P213" s="21">
        <f>N213+M213</f>
        <v>31.445000000000004</v>
      </c>
      <c r="Q213" s="21">
        <f>O213+M213</f>
        <v>32.622800000000005</v>
      </c>
      <c r="R213" s="24">
        <f t="shared" si="34"/>
        <v>0.23076923076923081</v>
      </c>
      <c r="S213" s="29">
        <f t="shared" si="31"/>
        <v>0.30144739093242073</v>
      </c>
      <c r="T213" s="20" t="s">
        <v>21</v>
      </c>
      <c r="U213" s="42" t="s">
        <v>30</v>
      </c>
      <c r="V213" s="20" t="s">
        <v>23</v>
      </c>
      <c r="W213" s="20" t="s">
        <v>808</v>
      </c>
      <c r="X213" s="19" t="s">
        <v>25</v>
      </c>
      <c r="Y213" s="20" t="s">
        <v>462</v>
      </c>
      <c r="Z213" s="20" t="s">
        <v>1004</v>
      </c>
      <c r="AA213" s="20" t="s">
        <v>28</v>
      </c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39"/>
      <c r="CV213" s="39"/>
      <c r="CW213" s="39"/>
      <c r="CX213" s="39"/>
      <c r="CY213" s="39"/>
      <c r="CZ213" s="39"/>
      <c r="DA213" s="39"/>
      <c r="DB213" s="39"/>
      <c r="DC213" s="39"/>
      <c r="DD213" s="39"/>
      <c r="DE213" s="39"/>
      <c r="DF213" s="39"/>
      <c r="DG213" s="39"/>
      <c r="DH213" s="39"/>
      <c r="DI213" s="39"/>
      <c r="DJ213" s="39"/>
      <c r="DK213" s="39"/>
      <c r="DL213" s="39"/>
      <c r="DM213" s="39"/>
      <c r="DN213" s="39"/>
      <c r="DO213" s="39"/>
      <c r="DP213" s="39"/>
      <c r="DQ213" s="39"/>
      <c r="DR213" s="39"/>
      <c r="DS213" s="39"/>
      <c r="DT213" s="39"/>
      <c r="DU213" s="39"/>
      <c r="DV213" s="39"/>
      <c r="DW213" s="39"/>
      <c r="DX213" s="39"/>
      <c r="DY213" s="39"/>
      <c r="DZ213" s="39"/>
      <c r="EA213" s="39"/>
      <c r="EB213" s="39"/>
      <c r="EC213" s="39"/>
      <c r="ED213" s="39"/>
      <c r="EE213" s="39"/>
      <c r="EF213" s="39"/>
      <c r="EG213" s="39"/>
      <c r="EH213" s="39"/>
      <c r="EI213" s="39"/>
      <c r="EJ213" s="39"/>
      <c r="EK213" s="39"/>
      <c r="EL213" s="39"/>
      <c r="EM213" s="39"/>
      <c r="EN213" s="39"/>
      <c r="EO213" s="39"/>
      <c r="EP213" s="39"/>
      <c r="EQ213" s="39"/>
      <c r="ER213" s="39"/>
      <c r="ES213" s="39"/>
      <c r="ET213" s="39"/>
      <c r="EU213" s="39"/>
      <c r="EV213" s="39"/>
      <c r="EW213" s="39"/>
      <c r="EX213" s="39"/>
      <c r="EY213" s="39"/>
      <c r="EZ213" s="39"/>
      <c r="FA213" s="39"/>
      <c r="FB213" s="39"/>
      <c r="FC213" s="39"/>
      <c r="FD213" s="39"/>
      <c r="FE213" s="39"/>
      <c r="FF213" s="39"/>
      <c r="FG213" s="39"/>
      <c r="FH213" s="39"/>
      <c r="FI213" s="39"/>
      <c r="FJ213" s="39"/>
      <c r="FK213" s="39"/>
      <c r="FL213" s="39"/>
      <c r="FM213" s="39"/>
      <c r="FN213" s="39"/>
      <c r="FO213" s="39"/>
      <c r="FP213" s="39"/>
      <c r="FQ213" s="39"/>
      <c r="FR213" s="39"/>
      <c r="FS213" s="39"/>
      <c r="FT213" s="39"/>
      <c r="FU213" s="39"/>
      <c r="FV213" s="39"/>
      <c r="FW213" s="39"/>
      <c r="FX213" s="39"/>
      <c r="FY213" s="39"/>
      <c r="FZ213" s="39"/>
      <c r="GA213" s="39"/>
      <c r="GB213" s="39"/>
      <c r="GC213" s="39"/>
      <c r="GD213" s="39"/>
      <c r="GE213" s="39"/>
      <c r="GF213" s="39"/>
      <c r="GG213" s="39"/>
      <c r="GH213" s="39"/>
      <c r="GI213" s="39"/>
      <c r="GJ213" s="39"/>
      <c r="GK213" s="39"/>
      <c r="GL213" s="39"/>
      <c r="GM213" s="39"/>
      <c r="GN213" s="39"/>
      <c r="GO213" s="39"/>
      <c r="GP213" s="39"/>
      <c r="GQ213" s="39"/>
      <c r="GR213" s="39"/>
      <c r="GS213" s="39"/>
      <c r="GT213" s="39"/>
      <c r="GU213" s="39"/>
      <c r="GV213" s="39"/>
      <c r="GW213" s="39"/>
      <c r="GX213" s="39"/>
      <c r="GY213" s="39"/>
      <c r="GZ213" s="39"/>
      <c r="HA213" s="39"/>
      <c r="HB213" s="39"/>
      <c r="HC213" s="39"/>
      <c r="HD213" s="39"/>
      <c r="HE213" s="39"/>
      <c r="HF213" s="39"/>
      <c r="HG213" s="39"/>
      <c r="HH213" s="39"/>
      <c r="HI213" s="39"/>
      <c r="HJ213" s="39"/>
      <c r="HK213" s="39"/>
      <c r="HL213" s="39"/>
      <c r="HM213" s="39"/>
      <c r="HN213" s="39"/>
      <c r="HO213" s="39"/>
      <c r="HP213" s="39"/>
      <c r="HQ213" s="39"/>
      <c r="HR213" s="39"/>
      <c r="HS213" s="39"/>
      <c r="HT213" s="39"/>
      <c r="HU213" s="39"/>
      <c r="HV213" s="39"/>
      <c r="HW213" s="39"/>
      <c r="HX213" s="39"/>
      <c r="HY213" s="39"/>
      <c r="HZ213" s="39"/>
      <c r="IA213" s="39"/>
      <c r="IB213" s="39"/>
      <c r="IC213" s="39"/>
      <c r="ID213" s="39"/>
      <c r="IE213" s="39"/>
      <c r="IF213" s="39"/>
      <c r="IG213" s="39"/>
      <c r="IH213" s="39"/>
      <c r="II213" s="39"/>
      <c r="IJ213" s="39"/>
      <c r="IK213" s="39"/>
      <c r="IL213" s="39"/>
      <c r="IM213" s="39"/>
      <c r="IN213" s="39"/>
      <c r="IO213" s="39"/>
      <c r="IP213" s="39"/>
      <c r="IQ213" s="39"/>
      <c r="IR213" s="39"/>
      <c r="IS213" s="39"/>
      <c r="IT213" s="39"/>
      <c r="IU213" s="39"/>
      <c r="IV213" s="39"/>
      <c r="IW213" s="39"/>
      <c r="IX213" s="39"/>
      <c r="IY213" s="39"/>
      <c r="IZ213" s="39"/>
      <c r="JA213" s="39"/>
      <c r="JB213" s="39"/>
      <c r="JC213" s="39"/>
      <c r="JD213" s="39"/>
      <c r="JE213" s="39"/>
      <c r="JF213" s="39"/>
      <c r="JG213" s="39"/>
      <c r="JH213" s="39"/>
      <c r="JI213" s="39"/>
      <c r="JJ213" s="39"/>
      <c r="JK213" s="39"/>
      <c r="JL213" s="39"/>
      <c r="JM213" s="39"/>
      <c r="JN213" s="39"/>
      <c r="JO213" s="39"/>
      <c r="JP213" s="39"/>
      <c r="JQ213" s="39"/>
      <c r="JR213" s="39"/>
      <c r="JS213" s="39"/>
      <c r="JT213" s="39"/>
      <c r="JU213" s="39"/>
      <c r="JV213" s="39"/>
      <c r="JW213" s="39"/>
      <c r="JX213" s="39"/>
      <c r="JY213" s="39"/>
      <c r="JZ213" s="39"/>
      <c r="KA213" s="39"/>
      <c r="KB213" s="39"/>
      <c r="KC213" s="39"/>
      <c r="KD213" s="39"/>
      <c r="KE213" s="39"/>
      <c r="KF213" s="39"/>
      <c r="KG213" s="39"/>
      <c r="KH213" s="39"/>
      <c r="KI213" s="39"/>
      <c r="KJ213" s="39"/>
      <c r="KK213" s="39"/>
    </row>
    <row r="214" spans="1:300" s="41" customFormat="1" ht="31.95" customHeight="1" x14ac:dyDescent="0.3">
      <c r="A214" s="17" t="s">
        <v>276</v>
      </c>
      <c r="B214" s="18" t="s">
        <v>277</v>
      </c>
      <c r="C214" s="19" t="s">
        <v>77</v>
      </c>
      <c r="D214" s="18" t="s">
        <v>18</v>
      </c>
      <c r="E214" s="20" t="s">
        <v>141</v>
      </c>
      <c r="F214" s="20" t="s">
        <v>1153</v>
      </c>
      <c r="G214" s="21">
        <f>N214*1.25</f>
        <v>58.41875000000001</v>
      </c>
      <c r="H214" s="21">
        <v>61.339687500000011</v>
      </c>
      <c r="I214" s="22">
        <v>31.650000000000006</v>
      </c>
      <c r="J214" s="23">
        <v>1.3</v>
      </c>
      <c r="K214" s="23">
        <v>35.950000000000003</v>
      </c>
      <c r="L214" s="23" t="s">
        <v>20</v>
      </c>
      <c r="M214" s="23" t="s">
        <v>20</v>
      </c>
      <c r="N214" s="21">
        <f t="shared" si="32"/>
        <v>46.735000000000007</v>
      </c>
      <c r="O214" s="21">
        <f t="shared" si="33"/>
        <v>48.604400000000005</v>
      </c>
      <c r="P214" s="21" t="s">
        <v>20</v>
      </c>
      <c r="Q214" s="21" t="s">
        <v>1332</v>
      </c>
      <c r="R214" s="24">
        <f t="shared" si="34"/>
        <v>0.23076923076923081</v>
      </c>
      <c r="S214" s="29">
        <f t="shared" si="31"/>
        <v>0.20761904761904768</v>
      </c>
      <c r="T214" s="20" t="s">
        <v>21</v>
      </c>
      <c r="U214" s="19" t="s">
        <v>22</v>
      </c>
      <c r="V214" s="20" t="s">
        <v>23</v>
      </c>
      <c r="W214" s="20" t="s">
        <v>808</v>
      </c>
      <c r="X214" s="19" t="s">
        <v>25</v>
      </c>
      <c r="Y214" s="20" t="s">
        <v>26</v>
      </c>
      <c r="Z214" s="20" t="s">
        <v>1003</v>
      </c>
      <c r="AA214" s="20" t="s">
        <v>28</v>
      </c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39"/>
      <c r="CV214" s="39"/>
      <c r="CW214" s="39"/>
      <c r="CX214" s="39"/>
      <c r="CY214" s="39"/>
      <c r="CZ214" s="39"/>
      <c r="DA214" s="39"/>
      <c r="DB214" s="39"/>
      <c r="DC214" s="39"/>
      <c r="DD214" s="39"/>
      <c r="DE214" s="39"/>
      <c r="DF214" s="39"/>
      <c r="DG214" s="39"/>
      <c r="DH214" s="39"/>
      <c r="DI214" s="39"/>
      <c r="DJ214" s="39"/>
      <c r="DK214" s="39"/>
      <c r="DL214" s="39"/>
      <c r="DM214" s="39"/>
      <c r="DN214" s="39"/>
      <c r="DO214" s="39"/>
      <c r="DP214" s="39"/>
      <c r="DQ214" s="39"/>
      <c r="DR214" s="39"/>
      <c r="DS214" s="39"/>
      <c r="DT214" s="39"/>
      <c r="DU214" s="39"/>
      <c r="DV214" s="39"/>
      <c r="DW214" s="39"/>
      <c r="DX214" s="39"/>
      <c r="DY214" s="39"/>
      <c r="DZ214" s="39"/>
      <c r="EA214" s="39"/>
      <c r="EB214" s="39"/>
      <c r="EC214" s="39"/>
      <c r="ED214" s="39"/>
      <c r="EE214" s="39"/>
      <c r="EF214" s="39"/>
      <c r="EG214" s="39"/>
      <c r="EH214" s="39"/>
      <c r="EI214" s="39"/>
      <c r="EJ214" s="39"/>
      <c r="EK214" s="39"/>
      <c r="EL214" s="39"/>
      <c r="EM214" s="39"/>
      <c r="EN214" s="39"/>
      <c r="EO214" s="39"/>
      <c r="EP214" s="39"/>
      <c r="EQ214" s="39"/>
      <c r="ER214" s="39"/>
      <c r="ES214" s="39"/>
      <c r="ET214" s="39"/>
      <c r="EU214" s="39"/>
      <c r="EV214" s="39"/>
      <c r="EW214" s="39"/>
      <c r="EX214" s="39"/>
      <c r="EY214" s="39"/>
      <c r="EZ214" s="39"/>
      <c r="FA214" s="39"/>
      <c r="FB214" s="39"/>
      <c r="FC214" s="39"/>
      <c r="FD214" s="39"/>
      <c r="FE214" s="39"/>
      <c r="FF214" s="39"/>
      <c r="FG214" s="39"/>
      <c r="FH214" s="39"/>
      <c r="FI214" s="39"/>
      <c r="FJ214" s="39"/>
      <c r="FK214" s="39"/>
      <c r="FL214" s="39"/>
      <c r="FM214" s="39"/>
      <c r="FN214" s="39"/>
      <c r="FO214" s="39"/>
      <c r="FP214" s="39"/>
      <c r="FQ214" s="39"/>
      <c r="FR214" s="39"/>
      <c r="FS214" s="39"/>
      <c r="FT214" s="39"/>
      <c r="FU214" s="39"/>
      <c r="FV214" s="39"/>
      <c r="FW214" s="39"/>
      <c r="FX214" s="39"/>
      <c r="FY214" s="39"/>
      <c r="FZ214" s="39"/>
      <c r="GA214" s="39"/>
      <c r="GB214" s="39"/>
      <c r="GC214" s="39"/>
      <c r="GD214" s="39"/>
      <c r="GE214" s="39"/>
      <c r="GF214" s="39"/>
      <c r="GG214" s="39"/>
      <c r="GH214" s="39"/>
      <c r="GI214" s="39"/>
      <c r="GJ214" s="39"/>
      <c r="GK214" s="39"/>
      <c r="GL214" s="39"/>
      <c r="GM214" s="39"/>
      <c r="GN214" s="39"/>
      <c r="GO214" s="39"/>
      <c r="GP214" s="39"/>
      <c r="GQ214" s="39"/>
      <c r="GR214" s="39"/>
      <c r="GS214" s="39"/>
      <c r="GT214" s="39"/>
      <c r="GU214" s="39"/>
      <c r="GV214" s="39"/>
      <c r="GW214" s="39"/>
      <c r="GX214" s="39"/>
      <c r="GY214" s="39"/>
      <c r="GZ214" s="39"/>
      <c r="HA214" s="39"/>
      <c r="HB214" s="39"/>
      <c r="HC214" s="39"/>
      <c r="HD214" s="39"/>
      <c r="HE214" s="39"/>
      <c r="HF214" s="39"/>
      <c r="HG214" s="39"/>
      <c r="HH214" s="39"/>
      <c r="HI214" s="39"/>
      <c r="HJ214" s="39"/>
      <c r="HK214" s="39"/>
      <c r="HL214" s="39"/>
      <c r="HM214" s="39"/>
      <c r="HN214" s="39"/>
      <c r="HO214" s="39"/>
      <c r="HP214" s="39"/>
      <c r="HQ214" s="39"/>
      <c r="HR214" s="39"/>
      <c r="HS214" s="39"/>
      <c r="HT214" s="39"/>
      <c r="HU214" s="39"/>
      <c r="HV214" s="39"/>
      <c r="HW214" s="39"/>
      <c r="HX214" s="39"/>
      <c r="HY214" s="39"/>
      <c r="HZ214" s="39"/>
      <c r="IA214" s="39"/>
      <c r="IB214" s="39"/>
      <c r="IC214" s="39"/>
      <c r="ID214" s="39"/>
      <c r="IE214" s="39"/>
      <c r="IF214" s="39"/>
      <c r="IG214" s="39"/>
      <c r="IH214" s="39"/>
      <c r="II214" s="39"/>
      <c r="IJ214" s="39"/>
      <c r="IK214" s="39"/>
      <c r="IL214" s="39"/>
      <c r="IM214" s="39"/>
      <c r="IN214" s="39"/>
      <c r="IO214" s="39"/>
      <c r="IP214" s="39"/>
      <c r="IQ214" s="39"/>
      <c r="IR214" s="39"/>
      <c r="IS214" s="39"/>
      <c r="IT214" s="39"/>
      <c r="IU214" s="39"/>
      <c r="IV214" s="39"/>
      <c r="IW214" s="39"/>
      <c r="IX214" s="39"/>
      <c r="IY214" s="39"/>
      <c r="IZ214" s="39"/>
      <c r="JA214" s="39"/>
      <c r="JB214" s="39"/>
      <c r="JC214" s="39"/>
      <c r="JD214" s="39"/>
      <c r="JE214" s="39"/>
      <c r="JF214" s="39"/>
      <c r="JG214" s="39"/>
      <c r="JH214" s="39"/>
      <c r="JI214" s="39"/>
      <c r="JJ214" s="39"/>
      <c r="JK214" s="39"/>
      <c r="JL214" s="39"/>
      <c r="JM214" s="39"/>
      <c r="JN214" s="39"/>
      <c r="JO214" s="39"/>
      <c r="JP214" s="39"/>
      <c r="JQ214" s="39"/>
      <c r="JR214" s="39"/>
      <c r="JS214" s="39"/>
      <c r="JT214" s="39"/>
      <c r="JU214" s="39"/>
      <c r="JV214" s="39"/>
      <c r="JW214" s="39"/>
      <c r="JX214" s="39"/>
      <c r="JY214" s="39"/>
      <c r="JZ214" s="39"/>
      <c r="KA214" s="39"/>
      <c r="KB214" s="39"/>
      <c r="KC214" s="39"/>
      <c r="KD214" s="39"/>
      <c r="KE214" s="39"/>
      <c r="KF214" s="39"/>
      <c r="KG214" s="39"/>
      <c r="KH214" s="39"/>
      <c r="KI214" s="39"/>
      <c r="KJ214" s="39"/>
      <c r="KK214" s="39"/>
    </row>
    <row r="215" spans="1:300" s="41" customFormat="1" ht="31.95" customHeight="1" x14ac:dyDescent="0.3">
      <c r="A215" s="17" t="s">
        <v>878</v>
      </c>
      <c r="B215" s="18" t="s">
        <v>879</v>
      </c>
      <c r="C215" s="19" t="s">
        <v>33</v>
      </c>
      <c r="D215" s="18" t="s">
        <v>18</v>
      </c>
      <c r="E215" s="20" t="s">
        <v>80</v>
      </c>
      <c r="F215" s="20" t="s">
        <v>1159</v>
      </c>
      <c r="G215" s="21">
        <v>52.79</v>
      </c>
      <c r="H215" s="21">
        <v>55.429499999999997</v>
      </c>
      <c r="I215" s="22">
        <v>30.79</v>
      </c>
      <c r="J215" s="23">
        <v>1.3</v>
      </c>
      <c r="K215" s="23">
        <f>I215+J215</f>
        <v>32.089999999999996</v>
      </c>
      <c r="L215" s="23" t="s">
        <v>20</v>
      </c>
      <c r="M215" s="23" t="s">
        <v>20</v>
      </c>
      <c r="N215" s="21">
        <f t="shared" si="32"/>
        <v>41.716999999999999</v>
      </c>
      <c r="O215" s="21">
        <f t="shared" si="33"/>
        <v>43.385680000000001</v>
      </c>
      <c r="P215" s="21" t="s">
        <v>20</v>
      </c>
      <c r="Q215" s="21" t="s">
        <v>1332</v>
      </c>
      <c r="R215" s="40"/>
      <c r="S215" s="29">
        <f t="shared" si="31"/>
        <v>0.21728177234144269</v>
      </c>
      <c r="T215" s="20" t="s">
        <v>21</v>
      </c>
      <c r="U215" s="19" t="s">
        <v>22</v>
      </c>
      <c r="V215" s="20" t="s">
        <v>23</v>
      </c>
      <c r="W215" s="20" t="s">
        <v>808</v>
      </c>
      <c r="X215" s="19" t="s">
        <v>25</v>
      </c>
      <c r="Y215" s="20" t="s">
        <v>26</v>
      </c>
      <c r="Z215" s="20" t="s">
        <v>1003</v>
      </c>
      <c r="AA215" s="20" t="s">
        <v>28</v>
      </c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39"/>
      <c r="CV215" s="39"/>
      <c r="CW215" s="39"/>
      <c r="CX215" s="39"/>
      <c r="CY215" s="39"/>
      <c r="CZ215" s="39"/>
      <c r="DA215" s="39"/>
      <c r="DB215" s="39"/>
      <c r="DC215" s="39"/>
      <c r="DD215" s="39"/>
      <c r="DE215" s="39"/>
      <c r="DF215" s="39"/>
      <c r="DG215" s="39"/>
      <c r="DH215" s="39"/>
      <c r="DI215" s="39"/>
      <c r="DJ215" s="39"/>
      <c r="DK215" s="39"/>
      <c r="DL215" s="39"/>
      <c r="DM215" s="39"/>
      <c r="DN215" s="39"/>
      <c r="DO215" s="39"/>
      <c r="DP215" s="39"/>
      <c r="DQ215" s="39"/>
      <c r="DR215" s="39"/>
      <c r="DS215" s="39"/>
      <c r="DT215" s="39"/>
      <c r="DU215" s="39"/>
      <c r="DV215" s="39"/>
      <c r="DW215" s="39"/>
      <c r="DX215" s="39"/>
      <c r="DY215" s="39"/>
      <c r="DZ215" s="39"/>
      <c r="EA215" s="39"/>
      <c r="EB215" s="39"/>
      <c r="EC215" s="39"/>
      <c r="ED215" s="39"/>
      <c r="EE215" s="39"/>
      <c r="EF215" s="39"/>
      <c r="EG215" s="39"/>
      <c r="EH215" s="39"/>
      <c r="EI215" s="39"/>
      <c r="EJ215" s="39"/>
      <c r="EK215" s="39"/>
      <c r="EL215" s="39"/>
      <c r="EM215" s="39"/>
      <c r="EN215" s="39"/>
      <c r="EO215" s="39"/>
      <c r="EP215" s="39"/>
      <c r="EQ215" s="39"/>
      <c r="ER215" s="39"/>
      <c r="ES215" s="39"/>
      <c r="ET215" s="39"/>
      <c r="EU215" s="39"/>
      <c r="EV215" s="39"/>
      <c r="EW215" s="39"/>
      <c r="EX215" s="39"/>
      <c r="EY215" s="39"/>
      <c r="EZ215" s="39"/>
      <c r="FA215" s="39"/>
      <c r="FB215" s="39"/>
      <c r="FC215" s="39"/>
      <c r="FD215" s="39"/>
      <c r="FE215" s="39"/>
      <c r="FF215" s="39"/>
      <c r="FG215" s="39"/>
      <c r="FH215" s="39"/>
      <c r="FI215" s="39"/>
      <c r="FJ215" s="39"/>
      <c r="FK215" s="39"/>
      <c r="FL215" s="39"/>
      <c r="FM215" s="39"/>
      <c r="FN215" s="39"/>
      <c r="FO215" s="39"/>
      <c r="FP215" s="39"/>
      <c r="FQ215" s="39"/>
      <c r="FR215" s="39"/>
      <c r="FS215" s="39"/>
      <c r="FT215" s="39"/>
      <c r="FU215" s="39"/>
      <c r="FV215" s="39"/>
      <c r="FW215" s="39"/>
      <c r="FX215" s="39"/>
      <c r="FY215" s="39"/>
      <c r="FZ215" s="39"/>
      <c r="GA215" s="39"/>
      <c r="GB215" s="39"/>
      <c r="GC215" s="39"/>
      <c r="GD215" s="39"/>
      <c r="GE215" s="39"/>
      <c r="GF215" s="39"/>
      <c r="GG215" s="39"/>
      <c r="GH215" s="39"/>
      <c r="GI215" s="39"/>
      <c r="GJ215" s="39"/>
      <c r="GK215" s="39"/>
      <c r="GL215" s="39"/>
      <c r="GM215" s="39"/>
      <c r="GN215" s="39"/>
      <c r="GO215" s="39"/>
      <c r="GP215" s="39"/>
      <c r="GQ215" s="39"/>
      <c r="GR215" s="39"/>
      <c r="GS215" s="39"/>
      <c r="GT215" s="39"/>
      <c r="GU215" s="39"/>
      <c r="GV215" s="39"/>
      <c r="GW215" s="39"/>
      <c r="GX215" s="39"/>
      <c r="GY215" s="39"/>
      <c r="GZ215" s="39"/>
      <c r="HA215" s="39"/>
      <c r="HB215" s="39"/>
      <c r="HC215" s="39"/>
      <c r="HD215" s="39"/>
      <c r="HE215" s="39"/>
      <c r="HF215" s="39"/>
      <c r="HG215" s="39"/>
      <c r="HH215" s="39"/>
      <c r="HI215" s="39"/>
      <c r="HJ215" s="39"/>
      <c r="HK215" s="39"/>
      <c r="HL215" s="39"/>
      <c r="HM215" s="39"/>
      <c r="HN215" s="39"/>
      <c r="HO215" s="39"/>
      <c r="HP215" s="39"/>
      <c r="HQ215" s="39"/>
      <c r="HR215" s="39"/>
      <c r="HS215" s="39"/>
      <c r="HT215" s="39"/>
      <c r="HU215" s="39"/>
      <c r="HV215" s="39"/>
      <c r="HW215" s="39"/>
      <c r="HX215" s="39"/>
      <c r="HY215" s="39"/>
      <c r="HZ215" s="39"/>
      <c r="IA215" s="39"/>
      <c r="IB215" s="39"/>
      <c r="IC215" s="39"/>
      <c r="ID215" s="39"/>
      <c r="IE215" s="39"/>
      <c r="IF215" s="39"/>
      <c r="IG215" s="39"/>
      <c r="IH215" s="39"/>
      <c r="II215" s="39"/>
      <c r="IJ215" s="39"/>
      <c r="IK215" s="39"/>
      <c r="IL215" s="39"/>
      <c r="IM215" s="39"/>
      <c r="IN215" s="39"/>
      <c r="IO215" s="39"/>
      <c r="IP215" s="39"/>
      <c r="IQ215" s="39"/>
      <c r="IR215" s="39"/>
      <c r="IS215" s="39"/>
      <c r="IT215" s="39"/>
      <c r="IU215" s="39"/>
      <c r="IV215" s="39"/>
      <c r="IW215" s="39"/>
      <c r="IX215" s="39"/>
      <c r="IY215" s="39"/>
      <c r="IZ215" s="39"/>
      <c r="JA215" s="39"/>
      <c r="JB215" s="39"/>
      <c r="JC215" s="39"/>
      <c r="JD215" s="39"/>
      <c r="JE215" s="39"/>
      <c r="JF215" s="39"/>
      <c r="JG215" s="39"/>
      <c r="JH215" s="39"/>
      <c r="JI215" s="39"/>
      <c r="JJ215" s="39"/>
      <c r="JK215" s="39"/>
      <c r="JL215" s="39"/>
      <c r="JM215" s="39"/>
      <c r="JN215" s="39"/>
      <c r="JO215" s="39"/>
      <c r="JP215" s="39"/>
      <c r="JQ215" s="39"/>
      <c r="JR215" s="39"/>
      <c r="JS215" s="39"/>
      <c r="JT215" s="39"/>
      <c r="JU215" s="39"/>
      <c r="JV215" s="39"/>
      <c r="JW215" s="39"/>
      <c r="JX215" s="39"/>
      <c r="JY215" s="39"/>
      <c r="JZ215" s="39"/>
      <c r="KA215" s="39"/>
      <c r="KB215" s="39"/>
      <c r="KC215" s="39"/>
      <c r="KD215" s="39"/>
      <c r="KE215" s="39"/>
      <c r="KF215" s="39"/>
      <c r="KG215" s="39"/>
      <c r="KH215" s="39"/>
      <c r="KI215" s="39"/>
      <c r="KJ215" s="39"/>
      <c r="KK215" s="39"/>
      <c r="KL215" s="39"/>
      <c r="KM215" s="39"/>
      <c r="KN215" s="39"/>
    </row>
    <row r="216" spans="1:300" s="41" customFormat="1" ht="31.95" customHeight="1" x14ac:dyDescent="0.3">
      <c r="A216" s="17" t="s">
        <v>278</v>
      </c>
      <c r="B216" s="18" t="s">
        <v>279</v>
      </c>
      <c r="C216" s="19" t="s">
        <v>17</v>
      </c>
      <c r="D216" s="18" t="s">
        <v>18</v>
      </c>
      <c r="E216" s="20" t="s">
        <v>129</v>
      </c>
      <c r="F216" s="20" t="s">
        <v>279</v>
      </c>
      <c r="G216" s="21">
        <v>61.25</v>
      </c>
      <c r="H216" s="21">
        <v>64.3125</v>
      </c>
      <c r="I216" s="22">
        <v>32.25</v>
      </c>
      <c r="J216" s="23">
        <v>1.3</v>
      </c>
      <c r="K216" s="23">
        <v>36.549999999999997</v>
      </c>
      <c r="L216" s="23" t="s">
        <v>20</v>
      </c>
      <c r="M216" s="23" t="s">
        <v>20</v>
      </c>
      <c r="N216" s="21">
        <f t="shared" si="32"/>
        <v>47.515000000000001</v>
      </c>
      <c r="O216" s="21">
        <f t="shared" si="33"/>
        <v>49.415599999999998</v>
      </c>
      <c r="P216" s="21" t="s">
        <v>20</v>
      </c>
      <c r="Q216" s="21" t="s">
        <v>1332</v>
      </c>
      <c r="R216" s="24">
        <f t="shared" ref="R216:R247" si="35">(N216-K216)/N216</f>
        <v>0.23076923076923084</v>
      </c>
      <c r="S216" s="29">
        <f t="shared" si="31"/>
        <v>0.23163304178814387</v>
      </c>
      <c r="T216" s="20" t="s">
        <v>21</v>
      </c>
      <c r="U216" s="19" t="s">
        <v>22</v>
      </c>
      <c r="V216" s="20" t="s">
        <v>23</v>
      </c>
      <c r="W216" s="20" t="s">
        <v>808</v>
      </c>
      <c r="X216" s="19" t="s">
        <v>25</v>
      </c>
      <c r="Y216" s="20" t="s">
        <v>26</v>
      </c>
      <c r="Z216" s="20" t="s">
        <v>1003</v>
      </c>
      <c r="AA216" s="20" t="s">
        <v>28</v>
      </c>
    </row>
    <row r="217" spans="1:300" s="41" customFormat="1" ht="31.95" customHeight="1" x14ac:dyDescent="0.3">
      <c r="A217" s="17" t="s">
        <v>1043</v>
      </c>
      <c r="B217" s="18" t="s">
        <v>279</v>
      </c>
      <c r="C217" s="19" t="s">
        <v>29</v>
      </c>
      <c r="D217" s="18" t="s">
        <v>36</v>
      </c>
      <c r="E217" s="20" t="s">
        <v>129</v>
      </c>
      <c r="F217" s="20" t="s">
        <v>279</v>
      </c>
      <c r="G217" s="21">
        <v>59</v>
      </c>
      <c r="H217" s="21">
        <v>61.95</v>
      </c>
      <c r="I217" s="22">
        <v>30.000000000000004</v>
      </c>
      <c r="J217" s="23">
        <v>1.1000000000000001</v>
      </c>
      <c r="K217" s="23">
        <v>31.100000000000005</v>
      </c>
      <c r="L217" s="23">
        <v>33.100000000000009</v>
      </c>
      <c r="M217" s="23">
        <v>2</v>
      </c>
      <c r="N217" s="21">
        <f t="shared" si="32"/>
        <v>40.430000000000007</v>
      </c>
      <c r="O217" s="21">
        <f t="shared" si="33"/>
        <v>42.047200000000004</v>
      </c>
      <c r="P217" s="21">
        <f>N217+M217</f>
        <v>42.430000000000007</v>
      </c>
      <c r="Q217" s="21">
        <f>O217+M217</f>
        <v>44.047200000000004</v>
      </c>
      <c r="R217" s="24">
        <f t="shared" si="35"/>
        <v>0.23076923076923078</v>
      </c>
      <c r="S217" s="29">
        <f t="shared" si="31"/>
        <v>0.32127199354317998</v>
      </c>
      <c r="T217" s="20" t="s">
        <v>21</v>
      </c>
      <c r="U217" s="42" t="s">
        <v>30</v>
      </c>
      <c r="V217" s="20" t="s">
        <v>23</v>
      </c>
      <c r="W217" s="20" t="s">
        <v>808</v>
      </c>
      <c r="X217" s="19" t="s">
        <v>25</v>
      </c>
      <c r="Y217" s="20" t="s">
        <v>412</v>
      </c>
      <c r="Z217" s="20" t="s">
        <v>1005</v>
      </c>
      <c r="AA217" s="20" t="s">
        <v>28</v>
      </c>
    </row>
    <row r="218" spans="1:300" s="41" customFormat="1" ht="31.95" customHeight="1" x14ac:dyDescent="0.3">
      <c r="A218" s="17" t="s">
        <v>280</v>
      </c>
      <c r="B218" s="18" t="s">
        <v>279</v>
      </c>
      <c r="C218" s="19" t="s">
        <v>29</v>
      </c>
      <c r="D218" s="18" t="s">
        <v>39</v>
      </c>
      <c r="E218" s="20" t="s">
        <v>129</v>
      </c>
      <c r="F218" s="20" t="s">
        <v>279</v>
      </c>
      <c r="G218" s="21">
        <v>59.5</v>
      </c>
      <c r="H218" s="21">
        <v>62.475000000000001</v>
      </c>
      <c r="I218" s="22">
        <v>26.500000000000004</v>
      </c>
      <c r="J218" s="23">
        <v>0.9</v>
      </c>
      <c r="K218" s="23">
        <v>30.400000000000002</v>
      </c>
      <c r="L218" s="23">
        <v>32.400000000000006</v>
      </c>
      <c r="M218" s="23">
        <v>2</v>
      </c>
      <c r="N218" s="21">
        <f t="shared" si="32"/>
        <v>39.520000000000003</v>
      </c>
      <c r="O218" s="21">
        <f t="shared" si="33"/>
        <v>41.100800000000007</v>
      </c>
      <c r="P218" s="21">
        <f>N218+M218</f>
        <v>41.52</v>
      </c>
      <c r="Q218" s="21">
        <f>O218+M218</f>
        <v>43.100800000000007</v>
      </c>
      <c r="R218" s="24">
        <f t="shared" si="35"/>
        <v>0.23076923076923078</v>
      </c>
      <c r="S218" s="29">
        <f t="shared" si="31"/>
        <v>0.34212404961984783</v>
      </c>
      <c r="T218" s="20" t="s">
        <v>21</v>
      </c>
      <c r="U218" s="42" t="s">
        <v>30</v>
      </c>
      <c r="V218" s="20" t="s">
        <v>23</v>
      </c>
      <c r="W218" s="20" t="s">
        <v>808</v>
      </c>
      <c r="X218" s="19" t="s">
        <v>25</v>
      </c>
      <c r="Y218" s="20" t="s">
        <v>462</v>
      </c>
      <c r="Z218" s="20" t="s">
        <v>1004</v>
      </c>
      <c r="AA218" s="20" t="s">
        <v>28</v>
      </c>
    </row>
    <row r="219" spans="1:300" s="41" customFormat="1" ht="31.95" customHeight="1" x14ac:dyDescent="0.3">
      <c r="A219" s="17" t="s">
        <v>283</v>
      </c>
      <c r="B219" s="18" t="s">
        <v>282</v>
      </c>
      <c r="C219" s="19" t="s">
        <v>29</v>
      </c>
      <c r="D219" s="18" t="s">
        <v>39</v>
      </c>
      <c r="E219" s="20" t="s">
        <v>141</v>
      </c>
      <c r="F219" s="20" t="s">
        <v>1180</v>
      </c>
      <c r="G219" s="21">
        <v>53.600000000000009</v>
      </c>
      <c r="H219" s="21">
        <v>56.280000000000008</v>
      </c>
      <c r="I219" s="22">
        <v>24.600000000000005</v>
      </c>
      <c r="J219" s="23">
        <v>0.9</v>
      </c>
      <c r="K219" s="23">
        <v>28.500000000000004</v>
      </c>
      <c r="L219" s="23">
        <v>30.500000000000004</v>
      </c>
      <c r="M219" s="23">
        <v>2</v>
      </c>
      <c r="N219" s="21">
        <f t="shared" si="32"/>
        <v>37.050000000000004</v>
      </c>
      <c r="O219" s="21">
        <f t="shared" si="33"/>
        <v>38.532000000000004</v>
      </c>
      <c r="P219" s="21">
        <f>N219+M219</f>
        <v>39.050000000000004</v>
      </c>
      <c r="Q219" s="21">
        <f>O219+M219</f>
        <v>40.532000000000004</v>
      </c>
      <c r="R219" s="24">
        <f t="shared" si="35"/>
        <v>0.23076923076923075</v>
      </c>
      <c r="S219" s="29">
        <f t="shared" si="31"/>
        <v>0.31535181236673776</v>
      </c>
      <c r="T219" s="20" t="s">
        <v>21</v>
      </c>
      <c r="U219" s="42" t="s">
        <v>30</v>
      </c>
      <c r="V219" s="20" t="s">
        <v>23</v>
      </c>
      <c r="W219" s="20" t="s">
        <v>808</v>
      </c>
      <c r="X219" s="19" t="s">
        <v>25</v>
      </c>
      <c r="Y219" s="20" t="s">
        <v>462</v>
      </c>
      <c r="Z219" s="20" t="s">
        <v>1004</v>
      </c>
      <c r="AA219" s="20" t="s">
        <v>28</v>
      </c>
    </row>
    <row r="220" spans="1:300" s="41" customFormat="1" ht="31.95" customHeight="1" x14ac:dyDescent="0.3">
      <c r="A220" s="17" t="s">
        <v>281</v>
      </c>
      <c r="B220" s="18" t="s">
        <v>282</v>
      </c>
      <c r="C220" s="19" t="s">
        <v>17</v>
      </c>
      <c r="D220" s="18" t="s">
        <v>18</v>
      </c>
      <c r="E220" s="20" t="s">
        <v>141</v>
      </c>
      <c r="F220" s="20" t="s">
        <v>1180</v>
      </c>
      <c r="G220" s="21">
        <v>59.150000000000006</v>
      </c>
      <c r="H220" s="21">
        <v>62.107500000000009</v>
      </c>
      <c r="I220" s="22">
        <v>30.150000000000006</v>
      </c>
      <c r="J220" s="23">
        <v>1.3</v>
      </c>
      <c r="K220" s="23">
        <v>31.450000000000006</v>
      </c>
      <c r="L220" s="23" t="s">
        <v>20</v>
      </c>
      <c r="M220" s="23" t="s">
        <v>20</v>
      </c>
      <c r="N220" s="21">
        <f t="shared" si="32"/>
        <v>40.885000000000012</v>
      </c>
      <c r="O220" s="21">
        <f t="shared" si="33"/>
        <v>42.520400000000009</v>
      </c>
      <c r="P220" s="21" t="s">
        <v>20</v>
      </c>
      <c r="Q220" s="21" t="s">
        <v>1332</v>
      </c>
      <c r="R220" s="24">
        <f t="shared" si="35"/>
        <v>0.23076923076923084</v>
      </c>
      <c r="S220" s="29">
        <f t="shared" si="31"/>
        <v>0.31537414965986388</v>
      </c>
      <c r="T220" s="20" t="s">
        <v>21</v>
      </c>
      <c r="U220" s="19" t="s">
        <v>22</v>
      </c>
      <c r="V220" s="20" t="s">
        <v>23</v>
      </c>
      <c r="W220" s="20" t="s">
        <v>808</v>
      </c>
      <c r="X220" s="19" t="s">
        <v>25</v>
      </c>
      <c r="Y220" s="20" t="s">
        <v>26</v>
      </c>
      <c r="Z220" s="20" t="s">
        <v>1003</v>
      </c>
      <c r="AA220" s="20" t="s">
        <v>28</v>
      </c>
    </row>
    <row r="221" spans="1:300" s="41" customFormat="1" ht="31.95" customHeight="1" x14ac:dyDescent="0.3">
      <c r="A221" s="17" t="s">
        <v>1044</v>
      </c>
      <c r="B221" s="18" t="s">
        <v>282</v>
      </c>
      <c r="C221" s="19" t="s">
        <v>29</v>
      </c>
      <c r="D221" s="18" t="s">
        <v>36</v>
      </c>
      <c r="E221" s="20" t="s">
        <v>141</v>
      </c>
      <c r="F221" s="20" t="s">
        <v>1180</v>
      </c>
      <c r="G221" s="21">
        <v>61.100000000000009</v>
      </c>
      <c r="H221" s="21">
        <v>64.155000000000015</v>
      </c>
      <c r="I221" s="22">
        <v>28.100000000000005</v>
      </c>
      <c r="J221" s="23">
        <v>1.1000000000000001</v>
      </c>
      <c r="K221" s="23">
        <v>29.200000000000006</v>
      </c>
      <c r="L221" s="23">
        <v>31.200000000000006</v>
      </c>
      <c r="M221" s="23">
        <v>2</v>
      </c>
      <c r="N221" s="21">
        <f t="shared" si="32"/>
        <v>37.960000000000008</v>
      </c>
      <c r="O221" s="21">
        <f t="shared" si="33"/>
        <v>39.478400000000008</v>
      </c>
      <c r="P221" s="21">
        <f>N221+M221</f>
        <v>39.960000000000008</v>
      </c>
      <c r="Q221" s="21">
        <f>O221+M221</f>
        <v>41.478400000000008</v>
      </c>
      <c r="R221" s="24">
        <f t="shared" si="35"/>
        <v>0.23076923076923075</v>
      </c>
      <c r="S221" s="29">
        <f t="shared" si="31"/>
        <v>0.38464032421479233</v>
      </c>
      <c r="T221" s="20" t="s">
        <v>21</v>
      </c>
      <c r="U221" s="42" t="s">
        <v>30</v>
      </c>
      <c r="V221" s="20" t="s">
        <v>23</v>
      </c>
      <c r="W221" s="20" t="s">
        <v>808</v>
      </c>
      <c r="X221" s="19" t="s">
        <v>25</v>
      </c>
      <c r="Y221" s="20" t="s">
        <v>412</v>
      </c>
      <c r="Z221" s="20" t="s">
        <v>1005</v>
      </c>
      <c r="AA221" s="20" t="s">
        <v>28</v>
      </c>
    </row>
    <row r="222" spans="1:300" s="41" customFormat="1" ht="31.95" customHeight="1" x14ac:dyDescent="0.3">
      <c r="A222" s="17" t="s">
        <v>284</v>
      </c>
      <c r="B222" s="18" t="s">
        <v>285</v>
      </c>
      <c r="C222" s="19" t="s">
        <v>77</v>
      </c>
      <c r="D222" s="18" t="s">
        <v>18</v>
      </c>
      <c r="E222" s="20" t="s">
        <v>230</v>
      </c>
      <c r="F222" s="20" t="s">
        <v>1153</v>
      </c>
      <c r="G222" s="21">
        <f>N222*1.25</f>
        <v>58.41875000000001</v>
      </c>
      <c r="H222" s="21">
        <v>61.339687500000011</v>
      </c>
      <c r="I222" s="22">
        <v>31.650000000000006</v>
      </c>
      <c r="J222" s="23">
        <v>1.3</v>
      </c>
      <c r="K222" s="23">
        <v>35.950000000000003</v>
      </c>
      <c r="L222" s="23" t="s">
        <v>20</v>
      </c>
      <c r="M222" s="23" t="s">
        <v>20</v>
      </c>
      <c r="N222" s="21">
        <f t="shared" si="32"/>
        <v>46.735000000000007</v>
      </c>
      <c r="O222" s="21">
        <f t="shared" si="33"/>
        <v>48.604400000000005</v>
      </c>
      <c r="P222" s="21" t="s">
        <v>20</v>
      </c>
      <c r="Q222" s="21" t="s">
        <v>1332</v>
      </c>
      <c r="R222" s="24">
        <f t="shared" si="35"/>
        <v>0.23076923076923081</v>
      </c>
      <c r="S222" s="29">
        <f t="shared" si="31"/>
        <v>0.20761904761904768</v>
      </c>
      <c r="T222" s="20" t="s">
        <v>21</v>
      </c>
      <c r="U222" s="19" t="s">
        <v>22</v>
      </c>
      <c r="V222" s="20" t="s">
        <v>23</v>
      </c>
      <c r="W222" s="20" t="s">
        <v>808</v>
      </c>
      <c r="X222" s="19" t="s">
        <v>25</v>
      </c>
      <c r="Y222" s="20" t="s">
        <v>26</v>
      </c>
      <c r="Z222" s="20" t="s">
        <v>1003</v>
      </c>
      <c r="AA222" s="20" t="s">
        <v>28</v>
      </c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/>
      <c r="CV222" s="39"/>
      <c r="CW222" s="39"/>
      <c r="CX222" s="39"/>
      <c r="CY222" s="39"/>
      <c r="CZ222" s="39"/>
      <c r="DA222" s="39"/>
      <c r="DB222" s="39"/>
      <c r="DC222" s="39"/>
      <c r="DD222" s="39"/>
      <c r="DE222" s="39"/>
      <c r="DF222" s="39"/>
      <c r="DG222" s="39"/>
      <c r="DH222" s="39"/>
      <c r="DI222" s="39"/>
      <c r="DJ222" s="39"/>
      <c r="DK222" s="39"/>
      <c r="DL222" s="39"/>
      <c r="DM222" s="39"/>
      <c r="DN222" s="39"/>
      <c r="DO222" s="39"/>
      <c r="DP222" s="39"/>
      <c r="DQ222" s="39"/>
      <c r="DR222" s="39"/>
      <c r="DS222" s="39"/>
      <c r="DT222" s="39"/>
      <c r="DU222" s="39"/>
      <c r="DV222" s="39"/>
      <c r="DW222" s="39"/>
      <c r="DX222" s="39"/>
      <c r="DY222" s="39"/>
      <c r="DZ222" s="39"/>
      <c r="EA222" s="39"/>
      <c r="EB222" s="39"/>
      <c r="EC222" s="39"/>
      <c r="ED222" s="39"/>
      <c r="EE222" s="39"/>
      <c r="EF222" s="39"/>
      <c r="EG222" s="39"/>
      <c r="EH222" s="39"/>
      <c r="EI222" s="39"/>
      <c r="EJ222" s="39"/>
      <c r="EK222" s="39"/>
      <c r="EL222" s="39"/>
      <c r="EM222" s="39"/>
      <c r="EN222" s="39"/>
      <c r="EO222" s="39"/>
      <c r="EP222" s="39"/>
      <c r="EQ222" s="39"/>
      <c r="ER222" s="39"/>
      <c r="ES222" s="39"/>
      <c r="ET222" s="39"/>
      <c r="EU222" s="39"/>
      <c r="EV222" s="39"/>
      <c r="EW222" s="39"/>
      <c r="EX222" s="39"/>
      <c r="EY222" s="39"/>
      <c r="EZ222" s="39"/>
      <c r="FA222" s="39"/>
      <c r="FB222" s="39"/>
      <c r="FC222" s="39"/>
      <c r="FD222" s="39"/>
      <c r="FE222" s="39"/>
      <c r="FF222" s="39"/>
      <c r="FG222" s="39"/>
      <c r="FH222" s="39"/>
      <c r="FI222" s="39"/>
      <c r="FJ222" s="39"/>
      <c r="FK222" s="39"/>
      <c r="FL222" s="39"/>
      <c r="FM222" s="39"/>
      <c r="FN222" s="39"/>
      <c r="FO222" s="39"/>
      <c r="FP222" s="39"/>
      <c r="FQ222" s="39"/>
      <c r="FR222" s="39"/>
      <c r="FS222" s="39"/>
      <c r="FT222" s="39"/>
      <c r="FU222" s="39"/>
      <c r="FV222" s="39"/>
      <c r="FW222" s="39"/>
      <c r="FX222" s="39"/>
      <c r="FY222" s="39"/>
      <c r="FZ222" s="39"/>
      <c r="GA222" s="39"/>
      <c r="GB222" s="39"/>
      <c r="GC222" s="39"/>
      <c r="GD222" s="39"/>
      <c r="GE222" s="39"/>
      <c r="GF222" s="39"/>
      <c r="GG222" s="39"/>
      <c r="GH222" s="39"/>
      <c r="GI222" s="39"/>
      <c r="GJ222" s="39"/>
      <c r="GK222" s="39"/>
      <c r="GL222" s="39"/>
      <c r="GM222" s="39"/>
      <c r="GN222" s="39"/>
      <c r="GO222" s="39"/>
      <c r="GP222" s="39"/>
      <c r="GQ222" s="39"/>
      <c r="GR222" s="39"/>
      <c r="GS222" s="39"/>
      <c r="GT222" s="39"/>
      <c r="GU222" s="39"/>
      <c r="GV222" s="39"/>
      <c r="GW222" s="39"/>
      <c r="GX222" s="39"/>
      <c r="GY222" s="39"/>
      <c r="GZ222" s="39"/>
      <c r="HA222" s="39"/>
      <c r="HB222" s="39"/>
      <c r="HC222" s="39"/>
      <c r="HD222" s="39"/>
      <c r="HE222" s="39"/>
      <c r="HF222" s="39"/>
      <c r="HG222" s="39"/>
      <c r="HH222" s="39"/>
      <c r="HI222" s="39"/>
      <c r="HJ222" s="39"/>
      <c r="HK222" s="39"/>
      <c r="HL222" s="39"/>
      <c r="HM222" s="39"/>
      <c r="HN222" s="39"/>
      <c r="HO222" s="39"/>
      <c r="HP222" s="39"/>
      <c r="HQ222" s="39"/>
      <c r="HR222" s="39"/>
      <c r="HS222" s="39"/>
      <c r="HT222" s="39"/>
      <c r="HU222" s="39"/>
      <c r="HV222" s="39"/>
      <c r="HW222" s="39"/>
      <c r="HX222" s="39"/>
      <c r="HY222" s="39"/>
      <c r="HZ222" s="39"/>
      <c r="IA222" s="39"/>
      <c r="IB222" s="39"/>
      <c r="IC222" s="39"/>
      <c r="ID222" s="39"/>
      <c r="IE222" s="39"/>
      <c r="IF222" s="39"/>
      <c r="IG222" s="39"/>
      <c r="IH222" s="39"/>
      <c r="II222" s="39"/>
      <c r="IJ222" s="39"/>
      <c r="IK222" s="39"/>
      <c r="IL222" s="39"/>
      <c r="IM222" s="39"/>
      <c r="IN222" s="39"/>
      <c r="IO222" s="39"/>
      <c r="IP222" s="39"/>
      <c r="IQ222" s="39"/>
      <c r="IR222" s="39"/>
      <c r="IS222" s="39"/>
      <c r="IT222" s="39"/>
      <c r="IU222" s="39"/>
      <c r="IV222" s="39"/>
      <c r="IW222" s="39"/>
      <c r="IX222" s="39"/>
      <c r="IY222" s="39"/>
      <c r="IZ222" s="39"/>
      <c r="JA222" s="39"/>
      <c r="JB222" s="39"/>
      <c r="JC222" s="39"/>
      <c r="JD222" s="39"/>
      <c r="JE222" s="39"/>
      <c r="JF222" s="39"/>
      <c r="JG222" s="39"/>
      <c r="JH222" s="39"/>
      <c r="JI222" s="39"/>
      <c r="JJ222" s="39"/>
      <c r="JK222" s="39"/>
      <c r="JL222" s="39"/>
      <c r="JM222" s="39"/>
      <c r="JN222" s="39"/>
      <c r="JO222" s="39"/>
      <c r="JP222" s="39"/>
      <c r="JQ222" s="39"/>
      <c r="JR222" s="39"/>
      <c r="JS222" s="39"/>
      <c r="JT222" s="39"/>
      <c r="JU222" s="39"/>
      <c r="JV222" s="39"/>
      <c r="JW222" s="39"/>
      <c r="JX222" s="39"/>
      <c r="JY222" s="39"/>
      <c r="JZ222" s="39"/>
      <c r="KA222" s="39"/>
      <c r="KB222" s="39"/>
      <c r="KC222" s="39"/>
      <c r="KD222" s="39"/>
      <c r="KE222" s="39"/>
      <c r="KF222" s="39"/>
      <c r="KG222" s="39"/>
      <c r="KH222" s="39"/>
      <c r="KI222" s="39"/>
      <c r="KJ222" s="39"/>
      <c r="KK222" s="39"/>
    </row>
    <row r="223" spans="1:300" s="41" customFormat="1" ht="31.95" customHeight="1" x14ac:dyDescent="0.3">
      <c r="A223" s="17" t="s">
        <v>286</v>
      </c>
      <c r="B223" s="18" t="s">
        <v>287</v>
      </c>
      <c r="C223" s="19" t="s">
        <v>17</v>
      </c>
      <c r="D223" s="18" t="s">
        <v>193</v>
      </c>
      <c r="E223" s="20" t="s">
        <v>180</v>
      </c>
      <c r="F223" s="20" t="s">
        <v>1192</v>
      </c>
      <c r="G223" s="21">
        <v>101.1</v>
      </c>
      <c r="H223" s="21">
        <v>106.155</v>
      </c>
      <c r="I223" s="22">
        <v>56.1</v>
      </c>
      <c r="J223" s="23">
        <v>1.3</v>
      </c>
      <c r="K223" s="23">
        <v>57.4</v>
      </c>
      <c r="L223" s="23" t="s">
        <v>20</v>
      </c>
      <c r="M223" s="23" t="s">
        <v>20</v>
      </c>
      <c r="N223" s="21">
        <f t="shared" si="32"/>
        <v>74.62</v>
      </c>
      <c r="O223" s="21">
        <f t="shared" si="33"/>
        <v>77.604800000000012</v>
      </c>
      <c r="P223" s="21" t="s">
        <v>20</v>
      </c>
      <c r="Q223" s="21" t="s">
        <v>1332</v>
      </c>
      <c r="R223" s="24">
        <f t="shared" si="35"/>
        <v>0.23076923076923084</v>
      </c>
      <c r="S223" s="29">
        <f t="shared" si="31"/>
        <v>0.26894823606989771</v>
      </c>
      <c r="T223" s="20" t="s">
        <v>21</v>
      </c>
      <c r="U223" s="19" t="s">
        <v>22</v>
      </c>
      <c r="V223" s="20" t="s">
        <v>23</v>
      </c>
      <c r="W223" s="20" t="s">
        <v>808</v>
      </c>
      <c r="X223" s="19" t="s">
        <v>25</v>
      </c>
      <c r="Y223" s="20" t="s">
        <v>26</v>
      </c>
      <c r="Z223" s="20" t="s">
        <v>1003</v>
      </c>
      <c r="AA223" s="20" t="s">
        <v>28</v>
      </c>
    </row>
    <row r="224" spans="1:300" s="41" customFormat="1" ht="31.95" customHeight="1" x14ac:dyDescent="0.3">
      <c r="A224" s="17" t="s">
        <v>1101</v>
      </c>
      <c r="B224" s="18" t="s">
        <v>1136</v>
      </c>
      <c r="C224" s="19" t="s">
        <v>29</v>
      </c>
      <c r="D224" s="18" t="s">
        <v>36</v>
      </c>
      <c r="E224" s="20" t="s">
        <v>19</v>
      </c>
      <c r="F224" s="20" t="s">
        <v>1147</v>
      </c>
      <c r="G224" s="21"/>
      <c r="H224" s="21">
        <v>50.79</v>
      </c>
      <c r="I224" s="22">
        <f>VLOOKUP(A:A,'[1]ALL Carpet'!$A:$M,13,0)</f>
        <v>28.79</v>
      </c>
      <c r="J224" s="23">
        <v>1.1000000000000001</v>
      </c>
      <c r="K224" s="23">
        <f>SUM(I224:J224)</f>
        <v>29.89</v>
      </c>
      <c r="L224" s="23">
        <f>K224+M224</f>
        <v>31.89</v>
      </c>
      <c r="M224" s="23">
        <v>2</v>
      </c>
      <c r="N224" s="21"/>
      <c r="O224" s="21">
        <f>H224*0.75</f>
        <v>38.092500000000001</v>
      </c>
      <c r="P224" s="21">
        <f>N224+M224</f>
        <v>2</v>
      </c>
      <c r="Q224" s="21">
        <f>O224+M224</f>
        <v>40.092500000000001</v>
      </c>
      <c r="R224" s="24" t="e">
        <f t="shared" si="35"/>
        <v>#DIV/0!</v>
      </c>
      <c r="S224" s="29">
        <f t="shared" si="31"/>
        <v>0.24999999999999997</v>
      </c>
      <c r="T224" s="20" t="s">
        <v>21</v>
      </c>
      <c r="U224" s="42" t="s">
        <v>30</v>
      </c>
      <c r="V224" s="20" t="s">
        <v>810</v>
      </c>
      <c r="W224" s="20" t="s">
        <v>808</v>
      </c>
      <c r="X224" s="19" t="s">
        <v>25</v>
      </c>
      <c r="Y224" s="20" t="s">
        <v>26</v>
      </c>
      <c r="Z224" s="20" t="s">
        <v>1003</v>
      </c>
      <c r="AA224" s="20" t="s">
        <v>28</v>
      </c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39"/>
      <c r="CV224" s="39"/>
      <c r="CW224" s="39"/>
      <c r="CX224" s="39"/>
      <c r="CY224" s="39"/>
      <c r="CZ224" s="39"/>
      <c r="DA224" s="39"/>
      <c r="DB224" s="39"/>
      <c r="DC224" s="39"/>
      <c r="DD224" s="39"/>
      <c r="DE224" s="39"/>
      <c r="DF224" s="39"/>
      <c r="DG224" s="39"/>
      <c r="DH224" s="39"/>
      <c r="DI224" s="39"/>
      <c r="DJ224" s="39"/>
      <c r="DK224" s="39"/>
      <c r="DL224" s="39"/>
      <c r="DM224" s="39"/>
      <c r="DN224" s="39"/>
      <c r="DO224" s="39"/>
      <c r="DP224" s="39"/>
      <c r="DQ224" s="39"/>
      <c r="DR224" s="39"/>
      <c r="DS224" s="39"/>
      <c r="DT224" s="39"/>
      <c r="DU224" s="39"/>
      <c r="DV224" s="39"/>
      <c r="DW224" s="39"/>
      <c r="DX224" s="39"/>
      <c r="DY224" s="39"/>
      <c r="DZ224" s="39"/>
      <c r="EA224" s="39"/>
      <c r="EB224" s="39"/>
      <c r="EC224" s="39"/>
      <c r="ED224" s="39"/>
      <c r="EE224" s="39"/>
      <c r="EF224" s="39"/>
      <c r="EG224" s="39"/>
      <c r="EH224" s="39"/>
      <c r="EI224" s="39"/>
      <c r="EJ224" s="39"/>
      <c r="EK224" s="39"/>
      <c r="EL224" s="39"/>
      <c r="EM224" s="39"/>
      <c r="EN224" s="39"/>
      <c r="EO224" s="39"/>
      <c r="EP224" s="39"/>
      <c r="EQ224" s="39"/>
      <c r="ER224" s="39"/>
      <c r="ES224" s="39"/>
      <c r="ET224" s="39"/>
      <c r="EU224" s="39"/>
      <c r="EV224" s="39"/>
      <c r="EW224" s="39"/>
      <c r="EX224" s="39"/>
      <c r="EY224" s="39"/>
      <c r="EZ224" s="39"/>
      <c r="FA224" s="39"/>
      <c r="FB224" s="39"/>
      <c r="FC224" s="39"/>
      <c r="FD224" s="39"/>
      <c r="FE224" s="39"/>
      <c r="FF224" s="39"/>
      <c r="FG224" s="39"/>
      <c r="FH224" s="39"/>
      <c r="FI224" s="39"/>
      <c r="FJ224" s="39"/>
      <c r="FK224" s="39"/>
      <c r="FL224" s="39"/>
      <c r="FM224" s="39"/>
      <c r="FN224" s="39"/>
      <c r="FO224" s="39"/>
      <c r="FP224" s="39"/>
      <c r="FQ224" s="39"/>
      <c r="FR224" s="39"/>
      <c r="FS224" s="39"/>
      <c r="FT224" s="39"/>
      <c r="FU224" s="39"/>
      <c r="FV224" s="39"/>
      <c r="FW224" s="39"/>
      <c r="FX224" s="39"/>
      <c r="FY224" s="39"/>
      <c r="FZ224" s="39"/>
      <c r="GA224" s="39"/>
      <c r="GB224" s="39"/>
      <c r="GC224" s="39"/>
      <c r="GD224" s="39"/>
      <c r="GE224" s="39"/>
      <c r="GF224" s="39"/>
      <c r="GG224" s="39"/>
      <c r="GH224" s="39"/>
      <c r="GI224" s="39"/>
      <c r="GJ224" s="39"/>
      <c r="GK224" s="39"/>
      <c r="GL224" s="39"/>
      <c r="GM224" s="39"/>
      <c r="GN224" s="39"/>
      <c r="GO224" s="39"/>
      <c r="GP224" s="39"/>
      <c r="GQ224" s="39"/>
      <c r="GR224" s="39"/>
      <c r="GS224" s="39"/>
      <c r="GT224" s="39"/>
      <c r="GU224" s="39"/>
      <c r="GV224" s="39"/>
      <c r="GW224" s="39"/>
      <c r="GX224" s="39"/>
      <c r="GY224" s="39"/>
      <c r="GZ224" s="39"/>
      <c r="HA224" s="39"/>
      <c r="HB224" s="39"/>
      <c r="HC224" s="39"/>
      <c r="HD224" s="39"/>
      <c r="HE224" s="39"/>
      <c r="HF224" s="39"/>
      <c r="HG224" s="39"/>
      <c r="HH224" s="39"/>
      <c r="HI224" s="39"/>
      <c r="HJ224" s="39"/>
      <c r="HK224" s="39"/>
      <c r="HL224" s="39"/>
      <c r="HM224" s="39"/>
      <c r="HN224" s="39"/>
      <c r="HO224" s="39"/>
      <c r="HP224" s="39"/>
      <c r="HQ224" s="39"/>
      <c r="HR224" s="39"/>
      <c r="HS224" s="39"/>
      <c r="HT224" s="39"/>
      <c r="HU224" s="39"/>
      <c r="HV224" s="39"/>
      <c r="HW224" s="39"/>
      <c r="HX224" s="39"/>
      <c r="HY224" s="39"/>
      <c r="HZ224" s="39"/>
      <c r="IA224" s="39"/>
      <c r="IB224" s="39"/>
      <c r="IC224" s="39"/>
      <c r="ID224" s="39"/>
      <c r="IE224" s="39"/>
      <c r="IF224" s="39"/>
      <c r="IG224" s="39"/>
      <c r="IH224" s="39"/>
      <c r="II224" s="39"/>
      <c r="IJ224" s="39"/>
      <c r="IK224" s="39"/>
      <c r="IL224" s="39"/>
      <c r="IM224" s="39"/>
      <c r="IN224" s="39"/>
      <c r="IO224" s="39"/>
      <c r="IP224" s="39"/>
      <c r="IQ224" s="39"/>
      <c r="IR224" s="39"/>
      <c r="IS224" s="39"/>
      <c r="IT224" s="39"/>
      <c r="IU224" s="39"/>
      <c r="IV224" s="39"/>
      <c r="IW224" s="39"/>
      <c r="IX224" s="39"/>
      <c r="IY224" s="39"/>
      <c r="IZ224" s="39"/>
      <c r="JA224" s="39"/>
      <c r="JB224" s="39"/>
      <c r="JC224" s="39"/>
      <c r="JD224" s="39"/>
      <c r="JE224" s="39"/>
      <c r="JF224" s="39"/>
      <c r="JG224" s="39"/>
      <c r="JH224" s="39"/>
      <c r="JI224" s="39"/>
      <c r="JJ224" s="39"/>
      <c r="JK224" s="39"/>
      <c r="JL224" s="39"/>
      <c r="JM224" s="39"/>
      <c r="JN224" s="39"/>
      <c r="JO224" s="39"/>
      <c r="JP224" s="39"/>
      <c r="JQ224" s="39"/>
      <c r="JR224" s="39"/>
      <c r="JS224" s="39"/>
      <c r="JT224" s="39"/>
      <c r="JU224" s="39"/>
      <c r="JV224" s="39"/>
      <c r="JW224" s="39"/>
      <c r="JX224" s="39"/>
      <c r="JY224" s="39"/>
      <c r="JZ224" s="39"/>
      <c r="KA224" s="39"/>
      <c r="KB224" s="39"/>
      <c r="KC224" s="39"/>
      <c r="KD224" s="39"/>
      <c r="KE224" s="39"/>
      <c r="KF224" s="39"/>
      <c r="KG224" s="39"/>
      <c r="KH224" s="39"/>
      <c r="KI224" s="39"/>
      <c r="KJ224" s="39"/>
      <c r="KK224" s="39"/>
      <c r="KL224" s="39"/>
    </row>
    <row r="225" spans="1:300" s="41" customFormat="1" ht="31.95" customHeight="1" x14ac:dyDescent="0.3">
      <c r="A225" s="17" t="s">
        <v>1102</v>
      </c>
      <c r="B225" s="18" t="s">
        <v>1136</v>
      </c>
      <c r="C225" s="19" t="s">
        <v>29</v>
      </c>
      <c r="D225" s="18" t="s">
        <v>39</v>
      </c>
      <c r="E225" s="20" t="s">
        <v>19</v>
      </c>
      <c r="F225" s="20" t="s">
        <v>1147</v>
      </c>
      <c r="G225" s="21"/>
      <c r="H225" s="21">
        <v>46.79</v>
      </c>
      <c r="I225" s="22">
        <f>VLOOKUP(A:A,'[1]ALL Carpet'!$A:$M,13,0)</f>
        <v>24.79</v>
      </c>
      <c r="J225" s="23">
        <v>0.9</v>
      </c>
      <c r="K225" s="23">
        <f>SUM(I225:J225)</f>
        <v>25.689999999999998</v>
      </c>
      <c r="L225" s="23">
        <f>K225+M225</f>
        <v>27.689999999999998</v>
      </c>
      <c r="M225" s="23">
        <v>2</v>
      </c>
      <c r="N225" s="21"/>
      <c r="O225" s="21">
        <f>H225*0.75</f>
        <v>35.092500000000001</v>
      </c>
      <c r="P225" s="21">
        <f>N225+M225</f>
        <v>2</v>
      </c>
      <c r="Q225" s="21">
        <f>O225+M225</f>
        <v>37.092500000000001</v>
      </c>
      <c r="R225" s="24" t="e">
        <f t="shared" si="35"/>
        <v>#DIV/0!</v>
      </c>
      <c r="S225" s="29">
        <f t="shared" si="31"/>
        <v>0.24999999999999997</v>
      </c>
      <c r="T225" s="20" t="s">
        <v>1350</v>
      </c>
      <c r="U225" s="42" t="s">
        <v>30</v>
      </c>
      <c r="V225" s="20" t="s">
        <v>810</v>
      </c>
      <c r="W225" s="20" t="s">
        <v>808</v>
      </c>
      <c r="X225" s="19" t="s">
        <v>25</v>
      </c>
      <c r="Y225" s="20" t="s">
        <v>26</v>
      </c>
      <c r="Z225" s="20" t="s">
        <v>1003</v>
      </c>
      <c r="AA225" s="20" t="s">
        <v>28</v>
      </c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  <c r="DF225" s="39"/>
      <c r="DG225" s="39"/>
      <c r="DH225" s="39"/>
      <c r="DI225" s="39"/>
      <c r="DJ225" s="39"/>
      <c r="DK225" s="39"/>
      <c r="DL225" s="39"/>
      <c r="DM225" s="39"/>
      <c r="DN225" s="39"/>
      <c r="DO225" s="39"/>
      <c r="DP225" s="39"/>
      <c r="DQ225" s="39"/>
      <c r="DR225" s="39"/>
      <c r="DS225" s="39"/>
      <c r="DT225" s="39"/>
      <c r="DU225" s="39"/>
      <c r="DV225" s="39"/>
      <c r="DW225" s="39"/>
      <c r="DX225" s="39"/>
      <c r="DY225" s="39"/>
      <c r="DZ225" s="39"/>
      <c r="EA225" s="39"/>
      <c r="EB225" s="39"/>
      <c r="EC225" s="39"/>
      <c r="ED225" s="39"/>
      <c r="EE225" s="39"/>
      <c r="EF225" s="39"/>
      <c r="EG225" s="39"/>
      <c r="EH225" s="39"/>
      <c r="EI225" s="39"/>
      <c r="EJ225" s="39"/>
      <c r="EK225" s="39"/>
      <c r="EL225" s="39"/>
      <c r="EM225" s="39"/>
      <c r="EN225" s="39"/>
      <c r="EO225" s="39"/>
      <c r="EP225" s="39"/>
      <c r="EQ225" s="39"/>
      <c r="ER225" s="39"/>
      <c r="ES225" s="39"/>
      <c r="ET225" s="39"/>
      <c r="EU225" s="39"/>
      <c r="EV225" s="39"/>
      <c r="EW225" s="39"/>
      <c r="EX225" s="39"/>
      <c r="EY225" s="39"/>
      <c r="EZ225" s="39"/>
      <c r="FA225" s="39"/>
      <c r="FB225" s="39"/>
      <c r="FC225" s="39"/>
      <c r="FD225" s="39"/>
      <c r="FE225" s="39"/>
      <c r="FF225" s="39"/>
      <c r="FG225" s="39"/>
      <c r="FH225" s="39"/>
      <c r="FI225" s="39"/>
      <c r="FJ225" s="39"/>
      <c r="FK225" s="39"/>
      <c r="FL225" s="39"/>
      <c r="FM225" s="39"/>
      <c r="FN225" s="39"/>
      <c r="FO225" s="39"/>
      <c r="FP225" s="39"/>
      <c r="FQ225" s="39"/>
      <c r="FR225" s="39"/>
      <c r="FS225" s="39"/>
      <c r="FT225" s="39"/>
      <c r="FU225" s="39"/>
      <c r="FV225" s="39"/>
      <c r="FW225" s="39"/>
      <c r="FX225" s="39"/>
      <c r="FY225" s="39"/>
      <c r="FZ225" s="39"/>
      <c r="GA225" s="39"/>
      <c r="GB225" s="39"/>
      <c r="GC225" s="39"/>
      <c r="GD225" s="39"/>
      <c r="GE225" s="39"/>
      <c r="GF225" s="39"/>
      <c r="GG225" s="39"/>
      <c r="GH225" s="39"/>
      <c r="GI225" s="39"/>
      <c r="GJ225" s="39"/>
      <c r="GK225" s="39"/>
      <c r="GL225" s="39"/>
      <c r="GM225" s="39"/>
      <c r="GN225" s="39"/>
      <c r="GO225" s="39"/>
      <c r="GP225" s="39"/>
      <c r="GQ225" s="39"/>
      <c r="GR225" s="39"/>
      <c r="GS225" s="39"/>
      <c r="GT225" s="39"/>
      <c r="GU225" s="39"/>
      <c r="GV225" s="39"/>
      <c r="GW225" s="39"/>
      <c r="GX225" s="39"/>
      <c r="GY225" s="39"/>
      <c r="GZ225" s="39"/>
      <c r="HA225" s="39"/>
      <c r="HB225" s="39"/>
      <c r="HC225" s="39"/>
      <c r="HD225" s="39"/>
      <c r="HE225" s="39"/>
      <c r="HF225" s="39"/>
      <c r="HG225" s="39"/>
      <c r="HH225" s="39"/>
      <c r="HI225" s="39"/>
      <c r="HJ225" s="39"/>
      <c r="HK225" s="39"/>
      <c r="HL225" s="39"/>
      <c r="HM225" s="39"/>
      <c r="HN225" s="39"/>
      <c r="HO225" s="39"/>
      <c r="HP225" s="39"/>
      <c r="HQ225" s="39"/>
      <c r="HR225" s="39"/>
      <c r="HS225" s="39"/>
      <c r="HT225" s="39"/>
      <c r="HU225" s="39"/>
      <c r="HV225" s="39"/>
      <c r="HW225" s="39"/>
      <c r="HX225" s="39"/>
      <c r="HY225" s="39"/>
      <c r="HZ225" s="39"/>
      <c r="IA225" s="39"/>
      <c r="IB225" s="39"/>
      <c r="IC225" s="39"/>
      <c r="ID225" s="39"/>
      <c r="IE225" s="39"/>
      <c r="IF225" s="39"/>
      <c r="IG225" s="39"/>
      <c r="IH225" s="39"/>
      <c r="II225" s="39"/>
      <c r="IJ225" s="39"/>
      <c r="IK225" s="39"/>
      <c r="IL225" s="39"/>
      <c r="IM225" s="39"/>
      <c r="IN225" s="39"/>
      <c r="IO225" s="39"/>
      <c r="IP225" s="39"/>
      <c r="IQ225" s="39"/>
      <c r="IR225" s="39"/>
      <c r="IS225" s="39"/>
      <c r="IT225" s="39"/>
      <c r="IU225" s="39"/>
      <c r="IV225" s="39"/>
      <c r="IW225" s="39"/>
      <c r="IX225" s="39"/>
      <c r="IY225" s="39"/>
      <c r="IZ225" s="39"/>
      <c r="JA225" s="39"/>
      <c r="JB225" s="39"/>
      <c r="JC225" s="39"/>
      <c r="JD225" s="39"/>
      <c r="JE225" s="39"/>
      <c r="JF225" s="39"/>
      <c r="JG225" s="39"/>
      <c r="JH225" s="39"/>
      <c r="JI225" s="39"/>
      <c r="JJ225" s="39"/>
      <c r="JK225" s="39"/>
      <c r="JL225" s="39"/>
      <c r="JM225" s="39"/>
      <c r="JN225" s="39"/>
      <c r="JO225" s="39"/>
      <c r="JP225" s="39"/>
      <c r="JQ225" s="39"/>
      <c r="JR225" s="39"/>
      <c r="JS225" s="39"/>
      <c r="JT225" s="39"/>
      <c r="JU225" s="39"/>
      <c r="JV225" s="39"/>
      <c r="JW225" s="39"/>
      <c r="JX225" s="39"/>
      <c r="JY225" s="39"/>
      <c r="JZ225" s="39"/>
      <c r="KA225" s="39"/>
      <c r="KB225" s="39"/>
      <c r="KC225" s="39"/>
      <c r="KD225" s="39"/>
      <c r="KE225" s="39"/>
      <c r="KF225" s="39"/>
      <c r="KG225" s="39"/>
      <c r="KH225" s="39"/>
      <c r="KI225" s="39"/>
      <c r="KJ225" s="39"/>
      <c r="KK225" s="39"/>
      <c r="KL225" s="39"/>
    </row>
    <row r="226" spans="1:300" s="41" customFormat="1" ht="31.95" customHeight="1" x14ac:dyDescent="0.3">
      <c r="A226" s="17" t="s">
        <v>288</v>
      </c>
      <c r="B226" s="18" t="s">
        <v>289</v>
      </c>
      <c r="C226" s="19" t="s">
        <v>17</v>
      </c>
      <c r="D226" s="18" t="s">
        <v>18</v>
      </c>
      <c r="E226" s="20" t="s">
        <v>129</v>
      </c>
      <c r="F226" s="20" t="s">
        <v>1176</v>
      </c>
      <c r="G226" s="21">
        <f>N226*1.25</f>
        <v>41.924999999999997</v>
      </c>
      <c r="H226" s="21">
        <v>44.021249999999995</v>
      </c>
      <c r="I226" s="22">
        <v>21.5</v>
      </c>
      <c r="J226" s="23">
        <v>1.3</v>
      </c>
      <c r="K226" s="23">
        <v>25.8</v>
      </c>
      <c r="L226" s="23" t="s">
        <v>20</v>
      </c>
      <c r="M226" s="23" t="s">
        <v>20</v>
      </c>
      <c r="N226" s="21">
        <f t="shared" ref="N226:N231" si="36">K226*1.3</f>
        <v>33.54</v>
      </c>
      <c r="O226" s="21">
        <f t="shared" ref="O226:O231" si="37">(N226*4%)+N226</f>
        <v>34.881599999999999</v>
      </c>
      <c r="P226" s="21" t="s">
        <v>20</v>
      </c>
      <c r="Q226" s="21" t="s">
        <v>1332</v>
      </c>
      <c r="R226" s="24">
        <f t="shared" si="35"/>
        <v>0.23076923076923073</v>
      </c>
      <c r="S226" s="29">
        <f t="shared" si="31"/>
        <v>0.20761904761904756</v>
      </c>
      <c r="T226" s="20" t="s">
        <v>21</v>
      </c>
      <c r="U226" s="19" t="s">
        <v>22</v>
      </c>
      <c r="V226" s="20" t="s">
        <v>23</v>
      </c>
      <c r="W226" s="20" t="s">
        <v>808</v>
      </c>
      <c r="X226" s="19" t="s">
        <v>25</v>
      </c>
      <c r="Y226" s="20" t="s">
        <v>26</v>
      </c>
      <c r="Z226" s="20" t="s">
        <v>1003</v>
      </c>
      <c r="AA226" s="20" t="s">
        <v>28</v>
      </c>
    </row>
    <row r="227" spans="1:300" s="41" customFormat="1" ht="31.95" customHeight="1" x14ac:dyDescent="0.3">
      <c r="A227" s="17" t="s">
        <v>290</v>
      </c>
      <c r="B227" s="18" t="s">
        <v>291</v>
      </c>
      <c r="C227" s="19" t="s">
        <v>33</v>
      </c>
      <c r="D227" s="18" t="s">
        <v>18</v>
      </c>
      <c r="E227" s="20" t="s">
        <v>54</v>
      </c>
      <c r="F227" s="20" t="s">
        <v>1190</v>
      </c>
      <c r="G227" s="21">
        <v>51.79</v>
      </c>
      <c r="H227" s="21">
        <v>54.3795</v>
      </c>
      <c r="I227" s="22">
        <v>29.79</v>
      </c>
      <c r="J227" s="23">
        <v>1.3</v>
      </c>
      <c r="K227" s="23">
        <v>31.09</v>
      </c>
      <c r="L227" s="23" t="s">
        <v>20</v>
      </c>
      <c r="M227" s="23" t="s">
        <v>20</v>
      </c>
      <c r="N227" s="21">
        <f t="shared" si="36"/>
        <v>40.417000000000002</v>
      </c>
      <c r="O227" s="21">
        <f t="shared" si="37"/>
        <v>42.033680000000004</v>
      </c>
      <c r="P227" s="21" t="s">
        <v>20</v>
      </c>
      <c r="Q227" s="21" t="s">
        <v>1332</v>
      </c>
      <c r="R227" s="24">
        <f t="shared" si="35"/>
        <v>0.23076923076923081</v>
      </c>
      <c r="S227" s="29">
        <f t="shared" si="31"/>
        <v>0.22703077446464193</v>
      </c>
      <c r="T227" s="20" t="s">
        <v>21</v>
      </c>
      <c r="U227" s="19" t="s">
        <v>22</v>
      </c>
      <c r="V227" s="20" t="s">
        <v>810</v>
      </c>
      <c r="W227" s="20" t="s">
        <v>808</v>
      </c>
      <c r="X227" s="19" t="s">
        <v>25</v>
      </c>
      <c r="Y227" s="20" t="s">
        <v>26</v>
      </c>
      <c r="Z227" s="20" t="s">
        <v>1003</v>
      </c>
      <c r="AA227" s="20" t="s">
        <v>28</v>
      </c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  <c r="CG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39"/>
      <c r="CV227" s="39"/>
      <c r="CW227" s="39"/>
      <c r="CX227" s="39"/>
      <c r="CY227" s="39"/>
      <c r="CZ227" s="39"/>
      <c r="DA227" s="39"/>
      <c r="DB227" s="39"/>
      <c r="DC227" s="39"/>
      <c r="DD227" s="39"/>
      <c r="DE227" s="39"/>
      <c r="DF227" s="39"/>
      <c r="DG227" s="39"/>
      <c r="DH227" s="39"/>
      <c r="DI227" s="39"/>
      <c r="DJ227" s="39"/>
      <c r="DK227" s="39"/>
      <c r="DL227" s="39"/>
      <c r="DM227" s="39"/>
      <c r="DN227" s="39"/>
      <c r="DO227" s="39"/>
      <c r="DP227" s="39"/>
      <c r="DQ227" s="39"/>
      <c r="DR227" s="39"/>
      <c r="DS227" s="39"/>
      <c r="DT227" s="39"/>
      <c r="DU227" s="39"/>
      <c r="DV227" s="39"/>
      <c r="DW227" s="39"/>
      <c r="DX227" s="39"/>
      <c r="DY227" s="39"/>
      <c r="DZ227" s="39"/>
      <c r="EA227" s="39"/>
      <c r="EB227" s="39"/>
      <c r="EC227" s="39"/>
      <c r="ED227" s="39"/>
      <c r="EE227" s="39"/>
      <c r="EF227" s="39"/>
      <c r="EG227" s="39"/>
      <c r="EH227" s="39"/>
      <c r="EI227" s="39"/>
      <c r="EJ227" s="39"/>
      <c r="EK227" s="39"/>
      <c r="EL227" s="39"/>
      <c r="EM227" s="39"/>
      <c r="EN227" s="39"/>
      <c r="EO227" s="39"/>
      <c r="EP227" s="39"/>
      <c r="EQ227" s="39"/>
      <c r="ER227" s="39"/>
      <c r="ES227" s="39"/>
      <c r="ET227" s="39"/>
      <c r="EU227" s="39"/>
      <c r="EV227" s="39"/>
      <c r="EW227" s="39"/>
      <c r="EX227" s="39"/>
      <c r="EY227" s="39"/>
      <c r="EZ227" s="39"/>
      <c r="FA227" s="39"/>
      <c r="FB227" s="39"/>
      <c r="FC227" s="39"/>
      <c r="FD227" s="39"/>
      <c r="FE227" s="39"/>
      <c r="FF227" s="39"/>
      <c r="FG227" s="39"/>
      <c r="FH227" s="39"/>
      <c r="FI227" s="39"/>
      <c r="FJ227" s="39"/>
      <c r="FK227" s="39"/>
      <c r="FL227" s="39"/>
      <c r="FM227" s="39"/>
      <c r="FN227" s="39"/>
      <c r="FO227" s="39"/>
      <c r="FP227" s="39"/>
      <c r="FQ227" s="39"/>
      <c r="FR227" s="39"/>
      <c r="FS227" s="39"/>
      <c r="FT227" s="39"/>
      <c r="FU227" s="39"/>
      <c r="FV227" s="39"/>
      <c r="FW227" s="39"/>
      <c r="FX227" s="39"/>
      <c r="FY227" s="39"/>
      <c r="FZ227" s="39"/>
      <c r="GA227" s="39"/>
      <c r="GB227" s="39"/>
      <c r="GC227" s="39"/>
      <c r="GD227" s="39"/>
      <c r="GE227" s="39"/>
      <c r="GF227" s="39"/>
      <c r="GG227" s="39"/>
      <c r="GH227" s="39"/>
      <c r="GI227" s="39"/>
      <c r="GJ227" s="39"/>
      <c r="GK227" s="39"/>
      <c r="GL227" s="39"/>
      <c r="GM227" s="39"/>
      <c r="GN227" s="39"/>
      <c r="GO227" s="39"/>
      <c r="GP227" s="39"/>
      <c r="GQ227" s="39"/>
      <c r="GR227" s="39"/>
      <c r="GS227" s="39"/>
      <c r="GT227" s="39"/>
      <c r="GU227" s="39"/>
      <c r="GV227" s="39"/>
      <c r="GW227" s="39"/>
      <c r="GX227" s="39"/>
      <c r="GY227" s="39"/>
      <c r="GZ227" s="39"/>
      <c r="HA227" s="39"/>
      <c r="HB227" s="39"/>
      <c r="HC227" s="39"/>
      <c r="HD227" s="39"/>
      <c r="HE227" s="39"/>
      <c r="HF227" s="39"/>
      <c r="HG227" s="39"/>
      <c r="HH227" s="39"/>
      <c r="HI227" s="39"/>
      <c r="HJ227" s="39"/>
      <c r="HK227" s="39"/>
      <c r="HL227" s="39"/>
      <c r="HM227" s="39"/>
      <c r="HN227" s="39"/>
      <c r="HO227" s="39"/>
      <c r="HP227" s="39"/>
      <c r="HQ227" s="39"/>
      <c r="HR227" s="39"/>
      <c r="HS227" s="39"/>
      <c r="HT227" s="39"/>
      <c r="HU227" s="39"/>
      <c r="HV227" s="39"/>
      <c r="HW227" s="39"/>
      <c r="HX227" s="39"/>
      <c r="HY227" s="39"/>
      <c r="HZ227" s="39"/>
      <c r="IA227" s="39"/>
      <c r="IB227" s="39"/>
      <c r="IC227" s="39"/>
      <c r="ID227" s="39"/>
      <c r="IE227" s="39"/>
      <c r="IF227" s="39"/>
      <c r="IG227" s="39"/>
      <c r="IH227" s="39"/>
      <c r="II227" s="39"/>
      <c r="IJ227" s="39"/>
      <c r="IK227" s="39"/>
      <c r="IL227" s="39"/>
      <c r="IM227" s="39"/>
      <c r="IN227" s="39"/>
      <c r="IO227" s="39"/>
      <c r="IP227" s="39"/>
      <c r="IQ227" s="39"/>
      <c r="IR227" s="39"/>
      <c r="IS227" s="39"/>
      <c r="IT227" s="39"/>
      <c r="IU227" s="39"/>
      <c r="IV227" s="39"/>
      <c r="IW227" s="39"/>
      <c r="IX227" s="39"/>
      <c r="IY227" s="39"/>
      <c r="IZ227" s="39"/>
      <c r="JA227" s="39"/>
      <c r="JB227" s="39"/>
      <c r="JC227" s="39"/>
      <c r="JD227" s="39"/>
      <c r="JE227" s="39"/>
      <c r="JF227" s="39"/>
      <c r="JG227" s="39"/>
      <c r="JH227" s="39"/>
      <c r="JI227" s="39"/>
      <c r="JJ227" s="39"/>
      <c r="JK227" s="39"/>
      <c r="JL227" s="39"/>
      <c r="JM227" s="39"/>
      <c r="JN227" s="39"/>
      <c r="JO227" s="39"/>
      <c r="JP227" s="39"/>
      <c r="JQ227" s="39"/>
      <c r="JR227" s="39"/>
      <c r="JS227" s="39"/>
      <c r="JT227" s="39"/>
      <c r="JU227" s="39"/>
      <c r="JV227" s="39"/>
      <c r="JW227" s="39"/>
      <c r="JX227" s="39"/>
      <c r="JY227" s="39"/>
      <c r="JZ227" s="39"/>
      <c r="KA227" s="39"/>
      <c r="KB227" s="39"/>
      <c r="KC227" s="39"/>
      <c r="KD227" s="39"/>
      <c r="KE227" s="39"/>
      <c r="KF227" s="39"/>
      <c r="KG227" s="39"/>
      <c r="KH227" s="39"/>
      <c r="KI227" s="39"/>
      <c r="KJ227" s="39"/>
      <c r="KK227" s="39"/>
      <c r="KL227" s="39"/>
    </row>
    <row r="228" spans="1:300" s="41" customFormat="1" ht="31.95" customHeight="1" x14ac:dyDescent="0.3">
      <c r="A228" s="17" t="s">
        <v>1061</v>
      </c>
      <c r="B228" s="18" t="s">
        <v>816</v>
      </c>
      <c r="C228" s="19" t="s">
        <v>29</v>
      </c>
      <c r="D228" s="18" t="s">
        <v>36</v>
      </c>
      <c r="E228" s="20" t="s">
        <v>45</v>
      </c>
      <c r="F228" s="20" t="s">
        <v>1181</v>
      </c>
      <c r="G228" s="21">
        <v>54.79</v>
      </c>
      <c r="H228" s="21">
        <v>57.529499999999999</v>
      </c>
      <c r="I228" s="22">
        <v>32.79</v>
      </c>
      <c r="J228" s="23">
        <v>1.1000000000000001</v>
      </c>
      <c r="K228" s="23">
        <v>33.89</v>
      </c>
      <c r="L228" s="23">
        <v>35.89</v>
      </c>
      <c r="M228" s="23">
        <v>2</v>
      </c>
      <c r="N228" s="21">
        <f t="shared" si="36"/>
        <v>44.057000000000002</v>
      </c>
      <c r="O228" s="21">
        <f t="shared" si="37"/>
        <v>45.819279999999999</v>
      </c>
      <c r="P228" s="21">
        <f>N228+2</f>
        <v>46.057000000000002</v>
      </c>
      <c r="Q228" s="21">
        <f>O228+M228</f>
        <v>47.819279999999999</v>
      </c>
      <c r="R228" s="24">
        <f t="shared" si="35"/>
        <v>0.23076923076923078</v>
      </c>
      <c r="S228" s="29">
        <f t="shared" si="31"/>
        <v>0.20355156919493478</v>
      </c>
      <c r="T228" s="20" t="s">
        <v>21</v>
      </c>
      <c r="U228" s="42" t="s">
        <v>30</v>
      </c>
      <c r="V228" s="20" t="s">
        <v>810</v>
      </c>
      <c r="W228" s="20" t="s">
        <v>808</v>
      </c>
      <c r="X228" s="19" t="s">
        <v>25</v>
      </c>
      <c r="Y228" s="20" t="s">
        <v>412</v>
      </c>
      <c r="Z228" s="20" t="s">
        <v>1005</v>
      </c>
      <c r="AA228" s="20" t="s">
        <v>28</v>
      </c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  <c r="CG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39"/>
      <c r="CV228" s="39"/>
      <c r="CW228" s="39"/>
      <c r="CX228" s="39"/>
      <c r="CY228" s="39"/>
      <c r="CZ228" s="39"/>
      <c r="DA228" s="39"/>
      <c r="DB228" s="39"/>
      <c r="DC228" s="39"/>
      <c r="DD228" s="39"/>
      <c r="DE228" s="39"/>
      <c r="DF228" s="39"/>
      <c r="DG228" s="39"/>
      <c r="DH228" s="39"/>
      <c r="DI228" s="39"/>
      <c r="DJ228" s="39"/>
      <c r="DK228" s="39"/>
      <c r="DL228" s="39"/>
      <c r="DM228" s="39"/>
      <c r="DN228" s="39"/>
      <c r="DO228" s="39"/>
      <c r="DP228" s="39"/>
      <c r="DQ228" s="39"/>
      <c r="DR228" s="39"/>
      <c r="DS228" s="39"/>
      <c r="DT228" s="39"/>
      <c r="DU228" s="39"/>
      <c r="DV228" s="39"/>
      <c r="DW228" s="39"/>
      <c r="DX228" s="39"/>
      <c r="DY228" s="39"/>
      <c r="DZ228" s="39"/>
      <c r="EA228" s="39"/>
      <c r="EB228" s="39"/>
      <c r="EC228" s="39"/>
      <c r="ED228" s="39"/>
      <c r="EE228" s="39"/>
      <c r="EF228" s="39"/>
      <c r="EG228" s="39"/>
      <c r="EH228" s="39"/>
      <c r="EI228" s="39"/>
      <c r="EJ228" s="39"/>
      <c r="EK228" s="39"/>
      <c r="EL228" s="39"/>
      <c r="EM228" s="39"/>
      <c r="EN228" s="39"/>
      <c r="EO228" s="39"/>
      <c r="EP228" s="39"/>
      <c r="EQ228" s="39"/>
      <c r="ER228" s="39"/>
      <c r="ES228" s="39"/>
      <c r="ET228" s="39"/>
      <c r="EU228" s="39"/>
      <c r="EV228" s="39"/>
      <c r="EW228" s="39"/>
      <c r="EX228" s="39"/>
      <c r="EY228" s="39"/>
      <c r="EZ228" s="39"/>
      <c r="FA228" s="39"/>
      <c r="FB228" s="39"/>
      <c r="FC228" s="39"/>
      <c r="FD228" s="39"/>
      <c r="FE228" s="39"/>
      <c r="FF228" s="39"/>
      <c r="FG228" s="39"/>
      <c r="FH228" s="39"/>
      <c r="FI228" s="39"/>
      <c r="FJ228" s="39"/>
      <c r="FK228" s="39"/>
      <c r="FL228" s="39"/>
      <c r="FM228" s="39"/>
      <c r="FN228" s="39"/>
      <c r="FO228" s="39"/>
      <c r="FP228" s="39"/>
      <c r="FQ228" s="39"/>
      <c r="FR228" s="39"/>
      <c r="FS228" s="39"/>
      <c r="FT228" s="39"/>
      <c r="FU228" s="39"/>
      <c r="FV228" s="39"/>
      <c r="FW228" s="39"/>
      <c r="FX228" s="39"/>
      <c r="FY228" s="39"/>
      <c r="FZ228" s="39"/>
      <c r="GA228" s="39"/>
      <c r="GB228" s="39"/>
      <c r="GC228" s="39"/>
      <c r="GD228" s="39"/>
      <c r="GE228" s="39"/>
      <c r="GF228" s="39"/>
      <c r="GG228" s="39"/>
      <c r="GH228" s="39"/>
      <c r="GI228" s="39"/>
      <c r="GJ228" s="39"/>
      <c r="GK228" s="39"/>
      <c r="GL228" s="39"/>
      <c r="GM228" s="39"/>
      <c r="GN228" s="39"/>
      <c r="GO228" s="39"/>
      <c r="GP228" s="39"/>
      <c r="GQ228" s="39"/>
      <c r="GR228" s="39"/>
      <c r="GS228" s="39"/>
      <c r="GT228" s="39"/>
      <c r="GU228" s="39"/>
      <c r="GV228" s="39"/>
      <c r="GW228" s="39"/>
      <c r="GX228" s="39"/>
      <c r="GY228" s="39"/>
      <c r="GZ228" s="39"/>
      <c r="HA228" s="39"/>
      <c r="HB228" s="39"/>
      <c r="HC228" s="39"/>
      <c r="HD228" s="39"/>
      <c r="HE228" s="39"/>
      <c r="HF228" s="39"/>
      <c r="HG228" s="39"/>
      <c r="HH228" s="39"/>
      <c r="HI228" s="39"/>
      <c r="HJ228" s="39"/>
      <c r="HK228" s="39"/>
      <c r="HL228" s="39"/>
      <c r="HM228" s="39"/>
      <c r="HN228" s="39"/>
      <c r="HO228" s="39"/>
      <c r="HP228" s="39"/>
      <c r="HQ228" s="39"/>
      <c r="HR228" s="39"/>
      <c r="HS228" s="39"/>
      <c r="HT228" s="39"/>
      <c r="HU228" s="39"/>
      <c r="HV228" s="39"/>
      <c r="HW228" s="39"/>
      <c r="HX228" s="39"/>
      <c r="HY228" s="39"/>
      <c r="HZ228" s="39"/>
      <c r="IA228" s="39"/>
      <c r="IB228" s="39"/>
      <c r="IC228" s="39"/>
      <c r="ID228" s="39"/>
      <c r="IE228" s="39"/>
      <c r="IF228" s="39"/>
      <c r="IG228" s="39"/>
      <c r="IH228" s="39"/>
      <c r="II228" s="39"/>
      <c r="IJ228" s="39"/>
      <c r="IK228" s="39"/>
      <c r="IL228" s="39"/>
      <c r="IM228" s="39"/>
      <c r="IN228" s="39"/>
      <c r="IO228" s="39"/>
      <c r="IP228" s="39"/>
      <c r="IQ228" s="39"/>
      <c r="IR228" s="39"/>
      <c r="IS228" s="39"/>
      <c r="IT228" s="39"/>
      <c r="IU228" s="39"/>
      <c r="IV228" s="39"/>
      <c r="IW228" s="39"/>
      <c r="IX228" s="39"/>
      <c r="IY228" s="39"/>
      <c r="IZ228" s="39"/>
      <c r="JA228" s="39"/>
      <c r="JB228" s="39"/>
      <c r="JC228" s="39"/>
      <c r="JD228" s="39"/>
      <c r="JE228" s="39"/>
      <c r="JF228" s="39"/>
      <c r="JG228" s="39"/>
      <c r="JH228" s="39"/>
      <c r="JI228" s="39"/>
      <c r="JJ228" s="39"/>
      <c r="JK228" s="39"/>
      <c r="JL228" s="39"/>
      <c r="JM228" s="39"/>
      <c r="JN228" s="39"/>
      <c r="JO228" s="39"/>
      <c r="JP228" s="39"/>
      <c r="JQ228" s="39"/>
      <c r="JR228" s="39"/>
      <c r="JS228" s="39"/>
      <c r="JT228" s="39"/>
      <c r="JU228" s="39"/>
      <c r="JV228" s="39"/>
      <c r="JW228" s="39"/>
      <c r="JX228" s="39"/>
      <c r="JY228" s="39"/>
      <c r="JZ228" s="39"/>
      <c r="KA228" s="39"/>
      <c r="KB228" s="39"/>
      <c r="KC228" s="39"/>
      <c r="KD228" s="39"/>
      <c r="KE228" s="39"/>
      <c r="KF228" s="39"/>
      <c r="KG228" s="39"/>
      <c r="KH228" s="39"/>
      <c r="KI228" s="39"/>
      <c r="KJ228" s="39"/>
      <c r="KK228" s="39"/>
      <c r="KL228" s="39"/>
      <c r="KM228" s="39"/>
      <c r="KN228" s="39"/>
    </row>
    <row r="229" spans="1:300" s="41" customFormat="1" ht="31.95" customHeight="1" x14ac:dyDescent="0.3">
      <c r="A229" s="17" t="s">
        <v>828</v>
      </c>
      <c r="B229" s="18" t="s">
        <v>816</v>
      </c>
      <c r="C229" s="19" t="s">
        <v>33</v>
      </c>
      <c r="D229" s="18" t="s">
        <v>18</v>
      </c>
      <c r="E229" s="20" t="s">
        <v>45</v>
      </c>
      <c r="F229" s="20" t="s">
        <v>1181</v>
      </c>
      <c r="G229" s="21">
        <f>N229*1.25</f>
        <v>55.396250000000002</v>
      </c>
      <c r="H229" s="21">
        <v>58.166062500000002</v>
      </c>
      <c r="I229" s="22">
        <v>32.79</v>
      </c>
      <c r="J229" s="23">
        <v>1.3</v>
      </c>
      <c r="K229" s="23">
        <v>34.089999999999996</v>
      </c>
      <c r="L229" s="23" t="s">
        <v>20</v>
      </c>
      <c r="M229" s="23" t="s">
        <v>20</v>
      </c>
      <c r="N229" s="21">
        <f t="shared" si="36"/>
        <v>44.317</v>
      </c>
      <c r="O229" s="21">
        <f t="shared" si="37"/>
        <v>46.089680000000001</v>
      </c>
      <c r="P229" s="21" t="s">
        <v>20</v>
      </c>
      <c r="Q229" s="21" t="s">
        <v>1332</v>
      </c>
      <c r="R229" s="24">
        <f t="shared" si="35"/>
        <v>0.23076923076923087</v>
      </c>
      <c r="S229" s="29">
        <f t="shared" si="31"/>
        <v>0.20761904761904762</v>
      </c>
      <c r="T229" s="20" t="s">
        <v>21</v>
      </c>
      <c r="U229" s="19" t="s">
        <v>22</v>
      </c>
      <c r="V229" s="20" t="s">
        <v>810</v>
      </c>
      <c r="W229" s="20" t="s">
        <v>808</v>
      </c>
      <c r="X229" s="19" t="s">
        <v>25</v>
      </c>
      <c r="Y229" s="20" t="s">
        <v>26</v>
      </c>
      <c r="Z229" s="20" t="s">
        <v>1003</v>
      </c>
      <c r="AA229" s="20" t="s">
        <v>28</v>
      </c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  <c r="CG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39"/>
      <c r="CV229" s="39"/>
      <c r="CW229" s="39"/>
      <c r="CX229" s="39"/>
      <c r="CY229" s="39"/>
      <c r="CZ229" s="39"/>
      <c r="DA229" s="39"/>
      <c r="DB229" s="39"/>
      <c r="DC229" s="39"/>
      <c r="DD229" s="39"/>
      <c r="DE229" s="39"/>
      <c r="DF229" s="39"/>
      <c r="DG229" s="39"/>
      <c r="DH229" s="39"/>
      <c r="DI229" s="39"/>
      <c r="DJ229" s="39"/>
      <c r="DK229" s="39"/>
      <c r="DL229" s="39"/>
      <c r="DM229" s="39"/>
      <c r="DN229" s="39"/>
      <c r="DO229" s="39"/>
      <c r="DP229" s="39"/>
      <c r="DQ229" s="39"/>
      <c r="DR229" s="39"/>
      <c r="DS229" s="39"/>
      <c r="DT229" s="39"/>
      <c r="DU229" s="39"/>
      <c r="DV229" s="39"/>
      <c r="DW229" s="39"/>
      <c r="DX229" s="39"/>
      <c r="DY229" s="39"/>
      <c r="DZ229" s="39"/>
      <c r="EA229" s="39"/>
      <c r="EB229" s="39"/>
      <c r="EC229" s="39"/>
      <c r="ED229" s="39"/>
      <c r="EE229" s="39"/>
      <c r="EF229" s="39"/>
      <c r="EG229" s="39"/>
      <c r="EH229" s="39"/>
      <c r="EI229" s="39"/>
      <c r="EJ229" s="39"/>
      <c r="EK229" s="39"/>
      <c r="EL229" s="39"/>
      <c r="EM229" s="39"/>
      <c r="EN229" s="39"/>
      <c r="EO229" s="39"/>
      <c r="EP229" s="39"/>
      <c r="EQ229" s="39"/>
      <c r="ER229" s="39"/>
      <c r="ES229" s="39"/>
      <c r="ET229" s="39"/>
      <c r="EU229" s="39"/>
      <c r="EV229" s="39"/>
      <c r="EW229" s="39"/>
      <c r="EX229" s="39"/>
      <c r="EY229" s="39"/>
      <c r="EZ229" s="39"/>
      <c r="FA229" s="39"/>
      <c r="FB229" s="39"/>
      <c r="FC229" s="39"/>
      <c r="FD229" s="39"/>
      <c r="FE229" s="39"/>
      <c r="FF229" s="39"/>
      <c r="FG229" s="39"/>
      <c r="FH229" s="39"/>
      <c r="FI229" s="39"/>
      <c r="FJ229" s="39"/>
      <c r="FK229" s="39"/>
      <c r="FL229" s="39"/>
      <c r="FM229" s="39"/>
      <c r="FN229" s="39"/>
      <c r="FO229" s="39"/>
      <c r="FP229" s="39"/>
      <c r="FQ229" s="39"/>
      <c r="FR229" s="39"/>
      <c r="FS229" s="39"/>
      <c r="FT229" s="39"/>
      <c r="FU229" s="39"/>
      <c r="FV229" s="39"/>
      <c r="FW229" s="39"/>
      <c r="FX229" s="39"/>
      <c r="FY229" s="39"/>
      <c r="FZ229" s="39"/>
      <c r="GA229" s="39"/>
      <c r="GB229" s="39"/>
      <c r="GC229" s="39"/>
      <c r="GD229" s="39"/>
      <c r="GE229" s="39"/>
      <c r="GF229" s="39"/>
      <c r="GG229" s="39"/>
      <c r="GH229" s="39"/>
      <c r="GI229" s="39"/>
      <c r="GJ229" s="39"/>
      <c r="GK229" s="39"/>
      <c r="GL229" s="39"/>
      <c r="GM229" s="39"/>
      <c r="GN229" s="39"/>
      <c r="GO229" s="39"/>
      <c r="GP229" s="39"/>
      <c r="GQ229" s="39"/>
      <c r="GR229" s="39"/>
      <c r="GS229" s="39"/>
      <c r="GT229" s="39"/>
      <c r="GU229" s="39"/>
      <c r="GV229" s="39"/>
      <c r="GW229" s="39"/>
      <c r="GX229" s="39"/>
      <c r="GY229" s="39"/>
      <c r="GZ229" s="39"/>
      <c r="HA229" s="39"/>
      <c r="HB229" s="39"/>
      <c r="HC229" s="39"/>
      <c r="HD229" s="39"/>
      <c r="HE229" s="39"/>
      <c r="HF229" s="39"/>
      <c r="HG229" s="39"/>
      <c r="HH229" s="39"/>
      <c r="HI229" s="39"/>
      <c r="HJ229" s="39"/>
      <c r="HK229" s="39"/>
      <c r="HL229" s="39"/>
      <c r="HM229" s="39"/>
      <c r="HN229" s="39"/>
      <c r="HO229" s="39"/>
      <c r="HP229" s="39"/>
      <c r="HQ229" s="39"/>
      <c r="HR229" s="39"/>
      <c r="HS229" s="39"/>
      <c r="HT229" s="39"/>
      <c r="HU229" s="39"/>
      <c r="HV229" s="39"/>
      <c r="HW229" s="39"/>
      <c r="HX229" s="39"/>
      <c r="HY229" s="39"/>
      <c r="HZ229" s="39"/>
      <c r="IA229" s="39"/>
      <c r="IB229" s="39"/>
      <c r="IC229" s="39"/>
      <c r="ID229" s="39"/>
      <c r="IE229" s="39"/>
      <c r="IF229" s="39"/>
      <c r="IG229" s="39"/>
      <c r="IH229" s="39"/>
      <c r="II229" s="39"/>
      <c r="IJ229" s="39"/>
      <c r="IK229" s="39"/>
      <c r="IL229" s="39"/>
      <c r="IM229" s="39"/>
      <c r="IN229" s="39"/>
      <c r="IO229" s="39"/>
      <c r="IP229" s="39"/>
      <c r="IQ229" s="39"/>
      <c r="IR229" s="39"/>
      <c r="IS229" s="39"/>
      <c r="IT229" s="39"/>
      <c r="IU229" s="39"/>
      <c r="IV229" s="39"/>
      <c r="IW229" s="39"/>
      <c r="IX229" s="39"/>
      <c r="IY229" s="39"/>
      <c r="IZ229" s="39"/>
      <c r="JA229" s="39"/>
      <c r="JB229" s="39"/>
      <c r="JC229" s="39"/>
      <c r="JD229" s="39"/>
      <c r="JE229" s="39"/>
      <c r="JF229" s="39"/>
      <c r="JG229" s="39"/>
      <c r="JH229" s="39"/>
      <c r="JI229" s="39"/>
      <c r="JJ229" s="39"/>
      <c r="JK229" s="39"/>
      <c r="JL229" s="39"/>
      <c r="JM229" s="39"/>
      <c r="JN229" s="39"/>
      <c r="JO229" s="39"/>
      <c r="JP229" s="39"/>
      <c r="JQ229" s="39"/>
      <c r="JR229" s="39"/>
      <c r="JS229" s="39"/>
      <c r="JT229" s="39"/>
      <c r="JU229" s="39"/>
      <c r="JV229" s="39"/>
      <c r="JW229" s="39"/>
      <c r="JX229" s="39"/>
      <c r="JY229" s="39"/>
      <c r="JZ229" s="39"/>
      <c r="KA229" s="39"/>
      <c r="KB229" s="39"/>
      <c r="KC229" s="39"/>
      <c r="KD229" s="39"/>
      <c r="KE229" s="39"/>
      <c r="KF229" s="39"/>
      <c r="KG229" s="39"/>
      <c r="KH229" s="39"/>
      <c r="KI229" s="39"/>
      <c r="KJ229" s="39"/>
      <c r="KK229" s="39"/>
      <c r="KL229" s="39"/>
      <c r="KM229" s="39"/>
      <c r="KN229" s="39"/>
    </row>
    <row r="230" spans="1:300" s="41" customFormat="1" ht="31.95" customHeight="1" x14ac:dyDescent="0.3">
      <c r="A230" s="17" t="s">
        <v>827</v>
      </c>
      <c r="B230" s="18" t="s">
        <v>816</v>
      </c>
      <c r="C230" s="19" t="s">
        <v>29</v>
      </c>
      <c r="D230" s="18" t="s">
        <v>39</v>
      </c>
      <c r="E230" s="20" t="s">
        <v>45</v>
      </c>
      <c r="F230" s="20" t="s">
        <v>1181</v>
      </c>
      <c r="G230" s="21">
        <v>47.79</v>
      </c>
      <c r="H230" s="21">
        <v>50.179499999999997</v>
      </c>
      <c r="I230" s="22">
        <v>25.79</v>
      </c>
      <c r="J230" s="23">
        <v>0.9</v>
      </c>
      <c r="K230" s="23">
        <v>26.689999999999998</v>
      </c>
      <c r="L230" s="23">
        <v>28.689999999999998</v>
      </c>
      <c r="M230" s="23">
        <v>2</v>
      </c>
      <c r="N230" s="21">
        <f t="shared" si="36"/>
        <v>34.696999999999996</v>
      </c>
      <c r="O230" s="21">
        <f t="shared" si="37"/>
        <v>36.084879999999998</v>
      </c>
      <c r="P230" s="21">
        <f>N230+2</f>
        <v>36.696999999999996</v>
      </c>
      <c r="Q230" s="21">
        <f>O230+M230</f>
        <v>38.084879999999998</v>
      </c>
      <c r="R230" s="24">
        <f t="shared" si="35"/>
        <v>0.23076923076923073</v>
      </c>
      <c r="S230" s="29">
        <f t="shared" si="31"/>
        <v>0.28088402634541992</v>
      </c>
      <c r="T230" s="20" t="s">
        <v>21</v>
      </c>
      <c r="U230" s="42" t="s">
        <v>30</v>
      </c>
      <c r="V230" s="20" t="s">
        <v>810</v>
      </c>
      <c r="W230" s="20" t="s">
        <v>808</v>
      </c>
      <c r="X230" s="19" t="s">
        <v>25</v>
      </c>
      <c r="Y230" s="20" t="s">
        <v>462</v>
      </c>
      <c r="Z230" s="20" t="s">
        <v>1004</v>
      </c>
      <c r="AA230" s="20" t="s">
        <v>28</v>
      </c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/>
      <c r="DD230" s="39"/>
      <c r="DE230" s="39"/>
      <c r="DF230" s="39"/>
      <c r="DG230" s="39"/>
      <c r="DH230" s="39"/>
      <c r="DI230" s="39"/>
      <c r="DJ230" s="39"/>
      <c r="DK230" s="39"/>
      <c r="DL230" s="39"/>
      <c r="DM230" s="39"/>
      <c r="DN230" s="39"/>
      <c r="DO230" s="39"/>
      <c r="DP230" s="39"/>
      <c r="DQ230" s="39"/>
      <c r="DR230" s="39"/>
      <c r="DS230" s="39"/>
      <c r="DT230" s="39"/>
      <c r="DU230" s="39"/>
      <c r="DV230" s="39"/>
      <c r="DW230" s="39"/>
      <c r="DX230" s="39"/>
      <c r="DY230" s="39"/>
      <c r="DZ230" s="39"/>
      <c r="EA230" s="39"/>
      <c r="EB230" s="39"/>
      <c r="EC230" s="39"/>
      <c r="ED230" s="39"/>
      <c r="EE230" s="39"/>
      <c r="EF230" s="39"/>
      <c r="EG230" s="39"/>
      <c r="EH230" s="39"/>
      <c r="EI230" s="39"/>
      <c r="EJ230" s="39"/>
      <c r="EK230" s="39"/>
      <c r="EL230" s="39"/>
      <c r="EM230" s="39"/>
      <c r="EN230" s="39"/>
      <c r="EO230" s="39"/>
      <c r="EP230" s="39"/>
      <c r="EQ230" s="39"/>
      <c r="ER230" s="39"/>
      <c r="ES230" s="39"/>
      <c r="ET230" s="39"/>
      <c r="EU230" s="39"/>
      <c r="EV230" s="39"/>
      <c r="EW230" s="39"/>
      <c r="EX230" s="39"/>
      <c r="EY230" s="39"/>
      <c r="EZ230" s="39"/>
      <c r="FA230" s="39"/>
      <c r="FB230" s="39"/>
      <c r="FC230" s="39"/>
      <c r="FD230" s="39"/>
      <c r="FE230" s="39"/>
      <c r="FF230" s="39"/>
      <c r="FG230" s="39"/>
      <c r="FH230" s="39"/>
      <c r="FI230" s="39"/>
      <c r="FJ230" s="39"/>
      <c r="FK230" s="39"/>
      <c r="FL230" s="39"/>
      <c r="FM230" s="39"/>
      <c r="FN230" s="39"/>
      <c r="FO230" s="39"/>
      <c r="FP230" s="39"/>
      <c r="FQ230" s="39"/>
      <c r="FR230" s="39"/>
      <c r="FS230" s="39"/>
      <c r="FT230" s="39"/>
      <c r="FU230" s="39"/>
      <c r="FV230" s="39"/>
      <c r="FW230" s="39"/>
      <c r="FX230" s="39"/>
      <c r="FY230" s="39"/>
      <c r="FZ230" s="39"/>
      <c r="GA230" s="39"/>
      <c r="GB230" s="39"/>
      <c r="GC230" s="39"/>
      <c r="GD230" s="39"/>
      <c r="GE230" s="39"/>
      <c r="GF230" s="39"/>
      <c r="GG230" s="39"/>
      <c r="GH230" s="39"/>
      <c r="GI230" s="39"/>
      <c r="GJ230" s="39"/>
      <c r="GK230" s="39"/>
      <c r="GL230" s="39"/>
      <c r="GM230" s="39"/>
      <c r="GN230" s="39"/>
      <c r="GO230" s="39"/>
      <c r="GP230" s="39"/>
      <c r="GQ230" s="39"/>
      <c r="GR230" s="39"/>
      <c r="GS230" s="39"/>
      <c r="GT230" s="39"/>
      <c r="GU230" s="39"/>
      <c r="GV230" s="39"/>
      <c r="GW230" s="39"/>
      <c r="GX230" s="39"/>
      <c r="GY230" s="39"/>
      <c r="GZ230" s="39"/>
      <c r="HA230" s="39"/>
      <c r="HB230" s="39"/>
      <c r="HC230" s="39"/>
      <c r="HD230" s="39"/>
      <c r="HE230" s="39"/>
      <c r="HF230" s="39"/>
      <c r="HG230" s="39"/>
      <c r="HH230" s="39"/>
      <c r="HI230" s="39"/>
      <c r="HJ230" s="39"/>
      <c r="HK230" s="39"/>
      <c r="HL230" s="39"/>
      <c r="HM230" s="39"/>
      <c r="HN230" s="39"/>
      <c r="HO230" s="39"/>
      <c r="HP230" s="39"/>
      <c r="HQ230" s="39"/>
      <c r="HR230" s="39"/>
      <c r="HS230" s="39"/>
      <c r="HT230" s="39"/>
      <c r="HU230" s="39"/>
      <c r="HV230" s="39"/>
      <c r="HW230" s="39"/>
      <c r="HX230" s="39"/>
      <c r="HY230" s="39"/>
      <c r="HZ230" s="39"/>
      <c r="IA230" s="39"/>
      <c r="IB230" s="39"/>
      <c r="IC230" s="39"/>
      <c r="ID230" s="39"/>
      <c r="IE230" s="39"/>
      <c r="IF230" s="39"/>
      <c r="IG230" s="39"/>
      <c r="IH230" s="39"/>
      <c r="II230" s="39"/>
      <c r="IJ230" s="39"/>
      <c r="IK230" s="39"/>
      <c r="IL230" s="39"/>
      <c r="IM230" s="39"/>
      <c r="IN230" s="39"/>
      <c r="IO230" s="39"/>
      <c r="IP230" s="39"/>
      <c r="IQ230" s="39"/>
      <c r="IR230" s="39"/>
      <c r="IS230" s="39"/>
      <c r="IT230" s="39"/>
      <c r="IU230" s="39"/>
      <c r="IV230" s="39"/>
      <c r="IW230" s="39"/>
      <c r="IX230" s="39"/>
      <c r="IY230" s="39"/>
      <c r="IZ230" s="39"/>
      <c r="JA230" s="39"/>
      <c r="JB230" s="39"/>
      <c r="JC230" s="39"/>
      <c r="JD230" s="39"/>
      <c r="JE230" s="39"/>
      <c r="JF230" s="39"/>
      <c r="JG230" s="39"/>
      <c r="JH230" s="39"/>
      <c r="JI230" s="39"/>
      <c r="JJ230" s="39"/>
      <c r="JK230" s="39"/>
      <c r="JL230" s="39"/>
      <c r="JM230" s="39"/>
      <c r="JN230" s="39"/>
      <c r="JO230" s="39"/>
      <c r="JP230" s="39"/>
      <c r="JQ230" s="39"/>
      <c r="JR230" s="39"/>
      <c r="JS230" s="39"/>
      <c r="JT230" s="39"/>
      <c r="JU230" s="39"/>
      <c r="JV230" s="39"/>
      <c r="JW230" s="39"/>
      <c r="JX230" s="39"/>
      <c r="JY230" s="39"/>
      <c r="JZ230" s="39"/>
      <c r="KA230" s="39"/>
      <c r="KB230" s="39"/>
      <c r="KC230" s="39"/>
      <c r="KD230" s="39"/>
      <c r="KE230" s="39"/>
      <c r="KF230" s="39"/>
      <c r="KG230" s="39"/>
      <c r="KH230" s="39"/>
      <c r="KI230" s="39"/>
      <c r="KJ230" s="39"/>
      <c r="KK230" s="39"/>
      <c r="KL230" s="39"/>
      <c r="KM230" s="39"/>
      <c r="KN230" s="39"/>
    </row>
    <row r="231" spans="1:300" s="41" customFormat="1" ht="31.95" customHeight="1" x14ac:dyDescent="0.3">
      <c r="A231" s="17" t="s">
        <v>292</v>
      </c>
      <c r="B231" s="18" t="s">
        <v>293</v>
      </c>
      <c r="C231" s="19" t="s">
        <v>33</v>
      </c>
      <c r="D231" s="18" t="s">
        <v>18</v>
      </c>
      <c r="E231" s="20" t="s">
        <v>59</v>
      </c>
      <c r="F231" s="20" t="s">
        <v>1193</v>
      </c>
      <c r="G231" s="21">
        <v>54.79</v>
      </c>
      <c r="H231" s="21">
        <v>57.529499999999999</v>
      </c>
      <c r="I231" s="22">
        <v>29.79</v>
      </c>
      <c r="J231" s="23">
        <v>1.3</v>
      </c>
      <c r="K231" s="23">
        <v>31.09</v>
      </c>
      <c r="L231" s="23" t="s">
        <v>20</v>
      </c>
      <c r="M231" s="23" t="s">
        <v>20</v>
      </c>
      <c r="N231" s="21">
        <f t="shared" si="36"/>
        <v>40.417000000000002</v>
      </c>
      <c r="O231" s="21">
        <f t="shared" si="37"/>
        <v>42.033680000000004</v>
      </c>
      <c r="P231" s="21" t="s">
        <v>20</v>
      </c>
      <c r="Q231" s="21" t="s">
        <v>1332</v>
      </c>
      <c r="R231" s="24">
        <f t="shared" si="35"/>
        <v>0.23076923076923081</v>
      </c>
      <c r="S231" s="29">
        <f t="shared" si="31"/>
        <v>0.26935433125613806</v>
      </c>
      <c r="T231" s="20" t="s">
        <v>21</v>
      </c>
      <c r="U231" s="19" t="s">
        <v>22</v>
      </c>
      <c r="V231" s="20" t="s">
        <v>23</v>
      </c>
      <c r="W231" s="20" t="s">
        <v>808</v>
      </c>
      <c r="X231" s="19" t="s">
        <v>25</v>
      </c>
      <c r="Y231" s="20" t="s">
        <v>26</v>
      </c>
      <c r="Z231" s="20" t="s">
        <v>1003</v>
      </c>
      <c r="AA231" s="20" t="s">
        <v>28</v>
      </c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39"/>
      <c r="DE231" s="39"/>
      <c r="DF231" s="39"/>
      <c r="DG231" s="39"/>
      <c r="DH231" s="39"/>
      <c r="DI231" s="39"/>
      <c r="DJ231" s="39"/>
      <c r="DK231" s="39"/>
      <c r="DL231" s="39"/>
      <c r="DM231" s="39"/>
      <c r="DN231" s="39"/>
      <c r="DO231" s="39"/>
      <c r="DP231" s="39"/>
      <c r="DQ231" s="39"/>
      <c r="DR231" s="39"/>
      <c r="DS231" s="39"/>
      <c r="DT231" s="39"/>
      <c r="DU231" s="39"/>
      <c r="DV231" s="39"/>
      <c r="DW231" s="39"/>
      <c r="DX231" s="39"/>
      <c r="DY231" s="39"/>
      <c r="DZ231" s="39"/>
      <c r="EA231" s="39"/>
      <c r="EB231" s="39"/>
      <c r="EC231" s="39"/>
      <c r="ED231" s="39"/>
      <c r="EE231" s="39"/>
      <c r="EF231" s="39"/>
      <c r="EG231" s="39"/>
      <c r="EH231" s="39"/>
      <c r="EI231" s="39"/>
      <c r="EJ231" s="39"/>
      <c r="EK231" s="39"/>
      <c r="EL231" s="39"/>
      <c r="EM231" s="39"/>
      <c r="EN231" s="39"/>
      <c r="EO231" s="39"/>
      <c r="EP231" s="39"/>
      <c r="EQ231" s="39"/>
      <c r="ER231" s="39"/>
      <c r="ES231" s="39"/>
      <c r="ET231" s="39"/>
      <c r="EU231" s="39"/>
      <c r="EV231" s="39"/>
      <c r="EW231" s="39"/>
      <c r="EX231" s="39"/>
      <c r="EY231" s="39"/>
      <c r="EZ231" s="39"/>
      <c r="FA231" s="39"/>
      <c r="FB231" s="39"/>
      <c r="FC231" s="39"/>
      <c r="FD231" s="39"/>
      <c r="FE231" s="39"/>
      <c r="FF231" s="39"/>
      <c r="FG231" s="39"/>
      <c r="FH231" s="39"/>
      <c r="FI231" s="39"/>
      <c r="FJ231" s="39"/>
      <c r="FK231" s="39"/>
      <c r="FL231" s="39"/>
      <c r="FM231" s="39"/>
      <c r="FN231" s="39"/>
      <c r="FO231" s="39"/>
      <c r="FP231" s="39"/>
      <c r="FQ231" s="39"/>
      <c r="FR231" s="39"/>
      <c r="FS231" s="39"/>
      <c r="FT231" s="39"/>
      <c r="FU231" s="39"/>
      <c r="FV231" s="39"/>
      <c r="FW231" s="39"/>
      <c r="FX231" s="39"/>
      <c r="FY231" s="39"/>
      <c r="FZ231" s="39"/>
      <c r="GA231" s="39"/>
      <c r="GB231" s="39"/>
      <c r="GC231" s="39"/>
      <c r="GD231" s="39"/>
      <c r="GE231" s="39"/>
      <c r="GF231" s="39"/>
      <c r="GG231" s="39"/>
      <c r="GH231" s="39"/>
      <c r="GI231" s="39"/>
      <c r="GJ231" s="39"/>
      <c r="GK231" s="39"/>
      <c r="GL231" s="39"/>
      <c r="GM231" s="39"/>
      <c r="GN231" s="39"/>
      <c r="GO231" s="39"/>
      <c r="GP231" s="39"/>
      <c r="GQ231" s="39"/>
      <c r="GR231" s="39"/>
      <c r="GS231" s="39"/>
      <c r="GT231" s="39"/>
      <c r="GU231" s="39"/>
      <c r="GV231" s="39"/>
      <c r="GW231" s="39"/>
      <c r="GX231" s="39"/>
      <c r="GY231" s="39"/>
      <c r="GZ231" s="39"/>
      <c r="HA231" s="39"/>
      <c r="HB231" s="39"/>
      <c r="HC231" s="39"/>
      <c r="HD231" s="39"/>
      <c r="HE231" s="39"/>
      <c r="HF231" s="39"/>
      <c r="HG231" s="39"/>
      <c r="HH231" s="39"/>
      <c r="HI231" s="39"/>
      <c r="HJ231" s="39"/>
      <c r="HK231" s="39"/>
      <c r="HL231" s="39"/>
      <c r="HM231" s="39"/>
      <c r="HN231" s="39"/>
      <c r="HO231" s="39"/>
      <c r="HP231" s="39"/>
      <c r="HQ231" s="39"/>
      <c r="HR231" s="39"/>
      <c r="HS231" s="39"/>
      <c r="HT231" s="39"/>
      <c r="HU231" s="39"/>
      <c r="HV231" s="39"/>
      <c r="HW231" s="39"/>
      <c r="HX231" s="39"/>
      <c r="HY231" s="39"/>
      <c r="HZ231" s="39"/>
      <c r="IA231" s="39"/>
      <c r="IB231" s="39"/>
      <c r="IC231" s="39"/>
      <c r="ID231" s="39"/>
      <c r="IE231" s="39"/>
      <c r="IF231" s="39"/>
      <c r="IG231" s="39"/>
      <c r="IH231" s="39"/>
      <c r="II231" s="39"/>
      <c r="IJ231" s="39"/>
      <c r="IK231" s="39"/>
      <c r="IL231" s="39"/>
      <c r="IM231" s="39"/>
      <c r="IN231" s="39"/>
      <c r="IO231" s="39"/>
      <c r="IP231" s="39"/>
      <c r="IQ231" s="39"/>
      <c r="IR231" s="39"/>
      <c r="IS231" s="39"/>
      <c r="IT231" s="39"/>
      <c r="IU231" s="39"/>
      <c r="IV231" s="39"/>
      <c r="IW231" s="39"/>
      <c r="IX231" s="39"/>
      <c r="IY231" s="39"/>
      <c r="IZ231" s="39"/>
      <c r="JA231" s="39"/>
      <c r="JB231" s="39"/>
      <c r="JC231" s="39"/>
      <c r="JD231" s="39"/>
      <c r="JE231" s="39"/>
      <c r="JF231" s="39"/>
      <c r="JG231" s="39"/>
      <c r="JH231" s="39"/>
      <c r="JI231" s="39"/>
      <c r="JJ231" s="39"/>
      <c r="JK231" s="39"/>
      <c r="JL231" s="39"/>
      <c r="JM231" s="39"/>
      <c r="JN231" s="39"/>
      <c r="JO231" s="39"/>
      <c r="JP231" s="39"/>
      <c r="JQ231" s="39"/>
      <c r="JR231" s="39"/>
      <c r="JS231" s="39"/>
      <c r="JT231" s="39"/>
      <c r="JU231" s="39"/>
      <c r="JV231" s="39"/>
      <c r="JW231" s="39"/>
      <c r="JX231" s="39"/>
      <c r="JY231" s="39"/>
      <c r="JZ231" s="39"/>
      <c r="KA231" s="39"/>
      <c r="KB231" s="39"/>
      <c r="KC231" s="39"/>
      <c r="KD231" s="39"/>
      <c r="KE231" s="39"/>
      <c r="KF231" s="39"/>
      <c r="KG231" s="39"/>
      <c r="KH231" s="39"/>
      <c r="KI231" s="39"/>
      <c r="KJ231" s="39"/>
      <c r="KK231" s="39"/>
      <c r="KL231" s="39"/>
    </row>
    <row r="232" spans="1:300" s="41" customFormat="1" ht="31.95" customHeight="1" x14ac:dyDescent="0.3">
      <c r="A232" s="48" t="s">
        <v>1103</v>
      </c>
      <c r="B232" s="49" t="s">
        <v>1137</v>
      </c>
      <c r="C232" s="50" t="s">
        <v>33</v>
      </c>
      <c r="D232" s="49" t="s">
        <v>18</v>
      </c>
      <c r="E232" s="51" t="s">
        <v>59</v>
      </c>
      <c r="F232" s="51" t="s">
        <v>1152</v>
      </c>
      <c r="G232" s="21"/>
      <c r="H232" s="21">
        <v>51.79</v>
      </c>
      <c r="I232" s="53">
        <f>VLOOKUP(A:A,'[1]ALL Carpet'!$A:$M,13,0)</f>
        <v>29.79</v>
      </c>
      <c r="J232" s="54">
        <v>1.3</v>
      </c>
      <c r="K232" s="54">
        <f>SUM(I232:J232)</f>
        <v>31.09</v>
      </c>
      <c r="L232" s="54" t="s">
        <v>20</v>
      </c>
      <c r="M232" s="54" t="s">
        <v>20</v>
      </c>
      <c r="N232" s="52"/>
      <c r="O232" s="21">
        <f>H232*0.8</f>
        <v>41.432000000000002</v>
      </c>
      <c r="P232" s="52" t="s">
        <v>20</v>
      </c>
      <c r="Q232" s="21" t="s">
        <v>1332</v>
      </c>
      <c r="R232" s="24" t="e">
        <f t="shared" si="35"/>
        <v>#DIV/0!</v>
      </c>
      <c r="S232" s="29">
        <f t="shared" si="31"/>
        <v>0.19999999999999996</v>
      </c>
      <c r="T232" s="51" t="s">
        <v>21</v>
      </c>
      <c r="U232" s="42" t="s">
        <v>22</v>
      </c>
      <c r="V232" s="51" t="s">
        <v>810</v>
      </c>
      <c r="W232" s="20" t="s">
        <v>808</v>
      </c>
      <c r="X232" s="19" t="s">
        <v>25</v>
      </c>
      <c r="Y232" s="20" t="s">
        <v>26</v>
      </c>
      <c r="Z232" s="20" t="s">
        <v>1003</v>
      </c>
      <c r="AA232" s="20" t="s">
        <v>28</v>
      </c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C232" s="55"/>
      <c r="DD232" s="55"/>
      <c r="DE232" s="55"/>
      <c r="DF232" s="55"/>
      <c r="DG232" s="55"/>
      <c r="DH232" s="55"/>
      <c r="DI232" s="55"/>
      <c r="DJ232" s="55"/>
      <c r="DK232" s="55"/>
      <c r="DL232" s="55"/>
      <c r="DM232" s="55"/>
      <c r="DN232" s="55"/>
      <c r="DO232" s="55"/>
      <c r="DP232" s="55"/>
      <c r="DQ232" s="55"/>
      <c r="DR232" s="55"/>
      <c r="DS232" s="55"/>
      <c r="DT232" s="55"/>
      <c r="DU232" s="55"/>
      <c r="DV232" s="55"/>
      <c r="DW232" s="55"/>
      <c r="DX232" s="55"/>
      <c r="DY232" s="55"/>
      <c r="DZ232" s="55"/>
      <c r="EA232" s="55"/>
      <c r="EB232" s="55"/>
      <c r="EC232" s="55"/>
      <c r="ED232" s="55"/>
      <c r="EE232" s="55"/>
      <c r="EF232" s="55"/>
      <c r="EG232" s="55"/>
      <c r="EH232" s="55"/>
      <c r="EI232" s="55"/>
      <c r="EJ232" s="55"/>
      <c r="EK232" s="55"/>
      <c r="EL232" s="55"/>
      <c r="EM232" s="55"/>
      <c r="EN232" s="55"/>
      <c r="EO232" s="55"/>
      <c r="EP232" s="55"/>
      <c r="EQ232" s="55"/>
      <c r="ER232" s="55"/>
      <c r="ES232" s="55"/>
      <c r="ET232" s="55"/>
      <c r="EU232" s="55"/>
      <c r="EV232" s="55"/>
      <c r="EW232" s="55"/>
      <c r="EX232" s="55"/>
      <c r="EY232" s="55"/>
      <c r="EZ232" s="55"/>
      <c r="FA232" s="55"/>
      <c r="FB232" s="55"/>
      <c r="FC232" s="55"/>
      <c r="FD232" s="55"/>
      <c r="FE232" s="55"/>
      <c r="FF232" s="55"/>
      <c r="FG232" s="55"/>
      <c r="FH232" s="55"/>
      <c r="FI232" s="55"/>
      <c r="FJ232" s="55"/>
      <c r="FK232" s="55"/>
      <c r="FL232" s="55"/>
      <c r="FM232" s="55"/>
      <c r="FN232" s="55"/>
      <c r="FO232" s="55"/>
      <c r="FP232" s="55"/>
      <c r="FQ232" s="55"/>
      <c r="FR232" s="55"/>
      <c r="FS232" s="55"/>
      <c r="FT232" s="55"/>
      <c r="FU232" s="55"/>
      <c r="FV232" s="55"/>
      <c r="FW232" s="55"/>
      <c r="FX232" s="55"/>
      <c r="FY232" s="55"/>
      <c r="FZ232" s="55"/>
      <c r="GA232" s="55"/>
      <c r="GB232" s="55"/>
      <c r="GC232" s="55"/>
      <c r="GD232" s="55"/>
      <c r="GE232" s="55"/>
      <c r="GF232" s="55"/>
      <c r="GG232" s="55"/>
      <c r="GH232" s="55"/>
      <c r="GI232" s="55"/>
      <c r="GJ232" s="55"/>
      <c r="GK232" s="55"/>
      <c r="GL232" s="55"/>
      <c r="GM232" s="55"/>
      <c r="GN232" s="55"/>
      <c r="GO232" s="55"/>
      <c r="GP232" s="55"/>
      <c r="GQ232" s="55"/>
      <c r="GR232" s="55"/>
      <c r="GS232" s="55"/>
      <c r="GT232" s="55"/>
      <c r="GU232" s="55"/>
      <c r="GV232" s="55"/>
      <c r="GW232" s="55"/>
      <c r="GX232" s="55"/>
      <c r="GY232" s="55"/>
      <c r="GZ232" s="55"/>
      <c r="HA232" s="55"/>
      <c r="HB232" s="55"/>
      <c r="HC232" s="55"/>
      <c r="HD232" s="55"/>
      <c r="HE232" s="55"/>
      <c r="HF232" s="55"/>
      <c r="HG232" s="55"/>
      <c r="HH232" s="55"/>
      <c r="HI232" s="55"/>
      <c r="HJ232" s="55"/>
      <c r="HK232" s="55"/>
      <c r="HL232" s="55"/>
      <c r="HM232" s="55"/>
      <c r="HN232" s="55"/>
      <c r="HO232" s="55"/>
      <c r="HP232" s="55"/>
      <c r="HQ232" s="55"/>
      <c r="HR232" s="55"/>
      <c r="HS232" s="55"/>
      <c r="HT232" s="55"/>
      <c r="HU232" s="55"/>
      <c r="HV232" s="55"/>
      <c r="HW232" s="55"/>
      <c r="HX232" s="55"/>
      <c r="HY232" s="55"/>
      <c r="HZ232" s="55"/>
      <c r="IA232" s="55"/>
      <c r="IB232" s="55"/>
      <c r="IC232" s="55"/>
      <c r="ID232" s="55"/>
      <c r="IE232" s="55"/>
      <c r="IF232" s="55"/>
      <c r="IG232" s="55"/>
      <c r="IH232" s="55"/>
      <c r="II232" s="55"/>
      <c r="IJ232" s="55"/>
      <c r="IK232" s="55"/>
      <c r="IL232" s="55"/>
      <c r="IM232" s="55"/>
      <c r="IN232" s="55"/>
      <c r="IO232" s="55"/>
      <c r="IP232" s="55"/>
      <c r="IQ232" s="55"/>
      <c r="IR232" s="55"/>
      <c r="IS232" s="55"/>
      <c r="IT232" s="55"/>
      <c r="IU232" s="55"/>
      <c r="IV232" s="55"/>
      <c r="IW232" s="55"/>
      <c r="IX232" s="55"/>
      <c r="IY232" s="55"/>
      <c r="IZ232" s="55"/>
      <c r="JA232" s="55"/>
      <c r="JB232" s="55"/>
      <c r="JC232" s="55"/>
      <c r="JD232" s="55"/>
      <c r="JE232" s="55"/>
      <c r="JF232" s="55"/>
      <c r="JG232" s="55"/>
      <c r="JH232" s="55"/>
      <c r="JI232" s="55"/>
      <c r="JJ232" s="55"/>
      <c r="JK232" s="55"/>
      <c r="JL232" s="55"/>
      <c r="JM232" s="55"/>
      <c r="JN232" s="55"/>
      <c r="JO232" s="55"/>
      <c r="JP232" s="55"/>
      <c r="JQ232" s="55"/>
      <c r="JR232" s="55"/>
      <c r="JS232" s="55"/>
      <c r="JT232" s="55"/>
      <c r="JU232" s="55"/>
      <c r="JV232" s="55"/>
      <c r="JW232" s="55"/>
      <c r="JX232" s="55"/>
      <c r="JY232" s="55"/>
      <c r="JZ232" s="55"/>
      <c r="KA232" s="55"/>
      <c r="KB232" s="55"/>
      <c r="KC232" s="55"/>
      <c r="KD232" s="55"/>
      <c r="KE232" s="55"/>
      <c r="KF232" s="55"/>
      <c r="KG232" s="55"/>
      <c r="KH232" s="55"/>
      <c r="KI232" s="55"/>
      <c r="KJ232" s="55"/>
      <c r="KK232" s="55"/>
      <c r="KL232" s="55"/>
      <c r="KM232" s="56"/>
      <c r="KN232" s="56"/>
    </row>
    <row r="233" spans="1:300" s="41" customFormat="1" ht="31.95" customHeight="1" x14ac:dyDescent="0.3">
      <c r="A233" s="17" t="s">
        <v>295</v>
      </c>
      <c r="B233" s="18" t="s">
        <v>294</v>
      </c>
      <c r="C233" s="19" t="s">
        <v>29</v>
      </c>
      <c r="D233" s="18" t="s">
        <v>39</v>
      </c>
      <c r="E233" s="20" t="s">
        <v>230</v>
      </c>
      <c r="F233" s="20" t="s">
        <v>1163</v>
      </c>
      <c r="G233" s="21">
        <v>52.350000000000009</v>
      </c>
      <c r="H233" s="21">
        <v>54.967500000000008</v>
      </c>
      <c r="I233" s="22">
        <v>27.350000000000005</v>
      </c>
      <c r="J233" s="23">
        <v>0.9</v>
      </c>
      <c r="K233" s="23">
        <v>31.250000000000004</v>
      </c>
      <c r="L233" s="23">
        <v>33.25</v>
      </c>
      <c r="M233" s="23">
        <v>2</v>
      </c>
      <c r="N233" s="21">
        <f t="shared" ref="N233:N246" si="38">K233*1.3</f>
        <v>40.625000000000007</v>
      </c>
      <c r="O233" s="21">
        <f t="shared" ref="O233:O246" si="39">(N233*4%)+N233</f>
        <v>42.250000000000007</v>
      </c>
      <c r="P233" s="21">
        <f>N233+M233</f>
        <v>42.625000000000007</v>
      </c>
      <c r="Q233" s="21">
        <f>O233+M233</f>
        <v>44.250000000000007</v>
      </c>
      <c r="R233" s="24">
        <f t="shared" si="35"/>
        <v>0.23076923076923081</v>
      </c>
      <c r="S233" s="29">
        <f t="shared" si="31"/>
        <v>0.23136398781097919</v>
      </c>
      <c r="T233" s="20" t="s">
        <v>21</v>
      </c>
      <c r="U233" s="42" t="s">
        <v>30</v>
      </c>
      <c r="V233" s="20" t="s">
        <v>23</v>
      </c>
      <c r="W233" s="20" t="s">
        <v>808</v>
      </c>
      <c r="X233" s="19" t="s">
        <v>25</v>
      </c>
      <c r="Y233" s="20" t="s">
        <v>462</v>
      </c>
      <c r="Z233" s="20" t="s">
        <v>1004</v>
      </c>
      <c r="AA233" s="20" t="s">
        <v>28</v>
      </c>
    </row>
    <row r="234" spans="1:300" s="41" customFormat="1" ht="31.95" customHeight="1" x14ac:dyDescent="0.3">
      <c r="A234" s="17" t="s">
        <v>1045</v>
      </c>
      <c r="B234" s="18" t="s">
        <v>294</v>
      </c>
      <c r="C234" s="19" t="s">
        <v>29</v>
      </c>
      <c r="D234" s="18" t="s">
        <v>36</v>
      </c>
      <c r="E234" s="20" t="s">
        <v>230</v>
      </c>
      <c r="F234" s="20" t="s">
        <v>1163</v>
      </c>
      <c r="G234" s="21">
        <v>55.850000000000009</v>
      </c>
      <c r="H234" s="21">
        <v>58.642500000000013</v>
      </c>
      <c r="I234" s="22">
        <v>30.850000000000009</v>
      </c>
      <c r="J234" s="23">
        <v>1.1000000000000001</v>
      </c>
      <c r="K234" s="23">
        <v>31.95000000000001</v>
      </c>
      <c r="L234" s="23">
        <v>33.95000000000001</v>
      </c>
      <c r="M234" s="23">
        <v>2</v>
      </c>
      <c r="N234" s="21">
        <f t="shared" si="38"/>
        <v>41.535000000000011</v>
      </c>
      <c r="O234" s="21">
        <f t="shared" si="39"/>
        <v>43.196400000000011</v>
      </c>
      <c r="P234" s="21">
        <f>N234+M234</f>
        <v>43.535000000000011</v>
      </c>
      <c r="Q234" s="21">
        <f>O234+M234</f>
        <v>45.196400000000011</v>
      </c>
      <c r="R234" s="24">
        <f t="shared" si="35"/>
        <v>0.23076923076923073</v>
      </c>
      <c r="S234" s="29">
        <f t="shared" si="31"/>
        <v>0.26339429594577307</v>
      </c>
      <c r="T234" s="20" t="s">
        <v>21</v>
      </c>
      <c r="U234" s="42" t="s">
        <v>30</v>
      </c>
      <c r="V234" s="20" t="s">
        <v>23</v>
      </c>
      <c r="W234" s="20" t="s">
        <v>808</v>
      </c>
      <c r="X234" s="19" t="s">
        <v>25</v>
      </c>
      <c r="Y234" s="20" t="s">
        <v>412</v>
      </c>
      <c r="Z234" s="20" t="s">
        <v>1005</v>
      </c>
      <c r="AA234" s="20" t="s">
        <v>28</v>
      </c>
    </row>
    <row r="235" spans="1:300" s="41" customFormat="1" ht="31.95" customHeight="1" x14ac:dyDescent="0.3">
      <c r="A235" s="17" t="s">
        <v>296</v>
      </c>
      <c r="B235" s="18" t="s">
        <v>297</v>
      </c>
      <c r="C235" s="19" t="s">
        <v>33</v>
      </c>
      <c r="D235" s="18" t="s">
        <v>18</v>
      </c>
      <c r="E235" s="20" t="s">
        <v>157</v>
      </c>
      <c r="F235" s="20" t="s">
        <v>1194</v>
      </c>
      <c r="G235" s="21">
        <v>48.650000000000006</v>
      </c>
      <c r="H235" s="21">
        <v>51.082500000000003</v>
      </c>
      <c r="I235" s="22">
        <v>23.650000000000006</v>
      </c>
      <c r="J235" s="23">
        <v>1.3</v>
      </c>
      <c r="K235" s="23">
        <v>27.950000000000006</v>
      </c>
      <c r="L235" s="23" t="s">
        <v>20</v>
      </c>
      <c r="M235" s="23" t="s">
        <v>20</v>
      </c>
      <c r="N235" s="21">
        <f t="shared" si="38"/>
        <v>36.335000000000008</v>
      </c>
      <c r="O235" s="21">
        <f t="shared" si="39"/>
        <v>37.78840000000001</v>
      </c>
      <c r="P235" s="21" t="s">
        <v>20</v>
      </c>
      <c r="Q235" s="21" t="s">
        <v>1332</v>
      </c>
      <c r="R235" s="24">
        <f t="shared" si="35"/>
        <v>0.23076923076923075</v>
      </c>
      <c r="S235" s="29">
        <f t="shared" si="31"/>
        <v>0.26024763862379469</v>
      </c>
      <c r="T235" s="20" t="s">
        <v>21</v>
      </c>
      <c r="U235" s="19" t="s">
        <v>22</v>
      </c>
      <c r="V235" s="20" t="s">
        <v>23</v>
      </c>
      <c r="W235" s="20" t="s">
        <v>808</v>
      </c>
      <c r="X235" s="19" t="s">
        <v>25</v>
      </c>
      <c r="Y235" s="20" t="s">
        <v>26</v>
      </c>
      <c r="Z235" s="20" t="s">
        <v>1003</v>
      </c>
      <c r="AA235" s="20" t="s">
        <v>28</v>
      </c>
    </row>
    <row r="236" spans="1:300" s="41" customFormat="1" ht="31.95" customHeight="1" x14ac:dyDescent="0.3">
      <c r="A236" s="17" t="s">
        <v>298</v>
      </c>
      <c r="B236" s="18" t="s">
        <v>299</v>
      </c>
      <c r="C236" s="19" t="s">
        <v>33</v>
      </c>
      <c r="D236" s="18" t="s">
        <v>18</v>
      </c>
      <c r="E236" s="20" t="s">
        <v>129</v>
      </c>
      <c r="F236" s="20" t="s">
        <v>1167</v>
      </c>
      <c r="G236" s="21">
        <v>56.79</v>
      </c>
      <c r="H236" s="21">
        <v>59.6295</v>
      </c>
      <c r="I236" s="22">
        <v>31.79</v>
      </c>
      <c r="J236" s="23">
        <v>1.3</v>
      </c>
      <c r="K236" s="23">
        <v>33.089999999999996</v>
      </c>
      <c r="L236" s="23" t="s">
        <v>20</v>
      </c>
      <c r="M236" s="23" t="s">
        <v>20</v>
      </c>
      <c r="N236" s="21">
        <f t="shared" si="38"/>
        <v>43.016999999999996</v>
      </c>
      <c r="O236" s="21">
        <f t="shared" si="39"/>
        <v>44.737679999999997</v>
      </c>
      <c r="P236" s="21" t="s">
        <v>20</v>
      </c>
      <c r="Q236" s="21" t="s">
        <v>1332</v>
      </c>
      <c r="R236" s="24">
        <f t="shared" si="35"/>
        <v>0.23076923076923078</v>
      </c>
      <c r="S236" s="29">
        <f t="shared" si="31"/>
        <v>0.24973913918446411</v>
      </c>
      <c r="T236" s="20" t="s">
        <v>21</v>
      </c>
      <c r="U236" s="19" t="s">
        <v>22</v>
      </c>
      <c r="V236" s="20" t="s">
        <v>23</v>
      </c>
      <c r="W236" s="20" t="s">
        <v>808</v>
      </c>
      <c r="X236" s="19" t="s">
        <v>25</v>
      </c>
      <c r="Y236" s="20" t="s">
        <v>26</v>
      </c>
      <c r="Z236" s="20" t="s">
        <v>1003</v>
      </c>
      <c r="AA236" s="20" t="s">
        <v>28</v>
      </c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39"/>
      <c r="CG236" s="39"/>
      <c r="CH236" s="39"/>
      <c r="CI236" s="39"/>
      <c r="CJ236" s="39"/>
      <c r="CK236" s="39"/>
      <c r="CL236" s="39"/>
      <c r="CM236" s="39"/>
      <c r="CN236" s="39"/>
      <c r="CO236" s="39"/>
      <c r="CP236" s="39"/>
      <c r="CQ236" s="39"/>
      <c r="CR236" s="39"/>
      <c r="CS236" s="39"/>
      <c r="CT236" s="39"/>
      <c r="CU236" s="39"/>
      <c r="CV236" s="39"/>
      <c r="CW236" s="39"/>
      <c r="CX236" s="39"/>
      <c r="CY236" s="39"/>
      <c r="CZ236" s="39"/>
      <c r="DA236" s="39"/>
      <c r="DB236" s="39"/>
      <c r="DC236" s="39"/>
      <c r="DD236" s="39"/>
      <c r="DE236" s="39"/>
      <c r="DF236" s="39"/>
      <c r="DG236" s="39"/>
      <c r="DH236" s="39"/>
      <c r="DI236" s="39"/>
      <c r="DJ236" s="39"/>
      <c r="DK236" s="39"/>
      <c r="DL236" s="39"/>
      <c r="DM236" s="39"/>
      <c r="DN236" s="39"/>
      <c r="DO236" s="39"/>
      <c r="DP236" s="39"/>
      <c r="DQ236" s="39"/>
      <c r="DR236" s="39"/>
      <c r="DS236" s="39"/>
      <c r="DT236" s="39"/>
      <c r="DU236" s="39"/>
      <c r="DV236" s="39"/>
      <c r="DW236" s="39"/>
      <c r="DX236" s="39"/>
      <c r="DY236" s="39"/>
      <c r="DZ236" s="39"/>
      <c r="EA236" s="39"/>
      <c r="EB236" s="39"/>
      <c r="EC236" s="39"/>
      <c r="ED236" s="39"/>
      <c r="EE236" s="39"/>
      <c r="EF236" s="39"/>
      <c r="EG236" s="39"/>
      <c r="EH236" s="39"/>
      <c r="EI236" s="39"/>
      <c r="EJ236" s="39"/>
      <c r="EK236" s="39"/>
      <c r="EL236" s="39"/>
      <c r="EM236" s="39"/>
      <c r="EN236" s="39"/>
      <c r="EO236" s="39"/>
      <c r="EP236" s="39"/>
      <c r="EQ236" s="39"/>
      <c r="ER236" s="39"/>
      <c r="ES236" s="39"/>
      <c r="ET236" s="39"/>
      <c r="EU236" s="39"/>
      <c r="EV236" s="39"/>
      <c r="EW236" s="39"/>
      <c r="EX236" s="39"/>
      <c r="EY236" s="39"/>
      <c r="EZ236" s="39"/>
      <c r="FA236" s="39"/>
      <c r="FB236" s="39"/>
      <c r="FC236" s="39"/>
      <c r="FD236" s="39"/>
      <c r="FE236" s="39"/>
      <c r="FF236" s="39"/>
      <c r="FG236" s="39"/>
      <c r="FH236" s="39"/>
      <c r="FI236" s="39"/>
      <c r="FJ236" s="39"/>
      <c r="FK236" s="39"/>
      <c r="FL236" s="39"/>
      <c r="FM236" s="39"/>
      <c r="FN236" s="39"/>
      <c r="FO236" s="39"/>
      <c r="FP236" s="39"/>
      <c r="FQ236" s="39"/>
      <c r="FR236" s="39"/>
      <c r="FS236" s="39"/>
      <c r="FT236" s="39"/>
      <c r="FU236" s="39"/>
      <c r="FV236" s="39"/>
      <c r="FW236" s="39"/>
      <c r="FX236" s="39"/>
      <c r="FY236" s="39"/>
      <c r="FZ236" s="39"/>
      <c r="GA236" s="39"/>
      <c r="GB236" s="39"/>
      <c r="GC236" s="39"/>
      <c r="GD236" s="39"/>
      <c r="GE236" s="39"/>
      <c r="GF236" s="39"/>
      <c r="GG236" s="39"/>
      <c r="GH236" s="39"/>
      <c r="GI236" s="39"/>
      <c r="GJ236" s="39"/>
      <c r="GK236" s="39"/>
      <c r="GL236" s="39"/>
      <c r="GM236" s="39"/>
      <c r="GN236" s="39"/>
      <c r="GO236" s="39"/>
      <c r="GP236" s="39"/>
      <c r="GQ236" s="39"/>
      <c r="GR236" s="39"/>
      <c r="GS236" s="39"/>
      <c r="GT236" s="39"/>
      <c r="GU236" s="39"/>
      <c r="GV236" s="39"/>
      <c r="GW236" s="39"/>
      <c r="GX236" s="39"/>
      <c r="GY236" s="39"/>
      <c r="GZ236" s="39"/>
      <c r="HA236" s="39"/>
      <c r="HB236" s="39"/>
      <c r="HC236" s="39"/>
      <c r="HD236" s="39"/>
      <c r="HE236" s="39"/>
      <c r="HF236" s="39"/>
      <c r="HG236" s="39"/>
      <c r="HH236" s="39"/>
      <c r="HI236" s="39"/>
      <c r="HJ236" s="39"/>
      <c r="HK236" s="39"/>
      <c r="HL236" s="39"/>
      <c r="HM236" s="39"/>
      <c r="HN236" s="39"/>
      <c r="HO236" s="39"/>
      <c r="HP236" s="39"/>
      <c r="HQ236" s="39"/>
      <c r="HR236" s="39"/>
      <c r="HS236" s="39"/>
      <c r="HT236" s="39"/>
      <c r="HU236" s="39"/>
      <c r="HV236" s="39"/>
      <c r="HW236" s="39"/>
      <c r="HX236" s="39"/>
      <c r="HY236" s="39"/>
      <c r="HZ236" s="39"/>
      <c r="IA236" s="39"/>
      <c r="IB236" s="39"/>
      <c r="IC236" s="39"/>
      <c r="ID236" s="39"/>
      <c r="IE236" s="39"/>
      <c r="IF236" s="39"/>
      <c r="IG236" s="39"/>
      <c r="IH236" s="39"/>
      <c r="II236" s="39"/>
      <c r="IJ236" s="39"/>
      <c r="IK236" s="39"/>
      <c r="IL236" s="39"/>
      <c r="IM236" s="39"/>
      <c r="IN236" s="39"/>
      <c r="IO236" s="39"/>
      <c r="IP236" s="39"/>
      <c r="IQ236" s="39"/>
      <c r="IR236" s="39"/>
      <c r="IS236" s="39"/>
      <c r="IT236" s="39"/>
      <c r="IU236" s="39"/>
      <c r="IV236" s="39"/>
      <c r="IW236" s="39"/>
      <c r="IX236" s="39"/>
      <c r="IY236" s="39"/>
      <c r="IZ236" s="39"/>
      <c r="JA236" s="39"/>
      <c r="JB236" s="39"/>
      <c r="JC236" s="39"/>
      <c r="JD236" s="39"/>
      <c r="JE236" s="39"/>
      <c r="JF236" s="39"/>
      <c r="JG236" s="39"/>
      <c r="JH236" s="39"/>
      <c r="JI236" s="39"/>
      <c r="JJ236" s="39"/>
      <c r="JK236" s="39"/>
      <c r="JL236" s="39"/>
      <c r="JM236" s="39"/>
      <c r="JN236" s="39"/>
      <c r="JO236" s="39"/>
      <c r="JP236" s="39"/>
      <c r="JQ236" s="39"/>
      <c r="JR236" s="39"/>
      <c r="JS236" s="39"/>
      <c r="JT236" s="39"/>
      <c r="JU236" s="39"/>
      <c r="JV236" s="39"/>
      <c r="JW236" s="39"/>
      <c r="JX236" s="39"/>
      <c r="JY236" s="39"/>
      <c r="JZ236" s="39"/>
      <c r="KA236" s="39"/>
      <c r="KB236" s="39"/>
      <c r="KC236" s="39"/>
      <c r="KD236" s="39"/>
      <c r="KE236" s="39"/>
      <c r="KF236" s="39"/>
      <c r="KG236" s="39"/>
      <c r="KH236" s="39"/>
      <c r="KI236" s="39"/>
      <c r="KJ236" s="39"/>
      <c r="KK236" s="39"/>
      <c r="KL236" s="39"/>
    </row>
    <row r="237" spans="1:300" s="41" customFormat="1" ht="31.95" customHeight="1" x14ac:dyDescent="0.3">
      <c r="A237" s="17" t="s">
        <v>300</v>
      </c>
      <c r="B237" s="18" t="s">
        <v>301</v>
      </c>
      <c r="C237" s="19" t="s">
        <v>17</v>
      </c>
      <c r="D237" s="18" t="s">
        <v>193</v>
      </c>
      <c r="E237" s="20" t="s">
        <v>180</v>
      </c>
      <c r="F237" s="20" t="s">
        <v>1192</v>
      </c>
      <c r="G237" s="21">
        <v>101.1</v>
      </c>
      <c r="H237" s="21">
        <v>106.155</v>
      </c>
      <c r="I237" s="22">
        <v>56.1</v>
      </c>
      <c r="J237" s="23">
        <v>1.3</v>
      </c>
      <c r="K237" s="23">
        <v>57.4</v>
      </c>
      <c r="L237" s="23" t="s">
        <v>20</v>
      </c>
      <c r="M237" s="23" t="s">
        <v>20</v>
      </c>
      <c r="N237" s="21">
        <f t="shared" si="38"/>
        <v>74.62</v>
      </c>
      <c r="O237" s="21">
        <f t="shared" si="39"/>
        <v>77.604800000000012</v>
      </c>
      <c r="P237" s="21" t="s">
        <v>20</v>
      </c>
      <c r="Q237" s="21" t="s">
        <v>1332</v>
      </c>
      <c r="R237" s="24">
        <f t="shared" si="35"/>
        <v>0.23076923076923084</v>
      </c>
      <c r="S237" s="29">
        <f t="shared" si="31"/>
        <v>0.26894823606989771</v>
      </c>
      <c r="T237" s="20" t="s">
        <v>21</v>
      </c>
      <c r="U237" s="19" t="s">
        <v>22</v>
      </c>
      <c r="V237" s="20" t="s">
        <v>23</v>
      </c>
      <c r="W237" s="20" t="s">
        <v>808</v>
      </c>
      <c r="X237" s="19" t="s">
        <v>25</v>
      </c>
      <c r="Y237" s="20" t="s">
        <v>26</v>
      </c>
      <c r="Z237" s="20" t="s">
        <v>1003</v>
      </c>
      <c r="AA237" s="20" t="s">
        <v>28</v>
      </c>
    </row>
    <row r="238" spans="1:300" s="41" customFormat="1" ht="31.95" customHeight="1" x14ac:dyDescent="0.3">
      <c r="A238" s="17" t="s">
        <v>302</v>
      </c>
      <c r="B238" s="18" t="s">
        <v>303</v>
      </c>
      <c r="C238" s="19" t="s">
        <v>77</v>
      </c>
      <c r="D238" s="18" t="s">
        <v>18</v>
      </c>
      <c r="E238" s="20" t="s">
        <v>111</v>
      </c>
      <c r="F238" s="20" t="s">
        <v>1185</v>
      </c>
      <c r="G238" s="21">
        <f>N238*1.25</f>
        <v>40.300000000000004</v>
      </c>
      <c r="H238" s="21">
        <v>42.315000000000005</v>
      </c>
      <c r="I238" s="22">
        <v>20.5</v>
      </c>
      <c r="J238" s="23">
        <v>1.3</v>
      </c>
      <c r="K238" s="23">
        <v>24.8</v>
      </c>
      <c r="L238" s="23" t="s">
        <v>20</v>
      </c>
      <c r="M238" s="23" t="s">
        <v>20</v>
      </c>
      <c r="N238" s="21">
        <f t="shared" si="38"/>
        <v>32.24</v>
      </c>
      <c r="O238" s="21">
        <f t="shared" si="39"/>
        <v>33.529600000000002</v>
      </c>
      <c r="P238" s="21" t="s">
        <v>20</v>
      </c>
      <c r="Q238" s="21" t="s">
        <v>1332</v>
      </c>
      <c r="R238" s="24">
        <f t="shared" si="35"/>
        <v>0.23076923076923078</v>
      </c>
      <c r="S238" s="29">
        <f t="shared" si="31"/>
        <v>0.20761904761904765</v>
      </c>
      <c r="T238" s="20" t="s">
        <v>21</v>
      </c>
      <c r="U238" s="19" t="s">
        <v>22</v>
      </c>
      <c r="V238" s="20" t="s">
        <v>23</v>
      </c>
      <c r="W238" s="20" t="s">
        <v>808</v>
      </c>
      <c r="X238" s="19" t="s">
        <v>25</v>
      </c>
      <c r="Y238" s="20" t="s">
        <v>26</v>
      </c>
      <c r="Z238" s="20" t="s">
        <v>1003</v>
      </c>
      <c r="AA238" s="20" t="s">
        <v>28</v>
      </c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  <c r="BK238" s="39"/>
      <c r="BL238" s="39"/>
      <c r="BM238" s="39"/>
      <c r="BN238" s="39"/>
      <c r="BO238" s="39"/>
      <c r="BP238" s="39"/>
      <c r="BQ238" s="39"/>
      <c r="BR238" s="39"/>
      <c r="BS238" s="39"/>
      <c r="BT238" s="39"/>
      <c r="BU238" s="39"/>
      <c r="BV238" s="39"/>
      <c r="BW238" s="39"/>
      <c r="BX238" s="39"/>
      <c r="BY238" s="39"/>
      <c r="BZ238" s="39"/>
      <c r="CA238" s="39"/>
      <c r="CB238" s="39"/>
      <c r="CC238" s="39"/>
      <c r="CD238" s="39"/>
      <c r="CE238" s="39"/>
      <c r="CF238" s="39"/>
      <c r="CG238" s="39"/>
      <c r="CH238" s="39"/>
      <c r="CI238" s="39"/>
      <c r="CJ238" s="39"/>
      <c r="CK238" s="39"/>
      <c r="CL238" s="39"/>
      <c r="CM238" s="39"/>
      <c r="CN238" s="39"/>
      <c r="CO238" s="39"/>
      <c r="CP238" s="39"/>
      <c r="CQ238" s="39"/>
      <c r="CR238" s="39"/>
      <c r="CS238" s="39"/>
      <c r="CT238" s="39"/>
      <c r="CU238" s="39"/>
      <c r="CV238" s="39"/>
      <c r="CW238" s="39"/>
      <c r="CX238" s="39"/>
      <c r="CY238" s="39"/>
      <c r="CZ238" s="39"/>
      <c r="DA238" s="39"/>
      <c r="DB238" s="39"/>
      <c r="DC238" s="39"/>
      <c r="DD238" s="39"/>
      <c r="DE238" s="39"/>
      <c r="DF238" s="39"/>
      <c r="DG238" s="39"/>
      <c r="DH238" s="39"/>
      <c r="DI238" s="39"/>
      <c r="DJ238" s="39"/>
      <c r="DK238" s="39"/>
      <c r="DL238" s="39"/>
      <c r="DM238" s="39"/>
      <c r="DN238" s="39"/>
      <c r="DO238" s="39"/>
      <c r="DP238" s="39"/>
      <c r="DQ238" s="39"/>
      <c r="DR238" s="39"/>
      <c r="DS238" s="39"/>
      <c r="DT238" s="39"/>
      <c r="DU238" s="39"/>
      <c r="DV238" s="39"/>
      <c r="DW238" s="39"/>
      <c r="DX238" s="39"/>
      <c r="DY238" s="39"/>
      <c r="DZ238" s="39"/>
      <c r="EA238" s="39"/>
      <c r="EB238" s="39"/>
      <c r="EC238" s="39"/>
      <c r="ED238" s="39"/>
      <c r="EE238" s="39"/>
      <c r="EF238" s="39"/>
      <c r="EG238" s="39"/>
      <c r="EH238" s="39"/>
      <c r="EI238" s="39"/>
      <c r="EJ238" s="39"/>
      <c r="EK238" s="39"/>
      <c r="EL238" s="39"/>
      <c r="EM238" s="39"/>
      <c r="EN238" s="39"/>
      <c r="EO238" s="39"/>
      <c r="EP238" s="39"/>
      <c r="EQ238" s="39"/>
      <c r="ER238" s="39"/>
      <c r="ES238" s="39"/>
      <c r="ET238" s="39"/>
      <c r="EU238" s="39"/>
      <c r="EV238" s="39"/>
      <c r="EW238" s="39"/>
      <c r="EX238" s="39"/>
      <c r="EY238" s="39"/>
      <c r="EZ238" s="39"/>
      <c r="FA238" s="39"/>
      <c r="FB238" s="39"/>
      <c r="FC238" s="39"/>
      <c r="FD238" s="39"/>
      <c r="FE238" s="39"/>
      <c r="FF238" s="39"/>
      <c r="FG238" s="39"/>
      <c r="FH238" s="39"/>
      <c r="FI238" s="39"/>
      <c r="FJ238" s="39"/>
      <c r="FK238" s="39"/>
      <c r="FL238" s="39"/>
      <c r="FM238" s="39"/>
      <c r="FN238" s="39"/>
      <c r="FO238" s="39"/>
      <c r="FP238" s="39"/>
      <c r="FQ238" s="39"/>
      <c r="FR238" s="39"/>
      <c r="FS238" s="39"/>
      <c r="FT238" s="39"/>
      <c r="FU238" s="39"/>
      <c r="FV238" s="39"/>
      <c r="FW238" s="39"/>
      <c r="FX238" s="39"/>
      <c r="FY238" s="39"/>
      <c r="FZ238" s="39"/>
      <c r="GA238" s="39"/>
      <c r="GB238" s="39"/>
      <c r="GC238" s="39"/>
      <c r="GD238" s="39"/>
      <c r="GE238" s="39"/>
      <c r="GF238" s="39"/>
      <c r="GG238" s="39"/>
      <c r="GH238" s="39"/>
      <c r="GI238" s="39"/>
      <c r="GJ238" s="39"/>
      <c r="GK238" s="39"/>
      <c r="GL238" s="39"/>
      <c r="GM238" s="39"/>
      <c r="GN238" s="39"/>
      <c r="GO238" s="39"/>
      <c r="GP238" s="39"/>
      <c r="GQ238" s="39"/>
      <c r="GR238" s="39"/>
      <c r="GS238" s="39"/>
      <c r="GT238" s="39"/>
      <c r="GU238" s="39"/>
      <c r="GV238" s="39"/>
      <c r="GW238" s="39"/>
      <c r="GX238" s="39"/>
      <c r="GY238" s="39"/>
      <c r="GZ238" s="39"/>
      <c r="HA238" s="39"/>
      <c r="HB238" s="39"/>
      <c r="HC238" s="39"/>
      <c r="HD238" s="39"/>
      <c r="HE238" s="39"/>
      <c r="HF238" s="39"/>
      <c r="HG238" s="39"/>
      <c r="HH238" s="39"/>
      <c r="HI238" s="39"/>
      <c r="HJ238" s="39"/>
      <c r="HK238" s="39"/>
      <c r="HL238" s="39"/>
      <c r="HM238" s="39"/>
      <c r="HN238" s="39"/>
      <c r="HO238" s="39"/>
      <c r="HP238" s="39"/>
      <c r="HQ238" s="39"/>
      <c r="HR238" s="39"/>
      <c r="HS238" s="39"/>
      <c r="HT238" s="39"/>
      <c r="HU238" s="39"/>
      <c r="HV238" s="39"/>
      <c r="HW238" s="39"/>
      <c r="HX238" s="39"/>
      <c r="HY238" s="39"/>
      <c r="HZ238" s="39"/>
      <c r="IA238" s="39"/>
      <c r="IB238" s="39"/>
      <c r="IC238" s="39"/>
      <c r="ID238" s="39"/>
      <c r="IE238" s="39"/>
      <c r="IF238" s="39"/>
      <c r="IG238" s="39"/>
      <c r="IH238" s="39"/>
      <c r="II238" s="39"/>
      <c r="IJ238" s="39"/>
      <c r="IK238" s="39"/>
      <c r="IL238" s="39"/>
      <c r="IM238" s="39"/>
      <c r="IN238" s="39"/>
      <c r="IO238" s="39"/>
      <c r="IP238" s="39"/>
      <c r="IQ238" s="39"/>
      <c r="IR238" s="39"/>
      <c r="IS238" s="39"/>
      <c r="IT238" s="39"/>
      <c r="IU238" s="39"/>
      <c r="IV238" s="39"/>
      <c r="IW238" s="39"/>
      <c r="IX238" s="39"/>
      <c r="IY238" s="39"/>
      <c r="IZ238" s="39"/>
      <c r="JA238" s="39"/>
      <c r="JB238" s="39"/>
      <c r="JC238" s="39"/>
      <c r="JD238" s="39"/>
      <c r="JE238" s="39"/>
      <c r="JF238" s="39"/>
      <c r="JG238" s="39"/>
      <c r="JH238" s="39"/>
      <c r="JI238" s="39"/>
      <c r="JJ238" s="39"/>
      <c r="JK238" s="39"/>
      <c r="JL238" s="39"/>
      <c r="JM238" s="39"/>
      <c r="JN238" s="39"/>
      <c r="JO238" s="39"/>
      <c r="JP238" s="39"/>
      <c r="JQ238" s="39"/>
      <c r="JR238" s="39"/>
      <c r="JS238" s="39"/>
      <c r="JT238" s="39"/>
      <c r="JU238" s="39"/>
      <c r="JV238" s="39"/>
      <c r="JW238" s="39"/>
      <c r="JX238" s="39"/>
      <c r="JY238" s="39"/>
      <c r="JZ238" s="39"/>
      <c r="KA238" s="39"/>
      <c r="KB238" s="39"/>
      <c r="KC238" s="39"/>
      <c r="KD238" s="39"/>
      <c r="KE238" s="39"/>
      <c r="KF238" s="39"/>
      <c r="KG238" s="39"/>
      <c r="KH238" s="39"/>
      <c r="KI238" s="39"/>
      <c r="KJ238" s="39"/>
      <c r="KK238" s="39"/>
    </row>
    <row r="239" spans="1:300" s="41" customFormat="1" ht="31.95" customHeight="1" x14ac:dyDescent="0.3">
      <c r="A239" s="17" t="s">
        <v>1046</v>
      </c>
      <c r="B239" s="18" t="s">
        <v>303</v>
      </c>
      <c r="C239" s="19" t="s">
        <v>29</v>
      </c>
      <c r="D239" s="18" t="s">
        <v>36</v>
      </c>
      <c r="E239" s="20" t="s">
        <v>157</v>
      </c>
      <c r="F239" s="20" t="s">
        <v>1185</v>
      </c>
      <c r="G239" s="21">
        <v>41.75</v>
      </c>
      <c r="H239" s="21">
        <v>43.837499999999999</v>
      </c>
      <c r="I239" s="22">
        <v>18.750000000000004</v>
      </c>
      <c r="J239" s="23">
        <v>1.1000000000000001</v>
      </c>
      <c r="K239" s="23">
        <v>22.850000000000005</v>
      </c>
      <c r="L239" s="23">
        <v>24.850000000000005</v>
      </c>
      <c r="M239" s="23">
        <v>2</v>
      </c>
      <c r="N239" s="21">
        <f t="shared" si="38"/>
        <v>29.705000000000009</v>
      </c>
      <c r="O239" s="21">
        <f t="shared" si="39"/>
        <v>30.893200000000011</v>
      </c>
      <c r="P239" s="21">
        <f>N239+M239</f>
        <v>31.705000000000009</v>
      </c>
      <c r="Q239" s="21">
        <f>O239+M239</f>
        <v>32.893200000000007</v>
      </c>
      <c r="R239" s="24">
        <f t="shared" si="35"/>
        <v>0.23076923076923084</v>
      </c>
      <c r="S239" s="29">
        <f t="shared" si="31"/>
        <v>0.29527915597376647</v>
      </c>
      <c r="T239" s="20" t="s">
        <v>21</v>
      </c>
      <c r="U239" s="42" t="s">
        <v>30</v>
      </c>
      <c r="V239" s="20" t="s">
        <v>23</v>
      </c>
      <c r="W239" s="20" t="s">
        <v>808</v>
      </c>
      <c r="X239" s="19" t="s">
        <v>25</v>
      </c>
      <c r="Y239" s="20" t="s">
        <v>412</v>
      </c>
      <c r="Z239" s="20" t="s">
        <v>1005</v>
      </c>
      <c r="AA239" s="20" t="s">
        <v>28</v>
      </c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  <c r="BK239" s="39"/>
      <c r="BL239" s="39"/>
      <c r="BM239" s="39"/>
      <c r="BN239" s="39"/>
      <c r="BO239" s="39"/>
      <c r="BP239" s="39"/>
      <c r="BQ239" s="39"/>
      <c r="BR239" s="39"/>
      <c r="BS239" s="39"/>
      <c r="BT239" s="39"/>
      <c r="BU239" s="39"/>
      <c r="BV239" s="39"/>
      <c r="BW239" s="39"/>
      <c r="BX239" s="39"/>
      <c r="BY239" s="39"/>
      <c r="BZ239" s="39"/>
      <c r="CA239" s="39"/>
      <c r="CB239" s="39"/>
      <c r="CC239" s="39"/>
      <c r="CD239" s="39"/>
      <c r="CE239" s="39"/>
      <c r="CF239" s="39"/>
      <c r="CG239" s="39"/>
      <c r="CH239" s="39"/>
      <c r="CI239" s="39"/>
      <c r="CJ239" s="39"/>
      <c r="CK239" s="39"/>
      <c r="CL239" s="39"/>
      <c r="CM239" s="39"/>
      <c r="CN239" s="39"/>
      <c r="CO239" s="39"/>
      <c r="CP239" s="39"/>
      <c r="CQ239" s="39"/>
      <c r="CR239" s="39"/>
      <c r="CS239" s="39"/>
      <c r="CT239" s="39"/>
      <c r="CU239" s="39"/>
      <c r="CV239" s="39"/>
      <c r="CW239" s="39"/>
      <c r="CX239" s="39"/>
      <c r="CY239" s="39"/>
      <c r="CZ239" s="39"/>
      <c r="DA239" s="39"/>
      <c r="DB239" s="39"/>
      <c r="DC239" s="39"/>
      <c r="DD239" s="39"/>
      <c r="DE239" s="39"/>
      <c r="DF239" s="39"/>
      <c r="DG239" s="39"/>
      <c r="DH239" s="39"/>
      <c r="DI239" s="39"/>
      <c r="DJ239" s="39"/>
      <c r="DK239" s="39"/>
      <c r="DL239" s="39"/>
      <c r="DM239" s="39"/>
      <c r="DN239" s="39"/>
      <c r="DO239" s="39"/>
      <c r="DP239" s="39"/>
      <c r="DQ239" s="39"/>
      <c r="DR239" s="39"/>
      <c r="DS239" s="39"/>
      <c r="DT239" s="39"/>
      <c r="DU239" s="39"/>
      <c r="DV239" s="39"/>
      <c r="DW239" s="39"/>
      <c r="DX239" s="39"/>
      <c r="DY239" s="39"/>
      <c r="DZ239" s="39"/>
      <c r="EA239" s="39"/>
      <c r="EB239" s="39"/>
      <c r="EC239" s="39"/>
      <c r="ED239" s="39"/>
      <c r="EE239" s="39"/>
      <c r="EF239" s="39"/>
      <c r="EG239" s="39"/>
      <c r="EH239" s="39"/>
      <c r="EI239" s="39"/>
      <c r="EJ239" s="39"/>
      <c r="EK239" s="39"/>
      <c r="EL239" s="39"/>
      <c r="EM239" s="39"/>
      <c r="EN239" s="39"/>
      <c r="EO239" s="39"/>
      <c r="EP239" s="39"/>
      <c r="EQ239" s="39"/>
      <c r="ER239" s="39"/>
      <c r="ES239" s="39"/>
      <c r="ET239" s="39"/>
      <c r="EU239" s="39"/>
      <c r="EV239" s="39"/>
      <c r="EW239" s="39"/>
      <c r="EX239" s="39"/>
      <c r="EY239" s="39"/>
      <c r="EZ239" s="39"/>
      <c r="FA239" s="39"/>
      <c r="FB239" s="39"/>
      <c r="FC239" s="39"/>
      <c r="FD239" s="39"/>
      <c r="FE239" s="39"/>
      <c r="FF239" s="39"/>
      <c r="FG239" s="39"/>
      <c r="FH239" s="39"/>
      <c r="FI239" s="39"/>
      <c r="FJ239" s="39"/>
      <c r="FK239" s="39"/>
      <c r="FL239" s="39"/>
      <c r="FM239" s="39"/>
      <c r="FN239" s="39"/>
      <c r="FO239" s="39"/>
      <c r="FP239" s="39"/>
      <c r="FQ239" s="39"/>
      <c r="FR239" s="39"/>
      <c r="FS239" s="39"/>
      <c r="FT239" s="39"/>
      <c r="FU239" s="39"/>
      <c r="FV239" s="39"/>
      <c r="FW239" s="39"/>
      <c r="FX239" s="39"/>
      <c r="FY239" s="39"/>
      <c r="FZ239" s="39"/>
      <c r="GA239" s="39"/>
      <c r="GB239" s="39"/>
      <c r="GC239" s="39"/>
      <c r="GD239" s="39"/>
      <c r="GE239" s="39"/>
      <c r="GF239" s="39"/>
      <c r="GG239" s="39"/>
      <c r="GH239" s="39"/>
      <c r="GI239" s="39"/>
      <c r="GJ239" s="39"/>
      <c r="GK239" s="39"/>
      <c r="GL239" s="39"/>
      <c r="GM239" s="39"/>
      <c r="GN239" s="39"/>
      <c r="GO239" s="39"/>
      <c r="GP239" s="39"/>
      <c r="GQ239" s="39"/>
      <c r="GR239" s="39"/>
      <c r="GS239" s="39"/>
      <c r="GT239" s="39"/>
      <c r="GU239" s="39"/>
      <c r="GV239" s="39"/>
      <c r="GW239" s="39"/>
      <c r="GX239" s="39"/>
      <c r="GY239" s="39"/>
      <c r="GZ239" s="39"/>
      <c r="HA239" s="39"/>
      <c r="HB239" s="39"/>
      <c r="HC239" s="39"/>
      <c r="HD239" s="39"/>
      <c r="HE239" s="39"/>
      <c r="HF239" s="39"/>
      <c r="HG239" s="39"/>
      <c r="HH239" s="39"/>
      <c r="HI239" s="39"/>
      <c r="HJ239" s="39"/>
      <c r="HK239" s="39"/>
      <c r="HL239" s="39"/>
      <c r="HM239" s="39"/>
      <c r="HN239" s="39"/>
      <c r="HO239" s="39"/>
      <c r="HP239" s="39"/>
      <c r="HQ239" s="39"/>
      <c r="HR239" s="39"/>
      <c r="HS239" s="39"/>
      <c r="HT239" s="39"/>
      <c r="HU239" s="39"/>
      <c r="HV239" s="39"/>
      <c r="HW239" s="39"/>
      <c r="HX239" s="39"/>
      <c r="HY239" s="39"/>
      <c r="HZ239" s="39"/>
      <c r="IA239" s="39"/>
      <c r="IB239" s="39"/>
      <c r="IC239" s="39"/>
      <c r="ID239" s="39"/>
      <c r="IE239" s="39"/>
      <c r="IF239" s="39"/>
      <c r="IG239" s="39"/>
      <c r="IH239" s="39"/>
      <c r="II239" s="39"/>
      <c r="IJ239" s="39"/>
      <c r="IK239" s="39"/>
      <c r="IL239" s="39"/>
      <c r="IM239" s="39"/>
      <c r="IN239" s="39"/>
      <c r="IO239" s="39"/>
      <c r="IP239" s="39"/>
      <c r="IQ239" s="39"/>
      <c r="IR239" s="39"/>
      <c r="IS239" s="39"/>
      <c r="IT239" s="39"/>
      <c r="IU239" s="39"/>
      <c r="IV239" s="39"/>
      <c r="IW239" s="39"/>
      <c r="IX239" s="39"/>
      <c r="IY239" s="39"/>
      <c r="IZ239" s="39"/>
      <c r="JA239" s="39"/>
      <c r="JB239" s="39"/>
      <c r="JC239" s="39"/>
      <c r="JD239" s="39"/>
      <c r="JE239" s="39"/>
      <c r="JF239" s="39"/>
      <c r="JG239" s="39"/>
      <c r="JH239" s="39"/>
      <c r="JI239" s="39"/>
      <c r="JJ239" s="39"/>
      <c r="JK239" s="39"/>
      <c r="JL239" s="39"/>
      <c r="JM239" s="39"/>
      <c r="JN239" s="39"/>
      <c r="JO239" s="39"/>
      <c r="JP239" s="39"/>
      <c r="JQ239" s="39"/>
      <c r="JR239" s="39"/>
      <c r="JS239" s="39"/>
      <c r="JT239" s="39"/>
      <c r="JU239" s="39"/>
      <c r="JV239" s="39"/>
      <c r="JW239" s="39"/>
      <c r="JX239" s="39"/>
      <c r="JY239" s="39"/>
      <c r="JZ239" s="39"/>
      <c r="KA239" s="39"/>
      <c r="KB239" s="39"/>
      <c r="KC239" s="39"/>
      <c r="KD239" s="39"/>
      <c r="KE239" s="39"/>
      <c r="KF239" s="39"/>
      <c r="KG239" s="39"/>
      <c r="KH239" s="39"/>
      <c r="KI239" s="39"/>
      <c r="KJ239" s="39"/>
      <c r="KK239" s="39"/>
    </row>
    <row r="240" spans="1:300" s="41" customFormat="1" ht="31.95" customHeight="1" x14ac:dyDescent="0.3">
      <c r="A240" s="17" t="s">
        <v>304</v>
      </c>
      <c r="B240" s="18" t="s">
        <v>303</v>
      </c>
      <c r="C240" s="19" t="s">
        <v>29</v>
      </c>
      <c r="D240" s="18" t="s">
        <v>39</v>
      </c>
      <c r="E240" s="20" t="s">
        <v>157</v>
      </c>
      <c r="F240" s="20" t="s">
        <v>1185</v>
      </c>
      <c r="G240" s="21">
        <v>39.200000000000003</v>
      </c>
      <c r="H240" s="21">
        <v>41.160000000000004</v>
      </c>
      <c r="I240" s="22">
        <v>16.2</v>
      </c>
      <c r="J240" s="23">
        <v>0.9</v>
      </c>
      <c r="K240" s="23">
        <v>20.099999999999998</v>
      </c>
      <c r="L240" s="23">
        <v>22.099999999999998</v>
      </c>
      <c r="M240" s="23">
        <v>2</v>
      </c>
      <c r="N240" s="21">
        <f t="shared" si="38"/>
        <v>26.13</v>
      </c>
      <c r="O240" s="21">
        <f t="shared" si="39"/>
        <v>27.1752</v>
      </c>
      <c r="P240" s="21">
        <f>N240+M240</f>
        <v>28.13</v>
      </c>
      <c r="Q240" s="21">
        <f>O240+M240</f>
        <v>29.1752</v>
      </c>
      <c r="R240" s="24">
        <f t="shared" si="35"/>
        <v>0.23076923076923081</v>
      </c>
      <c r="S240" s="29">
        <f t="shared" si="31"/>
        <v>0.33976676384839655</v>
      </c>
      <c r="T240" s="20" t="s">
        <v>21</v>
      </c>
      <c r="U240" s="42" t="s">
        <v>30</v>
      </c>
      <c r="V240" s="20" t="s">
        <v>23</v>
      </c>
      <c r="W240" s="20" t="s">
        <v>808</v>
      </c>
      <c r="X240" s="19" t="s">
        <v>25</v>
      </c>
      <c r="Y240" s="20" t="s">
        <v>462</v>
      </c>
      <c r="Z240" s="20" t="s">
        <v>1004</v>
      </c>
      <c r="AA240" s="20" t="s">
        <v>28</v>
      </c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  <c r="BK240" s="39"/>
      <c r="BL240" s="39"/>
      <c r="BM240" s="39"/>
      <c r="BN240" s="39"/>
      <c r="BO240" s="39"/>
      <c r="BP240" s="39"/>
      <c r="BQ240" s="39"/>
      <c r="BR240" s="39"/>
      <c r="BS240" s="39"/>
      <c r="BT240" s="39"/>
      <c r="BU240" s="39"/>
      <c r="BV240" s="39"/>
      <c r="BW240" s="39"/>
      <c r="BX240" s="39"/>
      <c r="BY240" s="39"/>
      <c r="BZ240" s="39"/>
      <c r="CA240" s="39"/>
      <c r="CB240" s="39"/>
      <c r="CC240" s="39"/>
      <c r="CD240" s="39"/>
      <c r="CE240" s="39"/>
      <c r="CF240" s="39"/>
      <c r="CG240" s="39"/>
      <c r="CH240" s="39"/>
      <c r="CI240" s="39"/>
      <c r="CJ240" s="39"/>
      <c r="CK240" s="39"/>
      <c r="CL240" s="39"/>
      <c r="CM240" s="39"/>
      <c r="CN240" s="39"/>
      <c r="CO240" s="39"/>
      <c r="CP240" s="39"/>
      <c r="CQ240" s="39"/>
      <c r="CR240" s="39"/>
      <c r="CS240" s="39"/>
      <c r="CT240" s="39"/>
      <c r="CU240" s="39"/>
      <c r="CV240" s="39"/>
      <c r="CW240" s="39"/>
      <c r="CX240" s="39"/>
      <c r="CY240" s="39"/>
      <c r="CZ240" s="39"/>
      <c r="DA240" s="39"/>
      <c r="DB240" s="39"/>
      <c r="DC240" s="39"/>
      <c r="DD240" s="39"/>
      <c r="DE240" s="39"/>
      <c r="DF240" s="39"/>
      <c r="DG240" s="39"/>
      <c r="DH240" s="39"/>
      <c r="DI240" s="39"/>
      <c r="DJ240" s="39"/>
      <c r="DK240" s="39"/>
      <c r="DL240" s="39"/>
      <c r="DM240" s="39"/>
      <c r="DN240" s="39"/>
      <c r="DO240" s="39"/>
      <c r="DP240" s="39"/>
      <c r="DQ240" s="39"/>
      <c r="DR240" s="39"/>
      <c r="DS240" s="39"/>
      <c r="DT240" s="39"/>
      <c r="DU240" s="39"/>
      <c r="DV240" s="39"/>
      <c r="DW240" s="39"/>
      <c r="DX240" s="39"/>
      <c r="DY240" s="39"/>
      <c r="DZ240" s="39"/>
      <c r="EA240" s="39"/>
      <c r="EB240" s="39"/>
      <c r="EC240" s="39"/>
      <c r="ED240" s="39"/>
      <c r="EE240" s="39"/>
      <c r="EF240" s="39"/>
      <c r="EG240" s="39"/>
      <c r="EH240" s="39"/>
      <c r="EI240" s="39"/>
      <c r="EJ240" s="39"/>
      <c r="EK240" s="39"/>
      <c r="EL240" s="39"/>
      <c r="EM240" s="39"/>
      <c r="EN240" s="39"/>
      <c r="EO240" s="39"/>
      <c r="EP240" s="39"/>
      <c r="EQ240" s="39"/>
      <c r="ER240" s="39"/>
      <c r="ES240" s="39"/>
      <c r="ET240" s="39"/>
      <c r="EU240" s="39"/>
      <c r="EV240" s="39"/>
      <c r="EW240" s="39"/>
      <c r="EX240" s="39"/>
      <c r="EY240" s="39"/>
      <c r="EZ240" s="39"/>
      <c r="FA240" s="39"/>
      <c r="FB240" s="39"/>
      <c r="FC240" s="39"/>
      <c r="FD240" s="39"/>
      <c r="FE240" s="39"/>
      <c r="FF240" s="39"/>
      <c r="FG240" s="39"/>
      <c r="FH240" s="39"/>
      <c r="FI240" s="39"/>
      <c r="FJ240" s="39"/>
      <c r="FK240" s="39"/>
      <c r="FL240" s="39"/>
      <c r="FM240" s="39"/>
      <c r="FN240" s="39"/>
      <c r="FO240" s="39"/>
      <c r="FP240" s="39"/>
      <c r="FQ240" s="39"/>
      <c r="FR240" s="39"/>
      <c r="FS240" s="39"/>
      <c r="FT240" s="39"/>
      <c r="FU240" s="39"/>
      <c r="FV240" s="39"/>
      <c r="FW240" s="39"/>
      <c r="FX240" s="39"/>
      <c r="FY240" s="39"/>
      <c r="FZ240" s="39"/>
      <c r="GA240" s="39"/>
      <c r="GB240" s="39"/>
      <c r="GC240" s="39"/>
      <c r="GD240" s="39"/>
      <c r="GE240" s="39"/>
      <c r="GF240" s="39"/>
      <c r="GG240" s="39"/>
      <c r="GH240" s="39"/>
      <c r="GI240" s="39"/>
      <c r="GJ240" s="39"/>
      <c r="GK240" s="39"/>
      <c r="GL240" s="39"/>
      <c r="GM240" s="39"/>
      <c r="GN240" s="39"/>
      <c r="GO240" s="39"/>
      <c r="GP240" s="39"/>
      <c r="GQ240" s="39"/>
      <c r="GR240" s="39"/>
      <c r="GS240" s="39"/>
      <c r="GT240" s="39"/>
      <c r="GU240" s="39"/>
      <c r="GV240" s="39"/>
      <c r="GW240" s="39"/>
      <c r="GX240" s="39"/>
      <c r="GY240" s="39"/>
      <c r="GZ240" s="39"/>
      <c r="HA240" s="39"/>
      <c r="HB240" s="39"/>
      <c r="HC240" s="39"/>
      <c r="HD240" s="39"/>
      <c r="HE240" s="39"/>
      <c r="HF240" s="39"/>
      <c r="HG240" s="39"/>
      <c r="HH240" s="39"/>
      <c r="HI240" s="39"/>
      <c r="HJ240" s="39"/>
      <c r="HK240" s="39"/>
      <c r="HL240" s="39"/>
      <c r="HM240" s="39"/>
      <c r="HN240" s="39"/>
      <c r="HO240" s="39"/>
      <c r="HP240" s="39"/>
      <c r="HQ240" s="39"/>
      <c r="HR240" s="39"/>
      <c r="HS240" s="39"/>
      <c r="HT240" s="39"/>
      <c r="HU240" s="39"/>
      <c r="HV240" s="39"/>
      <c r="HW240" s="39"/>
      <c r="HX240" s="39"/>
      <c r="HY240" s="39"/>
      <c r="HZ240" s="39"/>
      <c r="IA240" s="39"/>
      <c r="IB240" s="39"/>
      <c r="IC240" s="39"/>
      <c r="ID240" s="39"/>
      <c r="IE240" s="39"/>
      <c r="IF240" s="39"/>
      <c r="IG240" s="39"/>
      <c r="IH240" s="39"/>
      <c r="II240" s="39"/>
      <c r="IJ240" s="39"/>
      <c r="IK240" s="39"/>
      <c r="IL240" s="39"/>
      <c r="IM240" s="39"/>
      <c r="IN240" s="39"/>
      <c r="IO240" s="39"/>
      <c r="IP240" s="39"/>
      <c r="IQ240" s="39"/>
      <c r="IR240" s="39"/>
      <c r="IS240" s="39"/>
      <c r="IT240" s="39"/>
      <c r="IU240" s="39"/>
      <c r="IV240" s="39"/>
      <c r="IW240" s="39"/>
      <c r="IX240" s="39"/>
      <c r="IY240" s="39"/>
      <c r="IZ240" s="39"/>
      <c r="JA240" s="39"/>
      <c r="JB240" s="39"/>
      <c r="JC240" s="39"/>
      <c r="JD240" s="39"/>
      <c r="JE240" s="39"/>
      <c r="JF240" s="39"/>
      <c r="JG240" s="39"/>
      <c r="JH240" s="39"/>
      <c r="JI240" s="39"/>
      <c r="JJ240" s="39"/>
      <c r="JK240" s="39"/>
      <c r="JL240" s="39"/>
      <c r="JM240" s="39"/>
      <c r="JN240" s="39"/>
      <c r="JO240" s="39"/>
      <c r="JP240" s="39"/>
      <c r="JQ240" s="39"/>
      <c r="JR240" s="39"/>
      <c r="JS240" s="39"/>
      <c r="JT240" s="39"/>
      <c r="JU240" s="39"/>
      <c r="JV240" s="39"/>
      <c r="JW240" s="39"/>
      <c r="JX240" s="39"/>
      <c r="JY240" s="39"/>
      <c r="JZ240" s="39"/>
      <c r="KA240" s="39"/>
      <c r="KB240" s="39"/>
      <c r="KC240" s="39"/>
      <c r="KD240" s="39"/>
      <c r="KE240" s="39"/>
      <c r="KF240" s="39"/>
      <c r="KG240" s="39"/>
      <c r="KH240" s="39"/>
      <c r="KI240" s="39"/>
      <c r="KJ240" s="39"/>
      <c r="KK240" s="39"/>
    </row>
    <row r="241" spans="1:300" s="41" customFormat="1" ht="31.95" customHeight="1" x14ac:dyDescent="0.3">
      <c r="A241" s="17" t="s">
        <v>307</v>
      </c>
      <c r="B241" s="18" t="s">
        <v>306</v>
      </c>
      <c r="C241" s="19" t="s">
        <v>29</v>
      </c>
      <c r="D241" s="18" t="s">
        <v>39</v>
      </c>
      <c r="E241" s="20" t="s">
        <v>129</v>
      </c>
      <c r="F241" s="20" t="s">
        <v>1178</v>
      </c>
      <c r="G241" s="21">
        <v>50.300000000000011</v>
      </c>
      <c r="H241" s="21">
        <v>52.815000000000012</v>
      </c>
      <c r="I241" s="22">
        <v>25.300000000000008</v>
      </c>
      <c r="J241" s="23">
        <v>0.9</v>
      </c>
      <c r="K241" s="23">
        <v>29.200000000000006</v>
      </c>
      <c r="L241" s="23">
        <v>31.200000000000006</v>
      </c>
      <c r="M241" s="23">
        <v>2</v>
      </c>
      <c r="N241" s="21">
        <f t="shared" si="38"/>
        <v>37.960000000000008</v>
      </c>
      <c r="O241" s="21">
        <f t="shared" si="39"/>
        <v>39.478400000000008</v>
      </c>
      <c r="P241" s="21">
        <f>N241+M241</f>
        <v>39.960000000000008</v>
      </c>
      <c r="Q241" s="21">
        <f>O241+M241</f>
        <v>41.478400000000008</v>
      </c>
      <c r="R241" s="24">
        <f t="shared" si="35"/>
        <v>0.23076923076923075</v>
      </c>
      <c r="S241" s="29">
        <f t="shared" si="31"/>
        <v>0.25251538388715328</v>
      </c>
      <c r="T241" s="20" t="s">
        <v>21</v>
      </c>
      <c r="U241" s="42" t="s">
        <v>30</v>
      </c>
      <c r="V241" s="20" t="s">
        <v>23</v>
      </c>
      <c r="W241" s="20" t="s">
        <v>808</v>
      </c>
      <c r="X241" s="19" t="s">
        <v>25</v>
      </c>
      <c r="Y241" s="20" t="s">
        <v>462</v>
      </c>
      <c r="Z241" s="20" t="s">
        <v>1004</v>
      </c>
      <c r="AA241" s="20" t="s">
        <v>28</v>
      </c>
    </row>
    <row r="242" spans="1:300" s="41" customFormat="1" ht="31.95" customHeight="1" x14ac:dyDescent="0.3">
      <c r="A242" s="17" t="s">
        <v>305</v>
      </c>
      <c r="B242" s="18" t="s">
        <v>306</v>
      </c>
      <c r="C242" s="19" t="s">
        <v>17</v>
      </c>
      <c r="D242" s="18" t="s">
        <v>18</v>
      </c>
      <c r="E242" s="20" t="s">
        <v>129</v>
      </c>
      <c r="F242" s="20" t="s">
        <v>1178</v>
      </c>
      <c r="G242" s="21">
        <v>66.099999999999994</v>
      </c>
      <c r="H242" s="21">
        <v>69.405000000000001</v>
      </c>
      <c r="I242" s="22">
        <v>33.1</v>
      </c>
      <c r="J242" s="23">
        <v>1.3</v>
      </c>
      <c r="K242" s="23">
        <v>37.4</v>
      </c>
      <c r="L242" s="23" t="s">
        <v>20</v>
      </c>
      <c r="M242" s="23" t="s">
        <v>20</v>
      </c>
      <c r="N242" s="21">
        <f t="shared" si="38"/>
        <v>48.62</v>
      </c>
      <c r="O242" s="21">
        <f t="shared" si="39"/>
        <v>50.564799999999998</v>
      </c>
      <c r="P242" s="21" t="s">
        <v>20</v>
      </c>
      <c r="Q242" s="21" t="s">
        <v>1332</v>
      </c>
      <c r="R242" s="24">
        <f t="shared" si="35"/>
        <v>0.23076923076923075</v>
      </c>
      <c r="S242" s="29">
        <f t="shared" si="31"/>
        <v>0.2714530653411138</v>
      </c>
      <c r="T242" s="20" t="s">
        <v>21</v>
      </c>
      <c r="U242" s="19" t="s">
        <v>22</v>
      </c>
      <c r="V242" s="20" t="s">
        <v>23</v>
      </c>
      <c r="W242" s="20" t="s">
        <v>808</v>
      </c>
      <c r="X242" s="19" t="s">
        <v>25</v>
      </c>
      <c r="Y242" s="20" t="s">
        <v>26</v>
      </c>
      <c r="Z242" s="20" t="s">
        <v>1003</v>
      </c>
      <c r="AA242" s="20" t="s">
        <v>28</v>
      </c>
    </row>
    <row r="243" spans="1:300" s="41" customFormat="1" ht="31.95" customHeight="1" x14ac:dyDescent="0.3">
      <c r="A243" s="17" t="s">
        <v>309</v>
      </c>
      <c r="B243" s="18" t="s">
        <v>308</v>
      </c>
      <c r="C243" s="19" t="s">
        <v>29</v>
      </c>
      <c r="D243" s="18" t="s">
        <v>39</v>
      </c>
      <c r="E243" s="20" t="s">
        <v>230</v>
      </c>
      <c r="F243" s="20" t="s">
        <v>1163</v>
      </c>
      <c r="G243" s="21">
        <v>52.350000000000009</v>
      </c>
      <c r="H243" s="21">
        <v>54.967500000000008</v>
      </c>
      <c r="I243" s="22">
        <v>27.350000000000005</v>
      </c>
      <c r="J243" s="23">
        <v>0.9</v>
      </c>
      <c r="K243" s="23">
        <v>31.250000000000004</v>
      </c>
      <c r="L243" s="23">
        <v>33.25</v>
      </c>
      <c r="M243" s="23">
        <v>2</v>
      </c>
      <c r="N243" s="21">
        <f t="shared" si="38"/>
        <v>40.625000000000007</v>
      </c>
      <c r="O243" s="21">
        <f t="shared" si="39"/>
        <v>42.250000000000007</v>
      </c>
      <c r="P243" s="21">
        <f>N243+M243</f>
        <v>42.625000000000007</v>
      </c>
      <c r="Q243" s="21">
        <f>O243+M243</f>
        <v>44.250000000000007</v>
      </c>
      <c r="R243" s="24">
        <f t="shared" si="35"/>
        <v>0.23076923076923081</v>
      </c>
      <c r="S243" s="29">
        <f t="shared" si="31"/>
        <v>0.23136398781097919</v>
      </c>
      <c r="T243" s="20" t="s">
        <v>21</v>
      </c>
      <c r="U243" s="42" t="s">
        <v>30</v>
      </c>
      <c r="V243" s="20" t="s">
        <v>23</v>
      </c>
      <c r="W243" s="20" t="s">
        <v>808</v>
      </c>
      <c r="X243" s="19" t="s">
        <v>25</v>
      </c>
      <c r="Y243" s="20" t="s">
        <v>462</v>
      </c>
      <c r="Z243" s="20" t="s">
        <v>1004</v>
      </c>
      <c r="AA243" s="20" t="s">
        <v>28</v>
      </c>
    </row>
    <row r="244" spans="1:300" s="41" customFormat="1" ht="31.95" customHeight="1" x14ac:dyDescent="0.3">
      <c r="A244" s="17" t="s">
        <v>1047</v>
      </c>
      <c r="B244" s="18" t="s">
        <v>308</v>
      </c>
      <c r="C244" s="19" t="s">
        <v>29</v>
      </c>
      <c r="D244" s="18" t="s">
        <v>36</v>
      </c>
      <c r="E244" s="20" t="s">
        <v>230</v>
      </c>
      <c r="F244" s="20" t="s">
        <v>1163</v>
      </c>
      <c r="G244" s="21">
        <v>55.850000000000009</v>
      </c>
      <c r="H244" s="21">
        <v>58.642500000000013</v>
      </c>
      <c r="I244" s="22">
        <v>30.850000000000009</v>
      </c>
      <c r="J244" s="23">
        <v>1.1000000000000001</v>
      </c>
      <c r="K244" s="23">
        <v>31.95000000000001</v>
      </c>
      <c r="L244" s="23">
        <v>33.95000000000001</v>
      </c>
      <c r="M244" s="23">
        <v>2</v>
      </c>
      <c r="N244" s="21">
        <f t="shared" si="38"/>
        <v>41.535000000000011</v>
      </c>
      <c r="O244" s="21">
        <f t="shared" si="39"/>
        <v>43.196400000000011</v>
      </c>
      <c r="P244" s="21">
        <f>N244+M244</f>
        <v>43.535000000000011</v>
      </c>
      <c r="Q244" s="21">
        <f>O244+M244</f>
        <v>45.196400000000011</v>
      </c>
      <c r="R244" s="24">
        <f t="shared" si="35"/>
        <v>0.23076923076923073</v>
      </c>
      <c r="S244" s="29">
        <f t="shared" si="31"/>
        <v>0.26339429594577307</v>
      </c>
      <c r="T244" s="20" t="s">
        <v>21</v>
      </c>
      <c r="U244" s="42" t="s">
        <v>30</v>
      </c>
      <c r="V244" s="20" t="s">
        <v>23</v>
      </c>
      <c r="W244" s="20" t="s">
        <v>808</v>
      </c>
      <c r="X244" s="19" t="s">
        <v>25</v>
      </c>
      <c r="Y244" s="20" t="s">
        <v>412</v>
      </c>
      <c r="Z244" s="20" t="s">
        <v>1005</v>
      </c>
      <c r="AA244" s="20" t="s">
        <v>28</v>
      </c>
    </row>
    <row r="245" spans="1:300" s="41" customFormat="1" ht="31.95" customHeight="1" x14ac:dyDescent="0.3">
      <c r="A245" s="17" t="s">
        <v>310</v>
      </c>
      <c r="B245" s="18" t="s">
        <v>311</v>
      </c>
      <c r="C245" s="19" t="s">
        <v>17</v>
      </c>
      <c r="D245" s="18" t="s">
        <v>18</v>
      </c>
      <c r="E245" s="20" t="s">
        <v>111</v>
      </c>
      <c r="F245" s="20" t="s">
        <v>1189</v>
      </c>
      <c r="G245" s="21">
        <f>N245*1.25</f>
        <v>38.675000000000004</v>
      </c>
      <c r="H245" s="21">
        <v>40.608750000000008</v>
      </c>
      <c r="I245" s="22">
        <v>19.500000000000004</v>
      </c>
      <c r="J245" s="23">
        <v>1.3</v>
      </c>
      <c r="K245" s="23">
        <v>23.800000000000004</v>
      </c>
      <c r="L245" s="23" t="s">
        <v>20</v>
      </c>
      <c r="M245" s="23" t="s">
        <v>20</v>
      </c>
      <c r="N245" s="21">
        <f t="shared" si="38"/>
        <v>30.940000000000005</v>
      </c>
      <c r="O245" s="21">
        <f t="shared" si="39"/>
        <v>32.177600000000005</v>
      </c>
      <c r="P245" s="21" t="s">
        <v>20</v>
      </c>
      <c r="Q245" s="21" t="s">
        <v>1332</v>
      </c>
      <c r="R245" s="24">
        <f t="shared" si="35"/>
        <v>0.23076923076923075</v>
      </c>
      <c r="S245" s="29">
        <f t="shared" si="31"/>
        <v>0.20761904761904765</v>
      </c>
      <c r="T245" s="20" t="s">
        <v>21</v>
      </c>
      <c r="U245" s="19" t="s">
        <v>22</v>
      </c>
      <c r="V245" s="20" t="s">
        <v>23</v>
      </c>
      <c r="W245" s="20" t="s">
        <v>808</v>
      </c>
      <c r="X245" s="19" t="s">
        <v>25</v>
      </c>
      <c r="Y245" s="20" t="s">
        <v>26</v>
      </c>
      <c r="Z245" s="20" t="s">
        <v>1003</v>
      </c>
      <c r="AA245" s="20" t="s">
        <v>28</v>
      </c>
    </row>
    <row r="246" spans="1:300" s="41" customFormat="1" ht="31.95" customHeight="1" x14ac:dyDescent="0.3">
      <c r="A246" s="17" t="s">
        <v>312</v>
      </c>
      <c r="B246" s="18" t="s">
        <v>313</v>
      </c>
      <c r="C246" s="19" t="s">
        <v>77</v>
      </c>
      <c r="D246" s="18" t="s">
        <v>18</v>
      </c>
      <c r="E246" s="20" t="s">
        <v>45</v>
      </c>
      <c r="F246" s="20" t="s">
        <v>1187</v>
      </c>
      <c r="G246" s="21">
        <v>78</v>
      </c>
      <c r="H246" s="21">
        <v>81.900000000000006</v>
      </c>
      <c r="I246" s="22">
        <v>33</v>
      </c>
      <c r="J246" s="23">
        <v>1.3</v>
      </c>
      <c r="K246" s="23">
        <v>34.299999999999997</v>
      </c>
      <c r="L246" s="23" t="s">
        <v>20</v>
      </c>
      <c r="M246" s="23" t="s">
        <v>20</v>
      </c>
      <c r="N246" s="21">
        <f t="shared" si="38"/>
        <v>44.589999999999996</v>
      </c>
      <c r="O246" s="21">
        <f t="shared" si="39"/>
        <v>46.373599999999996</v>
      </c>
      <c r="P246" s="21" t="s">
        <v>20</v>
      </c>
      <c r="Q246" s="21" t="s">
        <v>1332</v>
      </c>
      <c r="R246" s="24">
        <f t="shared" si="35"/>
        <v>0.23076923076923078</v>
      </c>
      <c r="S246" s="29">
        <f t="shared" si="31"/>
        <v>0.43377777777777787</v>
      </c>
      <c r="T246" s="20" t="s">
        <v>21</v>
      </c>
      <c r="U246" s="19" t="s">
        <v>22</v>
      </c>
      <c r="V246" s="20" t="s">
        <v>23</v>
      </c>
      <c r="W246" s="20" t="s">
        <v>808</v>
      </c>
      <c r="X246" s="19" t="s">
        <v>25</v>
      </c>
      <c r="Y246" s="20" t="s">
        <v>26</v>
      </c>
      <c r="Z246" s="20" t="s">
        <v>1003</v>
      </c>
      <c r="AA246" s="20" t="s">
        <v>28</v>
      </c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  <c r="CG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39"/>
      <c r="CV246" s="39"/>
      <c r="CW246" s="39"/>
      <c r="CX246" s="39"/>
      <c r="CY246" s="39"/>
      <c r="CZ246" s="39"/>
      <c r="DA246" s="39"/>
      <c r="DB246" s="39"/>
      <c r="DC246" s="39"/>
      <c r="DD246" s="39"/>
      <c r="DE246" s="39"/>
      <c r="DF246" s="39"/>
      <c r="DG246" s="39"/>
      <c r="DH246" s="39"/>
      <c r="DI246" s="39"/>
      <c r="DJ246" s="39"/>
      <c r="DK246" s="39"/>
      <c r="DL246" s="39"/>
      <c r="DM246" s="39"/>
      <c r="DN246" s="39"/>
      <c r="DO246" s="39"/>
      <c r="DP246" s="39"/>
      <c r="DQ246" s="39"/>
      <c r="DR246" s="39"/>
      <c r="DS246" s="39"/>
      <c r="DT246" s="39"/>
      <c r="DU246" s="39"/>
      <c r="DV246" s="39"/>
      <c r="DW246" s="39"/>
      <c r="DX246" s="39"/>
      <c r="DY246" s="39"/>
      <c r="DZ246" s="39"/>
      <c r="EA246" s="39"/>
      <c r="EB246" s="39"/>
      <c r="EC246" s="39"/>
      <c r="ED246" s="39"/>
      <c r="EE246" s="39"/>
      <c r="EF246" s="39"/>
      <c r="EG246" s="39"/>
      <c r="EH246" s="39"/>
      <c r="EI246" s="39"/>
      <c r="EJ246" s="39"/>
      <c r="EK246" s="39"/>
      <c r="EL246" s="39"/>
      <c r="EM246" s="39"/>
      <c r="EN246" s="39"/>
      <c r="EO246" s="39"/>
      <c r="EP246" s="39"/>
      <c r="EQ246" s="39"/>
      <c r="ER246" s="39"/>
      <c r="ES246" s="39"/>
      <c r="ET246" s="39"/>
      <c r="EU246" s="39"/>
      <c r="EV246" s="39"/>
      <c r="EW246" s="39"/>
      <c r="EX246" s="39"/>
      <c r="EY246" s="39"/>
      <c r="EZ246" s="39"/>
      <c r="FA246" s="39"/>
      <c r="FB246" s="39"/>
      <c r="FC246" s="39"/>
      <c r="FD246" s="39"/>
      <c r="FE246" s="39"/>
      <c r="FF246" s="39"/>
      <c r="FG246" s="39"/>
      <c r="FH246" s="39"/>
      <c r="FI246" s="39"/>
      <c r="FJ246" s="39"/>
      <c r="FK246" s="39"/>
      <c r="FL246" s="39"/>
      <c r="FM246" s="39"/>
      <c r="FN246" s="39"/>
      <c r="FO246" s="39"/>
      <c r="FP246" s="39"/>
      <c r="FQ246" s="39"/>
      <c r="FR246" s="39"/>
      <c r="FS246" s="39"/>
      <c r="FT246" s="39"/>
      <c r="FU246" s="39"/>
      <c r="FV246" s="39"/>
      <c r="FW246" s="39"/>
      <c r="FX246" s="39"/>
      <c r="FY246" s="39"/>
      <c r="FZ246" s="39"/>
      <c r="GA246" s="39"/>
      <c r="GB246" s="39"/>
      <c r="GC246" s="39"/>
      <c r="GD246" s="39"/>
      <c r="GE246" s="39"/>
      <c r="GF246" s="39"/>
      <c r="GG246" s="39"/>
      <c r="GH246" s="39"/>
      <c r="GI246" s="39"/>
      <c r="GJ246" s="39"/>
      <c r="GK246" s="39"/>
      <c r="GL246" s="39"/>
      <c r="GM246" s="39"/>
      <c r="GN246" s="39"/>
      <c r="GO246" s="39"/>
      <c r="GP246" s="39"/>
      <c r="GQ246" s="39"/>
      <c r="GR246" s="39"/>
      <c r="GS246" s="39"/>
      <c r="GT246" s="39"/>
      <c r="GU246" s="39"/>
      <c r="GV246" s="39"/>
      <c r="GW246" s="39"/>
      <c r="GX246" s="39"/>
      <c r="GY246" s="39"/>
      <c r="GZ246" s="39"/>
      <c r="HA246" s="39"/>
      <c r="HB246" s="39"/>
      <c r="HC246" s="39"/>
      <c r="HD246" s="39"/>
      <c r="HE246" s="39"/>
      <c r="HF246" s="39"/>
      <c r="HG246" s="39"/>
      <c r="HH246" s="39"/>
      <c r="HI246" s="39"/>
      <c r="HJ246" s="39"/>
      <c r="HK246" s="39"/>
      <c r="HL246" s="39"/>
      <c r="HM246" s="39"/>
      <c r="HN246" s="39"/>
      <c r="HO246" s="39"/>
      <c r="HP246" s="39"/>
      <c r="HQ246" s="39"/>
      <c r="HR246" s="39"/>
      <c r="HS246" s="39"/>
      <c r="HT246" s="39"/>
      <c r="HU246" s="39"/>
      <c r="HV246" s="39"/>
      <c r="HW246" s="39"/>
      <c r="HX246" s="39"/>
      <c r="HY246" s="39"/>
      <c r="HZ246" s="39"/>
      <c r="IA246" s="39"/>
      <c r="IB246" s="39"/>
      <c r="IC246" s="39"/>
      <c r="ID246" s="39"/>
      <c r="IE246" s="39"/>
      <c r="IF246" s="39"/>
      <c r="IG246" s="39"/>
      <c r="IH246" s="39"/>
      <c r="II246" s="39"/>
      <c r="IJ246" s="39"/>
      <c r="IK246" s="39"/>
      <c r="IL246" s="39"/>
      <c r="IM246" s="39"/>
      <c r="IN246" s="39"/>
      <c r="IO246" s="39"/>
      <c r="IP246" s="39"/>
      <c r="IQ246" s="39"/>
      <c r="IR246" s="39"/>
      <c r="IS246" s="39"/>
      <c r="IT246" s="39"/>
      <c r="IU246" s="39"/>
      <c r="IV246" s="39"/>
      <c r="IW246" s="39"/>
      <c r="IX246" s="39"/>
      <c r="IY246" s="39"/>
      <c r="IZ246" s="39"/>
      <c r="JA246" s="39"/>
      <c r="JB246" s="39"/>
      <c r="JC246" s="39"/>
      <c r="JD246" s="39"/>
      <c r="JE246" s="39"/>
      <c r="JF246" s="39"/>
      <c r="JG246" s="39"/>
      <c r="JH246" s="39"/>
      <c r="JI246" s="39"/>
      <c r="JJ246" s="39"/>
      <c r="JK246" s="39"/>
      <c r="JL246" s="39"/>
      <c r="JM246" s="39"/>
      <c r="JN246" s="39"/>
      <c r="JO246" s="39"/>
      <c r="JP246" s="39"/>
      <c r="JQ246" s="39"/>
      <c r="JR246" s="39"/>
      <c r="JS246" s="39"/>
      <c r="JT246" s="39"/>
      <c r="JU246" s="39"/>
      <c r="JV246" s="39"/>
      <c r="JW246" s="39"/>
      <c r="JX246" s="39"/>
      <c r="JY246" s="39"/>
      <c r="JZ246" s="39"/>
      <c r="KA246" s="39"/>
      <c r="KB246" s="39"/>
      <c r="KC246" s="39"/>
      <c r="KD246" s="39"/>
      <c r="KE246" s="39"/>
      <c r="KF246" s="39"/>
      <c r="KG246" s="39"/>
      <c r="KH246" s="39"/>
      <c r="KI246" s="39"/>
      <c r="KJ246" s="39"/>
      <c r="KK246" s="39"/>
    </row>
    <row r="247" spans="1:300" s="41" customFormat="1" ht="31.95" customHeight="1" x14ac:dyDescent="0.3">
      <c r="A247" s="48" t="s">
        <v>1104</v>
      </c>
      <c r="B247" s="49" t="s">
        <v>1138</v>
      </c>
      <c r="C247" s="50" t="s">
        <v>33</v>
      </c>
      <c r="D247" s="49" t="s">
        <v>18</v>
      </c>
      <c r="E247" s="51" t="s">
        <v>98</v>
      </c>
      <c r="F247" s="51" t="s">
        <v>1152</v>
      </c>
      <c r="G247" s="21"/>
      <c r="H247" s="21">
        <v>51.79</v>
      </c>
      <c r="I247" s="53">
        <f>VLOOKUP(A:A,'[1]ALL Carpet'!$A:$M,13,0)</f>
        <v>29.79</v>
      </c>
      <c r="J247" s="54">
        <v>1.3</v>
      </c>
      <c r="K247" s="54">
        <f>SUM(I247:J247)</f>
        <v>31.09</v>
      </c>
      <c r="L247" s="54" t="s">
        <v>20</v>
      </c>
      <c r="M247" s="54" t="s">
        <v>20</v>
      </c>
      <c r="N247" s="52"/>
      <c r="O247" s="21">
        <f>H247*0.8</f>
        <v>41.432000000000002</v>
      </c>
      <c r="P247" s="52" t="s">
        <v>20</v>
      </c>
      <c r="Q247" s="21" t="s">
        <v>1332</v>
      </c>
      <c r="R247" s="24" t="e">
        <f t="shared" si="35"/>
        <v>#DIV/0!</v>
      </c>
      <c r="S247" s="29">
        <f t="shared" si="31"/>
        <v>0.19999999999999996</v>
      </c>
      <c r="T247" s="51" t="s">
        <v>21</v>
      </c>
      <c r="U247" s="42" t="s">
        <v>22</v>
      </c>
      <c r="V247" s="51" t="s">
        <v>810</v>
      </c>
      <c r="W247" s="20" t="s">
        <v>808</v>
      </c>
      <c r="X247" s="19" t="s">
        <v>25</v>
      </c>
      <c r="Y247" s="20" t="s">
        <v>26</v>
      </c>
      <c r="Z247" s="20" t="s">
        <v>1003</v>
      </c>
      <c r="AA247" s="20" t="s">
        <v>28</v>
      </c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55"/>
      <c r="DM247" s="55"/>
      <c r="DN247" s="55"/>
      <c r="DO247" s="55"/>
      <c r="DP247" s="55"/>
      <c r="DQ247" s="55"/>
      <c r="DR247" s="55"/>
      <c r="DS247" s="55"/>
      <c r="DT247" s="55"/>
      <c r="DU247" s="55"/>
      <c r="DV247" s="55"/>
      <c r="DW247" s="55"/>
      <c r="DX247" s="55"/>
      <c r="DY247" s="55"/>
      <c r="DZ247" s="55"/>
      <c r="EA247" s="55"/>
      <c r="EB247" s="55"/>
      <c r="EC247" s="55"/>
      <c r="ED247" s="55"/>
      <c r="EE247" s="55"/>
      <c r="EF247" s="55"/>
      <c r="EG247" s="55"/>
      <c r="EH247" s="55"/>
      <c r="EI247" s="55"/>
      <c r="EJ247" s="55"/>
      <c r="EK247" s="55"/>
      <c r="EL247" s="55"/>
      <c r="EM247" s="55"/>
      <c r="EN247" s="55"/>
      <c r="EO247" s="55"/>
      <c r="EP247" s="55"/>
      <c r="EQ247" s="55"/>
      <c r="ER247" s="55"/>
      <c r="ES247" s="55"/>
      <c r="ET247" s="55"/>
      <c r="EU247" s="55"/>
      <c r="EV247" s="55"/>
      <c r="EW247" s="55"/>
      <c r="EX247" s="55"/>
      <c r="EY247" s="55"/>
      <c r="EZ247" s="55"/>
      <c r="FA247" s="55"/>
      <c r="FB247" s="55"/>
      <c r="FC247" s="55"/>
      <c r="FD247" s="55"/>
      <c r="FE247" s="55"/>
      <c r="FF247" s="55"/>
      <c r="FG247" s="55"/>
      <c r="FH247" s="55"/>
      <c r="FI247" s="55"/>
      <c r="FJ247" s="55"/>
      <c r="FK247" s="55"/>
      <c r="FL247" s="55"/>
      <c r="FM247" s="55"/>
      <c r="FN247" s="55"/>
      <c r="FO247" s="55"/>
      <c r="FP247" s="55"/>
      <c r="FQ247" s="55"/>
      <c r="FR247" s="55"/>
      <c r="FS247" s="55"/>
      <c r="FT247" s="55"/>
      <c r="FU247" s="55"/>
      <c r="FV247" s="55"/>
      <c r="FW247" s="55"/>
      <c r="FX247" s="55"/>
      <c r="FY247" s="55"/>
      <c r="FZ247" s="55"/>
      <c r="GA247" s="55"/>
      <c r="GB247" s="55"/>
      <c r="GC247" s="55"/>
      <c r="GD247" s="55"/>
      <c r="GE247" s="55"/>
      <c r="GF247" s="55"/>
      <c r="GG247" s="55"/>
      <c r="GH247" s="55"/>
      <c r="GI247" s="55"/>
      <c r="GJ247" s="55"/>
      <c r="GK247" s="55"/>
      <c r="GL247" s="55"/>
      <c r="GM247" s="55"/>
      <c r="GN247" s="55"/>
      <c r="GO247" s="55"/>
      <c r="GP247" s="55"/>
      <c r="GQ247" s="55"/>
      <c r="GR247" s="55"/>
      <c r="GS247" s="55"/>
      <c r="GT247" s="55"/>
      <c r="GU247" s="55"/>
      <c r="GV247" s="55"/>
      <c r="GW247" s="55"/>
      <c r="GX247" s="55"/>
      <c r="GY247" s="55"/>
      <c r="GZ247" s="55"/>
      <c r="HA247" s="55"/>
      <c r="HB247" s="55"/>
      <c r="HC247" s="55"/>
      <c r="HD247" s="55"/>
      <c r="HE247" s="55"/>
      <c r="HF247" s="55"/>
      <c r="HG247" s="55"/>
      <c r="HH247" s="55"/>
      <c r="HI247" s="55"/>
      <c r="HJ247" s="55"/>
      <c r="HK247" s="55"/>
      <c r="HL247" s="55"/>
      <c r="HM247" s="55"/>
      <c r="HN247" s="55"/>
      <c r="HO247" s="55"/>
      <c r="HP247" s="55"/>
      <c r="HQ247" s="55"/>
      <c r="HR247" s="55"/>
      <c r="HS247" s="55"/>
      <c r="HT247" s="55"/>
      <c r="HU247" s="55"/>
      <c r="HV247" s="55"/>
      <c r="HW247" s="55"/>
      <c r="HX247" s="55"/>
      <c r="HY247" s="55"/>
      <c r="HZ247" s="55"/>
      <c r="IA247" s="55"/>
      <c r="IB247" s="55"/>
      <c r="IC247" s="55"/>
      <c r="ID247" s="55"/>
      <c r="IE247" s="55"/>
      <c r="IF247" s="55"/>
      <c r="IG247" s="55"/>
      <c r="IH247" s="55"/>
      <c r="II247" s="55"/>
      <c r="IJ247" s="55"/>
      <c r="IK247" s="55"/>
      <c r="IL247" s="55"/>
      <c r="IM247" s="55"/>
      <c r="IN247" s="55"/>
      <c r="IO247" s="55"/>
      <c r="IP247" s="55"/>
      <c r="IQ247" s="55"/>
      <c r="IR247" s="55"/>
      <c r="IS247" s="55"/>
      <c r="IT247" s="55"/>
      <c r="IU247" s="55"/>
      <c r="IV247" s="55"/>
      <c r="IW247" s="55"/>
      <c r="IX247" s="55"/>
      <c r="IY247" s="55"/>
      <c r="IZ247" s="55"/>
      <c r="JA247" s="55"/>
      <c r="JB247" s="55"/>
      <c r="JC247" s="55"/>
      <c r="JD247" s="55"/>
      <c r="JE247" s="55"/>
      <c r="JF247" s="55"/>
      <c r="JG247" s="55"/>
      <c r="JH247" s="55"/>
      <c r="JI247" s="55"/>
      <c r="JJ247" s="55"/>
      <c r="JK247" s="55"/>
      <c r="JL247" s="55"/>
      <c r="JM247" s="55"/>
      <c r="JN247" s="55"/>
      <c r="JO247" s="55"/>
      <c r="JP247" s="55"/>
      <c r="JQ247" s="55"/>
      <c r="JR247" s="55"/>
      <c r="JS247" s="55"/>
      <c r="JT247" s="55"/>
      <c r="JU247" s="55"/>
      <c r="JV247" s="55"/>
      <c r="JW247" s="55"/>
      <c r="JX247" s="55"/>
      <c r="JY247" s="55"/>
      <c r="JZ247" s="55"/>
      <c r="KA247" s="55"/>
      <c r="KB247" s="55"/>
      <c r="KC247" s="55"/>
      <c r="KD247" s="55"/>
      <c r="KE247" s="55"/>
      <c r="KF247" s="55"/>
      <c r="KG247" s="55"/>
      <c r="KH247" s="55"/>
      <c r="KI247" s="55"/>
      <c r="KJ247" s="55"/>
      <c r="KK247" s="55"/>
      <c r="KL247" s="55"/>
      <c r="KM247" s="56"/>
      <c r="KN247" s="56"/>
    </row>
    <row r="248" spans="1:300" s="41" customFormat="1" ht="31.95" customHeight="1" x14ac:dyDescent="0.3">
      <c r="A248" s="17" t="s">
        <v>314</v>
      </c>
      <c r="B248" s="18" t="s">
        <v>315</v>
      </c>
      <c r="C248" s="19" t="s">
        <v>77</v>
      </c>
      <c r="D248" s="18" t="s">
        <v>18</v>
      </c>
      <c r="E248" s="20" t="s">
        <v>80</v>
      </c>
      <c r="F248" s="20" t="s">
        <v>1174</v>
      </c>
      <c r="G248" s="21">
        <f>N248*1.25</f>
        <v>43.550000000000004</v>
      </c>
      <c r="H248" s="21">
        <v>45.727500000000006</v>
      </c>
      <c r="I248" s="22">
        <v>22.5</v>
      </c>
      <c r="J248" s="23">
        <v>1.3</v>
      </c>
      <c r="K248" s="23">
        <v>26.8</v>
      </c>
      <c r="L248" s="23" t="s">
        <v>20</v>
      </c>
      <c r="M248" s="23" t="s">
        <v>20</v>
      </c>
      <c r="N248" s="21">
        <f>K248*1.3</f>
        <v>34.840000000000003</v>
      </c>
      <c r="O248" s="21">
        <f>(N248*4%)+N248</f>
        <v>36.233600000000003</v>
      </c>
      <c r="P248" s="21" t="s">
        <v>20</v>
      </c>
      <c r="Q248" s="21" t="s">
        <v>1332</v>
      </c>
      <c r="R248" s="24">
        <f t="shared" ref="R248:R279" si="40">(N248-K248)/N248</f>
        <v>0.23076923076923084</v>
      </c>
      <c r="S248" s="29">
        <f t="shared" si="31"/>
        <v>0.20761904761904768</v>
      </c>
      <c r="T248" s="20" t="s">
        <v>21</v>
      </c>
      <c r="U248" s="19" t="s">
        <v>22</v>
      </c>
      <c r="V248" s="20" t="s">
        <v>23</v>
      </c>
      <c r="W248" s="20" t="s">
        <v>808</v>
      </c>
      <c r="X248" s="19" t="s">
        <v>25</v>
      </c>
      <c r="Y248" s="20" t="s">
        <v>26</v>
      </c>
      <c r="Z248" s="20" t="s">
        <v>1003</v>
      </c>
      <c r="AA248" s="20" t="s">
        <v>28</v>
      </c>
    </row>
    <row r="249" spans="1:300" s="41" customFormat="1" ht="31.95" customHeight="1" x14ac:dyDescent="0.3">
      <c r="A249" s="17" t="s">
        <v>829</v>
      </c>
      <c r="B249" s="18" t="s">
        <v>817</v>
      </c>
      <c r="C249" s="19" t="s">
        <v>33</v>
      </c>
      <c r="D249" s="18" t="s">
        <v>18</v>
      </c>
      <c r="E249" s="20" t="s">
        <v>34</v>
      </c>
      <c r="F249" s="20" t="s">
        <v>1195</v>
      </c>
      <c r="G249" s="21">
        <f>N249*1.25</f>
        <v>41.924999999999997</v>
      </c>
      <c r="H249" s="21">
        <v>44.021249999999995</v>
      </c>
      <c r="I249" s="22">
        <v>24.5</v>
      </c>
      <c r="J249" s="23">
        <v>1.3</v>
      </c>
      <c r="K249" s="23">
        <v>25.8</v>
      </c>
      <c r="L249" s="23" t="s">
        <v>20</v>
      </c>
      <c r="M249" s="23" t="s">
        <v>20</v>
      </c>
      <c r="N249" s="21">
        <f>K249*1.3</f>
        <v>33.54</v>
      </c>
      <c r="O249" s="21">
        <f>(N249*4%)+N249</f>
        <v>34.881599999999999</v>
      </c>
      <c r="P249" s="21" t="s">
        <v>20</v>
      </c>
      <c r="Q249" s="21" t="s">
        <v>1332</v>
      </c>
      <c r="R249" s="24">
        <f t="shared" si="40"/>
        <v>0.23076923076923073</v>
      </c>
      <c r="S249" s="29">
        <f t="shared" si="31"/>
        <v>0.20761904761904756</v>
      </c>
      <c r="T249" s="20" t="s">
        <v>21</v>
      </c>
      <c r="U249" s="19" t="s">
        <v>22</v>
      </c>
      <c r="V249" s="20" t="s">
        <v>23</v>
      </c>
      <c r="W249" s="20" t="s">
        <v>808</v>
      </c>
      <c r="X249" s="19" t="s">
        <v>25</v>
      </c>
      <c r="Y249" s="20" t="s">
        <v>26</v>
      </c>
      <c r="Z249" s="20" t="s">
        <v>1003</v>
      </c>
      <c r="AA249" s="20" t="s">
        <v>28</v>
      </c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39"/>
      <c r="DD249" s="39"/>
      <c r="DE249" s="39"/>
      <c r="DF249" s="39"/>
      <c r="DG249" s="39"/>
      <c r="DH249" s="39"/>
      <c r="DI249" s="39"/>
      <c r="DJ249" s="39"/>
      <c r="DK249" s="39"/>
      <c r="DL249" s="39"/>
      <c r="DM249" s="39"/>
      <c r="DN249" s="39"/>
      <c r="DO249" s="39"/>
      <c r="DP249" s="39"/>
      <c r="DQ249" s="39"/>
      <c r="DR249" s="39"/>
      <c r="DS249" s="39"/>
      <c r="DT249" s="39"/>
      <c r="DU249" s="39"/>
      <c r="DV249" s="39"/>
      <c r="DW249" s="39"/>
      <c r="DX249" s="39"/>
      <c r="DY249" s="39"/>
      <c r="DZ249" s="39"/>
      <c r="EA249" s="39"/>
      <c r="EB249" s="39"/>
      <c r="EC249" s="39"/>
      <c r="ED249" s="39"/>
      <c r="EE249" s="39"/>
      <c r="EF249" s="39"/>
      <c r="EG249" s="39"/>
      <c r="EH249" s="39"/>
      <c r="EI249" s="39"/>
      <c r="EJ249" s="39"/>
      <c r="EK249" s="39"/>
      <c r="EL249" s="39"/>
      <c r="EM249" s="39"/>
      <c r="EN249" s="39"/>
      <c r="EO249" s="39"/>
      <c r="EP249" s="39"/>
      <c r="EQ249" s="39"/>
      <c r="ER249" s="39"/>
      <c r="ES249" s="39"/>
      <c r="ET249" s="39"/>
      <c r="EU249" s="39"/>
      <c r="EV249" s="39"/>
      <c r="EW249" s="39"/>
      <c r="EX249" s="39"/>
      <c r="EY249" s="39"/>
      <c r="EZ249" s="39"/>
      <c r="FA249" s="39"/>
      <c r="FB249" s="39"/>
      <c r="FC249" s="39"/>
      <c r="FD249" s="39"/>
      <c r="FE249" s="39"/>
      <c r="FF249" s="39"/>
      <c r="FG249" s="39"/>
      <c r="FH249" s="39"/>
      <c r="FI249" s="39"/>
      <c r="FJ249" s="39"/>
      <c r="FK249" s="39"/>
      <c r="FL249" s="39"/>
      <c r="FM249" s="39"/>
      <c r="FN249" s="39"/>
      <c r="FO249" s="39"/>
      <c r="FP249" s="39"/>
      <c r="FQ249" s="39"/>
      <c r="FR249" s="39"/>
      <c r="FS249" s="39"/>
      <c r="FT249" s="39"/>
      <c r="FU249" s="39"/>
      <c r="FV249" s="39"/>
      <c r="FW249" s="39"/>
      <c r="FX249" s="39"/>
      <c r="FY249" s="39"/>
      <c r="FZ249" s="39"/>
      <c r="GA249" s="39"/>
      <c r="GB249" s="39"/>
      <c r="GC249" s="39"/>
      <c r="GD249" s="39"/>
      <c r="GE249" s="39"/>
      <c r="GF249" s="39"/>
      <c r="GG249" s="39"/>
      <c r="GH249" s="39"/>
      <c r="GI249" s="39"/>
      <c r="GJ249" s="39"/>
      <c r="GK249" s="39"/>
      <c r="GL249" s="39"/>
      <c r="GM249" s="39"/>
      <c r="GN249" s="39"/>
      <c r="GO249" s="39"/>
      <c r="GP249" s="39"/>
      <c r="GQ249" s="39"/>
      <c r="GR249" s="39"/>
      <c r="GS249" s="39"/>
      <c r="GT249" s="39"/>
      <c r="GU249" s="39"/>
      <c r="GV249" s="39"/>
      <c r="GW249" s="39"/>
      <c r="GX249" s="39"/>
      <c r="GY249" s="39"/>
      <c r="GZ249" s="39"/>
      <c r="HA249" s="39"/>
      <c r="HB249" s="39"/>
      <c r="HC249" s="39"/>
      <c r="HD249" s="39"/>
      <c r="HE249" s="39"/>
      <c r="HF249" s="39"/>
      <c r="HG249" s="39"/>
      <c r="HH249" s="39"/>
      <c r="HI249" s="39"/>
      <c r="HJ249" s="39"/>
      <c r="HK249" s="39"/>
      <c r="HL249" s="39"/>
      <c r="HM249" s="39"/>
      <c r="HN249" s="39"/>
      <c r="HO249" s="39"/>
      <c r="HP249" s="39"/>
      <c r="HQ249" s="39"/>
      <c r="HR249" s="39"/>
      <c r="HS249" s="39"/>
      <c r="HT249" s="39"/>
      <c r="HU249" s="39"/>
      <c r="HV249" s="39"/>
      <c r="HW249" s="39"/>
      <c r="HX249" s="39"/>
      <c r="HY249" s="39"/>
      <c r="HZ249" s="39"/>
      <c r="IA249" s="39"/>
      <c r="IB249" s="39"/>
      <c r="IC249" s="39"/>
      <c r="ID249" s="39"/>
      <c r="IE249" s="39"/>
      <c r="IF249" s="39"/>
      <c r="IG249" s="39"/>
      <c r="IH249" s="39"/>
      <c r="II249" s="39"/>
      <c r="IJ249" s="39"/>
      <c r="IK249" s="39"/>
      <c r="IL249" s="39"/>
      <c r="IM249" s="39"/>
      <c r="IN249" s="39"/>
      <c r="IO249" s="39"/>
      <c r="IP249" s="39"/>
      <c r="IQ249" s="39"/>
      <c r="IR249" s="39"/>
      <c r="IS249" s="39"/>
      <c r="IT249" s="39"/>
      <c r="IU249" s="39"/>
      <c r="IV249" s="39"/>
      <c r="IW249" s="39"/>
      <c r="IX249" s="39"/>
      <c r="IY249" s="39"/>
      <c r="IZ249" s="39"/>
      <c r="JA249" s="39"/>
      <c r="JB249" s="39"/>
      <c r="JC249" s="39"/>
      <c r="JD249" s="39"/>
      <c r="JE249" s="39"/>
      <c r="JF249" s="39"/>
      <c r="JG249" s="39"/>
      <c r="JH249" s="39"/>
      <c r="JI249" s="39"/>
      <c r="JJ249" s="39"/>
      <c r="JK249" s="39"/>
      <c r="JL249" s="39"/>
      <c r="JM249" s="39"/>
      <c r="JN249" s="39"/>
      <c r="JO249" s="39"/>
      <c r="JP249" s="39"/>
      <c r="JQ249" s="39"/>
      <c r="JR249" s="39"/>
      <c r="JS249" s="39"/>
      <c r="JT249" s="39"/>
      <c r="JU249" s="39"/>
      <c r="JV249" s="39"/>
      <c r="JW249" s="39"/>
      <c r="JX249" s="39"/>
      <c r="JY249" s="39"/>
      <c r="JZ249" s="39"/>
      <c r="KA249" s="39"/>
      <c r="KB249" s="39"/>
      <c r="KC249" s="39"/>
      <c r="KD249" s="39"/>
      <c r="KE249" s="39"/>
      <c r="KF249" s="39"/>
      <c r="KG249" s="39"/>
      <c r="KH249" s="39"/>
      <c r="KI249" s="39"/>
      <c r="KJ249" s="39"/>
      <c r="KK249" s="39"/>
      <c r="KL249" s="39"/>
      <c r="KM249" s="39"/>
      <c r="KN249" s="39"/>
    </row>
    <row r="250" spans="1:300" s="41" customFormat="1" ht="31.95" customHeight="1" x14ac:dyDescent="0.3">
      <c r="A250" s="48" t="s">
        <v>1105</v>
      </c>
      <c r="B250" s="49" t="s">
        <v>1139</v>
      </c>
      <c r="C250" s="50" t="s">
        <v>17</v>
      </c>
      <c r="D250" s="49" t="s">
        <v>18</v>
      </c>
      <c r="E250" s="51" t="s">
        <v>157</v>
      </c>
      <c r="F250" s="51" t="s">
        <v>1149</v>
      </c>
      <c r="G250" s="21"/>
      <c r="H250" s="21">
        <v>47</v>
      </c>
      <c r="I250" s="53">
        <f>VLOOKUP(A:A,'[1]ALL Carpet'!$A:$M,13,0)</f>
        <v>25</v>
      </c>
      <c r="J250" s="54">
        <v>1.3</v>
      </c>
      <c r="K250" s="54">
        <f>SUM(I250:J250)</f>
        <v>26.3</v>
      </c>
      <c r="L250" s="54" t="s">
        <v>20</v>
      </c>
      <c r="M250" s="54" t="s">
        <v>20</v>
      </c>
      <c r="N250" s="52"/>
      <c r="O250" s="21">
        <f>H250*0.8</f>
        <v>37.6</v>
      </c>
      <c r="P250" s="52" t="s">
        <v>20</v>
      </c>
      <c r="Q250" s="21" t="s">
        <v>1332</v>
      </c>
      <c r="R250" s="24" t="e">
        <f t="shared" si="40"/>
        <v>#DIV/0!</v>
      </c>
      <c r="S250" s="29">
        <f t="shared" si="31"/>
        <v>0.19999999999999998</v>
      </c>
      <c r="T250" s="51" t="s">
        <v>21</v>
      </c>
      <c r="U250" s="42" t="s">
        <v>22</v>
      </c>
      <c r="V250" s="51" t="s">
        <v>810</v>
      </c>
      <c r="W250" s="20" t="s">
        <v>808</v>
      </c>
      <c r="X250" s="19" t="s">
        <v>25</v>
      </c>
      <c r="Y250" s="20" t="s">
        <v>26</v>
      </c>
      <c r="Z250" s="20" t="s">
        <v>1003</v>
      </c>
      <c r="AA250" s="20" t="s">
        <v>28</v>
      </c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  <c r="DQ250" s="55"/>
      <c r="DR250" s="55"/>
      <c r="DS250" s="55"/>
      <c r="DT250" s="55"/>
      <c r="DU250" s="55"/>
      <c r="DV250" s="55"/>
      <c r="DW250" s="55"/>
      <c r="DX250" s="55"/>
      <c r="DY250" s="55"/>
      <c r="DZ250" s="55"/>
      <c r="EA250" s="55"/>
      <c r="EB250" s="55"/>
      <c r="EC250" s="55"/>
      <c r="ED250" s="55"/>
      <c r="EE250" s="55"/>
      <c r="EF250" s="55"/>
      <c r="EG250" s="55"/>
      <c r="EH250" s="55"/>
      <c r="EI250" s="55"/>
      <c r="EJ250" s="55"/>
      <c r="EK250" s="55"/>
      <c r="EL250" s="55"/>
      <c r="EM250" s="55"/>
      <c r="EN250" s="55"/>
      <c r="EO250" s="55"/>
      <c r="EP250" s="55"/>
      <c r="EQ250" s="55"/>
      <c r="ER250" s="55"/>
      <c r="ES250" s="55"/>
      <c r="ET250" s="55"/>
      <c r="EU250" s="55"/>
      <c r="EV250" s="55"/>
      <c r="EW250" s="55"/>
      <c r="EX250" s="55"/>
      <c r="EY250" s="55"/>
      <c r="EZ250" s="55"/>
      <c r="FA250" s="55"/>
      <c r="FB250" s="55"/>
      <c r="FC250" s="55"/>
      <c r="FD250" s="55"/>
      <c r="FE250" s="55"/>
      <c r="FF250" s="55"/>
      <c r="FG250" s="55"/>
      <c r="FH250" s="55"/>
      <c r="FI250" s="55"/>
      <c r="FJ250" s="55"/>
      <c r="FK250" s="55"/>
      <c r="FL250" s="55"/>
      <c r="FM250" s="55"/>
      <c r="FN250" s="55"/>
      <c r="FO250" s="55"/>
      <c r="FP250" s="55"/>
      <c r="FQ250" s="55"/>
      <c r="FR250" s="55"/>
      <c r="FS250" s="55"/>
      <c r="FT250" s="55"/>
      <c r="FU250" s="55"/>
      <c r="FV250" s="55"/>
      <c r="FW250" s="55"/>
      <c r="FX250" s="55"/>
      <c r="FY250" s="55"/>
      <c r="FZ250" s="55"/>
      <c r="GA250" s="55"/>
      <c r="GB250" s="55"/>
      <c r="GC250" s="55"/>
      <c r="GD250" s="55"/>
      <c r="GE250" s="55"/>
      <c r="GF250" s="55"/>
      <c r="GG250" s="55"/>
      <c r="GH250" s="55"/>
      <c r="GI250" s="55"/>
      <c r="GJ250" s="55"/>
      <c r="GK250" s="55"/>
      <c r="GL250" s="55"/>
      <c r="GM250" s="55"/>
      <c r="GN250" s="55"/>
      <c r="GO250" s="55"/>
      <c r="GP250" s="55"/>
      <c r="GQ250" s="55"/>
      <c r="GR250" s="55"/>
      <c r="GS250" s="55"/>
      <c r="GT250" s="55"/>
      <c r="GU250" s="55"/>
      <c r="GV250" s="55"/>
      <c r="GW250" s="55"/>
      <c r="GX250" s="55"/>
      <c r="GY250" s="55"/>
      <c r="GZ250" s="55"/>
      <c r="HA250" s="55"/>
      <c r="HB250" s="55"/>
      <c r="HC250" s="55"/>
      <c r="HD250" s="55"/>
      <c r="HE250" s="55"/>
      <c r="HF250" s="55"/>
      <c r="HG250" s="55"/>
      <c r="HH250" s="55"/>
      <c r="HI250" s="55"/>
      <c r="HJ250" s="55"/>
      <c r="HK250" s="55"/>
      <c r="HL250" s="55"/>
      <c r="HM250" s="55"/>
      <c r="HN250" s="55"/>
      <c r="HO250" s="55"/>
      <c r="HP250" s="55"/>
      <c r="HQ250" s="55"/>
      <c r="HR250" s="55"/>
      <c r="HS250" s="55"/>
      <c r="HT250" s="55"/>
      <c r="HU250" s="55"/>
      <c r="HV250" s="55"/>
      <c r="HW250" s="55"/>
      <c r="HX250" s="55"/>
      <c r="HY250" s="55"/>
      <c r="HZ250" s="55"/>
      <c r="IA250" s="55"/>
      <c r="IB250" s="55"/>
      <c r="IC250" s="55"/>
      <c r="ID250" s="55"/>
      <c r="IE250" s="55"/>
      <c r="IF250" s="55"/>
      <c r="IG250" s="55"/>
      <c r="IH250" s="55"/>
      <c r="II250" s="55"/>
      <c r="IJ250" s="55"/>
      <c r="IK250" s="55"/>
      <c r="IL250" s="55"/>
      <c r="IM250" s="55"/>
      <c r="IN250" s="55"/>
      <c r="IO250" s="55"/>
      <c r="IP250" s="55"/>
      <c r="IQ250" s="55"/>
      <c r="IR250" s="55"/>
      <c r="IS250" s="55"/>
      <c r="IT250" s="55"/>
      <c r="IU250" s="55"/>
      <c r="IV250" s="55"/>
      <c r="IW250" s="55"/>
      <c r="IX250" s="55"/>
      <c r="IY250" s="55"/>
      <c r="IZ250" s="55"/>
      <c r="JA250" s="55"/>
      <c r="JB250" s="55"/>
      <c r="JC250" s="55"/>
      <c r="JD250" s="55"/>
      <c r="JE250" s="55"/>
      <c r="JF250" s="55"/>
      <c r="JG250" s="55"/>
      <c r="JH250" s="55"/>
      <c r="JI250" s="55"/>
      <c r="JJ250" s="55"/>
      <c r="JK250" s="55"/>
      <c r="JL250" s="55"/>
      <c r="JM250" s="55"/>
      <c r="JN250" s="55"/>
      <c r="JO250" s="55"/>
      <c r="JP250" s="55"/>
      <c r="JQ250" s="55"/>
      <c r="JR250" s="55"/>
      <c r="JS250" s="55"/>
      <c r="JT250" s="55"/>
      <c r="JU250" s="55"/>
      <c r="JV250" s="55"/>
      <c r="JW250" s="55"/>
      <c r="JX250" s="55"/>
      <c r="JY250" s="55"/>
      <c r="JZ250" s="55"/>
      <c r="KA250" s="55"/>
      <c r="KB250" s="55"/>
      <c r="KC250" s="55"/>
      <c r="KD250" s="55"/>
      <c r="KE250" s="55"/>
      <c r="KF250" s="55"/>
      <c r="KG250" s="55"/>
      <c r="KH250" s="55"/>
      <c r="KI250" s="55"/>
      <c r="KJ250" s="55"/>
      <c r="KK250" s="55"/>
      <c r="KL250" s="55"/>
      <c r="KM250" s="56"/>
      <c r="KN250" s="56"/>
    </row>
    <row r="251" spans="1:300" s="41" customFormat="1" ht="31.95" customHeight="1" x14ac:dyDescent="0.3">
      <c r="A251" s="48" t="s">
        <v>1105</v>
      </c>
      <c r="B251" s="49" t="s">
        <v>1139</v>
      </c>
      <c r="C251" s="50" t="s">
        <v>33</v>
      </c>
      <c r="D251" s="49" t="s">
        <v>18</v>
      </c>
      <c r="E251" s="51" t="s">
        <v>157</v>
      </c>
      <c r="F251" s="51" t="s">
        <v>1149</v>
      </c>
      <c r="G251" s="21"/>
      <c r="H251" s="21">
        <v>47</v>
      </c>
      <c r="I251" s="53">
        <f>VLOOKUP(A:A,'[1]ALL Carpet'!$A:$M,13,0)</f>
        <v>25</v>
      </c>
      <c r="J251" s="54">
        <v>1.3</v>
      </c>
      <c r="K251" s="54">
        <f>SUM(I251:J251)</f>
        <v>26.3</v>
      </c>
      <c r="L251" s="54" t="s">
        <v>20</v>
      </c>
      <c r="M251" s="54" t="s">
        <v>20</v>
      </c>
      <c r="N251" s="52"/>
      <c r="O251" s="21">
        <f>H251*0.8</f>
        <v>37.6</v>
      </c>
      <c r="P251" s="52" t="s">
        <v>20</v>
      </c>
      <c r="Q251" s="21" t="s">
        <v>1332</v>
      </c>
      <c r="R251" s="24" t="e">
        <f t="shared" si="40"/>
        <v>#DIV/0!</v>
      </c>
      <c r="S251" s="29">
        <f t="shared" si="31"/>
        <v>0.19999999999999998</v>
      </c>
      <c r="T251" s="51" t="s">
        <v>21</v>
      </c>
      <c r="U251" s="42" t="s">
        <v>22</v>
      </c>
      <c r="V251" s="51" t="s">
        <v>810</v>
      </c>
      <c r="W251" s="20" t="s">
        <v>808</v>
      </c>
      <c r="X251" s="19" t="s">
        <v>25</v>
      </c>
      <c r="Y251" s="20" t="s">
        <v>26</v>
      </c>
      <c r="Z251" s="20" t="s">
        <v>1003</v>
      </c>
      <c r="AA251" s="20" t="s">
        <v>28</v>
      </c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  <c r="CN251" s="55"/>
      <c r="CO251" s="55"/>
      <c r="CP251" s="55"/>
      <c r="CQ251" s="55"/>
      <c r="CR251" s="55"/>
      <c r="CS251" s="55"/>
      <c r="CT251" s="55"/>
      <c r="CU251" s="55"/>
      <c r="CV251" s="55"/>
      <c r="CW251" s="55"/>
      <c r="CX251" s="55"/>
      <c r="CY251" s="55"/>
      <c r="CZ251" s="55"/>
      <c r="DA251" s="55"/>
      <c r="DB251" s="55"/>
      <c r="DC251" s="55"/>
      <c r="DD251" s="55"/>
      <c r="DE251" s="55"/>
      <c r="DF251" s="55"/>
      <c r="DG251" s="55"/>
      <c r="DH251" s="55"/>
      <c r="DI251" s="55"/>
      <c r="DJ251" s="55"/>
      <c r="DK251" s="55"/>
      <c r="DL251" s="55"/>
      <c r="DM251" s="55"/>
      <c r="DN251" s="55"/>
      <c r="DO251" s="55"/>
      <c r="DP251" s="55"/>
      <c r="DQ251" s="55"/>
      <c r="DR251" s="55"/>
      <c r="DS251" s="55"/>
      <c r="DT251" s="55"/>
      <c r="DU251" s="55"/>
      <c r="DV251" s="55"/>
      <c r="DW251" s="55"/>
      <c r="DX251" s="55"/>
      <c r="DY251" s="55"/>
      <c r="DZ251" s="55"/>
      <c r="EA251" s="55"/>
      <c r="EB251" s="55"/>
      <c r="EC251" s="55"/>
      <c r="ED251" s="55"/>
      <c r="EE251" s="55"/>
      <c r="EF251" s="55"/>
      <c r="EG251" s="55"/>
      <c r="EH251" s="55"/>
      <c r="EI251" s="55"/>
      <c r="EJ251" s="55"/>
      <c r="EK251" s="55"/>
      <c r="EL251" s="55"/>
      <c r="EM251" s="55"/>
      <c r="EN251" s="55"/>
      <c r="EO251" s="55"/>
      <c r="EP251" s="55"/>
      <c r="EQ251" s="55"/>
      <c r="ER251" s="55"/>
      <c r="ES251" s="55"/>
      <c r="ET251" s="55"/>
      <c r="EU251" s="55"/>
      <c r="EV251" s="55"/>
      <c r="EW251" s="55"/>
      <c r="EX251" s="55"/>
      <c r="EY251" s="55"/>
      <c r="EZ251" s="55"/>
      <c r="FA251" s="55"/>
      <c r="FB251" s="55"/>
      <c r="FC251" s="55"/>
      <c r="FD251" s="55"/>
      <c r="FE251" s="55"/>
      <c r="FF251" s="55"/>
      <c r="FG251" s="55"/>
      <c r="FH251" s="55"/>
      <c r="FI251" s="55"/>
      <c r="FJ251" s="55"/>
      <c r="FK251" s="55"/>
      <c r="FL251" s="55"/>
      <c r="FM251" s="55"/>
      <c r="FN251" s="55"/>
      <c r="FO251" s="55"/>
      <c r="FP251" s="55"/>
      <c r="FQ251" s="55"/>
      <c r="FR251" s="55"/>
      <c r="FS251" s="55"/>
      <c r="FT251" s="55"/>
      <c r="FU251" s="55"/>
      <c r="FV251" s="55"/>
      <c r="FW251" s="55"/>
      <c r="FX251" s="55"/>
      <c r="FY251" s="55"/>
      <c r="FZ251" s="55"/>
      <c r="GA251" s="55"/>
      <c r="GB251" s="55"/>
      <c r="GC251" s="55"/>
      <c r="GD251" s="55"/>
      <c r="GE251" s="55"/>
      <c r="GF251" s="55"/>
      <c r="GG251" s="55"/>
      <c r="GH251" s="55"/>
      <c r="GI251" s="55"/>
      <c r="GJ251" s="55"/>
      <c r="GK251" s="55"/>
      <c r="GL251" s="55"/>
      <c r="GM251" s="55"/>
      <c r="GN251" s="55"/>
      <c r="GO251" s="55"/>
      <c r="GP251" s="55"/>
      <c r="GQ251" s="55"/>
      <c r="GR251" s="55"/>
      <c r="GS251" s="55"/>
      <c r="GT251" s="55"/>
      <c r="GU251" s="55"/>
      <c r="GV251" s="55"/>
      <c r="GW251" s="55"/>
      <c r="GX251" s="55"/>
      <c r="GY251" s="55"/>
      <c r="GZ251" s="55"/>
      <c r="HA251" s="55"/>
      <c r="HB251" s="55"/>
      <c r="HC251" s="55"/>
      <c r="HD251" s="55"/>
      <c r="HE251" s="55"/>
      <c r="HF251" s="55"/>
      <c r="HG251" s="55"/>
      <c r="HH251" s="55"/>
      <c r="HI251" s="55"/>
      <c r="HJ251" s="55"/>
      <c r="HK251" s="55"/>
      <c r="HL251" s="55"/>
      <c r="HM251" s="55"/>
      <c r="HN251" s="55"/>
      <c r="HO251" s="55"/>
      <c r="HP251" s="55"/>
      <c r="HQ251" s="55"/>
      <c r="HR251" s="55"/>
      <c r="HS251" s="55"/>
      <c r="HT251" s="55"/>
      <c r="HU251" s="55"/>
      <c r="HV251" s="55"/>
      <c r="HW251" s="55"/>
      <c r="HX251" s="55"/>
      <c r="HY251" s="55"/>
      <c r="HZ251" s="55"/>
      <c r="IA251" s="55"/>
      <c r="IB251" s="55"/>
      <c r="IC251" s="55"/>
      <c r="ID251" s="55"/>
      <c r="IE251" s="55"/>
      <c r="IF251" s="55"/>
      <c r="IG251" s="55"/>
      <c r="IH251" s="55"/>
      <c r="II251" s="55"/>
      <c r="IJ251" s="55"/>
      <c r="IK251" s="55"/>
      <c r="IL251" s="55"/>
      <c r="IM251" s="55"/>
      <c r="IN251" s="55"/>
      <c r="IO251" s="55"/>
      <c r="IP251" s="55"/>
      <c r="IQ251" s="55"/>
      <c r="IR251" s="55"/>
      <c r="IS251" s="55"/>
      <c r="IT251" s="55"/>
      <c r="IU251" s="55"/>
      <c r="IV251" s="55"/>
      <c r="IW251" s="55"/>
      <c r="IX251" s="55"/>
      <c r="IY251" s="55"/>
      <c r="IZ251" s="55"/>
      <c r="JA251" s="55"/>
      <c r="JB251" s="55"/>
      <c r="JC251" s="55"/>
      <c r="JD251" s="55"/>
      <c r="JE251" s="55"/>
      <c r="JF251" s="55"/>
      <c r="JG251" s="55"/>
      <c r="JH251" s="55"/>
      <c r="JI251" s="55"/>
      <c r="JJ251" s="55"/>
      <c r="JK251" s="55"/>
      <c r="JL251" s="55"/>
      <c r="JM251" s="55"/>
      <c r="JN251" s="55"/>
      <c r="JO251" s="55"/>
      <c r="JP251" s="55"/>
      <c r="JQ251" s="55"/>
      <c r="JR251" s="55"/>
      <c r="JS251" s="55"/>
      <c r="JT251" s="55"/>
      <c r="JU251" s="55"/>
      <c r="JV251" s="55"/>
      <c r="JW251" s="55"/>
      <c r="JX251" s="55"/>
      <c r="JY251" s="55"/>
      <c r="JZ251" s="55"/>
      <c r="KA251" s="55"/>
      <c r="KB251" s="55"/>
      <c r="KC251" s="55"/>
      <c r="KD251" s="55"/>
      <c r="KE251" s="55"/>
      <c r="KF251" s="55"/>
      <c r="KG251" s="55"/>
      <c r="KH251" s="55"/>
      <c r="KI251" s="55"/>
      <c r="KJ251" s="55"/>
      <c r="KK251" s="55"/>
      <c r="KL251" s="55"/>
      <c r="KM251" s="56"/>
      <c r="KN251" s="56"/>
    </row>
    <row r="252" spans="1:300" s="41" customFormat="1" ht="31.95" customHeight="1" x14ac:dyDescent="0.3">
      <c r="A252" s="48" t="s">
        <v>1106</v>
      </c>
      <c r="B252" s="49" t="s">
        <v>1139</v>
      </c>
      <c r="C252" s="50" t="s">
        <v>17</v>
      </c>
      <c r="D252" s="49" t="s">
        <v>1146</v>
      </c>
      <c r="E252" s="51" t="s">
        <v>157</v>
      </c>
      <c r="F252" s="51" t="s">
        <v>1149</v>
      </c>
      <c r="G252" s="21"/>
      <c r="H252" s="21">
        <v>47</v>
      </c>
      <c r="I252" s="53">
        <f>VLOOKUP(A:A,'[1]ALL Carpet'!$A:$M,13,0)</f>
        <v>25</v>
      </c>
      <c r="J252" s="54">
        <v>1.3</v>
      </c>
      <c r="K252" s="54">
        <f>SUM(I252:J252)</f>
        <v>26.3</v>
      </c>
      <c r="L252" s="54" t="s">
        <v>20</v>
      </c>
      <c r="M252" s="54" t="s">
        <v>20</v>
      </c>
      <c r="N252" s="52"/>
      <c r="O252" s="21">
        <f>H252*0.8</f>
        <v>37.6</v>
      </c>
      <c r="P252" s="52" t="s">
        <v>20</v>
      </c>
      <c r="Q252" s="21" t="s">
        <v>1332</v>
      </c>
      <c r="R252" s="24" t="e">
        <f t="shared" si="40"/>
        <v>#DIV/0!</v>
      </c>
      <c r="S252" s="29">
        <f t="shared" si="31"/>
        <v>0.19999999999999998</v>
      </c>
      <c r="T252" s="51" t="s">
        <v>21</v>
      </c>
      <c r="U252" s="42" t="s">
        <v>22</v>
      </c>
      <c r="V252" s="51" t="s">
        <v>810</v>
      </c>
      <c r="W252" s="20" t="s">
        <v>808</v>
      </c>
      <c r="X252" s="19" t="s">
        <v>25</v>
      </c>
      <c r="Y252" s="20" t="s">
        <v>26</v>
      </c>
      <c r="Z252" s="20" t="s">
        <v>1003</v>
      </c>
      <c r="AA252" s="20" t="s">
        <v>28</v>
      </c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  <c r="CN252" s="55"/>
      <c r="CO252" s="55"/>
      <c r="CP252" s="55"/>
      <c r="CQ252" s="55"/>
      <c r="CR252" s="55"/>
      <c r="CS252" s="55"/>
      <c r="CT252" s="55"/>
      <c r="CU252" s="55"/>
      <c r="CV252" s="55"/>
      <c r="CW252" s="55"/>
      <c r="CX252" s="55"/>
      <c r="CY252" s="55"/>
      <c r="CZ252" s="55"/>
      <c r="DA252" s="55"/>
      <c r="DB252" s="55"/>
      <c r="DC252" s="55"/>
      <c r="DD252" s="55"/>
      <c r="DE252" s="55"/>
      <c r="DF252" s="55"/>
      <c r="DG252" s="55"/>
      <c r="DH252" s="55"/>
      <c r="DI252" s="55"/>
      <c r="DJ252" s="55"/>
      <c r="DK252" s="55"/>
      <c r="DL252" s="55"/>
      <c r="DM252" s="55"/>
      <c r="DN252" s="55"/>
      <c r="DO252" s="55"/>
      <c r="DP252" s="55"/>
      <c r="DQ252" s="55"/>
      <c r="DR252" s="55"/>
      <c r="DS252" s="55"/>
      <c r="DT252" s="55"/>
      <c r="DU252" s="55"/>
      <c r="DV252" s="55"/>
      <c r="DW252" s="55"/>
      <c r="DX252" s="55"/>
      <c r="DY252" s="55"/>
      <c r="DZ252" s="55"/>
      <c r="EA252" s="55"/>
      <c r="EB252" s="55"/>
      <c r="EC252" s="55"/>
      <c r="ED252" s="55"/>
      <c r="EE252" s="55"/>
      <c r="EF252" s="55"/>
      <c r="EG252" s="55"/>
      <c r="EH252" s="55"/>
      <c r="EI252" s="55"/>
      <c r="EJ252" s="55"/>
      <c r="EK252" s="55"/>
      <c r="EL252" s="55"/>
      <c r="EM252" s="55"/>
      <c r="EN252" s="55"/>
      <c r="EO252" s="55"/>
      <c r="EP252" s="55"/>
      <c r="EQ252" s="55"/>
      <c r="ER252" s="55"/>
      <c r="ES252" s="55"/>
      <c r="ET252" s="55"/>
      <c r="EU252" s="55"/>
      <c r="EV252" s="55"/>
      <c r="EW252" s="55"/>
      <c r="EX252" s="55"/>
      <c r="EY252" s="55"/>
      <c r="EZ252" s="55"/>
      <c r="FA252" s="55"/>
      <c r="FB252" s="55"/>
      <c r="FC252" s="55"/>
      <c r="FD252" s="55"/>
      <c r="FE252" s="55"/>
      <c r="FF252" s="55"/>
      <c r="FG252" s="55"/>
      <c r="FH252" s="55"/>
      <c r="FI252" s="55"/>
      <c r="FJ252" s="55"/>
      <c r="FK252" s="55"/>
      <c r="FL252" s="55"/>
      <c r="FM252" s="55"/>
      <c r="FN252" s="55"/>
      <c r="FO252" s="55"/>
      <c r="FP252" s="55"/>
      <c r="FQ252" s="55"/>
      <c r="FR252" s="55"/>
      <c r="FS252" s="55"/>
      <c r="FT252" s="55"/>
      <c r="FU252" s="55"/>
      <c r="FV252" s="55"/>
      <c r="FW252" s="55"/>
      <c r="FX252" s="55"/>
      <c r="FY252" s="55"/>
      <c r="FZ252" s="55"/>
      <c r="GA252" s="55"/>
      <c r="GB252" s="55"/>
      <c r="GC252" s="55"/>
      <c r="GD252" s="55"/>
      <c r="GE252" s="55"/>
      <c r="GF252" s="55"/>
      <c r="GG252" s="55"/>
      <c r="GH252" s="55"/>
      <c r="GI252" s="55"/>
      <c r="GJ252" s="55"/>
      <c r="GK252" s="55"/>
      <c r="GL252" s="55"/>
      <c r="GM252" s="55"/>
      <c r="GN252" s="55"/>
      <c r="GO252" s="55"/>
      <c r="GP252" s="55"/>
      <c r="GQ252" s="55"/>
      <c r="GR252" s="55"/>
      <c r="GS252" s="55"/>
      <c r="GT252" s="55"/>
      <c r="GU252" s="55"/>
      <c r="GV252" s="55"/>
      <c r="GW252" s="55"/>
      <c r="GX252" s="55"/>
      <c r="GY252" s="55"/>
      <c r="GZ252" s="55"/>
      <c r="HA252" s="55"/>
      <c r="HB252" s="55"/>
      <c r="HC252" s="55"/>
      <c r="HD252" s="55"/>
      <c r="HE252" s="55"/>
      <c r="HF252" s="55"/>
      <c r="HG252" s="55"/>
      <c r="HH252" s="55"/>
      <c r="HI252" s="55"/>
      <c r="HJ252" s="55"/>
      <c r="HK252" s="55"/>
      <c r="HL252" s="55"/>
      <c r="HM252" s="55"/>
      <c r="HN252" s="55"/>
      <c r="HO252" s="55"/>
      <c r="HP252" s="55"/>
      <c r="HQ252" s="55"/>
      <c r="HR252" s="55"/>
      <c r="HS252" s="55"/>
      <c r="HT252" s="55"/>
      <c r="HU252" s="55"/>
      <c r="HV252" s="55"/>
      <c r="HW252" s="55"/>
      <c r="HX252" s="55"/>
      <c r="HY252" s="55"/>
      <c r="HZ252" s="55"/>
      <c r="IA252" s="55"/>
      <c r="IB252" s="55"/>
      <c r="IC252" s="55"/>
      <c r="ID252" s="55"/>
      <c r="IE252" s="55"/>
      <c r="IF252" s="55"/>
      <c r="IG252" s="55"/>
      <c r="IH252" s="55"/>
      <c r="II252" s="55"/>
      <c r="IJ252" s="55"/>
      <c r="IK252" s="55"/>
      <c r="IL252" s="55"/>
      <c r="IM252" s="55"/>
      <c r="IN252" s="55"/>
      <c r="IO252" s="55"/>
      <c r="IP252" s="55"/>
      <c r="IQ252" s="55"/>
      <c r="IR252" s="55"/>
      <c r="IS252" s="55"/>
      <c r="IT252" s="55"/>
      <c r="IU252" s="55"/>
      <c r="IV252" s="55"/>
      <c r="IW252" s="55"/>
      <c r="IX252" s="55"/>
      <c r="IY252" s="55"/>
      <c r="IZ252" s="55"/>
      <c r="JA252" s="55"/>
      <c r="JB252" s="55"/>
      <c r="JC252" s="55"/>
      <c r="JD252" s="55"/>
      <c r="JE252" s="55"/>
      <c r="JF252" s="55"/>
      <c r="JG252" s="55"/>
      <c r="JH252" s="55"/>
      <c r="JI252" s="55"/>
      <c r="JJ252" s="55"/>
      <c r="JK252" s="55"/>
      <c r="JL252" s="55"/>
      <c r="JM252" s="55"/>
      <c r="JN252" s="55"/>
      <c r="JO252" s="55"/>
      <c r="JP252" s="55"/>
      <c r="JQ252" s="55"/>
      <c r="JR252" s="55"/>
      <c r="JS252" s="55"/>
      <c r="JT252" s="55"/>
      <c r="JU252" s="55"/>
      <c r="JV252" s="55"/>
      <c r="JW252" s="55"/>
      <c r="JX252" s="55"/>
      <c r="JY252" s="55"/>
      <c r="JZ252" s="55"/>
      <c r="KA252" s="55"/>
      <c r="KB252" s="55"/>
      <c r="KC252" s="55"/>
      <c r="KD252" s="55"/>
      <c r="KE252" s="55"/>
      <c r="KF252" s="55"/>
      <c r="KG252" s="55"/>
      <c r="KH252" s="55"/>
      <c r="KI252" s="55"/>
      <c r="KJ252" s="55"/>
      <c r="KK252" s="55"/>
      <c r="KL252" s="55"/>
      <c r="KM252" s="56"/>
      <c r="KN252" s="56"/>
    </row>
    <row r="253" spans="1:300" s="41" customFormat="1" ht="31.95" customHeight="1" x14ac:dyDescent="0.3">
      <c r="A253" s="17" t="s">
        <v>316</v>
      </c>
      <c r="B253" s="18" t="s">
        <v>317</v>
      </c>
      <c r="C253" s="19" t="s">
        <v>17</v>
      </c>
      <c r="D253" s="18" t="s">
        <v>18</v>
      </c>
      <c r="E253" s="20" t="s">
        <v>78</v>
      </c>
      <c r="F253" s="20" t="s">
        <v>1189</v>
      </c>
      <c r="G253" s="21">
        <f>N253*1.25</f>
        <v>38.675000000000004</v>
      </c>
      <c r="H253" s="21">
        <v>40.608750000000008</v>
      </c>
      <c r="I253" s="22">
        <v>19.500000000000004</v>
      </c>
      <c r="J253" s="23">
        <v>1.3</v>
      </c>
      <c r="K253" s="23">
        <v>23.800000000000004</v>
      </c>
      <c r="L253" s="23" t="s">
        <v>20</v>
      </c>
      <c r="M253" s="23" t="s">
        <v>20</v>
      </c>
      <c r="N253" s="21">
        <f>K253*1.3</f>
        <v>30.940000000000005</v>
      </c>
      <c r="O253" s="21">
        <f>(N253*4%)+N253</f>
        <v>32.177600000000005</v>
      </c>
      <c r="P253" s="21" t="s">
        <v>20</v>
      </c>
      <c r="Q253" s="21" t="s">
        <v>1332</v>
      </c>
      <c r="R253" s="24">
        <f t="shared" si="40"/>
        <v>0.23076923076923075</v>
      </c>
      <c r="S253" s="29">
        <f t="shared" si="31"/>
        <v>0.20761904761904765</v>
      </c>
      <c r="T253" s="20" t="s">
        <v>21</v>
      </c>
      <c r="U253" s="19" t="s">
        <v>22</v>
      </c>
      <c r="V253" s="20" t="s">
        <v>23</v>
      </c>
      <c r="W253" s="20" t="s">
        <v>808</v>
      </c>
      <c r="X253" s="19" t="s">
        <v>25</v>
      </c>
      <c r="Y253" s="20" t="s">
        <v>462</v>
      </c>
      <c r="Z253" s="20" t="s">
        <v>1003</v>
      </c>
      <c r="AA253" s="20" t="s">
        <v>28</v>
      </c>
    </row>
    <row r="254" spans="1:300" s="41" customFormat="1" ht="31.95" customHeight="1" x14ac:dyDescent="0.3">
      <c r="A254" s="48" t="s">
        <v>1107</v>
      </c>
      <c r="B254" s="49" t="s">
        <v>1140</v>
      </c>
      <c r="C254" s="50" t="s">
        <v>33</v>
      </c>
      <c r="D254" s="49" t="s">
        <v>18</v>
      </c>
      <c r="E254" s="51" t="s">
        <v>141</v>
      </c>
      <c r="F254" s="51" t="s">
        <v>1148</v>
      </c>
      <c r="G254" s="21"/>
      <c r="H254" s="21">
        <v>53.79</v>
      </c>
      <c r="I254" s="53">
        <f>VLOOKUP(A:A,'[1]ALL Carpet'!$A:$M,13,0)</f>
        <v>31.79</v>
      </c>
      <c r="J254" s="54">
        <v>1.3</v>
      </c>
      <c r="K254" s="54">
        <f>SUM(I254:J254)</f>
        <v>33.089999999999996</v>
      </c>
      <c r="L254" s="54" t="s">
        <v>20</v>
      </c>
      <c r="M254" s="54" t="s">
        <v>20</v>
      </c>
      <c r="N254" s="52"/>
      <c r="O254" s="21">
        <f>H254*0.8</f>
        <v>43.032000000000004</v>
      </c>
      <c r="P254" s="52" t="s">
        <v>20</v>
      </c>
      <c r="Q254" s="21" t="s">
        <v>1332</v>
      </c>
      <c r="R254" s="24" t="e">
        <f t="shared" si="40"/>
        <v>#DIV/0!</v>
      </c>
      <c r="S254" s="29">
        <f t="shared" si="31"/>
        <v>0.19999999999999993</v>
      </c>
      <c r="T254" s="51" t="s">
        <v>21</v>
      </c>
      <c r="U254" s="42" t="s">
        <v>22</v>
      </c>
      <c r="V254" s="51" t="s">
        <v>23</v>
      </c>
      <c r="W254" s="20" t="s">
        <v>808</v>
      </c>
      <c r="X254" s="19" t="s">
        <v>25</v>
      </c>
      <c r="Y254" s="20" t="s">
        <v>26</v>
      </c>
      <c r="Z254" s="20" t="s">
        <v>1003</v>
      </c>
      <c r="AA254" s="20" t="s">
        <v>28</v>
      </c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  <c r="CN254" s="55"/>
      <c r="CO254" s="55"/>
      <c r="CP254" s="55"/>
      <c r="CQ254" s="55"/>
      <c r="CR254" s="55"/>
      <c r="CS254" s="55"/>
      <c r="CT254" s="55"/>
      <c r="CU254" s="55"/>
      <c r="CV254" s="55"/>
      <c r="CW254" s="55"/>
      <c r="CX254" s="55"/>
      <c r="CY254" s="55"/>
      <c r="CZ254" s="55"/>
      <c r="DA254" s="55"/>
      <c r="DB254" s="55"/>
      <c r="DC254" s="55"/>
      <c r="DD254" s="55"/>
      <c r="DE254" s="55"/>
      <c r="DF254" s="55"/>
      <c r="DG254" s="55"/>
      <c r="DH254" s="55"/>
      <c r="DI254" s="55"/>
      <c r="DJ254" s="55"/>
      <c r="DK254" s="55"/>
      <c r="DL254" s="55"/>
      <c r="DM254" s="55"/>
      <c r="DN254" s="55"/>
      <c r="DO254" s="55"/>
      <c r="DP254" s="55"/>
      <c r="DQ254" s="55"/>
      <c r="DR254" s="55"/>
      <c r="DS254" s="55"/>
      <c r="DT254" s="55"/>
      <c r="DU254" s="55"/>
      <c r="DV254" s="55"/>
      <c r="DW254" s="55"/>
      <c r="DX254" s="55"/>
      <c r="DY254" s="55"/>
      <c r="DZ254" s="55"/>
      <c r="EA254" s="55"/>
      <c r="EB254" s="55"/>
      <c r="EC254" s="55"/>
      <c r="ED254" s="55"/>
      <c r="EE254" s="55"/>
      <c r="EF254" s="55"/>
      <c r="EG254" s="55"/>
      <c r="EH254" s="55"/>
      <c r="EI254" s="55"/>
      <c r="EJ254" s="55"/>
      <c r="EK254" s="55"/>
      <c r="EL254" s="55"/>
      <c r="EM254" s="55"/>
      <c r="EN254" s="55"/>
      <c r="EO254" s="55"/>
      <c r="EP254" s="55"/>
      <c r="EQ254" s="55"/>
      <c r="ER254" s="55"/>
      <c r="ES254" s="55"/>
      <c r="ET254" s="55"/>
      <c r="EU254" s="55"/>
      <c r="EV254" s="55"/>
      <c r="EW254" s="55"/>
      <c r="EX254" s="55"/>
      <c r="EY254" s="55"/>
      <c r="EZ254" s="55"/>
      <c r="FA254" s="55"/>
      <c r="FB254" s="55"/>
      <c r="FC254" s="55"/>
      <c r="FD254" s="55"/>
      <c r="FE254" s="55"/>
      <c r="FF254" s="55"/>
      <c r="FG254" s="55"/>
      <c r="FH254" s="55"/>
      <c r="FI254" s="55"/>
      <c r="FJ254" s="55"/>
      <c r="FK254" s="55"/>
      <c r="FL254" s="55"/>
      <c r="FM254" s="55"/>
      <c r="FN254" s="55"/>
      <c r="FO254" s="55"/>
      <c r="FP254" s="55"/>
      <c r="FQ254" s="55"/>
      <c r="FR254" s="55"/>
      <c r="FS254" s="55"/>
      <c r="FT254" s="55"/>
      <c r="FU254" s="55"/>
      <c r="FV254" s="55"/>
      <c r="FW254" s="55"/>
      <c r="FX254" s="55"/>
      <c r="FY254" s="55"/>
      <c r="FZ254" s="55"/>
      <c r="GA254" s="55"/>
      <c r="GB254" s="55"/>
      <c r="GC254" s="55"/>
      <c r="GD254" s="55"/>
      <c r="GE254" s="55"/>
      <c r="GF254" s="55"/>
      <c r="GG254" s="55"/>
      <c r="GH254" s="55"/>
      <c r="GI254" s="55"/>
      <c r="GJ254" s="55"/>
      <c r="GK254" s="55"/>
      <c r="GL254" s="55"/>
      <c r="GM254" s="55"/>
      <c r="GN254" s="55"/>
      <c r="GO254" s="55"/>
      <c r="GP254" s="55"/>
      <c r="GQ254" s="55"/>
      <c r="GR254" s="55"/>
      <c r="GS254" s="55"/>
      <c r="GT254" s="55"/>
      <c r="GU254" s="55"/>
      <c r="GV254" s="55"/>
      <c r="GW254" s="55"/>
      <c r="GX254" s="55"/>
      <c r="GY254" s="55"/>
      <c r="GZ254" s="55"/>
      <c r="HA254" s="55"/>
      <c r="HB254" s="55"/>
      <c r="HC254" s="55"/>
      <c r="HD254" s="55"/>
      <c r="HE254" s="55"/>
      <c r="HF254" s="55"/>
      <c r="HG254" s="55"/>
      <c r="HH254" s="55"/>
      <c r="HI254" s="55"/>
      <c r="HJ254" s="55"/>
      <c r="HK254" s="55"/>
      <c r="HL254" s="55"/>
      <c r="HM254" s="55"/>
      <c r="HN254" s="55"/>
      <c r="HO254" s="55"/>
      <c r="HP254" s="55"/>
      <c r="HQ254" s="55"/>
      <c r="HR254" s="55"/>
      <c r="HS254" s="55"/>
      <c r="HT254" s="55"/>
      <c r="HU254" s="55"/>
      <c r="HV254" s="55"/>
      <c r="HW254" s="55"/>
      <c r="HX254" s="55"/>
      <c r="HY254" s="55"/>
      <c r="HZ254" s="55"/>
      <c r="IA254" s="55"/>
      <c r="IB254" s="55"/>
      <c r="IC254" s="55"/>
      <c r="ID254" s="55"/>
      <c r="IE254" s="55"/>
      <c r="IF254" s="55"/>
      <c r="IG254" s="55"/>
      <c r="IH254" s="55"/>
      <c r="II254" s="55"/>
      <c r="IJ254" s="55"/>
      <c r="IK254" s="55"/>
      <c r="IL254" s="55"/>
      <c r="IM254" s="55"/>
      <c r="IN254" s="55"/>
      <c r="IO254" s="55"/>
      <c r="IP254" s="55"/>
      <c r="IQ254" s="55"/>
      <c r="IR254" s="55"/>
      <c r="IS254" s="55"/>
      <c r="IT254" s="55"/>
      <c r="IU254" s="55"/>
      <c r="IV254" s="55"/>
      <c r="IW254" s="55"/>
      <c r="IX254" s="55"/>
      <c r="IY254" s="55"/>
      <c r="IZ254" s="55"/>
      <c r="JA254" s="55"/>
      <c r="JB254" s="55"/>
      <c r="JC254" s="55"/>
      <c r="JD254" s="55"/>
      <c r="JE254" s="55"/>
      <c r="JF254" s="55"/>
      <c r="JG254" s="55"/>
      <c r="JH254" s="55"/>
      <c r="JI254" s="55"/>
      <c r="JJ254" s="55"/>
      <c r="JK254" s="55"/>
      <c r="JL254" s="55"/>
      <c r="JM254" s="55"/>
      <c r="JN254" s="55"/>
      <c r="JO254" s="55"/>
      <c r="JP254" s="55"/>
      <c r="JQ254" s="55"/>
      <c r="JR254" s="55"/>
      <c r="JS254" s="55"/>
      <c r="JT254" s="55"/>
      <c r="JU254" s="55"/>
      <c r="JV254" s="55"/>
      <c r="JW254" s="55"/>
      <c r="JX254" s="55"/>
      <c r="JY254" s="55"/>
      <c r="JZ254" s="55"/>
      <c r="KA254" s="55"/>
      <c r="KB254" s="55"/>
      <c r="KC254" s="55"/>
      <c r="KD254" s="55"/>
      <c r="KE254" s="55"/>
      <c r="KF254" s="55"/>
      <c r="KG254" s="55"/>
      <c r="KH254" s="55"/>
      <c r="KI254" s="55"/>
      <c r="KJ254" s="55"/>
      <c r="KK254" s="55"/>
      <c r="KL254" s="55"/>
      <c r="KM254" s="56"/>
      <c r="KN254" s="56"/>
    </row>
    <row r="255" spans="1:300" s="41" customFormat="1" ht="31.95" customHeight="1" x14ac:dyDescent="0.3">
      <c r="A255" s="17" t="s">
        <v>318</v>
      </c>
      <c r="B255" s="18" t="s">
        <v>319</v>
      </c>
      <c r="C255" s="19" t="s">
        <v>17</v>
      </c>
      <c r="D255" s="18" t="s">
        <v>18</v>
      </c>
      <c r="E255" s="20" t="s">
        <v>19</v>
      </c>
      <c r="F255" s="20" t="s">
        <v>1186</v>
      </c>
      <c r="G255" s="21">
        <f>N255*1.25</f>
        <v>52.081250000000011</v>
      </c>
      <c r="H255" s="21">
        <v>54.685312500000009</v>
      </c>
      <c r="I255" s="22">
        <v>27.750000000000007</v>
      </c>
      <c r="J255" s="23">
        <v>1.3</v>
      </c>
      <c r="K255" s="23">
        <v>32.050000000000004</v>
      </c>
      <c r="L255" s="23" t="s">
        <v>20</v>
      </c>
      <c r="M255" s="23" t="s">
        <v>20</v>
      </c>
      <c r="N255" s="21">
        <f t="shared" ref="N255:N279" si="41">K255*1.3</f>
        <v>41.665000000000006</v>
      </c>
      <c r="O255" s="21">
        <f t="shared" ref="O255:O279" si="42">(N255*4%)+N255</f>
        <v>43.331600000000009</v>
      </c>
      <c r="P255" s="21" t="s">
        <v>20</v>
      </c>
      <c r="Q255" s="21" t="s">
        <v>1332</v>
      </c>
      <c r="R255" s="24">
        <f t="shared" si="40"/>
        <v>0.23076923076923078</v>
      </c>
      <c r="S255" s="29">
        <f t="shared" si="31"/>
        <v>0.20761904761904759</v>
      </c>
      <c r="T255" s="20" t="s">
        <v>21</v>
      </c>
      <c r="U255" s="19" t="s">
        <v>22</v>
      </c>
      <c r="V255" s="20" t="s">
        <v>23</v>
      </c>
      <c r="W255" s="20" t="s">
        <v>808</v>
      </c>
      <c r="X255" s="19" t="s">
        <v>25</v>
      </c>
      <c r="Y255" s="20" t="s">
        <v>26</v>
      </c>
      <c r="Z255" s="20" t="s">
        <v>1003</v>
      </c>
      <c r="AA255" s="20" t="s">
        <v>28</v>
      </c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  <c r="DF255" s="39"/>
      <c r="DG255" s="39"/>
      <c r="DH255" s="39"/>
      <c r="DI255" s="39"/>
      <c r="DJ255" s="39"/>
      <c r="DK255" s="39"/>
      <c r="DL255" s="39"/>
      <c r="DM255" s="39"/>
      <c r="DN255" s="39"/>
      <c r="DO255" s="39"/>
      <c r="DP255" s="39"/>
      <c r="DQ255" s="39"/>
      <c r="DR255" s="39"/>
      <c r="DS255" s="39"/>
      <c r="DT255" s="39"/>
      <c r="DU255" s="39"/>
      <c r="DV255" s="39"/>
      <c r="DW255" s="39"/>
      <c r="DX255" s="39"/>
      <c r="DY255" s="39"/>
      <c r="DZ255" s="39"/>
      <c r="EA255" s="39"/>
      <c r="EB255" s="39"/>
      <c r="EC255" s="39"/>
      <c r="ED255" s="39"/>
      <c r="EE255" s="39"/>
      <c r="EF255" s="39"/>
      <c r="EG255" s="39"/>
      <c r="EH255" s="39"/>
      <c r="EI255" s="39"/>
      <c r="EJ255" s="39"/>
      <c r="EK255" s="39"/>
      <c r="EL255" s="39"/>
      <c r="EM255" s="39"/>
      <c r="EN255" s="39"/>
      <c r="EO255" s="39"/>
      <c r="EP255" s="39"/>
      <c r="EQ255" s="39"/>
      <c r="ER255" s="39"/>
      <c r="ES255" s="39"/>
      <c r="ET255" s="39"/>
      <c r="EU255" s="39"/>
      <c r="EV255" s="39"/>
      <c r="EW255" s="39"/>
      <c r="EX255" s="39"/>
      <c r="EY255" s="39"/>
      <c r="EZ255" s="39"/>
      <c r="FA255" s="39"/>
      <c r="FB255" s="39"/>
      <c r="FC255" s="39"/>
      <c r="FD255" s="39"/>
      <c r="FE255" s="39"/>
      <c r="FF255" s="39"/>
      <c r="FG255" s="39"/>
      <c r="FH255" s="39"/>
      <c r="FI255" s="39"/>
      <c r="FJ255" s="39"/>
      <c r="FK255" s="39"/>
      <c r="FL255" s="39"/>
      <c r="FM255" s="39"/>
      <c r="FN255" s="39"/>
      <c r="FO255" s="39"/>
      <c r="FP255" s="39"/>
      <c r="FQ255" s="39"/>
      <c r="FR255" s="39"/>
      <c r="FS255" s="39"/>
      <c r="FT255" s="39"/>
      <c r="FU255" s="39"/>
      <c r="FV255" s="39"/>
      <c r="FW255" s="39"/>
      <c r="FX255" s="39"/>
      <c r="FY255" s="39"/>
      <c r="FZ255" s="39"/>
      <c r="GA255" s="39"/>
      <c r="GB255" s="39"/>
      <c r="GC255" s="39"/>
      <c r="GD255" s="39"/>
      <c r="GE255" s="39"/>
      <c r="GF255" s="39"/>
      <c r="GG255" s="39"/>
      <c r="GH255" s="39"/>
      <c r="GI255" s="39"/>
      <c r="GJ255" s="39"/>
      <c r="GK255" s="39"/>
      <c r="GL255" s="39"/>
      <c r="GM255" s="39"/>
      <c r="GN255" s="39"/>
      <c r="GO255" s="39"/>
      <c r="GP255" s="39"/>
      <c r="GQ255" s="39"/>
      <c r="GR255" s="39"/>
      <c r="GS255" s="39"/>
      <c r="GT255" s="39"/>
      <c r="GU255" s="39"/>
      <c r="GV255" s="39"/>
      <c r="GW255" s="39"/>
      <c r="GX255" s="39"/>
      <c r="GY255" s="39"/>
      <c r="GZ255" s="39"/>
      <c r="HA255" s="39"/>
      <c r="HB255" s="39"/>
      <c r="HC255" s="39"/>
      <c r="HD255" s="39"/>
      <c r="HE255" s="39"/>
      <c r="HF255" s="39"/>
      <c r="HG255" s="39"/>
      <c r="HH255" s="39"/>
      <c r="HI255" s="39"/>
      <c r="HJ255" s="39"/>
      <c r="HK255" s="39"/>
      <c r="HL255" s="39"/>
      <c r="HM255" s="39"/>
      <c r="HN255" s="39"/>
      <c r="HO255" s="39"/>
      <c r="HP255" s="39"/>
      <c r="HQ255" s="39"/>
      <c r="HR255" s="39"/>
      <c r="HS255" s="39"/>
      <c r="HT255" s="39"/>
      <c r="HU255" s="39"/>
      <c r="HV255" s="39"/>
      <c r="HW255" s="39"/>
      <c r="HX255" s="39"/>
      <c r="HY255" s="39"/>
      <c r="HZ255" s="39"/>
      <c r="IA255" s="39"/>
      <c r="IB255" s="39"/>
      <c r="IC255" s="39"/>
      <c r="ID255" s="39"/>
      <c r="IE255" s="39"/>
      <c r="IF255" s="39"/>
      <c r="IG255" s="39"/>
      <c r="IH255" s="39"/>
      <c r="II255" s="39"/>
      <c r="IJ255" s="39"/>
      <c r="IK255" s="39"/>
      <c r="IL255" s="39"/>
      <c r="IM255" s="39"/>
      <c r="IN255" s="39"/>
      <c r="IO255" s="39"/>
      <c r="IP255" s="39"/>
      <c r="IQ255" s="39"/>
      <c r="IR255" s="39"/>
      <c r="IS255" s="39"/>
      <c r="IT255" s="39"/>
      <c r="IU255" s="39"/>
      <c r="IV255" s="39"/>
      <c r="IW255" s="39"/>
      <c r="IX255" s="39"/>
      <c r="IY255" s="39"/>
      <c r="IZ255" s="39"/>
      <c r="JA255" s="39"/>
      <c r="JB255" s="39"/>
      <c r="JC255" s="39"/>
      <c r="JD255" s="39"/>
      <c r="JE255" s="39"/>
      <c r="JF255" s="39"/>
      <c r="JG255" s="39"/>
      <c r="JH255" s="39"/>
      <c r="JI255" s="39"/>
      <c r="JJ255" s="39"/>
      <c r="JK255" s="39"/>
      <c r="JL255" s="39"/>
      <c r="JM255" s="39"/>
      <c r="JN255" s="39"/>
      <c r="JO255" s="39"/>
      <c r="JP255" s="39"/>
      <c r="JQ255" s="39"/>
      <c r="JR255" s="39"/>
      <c r="JS255" s="39"/>
      <c r="JT255" s="39"/>
      <c r="JU255" s="39"/>
      <c r="JV255" s="39"/>
      <c r="JW255" s="39"/>
      <c r="JX255" s="39"/>
      <c r="JY255" s="39"/>
      <c r="JZ255" s="39"/>
      <c r="KA255" s="39"/>
      <c r="KB255" s="39"/>
      <c r="KC255" s="39"/>
      <c r="KD255" s="39"/>
      <c r="KE255" s="39"/>
      <c r="KF255" s="39"/>
      <c r="KG255" s="39"/>
      <c r="KH255" s="39"/>
      <c r="KI255" s="39"/>
      <c r="KJ255" s="39"/>
      <c r="KK255" s="39"/>
    </row>
    <row r="256" spans="1:300" s="41" customFormat="1" ht="31.95" customHeight="1" x14ac:dyDescent="0.3">
      <c r="A256" s="17" t="s">
        <v>320</v>
      </c>
      <c r="B256" s="18" t="s">
        <v>319</v>
      </c>
      <c r="C256" s="19" t="s">
        <v>29</v>
      </c>
      <c r="D256" s="18" t="s">
        <v>39</v>
      </c>
      <c r="E256" s="20" t="s">
        <v>19</v>
      </c>
      <c r="F256" s="20" t="s">
        <v>1186</v>
      </c>
      <c r="G256" s="21">
        <v>47.350000000000009</v>
      </c>
      <c r="H256" s="21">
        <v>49.717500000000008</v>
      </c>
      <c r="I256" s="22">
        <v>22.350000000000009</v>
      </c>
      <c r="J256" s="23">
        <v>0.9</v>
      </c>
      <c r="K256" s="23">
        <v>26.250000000000007</v>
      </c>
      <c r="L256" s="23">
        <v>28.250000000000007</v>
      </c>
      <c r="M256" s="23">
        <v>2</v>
      </c>
      <c r="N256" s="21">
        <f t="shared" si="41"/>
        <v>34.125000000000007</v>
      </c>
      <c r="O256" s="21">
        <f t="shared" si="42"/>
        <v>35.490000000000009</v>
      </c>
      <c r="P256" s="21">
        <f>N256+M256</f>
        <v>36.125000000000007</v>
      </c>
      <c r="Q256" s="21">
        <f>O256+M256</f>
        <v>37.490000000000009</v>
      </c>
      <c r="R256" s="24">
        <f t="shared" si="40"/>
        <v>0.23076923076923073</v>
      </c>
      <c r="S256" s="29">
        <f t="shared" si="31"/>
        <v>0.28616684266103476</v>
      </c>
      <c r="T256" s="20" t="s">
        <v>21</v>
      </c>
      <c r="U256" s="42" t="s">
        <v>30</v>
      </c>
      <c r="V256" s="20" t="s">
        <v>23</v>
      </c>
      <c r="W256" s="20" t="s">
        <v>808</v>
      </c>
      <c r="X256" s="19" t="s">
        <v>25</v>
      </c>
      <c r="Y256" s="20" t="s">
        <v>462</v>
      </c>
      <c r="Z256" s="20" t="s">
        <v>1004</v>
      </c>
      <c r="AA256" s="20" t="s">
        <v>28</v>
      </c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39"/>
      <c r="CV256" s="39"/>
      <c r="CW256" s="39"/>
      <c r="CX256" s="39"/>
      <c r="CY256" s="39"/>
      <c r="CZ256" s="39"/>
      <c r="DA256" s="39"/>
      <c r="DB256" s="39"/>
      <c r="DC256" s="39"/>
      <c r="DD256" s="39"/>
      <c r="DE256" s="39"/>
      <c r="DF256" s="39"/>
      <c r="DG256" s="39"/>
      <c r="DH256" s="39"/>
      <c r="DI256" s="39"/>
      <c r="DJ256" s="39"/>
      <c r="DK256" s="39"/>
      <c r="DL256" s="39"/>
      <c r="DM256" s="39"/>
      <c r="DN256" s="39"/>
      <c r="DO256" s="39"/>
      <c r="DP256" s="39"/>
      <c r="DQ256" s="39"/>
      <c r="DR256" s="39"/>
      <c r="DS256" s="39"/>
      <c r="DT256" s="39"/>
      <c r="DU256" s="39"/>
      <c r="DV256" s="39"/>
      <c r="DW256" s="39"/>
      <c r="DX256" s="39"/>
      <c r="DY256" s="39"/>
      <c r="DZ256" s="39"/>
      <c r="EA256" s="39"/>
      <c r="EB256" s="39"/>
      <c r="EC256" s="39"/>
      <c r="ED256" s="39"/>
      <c r="EE256" s="39"/>
      <c r="EF256" s="39"/>
      <c r="EG256" s="39"/>
      <c r="EH256" s="39"/>
      <c r="EI256" s="39"/>
      <c r="EJ256" s="39"/>
      <c r="EK256" s="39"/>
      <c r="EL256" s="39"/>
      <c r="EM256" s="39"/>
      <c r="EN256" s="39"/>
      <c r="EO256" s="39"/>
      <c r="EP256" s="39"/>
      <c r="EQ256" s="39"/>
      <c r="ER256" s="39"/>
      <c r="ES256" s="39"/>
      <c r="ET256" s="39"/>
      <c r="EU256" s="39"/>
      <c r="EV256" s="39"/>
      <c r="EW256" s="39"/>
      <c r="EX256" s="39"/>
      <c r="EY256" s="39"/>
      <c r="EZ256" s="39"/>
      <c r="FA256" s="39"/>
      <c r="FB256" s="39"/>
      <c r="FC256" s="39"/>
      <c r="FD256" s="39"/>
      <c r="FE256" s="39"/>
      <c r="FF256" s="39"/>
      <c r="FG256" s="39"/>
      <c r="FH256" s="39"/>
      <c r="FI256" s="39"/>
      <c r="FJ256" s="39"/>
      <c r="FK256" s="39"/>
      <c r="FL256" s="39"/>
      <c r="FM256" s="39"/>
      <c r="FN256" s="39"/>
      <c r="FO256" s="39"/>
      <c r="FP256" s="39"/>
      <c r="FQ256" s="39"/>
      <c r="FR256" s="39"/>
      <c r="FS256" s="39"/>
      <c r="FT256" s="39"/>
      <c r="FU256" s="39"/>
      <c r="FV256" s="39"/>
      <c r="FW256" s="39"/>
      <c r="FX256" s="39"/>
      <c r="FY256" s="39"/>
      <c r="FZ256" s="39"/>
      <c r="GA256" s="39"/>
      <c r="GB256" s="39"/>
      <c r="GC256" s="39"/>
      <c r="GD256" s="39"/>
      <c r="GE256" s="39"/>
      <c r="GF256" s="39"/>
      <c r="GG256" s="39"/>
      <c r="GH256" s="39"/>
      <c r="GI256" s="39"/>
      <c r="GJ256" s="39"/>
      <c r="GK256" s="39"/>
      <c r="GL256" s="39"/>
      <c r="GM256" s="39"/>
      <c r="GN256" s="39"/>
      <c r="GO256" s="39"/>
      <c r="GP256" s="39"/>
      <c r="GQ256" s="39"/>
      <c r="GR256" s="39"/>
      <c r="GS256" s="39"/>
      <c r="GT256" s="39"/>
      <c r="GU256" s="39"/>
      <c r="GV256" s="39"/>
      <c r="GW256" s="39"/>
      <c r="GX256" s="39"/>
      <c r="GY256" s="39"/>
      <c r="GZ256" s="39"/>
      <c r="HA256" s="39"/>
      <c r="HB256" s="39"/>
      <c r="HC256" s="39"/>
      <c r="HD256" s="39"/>
      <c r="HE256" s="39"/>
      <c r="HF256" s="39"/>
      <c r="HG256" s="39"/>
      <c r="HH256" s="39"/>
      <c r="HI256" s="39"/>
      <c r="HJ256" s="39"/>
      <c r="HK256" s="39"/>
      <c r="HL256" s="39"/>
      <c r="HM256" s="39"/>
      <c r="HN256" s="39"/>
      <c r="HO256" s="39"/>
      <c r="HP256" s="39"/>
      <c r="HQ256" s="39"/>
      <c r="HR256" s="39"/>
      <c r="HS256" s="39"/>
      <c r="HT256" s="39"/>
      <c r="HU256" s="39"/>
      <c r="HV256" s="39"/>
      <c r="HW256" s="39"/>
      <c r="HX256" s="39"/>
      <c r="HY256" s="39"/>
      <c r="HZ256" s="39"/>
      <c r="IA256" s="39"/>
      <c r="IB256" s="39"/>
      <c r="IC256" s="39"/>
      <c r="ID256" s="39"/>
      <c r="IE256" s="39"/>
      <c r="IF256" s="39"/>
      <c r="IG256" s="39"/>
      <c r="IH256" s="39"/>
      <c r="II256" s="39"/>
      <c r="IJ256" s="39"/>
      <c r="IK256" s="39"/>
      <c r="IL256" s="39"/>
      <c r="IM256" s="39"/>
      <c r="IN256" s="39"/>
      <c r="IO256" s="39"/>
      <c r="IP256" s="39"/>
      <c r="IQ256" s="39"/>
      <c r="IR256" s="39"/>
      <c r="IS256" s="39"/>
      <c r="IT256" s="39"/>
      <c r="IU256" s="39"/>
      <c r="IV256" s="39"/>
      <c r="IW256" s="39"/>
      <c r="IX256" s="39"/>
      <c r="IY256" s="39"/>
      <c r="IZ256" s="39"/>
      <c r="JA256" s="39"/>
      <c r="JB256" s="39"/>
      <c r="JC256" s="39"/>
      <c r="JD256" s="39"/>
      <c r="JE256" s="39"/>
      <c r="JF256" s="39"/>
      <c r="JG256" s="39"/>
      <c r="JH256" s="39"/>
      <c r="JI256" s="39"/>
      <c r="JJ256" s="39"/>
      <c r="JK256" s="39"/>
      <c r="JL256" s="39"/>
      <c r="JM256" s="39"/>
      <c r="JN256" s="39"/>
      <c r="JO256" s="39"/>
      <c r="JP256" s="39"/>
      <c r="JQ256" s="39"/>
      <c r="JR256" s="39"/>
      <c r="JS256" s="39"/>
      <c r="JT256" s="39"/>
      <c r="JU256" s="39"/>
      <c r="JV256" s="39"/>
      <c r="JW256" s="39"/>
      <c r="JX256" s="39"/>
      <c r="JY256" s="39"/>
      <c r="JZ256" s="39"/>
      <c r="KA256" s="39"/>
      <c r="KB256" s="39"/>
      <c r="KC256" s="39"/>
      <c r="KD256" s="39"/>
      <c r="KE256" s="39"/>
      <c r="KF256" s="39"/>
      <c r="KG256" s="39"/>
      <c r="KH256" s="39"/>
      <c r="KI256" s="39"/>
      <c r="KJ256" s="39"/>
      <c r="KK256" s="39"/>
    </row>
    <row r="257" spans="1:300" s="41" customFormat="1" ht="31.95" customHeight="1" x14ac:dyDescent="0.3">
      <c r="A257" s="17" t="s">
        <v>1048</v>
      </c>
      <c r="B257" s="18" t="s">
        <v>319</v>
      </c>
      <c r="C257" s="19" t="s">
        <v>29</v>
      </c>
      <c r="D257" s="18" t="s">
        <v>36</v>
      </c>
      <c r="E257" s="20" t="s">
        <v>19</v>
      </c>
      <c r="F257" s="20" t="s">
        <v>1186</v>
      </c>
      <c r="G257" s="21">
        <v>48.850000000000009</v>
      </c>
      <c r="H257" s="21">
        <v>51.292500000000011</v>
      </c>
      <c r="I257" s="22">
        <v>25.850000000000005</v>
      </c>
      <c r="J257" s="23">
        <v>1.1000000000000001</v>
      </c>
      <c r="K257" s="23">
        <v>26.950000000000006</v>
      </c>
      <c r="L257" s="23">
        <v>28.950000000000006</v>
      </c>
      <c r="M257" s="23">
        <v>2</v>
      </c>
      <c r="N257" s="21">
        <f t="shared" si="41"/>
        <v>35.035000000000011</v>
      </c>
      <c r="O257" s="21">
        <f t="shared" si="42"/>
        <v>36.436400000000013</v>
      </c>
      <c r="P257" s="21">
        <f>N257+M257</f>
        <v>37.035000000000011</v>
      </c>
      <c r="Q257" s="21">
        <f>O257+M257</f>
        <v>38.436400000000013</v>
      </c>
      <c r="R257" s="24">
        <f t="shared" si="40"/>
        <v>0.23076923076923084</v>
      </c>
      <c r="S257" s="29">
        <f t="shared" si="31"/>
        <v>0.28963493688161029</v>
      </c>
      <c r="T257" s="20" t="s">
        <v>21</v>
      </c>
      <c r="U257" s="42" t="s">
        <v>30</v>
      </c>
      <c r="V257" s="20" t="s">
        <v>23</v>
      </c>
      <c r="W257" s="20" t="s">
        <v>808</v>
      </c>
      <c r="X257" s="19" t="s">
        <v>25</v>
      </c>
      <c r="Y257" s="20" t="s">
        <v>412</v>
      </c>
      <c r="Z257" s="20" t="s">
        <v>1005</v>
      </c>
      <c r="AA257" s="20" t="s">
        <v>28</v>
      </c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39"/>
      <c r="CV257" s="39"/>
      <c r="CW257" s="39"/>
      <c r="CX257" s="39"/>
      <c r="CY257" s="39"/>
      <c r="CZ257" s="39"/>
      <c r="DA257" s="39"/>
      <c r="DB257" s="39"/>
      <c r="DC257" s="39"/>
      <c r="DD257" s="39"/>
      <c r="DE257" s="39"/>
      <c r="DF257" s="39"/>
      <c r="DG257" s="39"/>
      <c r="DH257" s="39"/>
      <c r="DI257" s="39"/>
      <c r="DJ257" s="39"/>
      <c r="DK257" s="39"/>
      <c r="DL257" s="39"/>
      <c r="DM257" s="39"/>
      <c r="DN257" s="39"/>
      <c r="DO257" s="39"/>
      <c r="DP257" s="39"/>
      <c r="DQ257" s="39"/>
      <c r="DR257" s="39"/>
      <c r="DS257" s="39"/>
      <c r="DT257" s="39"/>
      <c r="DU257" s="39"/>
      <c r="DV257" s="39"/>
      <c r="DW257" s="39"/>
      <c r="DX257" s="39"/>
      <c r="DY257" s="39"/>
      <c r="DZ257" s="39"/>
      <c r="EA257" s="39"/>
      <c r="EB257" s="39"/>
      <c r="EC257" s="39"/>
      <c r="ED257" s="39"/>
      <c r="EE257" s="39"/>
      <c r="EF257" s="39"/>
      <c r="EG257" s="39"/>
      <c r="EH257" s="39"/>
      <c r="EI257" s="39"/>
      <c r="EJ257" s="39"/>
      <c r="EK257" s="39"/>
      <c r="EL257" s="39"/>
      <c r="EM257" s="39"/>
      <c r="EN257" s="39"/>
      <c r="EO257" s="39"/>
      <c r="EP257" s="39"/>
      <c r="EQ257" s="39"/>
      <c r="ER257" s="39"/>
      <c r="ES257" s="39"/>
      <c r="ET257" s="39"/>
      <c r="EU257" s="39"/>
      <c r="EV257" s="39"/>
      <c r="EW257" s="39"/>
      <c r="EX257" s="39"/>
      <c r="EY257" s="39"/>
      <c r="EZ257" s="39"/>
      <c r="FA257" s="39"/>
      <c r="FB257" s="39"/>
      <c r="FC257" s="39"/>
      <c r="FD257" s="39"/>
      <c r="FE257" s="39"/>
      <c r="FF257" s="39"/>
      <c r="FG257" s="39"/>
      <c r="FH257" s="39"/>
      <c r="FI257" s="39"/>
      <c r="FJ257" s="39"/>
      <c r="FK257" s="39"/>
      <c r="FL257" s="39"/>
      <c r="FM257" s="39"/>
      <c r="FN257" s="39"/>
      <c r="FO257" s="39"/>
      <c r="FP257" s="39"/>
      <c r="FQ257" s="39"/>
      <c r="FR257" s="39"/>
      <c r="FS257" s="39"/>
      <c r="FT257" s="39"/>
      <c r="FU257" s="39"/>
      <c r="FV257" s="39"/>
      <c r="FW257" s="39"/>
      <c r="FX257" s="39"/>
      <c r="FY257" s="39"/>
      <c r="FZ257" s="39"/>
      <c r="GA257" s="39"/>
      <c r="GB257" s="39"/>
      <c r="GC257" s="39"/>
      <c r="GD257" s="39"/>
      <c r="GE257" s="39"/>
      <c r="GF257" s="39"/>
      <c r="GG257" s="39"/>
      <c r="GH257" s="39"/>
      <c r="GI257" s="39"/>
      <c r="GJ257" s="39"/>
      <c r="GK257" s="39"/>
      <c r="GL257" s="39"/>
      <c r="GM257" s="39"/>
      <c r="GN257" s="39"/>
      <c r="GO257" s="39"/>
      <c r="GP257" s="39"/>
      <c r="GQ257" s="39"/>
      <c r="GR257" s="39"/>
      <c r="GS257" s="39"/>
      <c r="GT257" s="39"/>
      <c r="GU257" s="39"/>
      <c r="GV257" s="39"/>
      <c r="GW257" s="39"/>
      <c r="GX257" s="39"/>
      <c r="GY257" s="39"/>
      <c r="GZ257" s="39"/>
      <c r="HA257" s="39"/>
      <c r="HB257" s="39"/>
      <c r="HC257" s="39"/>
      <c r="HD257" s="39"/>
      <c r="HE257" s="39"/>
      <c r="HF257" s="39"/>
      <c r="HG257" s="39"/>
      <c r="HH257" s="39"/>
      <c r="HI257" s="39"/>
      <c r="HJ257" s="39"/>
      <c r="HK257" s="39"/>
      <c r="HL257" s="39"/>
      <c r="HM257" s="39"/>
      <c r="HN257" s="39"/>
      <c r="HO257" s="39"/>
      <c r="HP257" s="39"/>
      <c r="HQ257" s="39"/>
      <c r="HR257" s="39"/>
      <c r="HS257" s="39"/>
      <c r="HT257" s="39"/>
      <c r="HU257" s="39"/>
      <c r="HV257" s="39"/>
      <c r="HW257" s="39"/>
      <c r="HX257" s="39"/>
      <c r="HY257" s="39"/>
      <c r="HZ257" s="39"/>
      <c r="IA257" s="39"/>
      <c r="IB257" s="39"/>
      <c r="IC257" s="39"/>
      <c r="ID257" s="39"/>
      <c r="IE257" s="39"/>
      <c r="IF257" s="39"/>
      <c r="IG257" s="39"/>
      <c r="IH257" s="39"/>
      <c r="II257" s="39"/>
      <c r="IJ257" s="39"/>
      <c r="IK257" s="39"/>
      <c r="IL257" s="39"/>
      <c r="IM257" s="39"/>
      <c r="IN257" s="39"/>
      <c r="IO257" s="39"/>
      <c r="IP257" s="39"/>
      <c r="IQ257" s="39"/>
      <c r="IR257" s="39"/>
      <c r="IS257" s="39"/>
      <c r="IT257" s="39"/>
      <c r="IU257" s="39"/>
      <c r="IV257" s="39"/>
      <c r="IW257" s="39"/>
      <c r="IX257" s="39"/>
      <c r="IY257" s="39"/>
      <c r="IZ257" s="39"/>
      <c r="JA257" s="39"/>
      <c r="JB257" s="39"/>
      <c r="JC257" s="39"/>
      <c r="JD257" s="39"/>
      <c r="JE257" s="39"/>
      <c r="JF257" s="39"/>
      <c r="JG257" s="39"/>
      <c r="JH257" s="39"/>
      <c r="JI257" s="39"/>
      <c r="JJ257" s="39"/>
      <c r="JK257" s="39"/>
      <c r="JL257" s="39"/>
      <c r="JM257" s="39"/>
      <c r="JN257" s="39"/>
      <c r="JO257" s="39"/>
      <c r="JP257" s="39"/>
      <c r="JQ257" s="39"/>
      <c r="JR257" s="39"/>
      <c r="JS257" s="39"/>
      <c r="JT257" s="39"/>
      <c r="JU257" s="39"/>
      <c r="JV257" s="39"/>
      <c r="JW257" s="39"/>
      <c r="JX257" s="39"/>
      <c r="JY257" s="39"/>
      <c r="JZ257" s="39"/>
      <c r="KA257" s="39"/>
      <c r="KB257" s="39"/>
      <c r="KC257" s="39"/>
      <c r="KD257" s="39"/>
      <c r="KE257" s="39"/>
      <c r="KF257" s="39"/>
      <c r="KG257" s="39"/>
      <c r="KH257" s="39"/>
      <c r="KI257" s="39"/>
      <c r="KJ257" s="39"/>
      <c r="KK257" s="39"/>
    </row>
    <row r="258" spans="1:300" s="41" customFormat="1" ht="31.95" customHeight="1" x14ac:dyDescent="0.3">
      <c r="A258" s="17" t="s">
        <v>322</v>
      </c>
      <c r="B258" s="18" t="s">
        <v>321</v>
      </c>
      <c r="C258" s="19" t="s">
        <v>29</v>
      </c>
      <c r="D258" s="18" t="s">
        <v>39</v>
      </c>
      <c r="E258" s="20" t="s">
        <v>45</v>
      </c>
      <c r="F258" s="20" t="s">
        <v>1163</v>
      </c>
      <c r="G258" s="21">
        <v>52.350000000000009</v>
      </c>
      <c r="H258" s="21">
        <v>54.967500000000008</v>
      </c>
      <c r="I258" s="22">
        <v>27.350000000000005</v>
      </c>
      <c r="J258" s="23">
        <v>0.9</v>
      </c>
      <c r="K258" s="23">
        <v>31.250000000000004</v>
      </c>
      <c r="L258" s="23">
        <v>33.25</v>
      </c>
      <c r="M258" s="23">
        <v>2</v>
      </c>
      <c r="N258" s="21">
        <f t="shared" si="41"/>
        <v>40.625000000000007</v>
      </c>
      <c r="O258" s="21">
        <f t="shared" si="42"/>
        <v>42.250000000000007</v>
      </c>
      <c r="P258" s="21">
        <f>N258+M258</f>
        <v>42.625000000000007</v>
      </c>
      <c r="Q258" s="21">
        <f>O258+M258</f>
        <v>44.250000000000007</v>
      </c>
      <c r="R258" s="24">
        <f t="shared" si="40"/>
        <v>0.23076923076923081</v>
      </c>
      <c r="S258" s="29">
        <f t="shared" si="31"/>
        <v>0.23136398781097919</v>
      </c>
      <c r="T258" s="20" t="s">
        <v>21</v>
      </c>
      <c r="U258" s="42" t="s">
        <v>30</v>
      </c>
      <c r="V258" s="20" t="s">
        <v>23</v>
      </c>
      <c r="W258" s="20" t="s">
        <v>808</v>
      </c>
      <c r="X258" s="19" t="s">
        <v>25</v>
      </c>
      <c r="Y258" s="20" t="s">
        <v>462</v>
      </c>
      <c r="Z258" s="20" t="s">
        <v>1004</v>
      </c>
      <c r="AA258" s="20" t="s">
        <v>28</v>
      </c>
    </row>
    <row r="259" spans="1:300" s="41" customFormat="1" ht="31.95" customHeight="1" x14ac:dyDescent="0.3">
      <c r="A259" s="17" t="s">
        <v>1049</v>
      </c>
      <c r="B259" s="18" t="s">
        <v>321</v>
      </c>
      <c r="C259" s="19" t="s">
        <v>29</v>
      </c>
      <c r="D259" s="18" t="s">
        <v>36</v>
      </c>
      <c r="E259" s="20" t="s">
        <v>45</v>
      </c>
      <c r="F259" s="20" t="s">
        <v>1163</v>
      </c>
      <c r="G259" s="21">
        <v>55.850000000000009</v>
      </c>
      <c r="H259" s="21">
        <v>58.642500000000013</v>
      </c>
      <c r="I259" s="22">
        <v>30.850000000000009</v>
      </c>
      <c r="J259" s="23">
        <v>1.1000000000000001</v>
      </c>
      <c r="K259" s="23">
        <v>31.95000000000001</v>
      </c>
      <c r="L259" s="23">
        <v>33.95000000000001</v>
      </c>
      <c r="M259" s="23">
        <v>2</v>
      </c>
      <c r="N259" s="21">
        <f t="shared" si="41"/>
        <v>41.535000000000011</v>
      </c>
      <c r="O259" s="21">
        <f t="shared" si="42"/>
        <v>43.196400000000011</v>
      </c>
      <c r="P259" s="21">
        <f>N259+M259</f>
        <v>43.535000000000011</v>
      </c>
      <c r="Q259" s="21">
        <f>O259+M259</f>
        <v>45.196400000000011</v>
      </c>
      <c r="R259" s="24">
        <f t="shared" si="40"/>
        <v>0.23076923076923073</v>
      </c>
      <c r="S259" s="29">
        <f t="shared" si="31"/>
        <v>0.26339429594577307</v>
      </c>
      <c r="T259" s="20" t="s">
        <v>21</v>
      </c>
      <c r="U259" s="42" t="s">
        <v>30</v>
      </c>
      <c r="V259" s="20" t="s">
        <v>23</v>
      </c>
      <c r="W259" s="20" t="s">
        <v>808</v>
      </c>
      <c r="X259" s="19" t="s">
        <v>25</v>
      </c>
      <c r="Y259" s="20" t="s">
        <v>412</v>
      </c>
      <c r="Z259" s="20" t="s">
        <v>1005</v>
      </c>
      <c r="AA259" s="20" t="s">
        <v>28</v>
      </c>
    </row>
    <row r="260" spans="1:300" s="41" customFormat="1" ht="31.95" customHeight="1" x14ac:dyDescent="0.3">
      <c r="A260" s="17" t="s">
        <v>323</v>
      </c>
      <c r="B260" s="18" t="s">
        <v>324</v>
      </c>
      <c r="C260" s="19" t="s">
        <v>77</v>
      </c>
      <c r="D260" s="18" t="s">
        <v>18</v>
      </c>
      <c r="E260" s="20" t="s">
        <v>111</v>
      </c>
      <c r="F260" s="20" t="s">
        <v>1177</v>
      </c>
      <c r="G260" s="21">
        <f>N260*1.25</f>
        <v>40.300000000000004</v>
      </c>
      <c r="H260" s="21">
        <v>42.315000000000005</v>
      </c>
      <c r="I260" s="22">
        <v>20.5</v>
      </c>
      <c r="J260" s="23">
        <v>1.3</v>
      </c>
      <c r="K260" s="23">
        <v>24.8</v>
      </c>
      <c r="L260" s="23" t="s">
        <v>20</v>
      </c>
      <c r="M260" s="23" t="s">
        <v>20</v>
      </c>
      <c r="N260" s="21">
        <f t="shared" si="41"/>
        <v>32.24</v>
      </c>
      <c r="O260" s="21">
        <f t="shared" si="42"/>
        <v>33.529600000000002</v>
      </c>
      <c r="P260" s="21" t="s">
        <v>20</v>
      </c>
      <c r="Q260" s="21" t="s">
        <v>1332</v>
      </c>
      <c r="R260" s="24">
        <f t="shared" si="40"/>
        <v>0.23076923076923078</v>
      </c>
      <c r="S260" s="29">
        <f t="shared" si="31"/>
        <v>0.20761904761904765</v>
      </c>
      <c r="T260" s="20" t="s">
        <v>21</v>
      </c>
      <c r="U260" s="19" t="s">
        <v>22</v>
      </c>
      <c r="V260" s="20" t="s">
        <v>23</v>
      </c>
      <c r="W260" s="20" t="s">
        <v>808</v>
      </c>
      <c r="X260" s="19" t="s">
        <v>25</v>
      </c>
      <c r="Y260" s="20" t="s">
        <v>26</v>
      </c>
      <c r="Z260" s="20" t="s">
        <v>1003</v>
      </c>
      <c r="AA260" s="20" t="s">
        <v>28</v>
      </c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  <c r="CG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39"/>
      <c r="CV260" s="39"/>
      <c r="CW260" s="39"/>
      <c r="CX260" s="39"/>
      <c r="CY260" s="39"/>
      <c r="CZ260" s="39"/>
      <c r="DA260" s="39"/>
      <c r="DB260" s="39"/>
      <c r="DC260" s="39"/>
      <c r="DD260" s="39"/>
      <c r="DE260" s="39"/>
      <c r="DF260" s="39"/>
      <c r="DG260" s="39"/>
      <c r="DH260" s="39"/>
      <c r="DI260" s="39"/>
      <c r="DJ260" s="39"/>
      <c r="DK260" s="39"/>
      <c r="DL260" s="39"/>
      <c r="DM260" s="39"/>
      <c r="DN260" s="39"/>
      <c r="DO260" s="39"/>
      <c r="DP260" s="39"/>
      <c r="DQ260" s="39"/>
      <c r="DR260" s="39"/>
      <c r="DS260" s="39"/>
      <c r="DT260" s="39"/>
      <c r="DU260" s="39"/>
      <c r="DV260" s="39"/>
      <c r="DW260" s="39"/>
      <c r="DX260" s="39"/>
      <c r="DY260" s="39"/>
      <c r="DZ260" s="39"/>
      <c r="EA260" s="39"/>
      <c r="EB260" s="39"/>
      <c r="EC260" s="39"/>
      <c r="ED260" s="39"/>
      <c r="EE260" s="39"/>
      <c r="EF260" s="39"/>
      <c r="EG260" s="39"/>
      <c r="EH260" s="39"/>
      <c r="EI260" s="39"/>
      <c r="EJ260" s="39"/>
      <c r="EK260" s="39"/>
      <c r="EL260" s="39"/>
      <c r="EM260" s="39"/>
      <c r="EN260" s="39"/>
      <c r="EO260" s="39"/>
      <c r="EP260" s="39"/>
      <c r="EQ260" s="39"/>
      <c r="ER260" s="39"/>
      <c r="ES260" s="39"/>
      <c r="ET260" s="39"/>
      <c r="EU260" s="39"/>
      <c r="EV260" s="39"/>
      <c r="EW260" s="39"/>
      <c r="EX260" s="39"/>
      <c r="EY260" s="39"/>
      <c r="EZ260" s="39"/>
      <c r="FA260" s="39"/>
      <c r="FB260" s="39"/>
      <c r="FC260" s="39"/>
      <c r="FD260" s="39"/>
      <c r="FE260" s="39"/>
      <c r="FF260" s="39"/>
      <c r="FG260" s="39"/>
      <c r="FH260" s="39"/>
      <c r="FI260" s="39"/>
      <c r="FJ260" s="39"/>
      <c r="FK260" s="39"/>
      <c r="FL260" s="39"/>
      <c r="FM260" s="39"/>
      <c r="FN260" s="39"/>
      <c r="FO260" s="39"/>
      <c r="FP260" s="39"/>
      <c r="FQ260" s="39"/>
      <c r="FR260" s="39"/>
      <c r="FS260" s="39"/>
      <c r="FT260" s="39"/>
      <c r="FU260" s="39"/>
      <c r="FV260" s="39"/>
      <c r="FW260" s="39"/>
      <c r="FX260" s="39"/>
      <c r="FY260" s="39"/>
      <c r="FZ260" s="39"/>
      <c r="GA260" s="39"/>
      <c r="GB260" s="39"/>
      <c r="GC260" s="39"/>
      <c r="GD260" s="39"/>
      <c r="GE260" s="39"/>
      <c r="GF260" s="39"/>
      <c r="GG260" s="39"/>
      <c r="GH260" s="39"/>
      <c r="GI260" s="39"/>
      <c r="GJ260" s="39"/>
      <c r="GK260" s="39"/>
      <c r="GL260" s="39"/>
      <c r="GM260" s="39"/>
      <c r="GN260" s="39"/>
      <c r="GO260" s="39"/>
      <c r="GP260" s="39"/>
      <c r="GQ260" s="39"/>
      <c r="GR260" s="39"/>
      <c r="GS260" s="39"/>
      <c r="GT260" s="39"/>
      <c r="GU260" s="39"/>
      <c r="GV260" s="39"/>
      <c r="GW260" s="39"/>
      <c r="GX260" s="39"/>
      <c r="GY260" s="39"/>
      <c r="GZ260" s="39"/>
      <c r="HA260" s="39"/>
      <c r="HB260" s="39"/>
      <c r="HC260" s="39"/>
      <c r="HD260" s="39"/>
      <c r="HE260" s="39"/>
      <c r="HF260" s="39"/>
      <c r="HG260" s="39"/>
      <c r="HH260" s="39"/>
      <c r="HI260" s="39"/>
      <c r="HJ260" s="39"/>
      <c r="HK260" s="39"/>
      <c r="HL260" s="39"/>
      <c r="HM260" s="39"/>
      <c r="HN260" s="39"/>
      <c r="HO260" s="39"/>
      <c r="HP260" s="39"/>
      <c r="HQ260" s="39"/>
      <c r="HR260" s="39"/>
      <c r="HS260" s="39"/>
      <c r="HT260" s="39"/>
      <c r="HU260" s="39"/>
      <c r="HV260" s="39"/>
      <c r="HW260" s="39"/>
      <c r="HX260" s="39"/>
      <c r="HY260" s="39"/>
      <c r="HZ260" s="39"/>
      <c r="IA260" s="39"/>
      <c r="IB260" s="39"/>
      <c r="IC260" s="39"/>
      <c r="ID260" s="39"/>
      <c r="IE260" s="39"/>
      <c r="IF260" s="39"/>
      <c r="IG260" s="39"/>
      <c r="IH260" s="39"/>
      <c r="II260" s="39"/>
      <c r="IJ260" s="39"/>
      <c r="IK260" s="39"/>
      <c r="IL260" s="39"/>
      <c r="IM260" s="39"/>
      <c r="IN260" s="39"/>
      <c r="IO260" s="39"/>
      <c r="IP260" s="39"/>
      <c r="IQ260" s="39"/>
      <c r="IR260" s="39"/>
      <c r="IS260" s="39"/>
      <c r="IT260" s="39"/>
      <c r="IU260" s="39"/>
      <c r="IV260" s="39"/>
      <c r="IW260" s="39"/>
      <c r="IX260" s="39"/>
      <c r="IY260" s="39"/>
      <c r="IZ260" s="39"/>
      <c r="JA260" s="39"/>
      <c r="JB260" s="39"/>
      <c r="JC260" s="39"/>
      <c r="JD260" s="39"/>
      <c r="JE260" s="39"/>
      <c r="JF260" s="39"/>
      <c r="JG260" s="39"/>
      <c r="JH260" s="39"/>
      <c r="JI260" s="39"/>
      <c r="JJ260" s="39"/>
      <c r="JK260" s="39"/>
      <c r="JL260" s="39"/>
      <c r="JM260" s="39"/>
      <c r="JN260" s="39"/>
      <c r="JO260" s="39"/>
      <c r="JP260" s="39"/>
      <c r="JQ260" s="39"/>
      <c r="JR260" s="39"/>
      <c r="JS260" s="39"/>
      <c r="JT260" s="39"/>
      <c r="JU260" s="39"/>
      <c r="JV260" s="39"/>
      <c r="JW260" s="39"/>
      <c r="JX260" s="39"/>
      <c r="JY260" s="39"/>
      <c r="JZ260" s="39"/>
      <c r="KA260" s="39"/>
      <c r="KB260" s="39"/>
      <c r="KC260" s="39"/>
      <c r="KD260" s="39"/>
      <c r="KE260" s="39"/>
      <c r="KF260" s="39"/>
      <c r="KG260" s="39"/>
      <c r="KH260" s="39"/>
      <c r="KI260" s="39"/>
      <c r="KJ260" s="39"/>
      <c r="KK260" s="39"/>
    </row>
    <row r="261" spans="1:300" s="41" customFormat="1" ht="31.95" customHeight="1" x14ac:dyDescent="0.3">
      <c r="A261" s="17" t="s">
        <v>325</v>
      </c>
      <c r="B261" s="18" t="s">
        <v>326</v>
      </c>
      <c r="C261" s="19" t="s">
        <v>17</v>
      </c>
      <c r="D261" s="18" t="s">
        <v>18</v>
      </c>
      <c r="E261" s="20" t="s">
        <v>45</v>
      </c>
      <c r="F261" s="20" t="s">
        <v>1155</v>
      </c>
      <c r="G261" s="21">
        <v>62.65</v>
      </c>
      <c r="H261" s="21">
        <v>65.782499999999999</v>
      </c>
      <c r="I261" s="22">
        <v>33.65</v>
      </c>
      <c r="J261" s="23">
        <v>1.3</v>
      </c>
      <c r="K261" s="23">
        <v>37.949999999999996</v>
      </c>
      <c r="L261" s="23" t="s">
        <v>20</v>
      </c>
      <c r="M261" s="23" t="s">
        <v>20</v>
      </c>
      <c r="N261" s="21">
        <f t="shared" si="41"/>
        <v>49.334999999999994</v>
      </c>
      <c r="O261" s="21">
        <f t="shared" si="42"/>
        <v>51.308399999999992</v>
      </c>
      <c r="P261" s="21" t="s">
        <v>20</v>
      </c>
      <c r="Q261" s="21" t="s">
        <v>1332</v>
      </c>
      <c r="R261" s="24">
        <f t="shared" si="40"/>
        <v>0.23076923076923075</v>
      </c>
      <c r="S261" s="29">
        <f t="shared" si="31"/>
        <v>0.22002964314217319</v>
      </c>
      <c r="T261" s="20" t="s">
        <v>21</v>
      </c>
      <c r="U261" s="19" t="s">
        <v>22</v>
      </c>
      <c r="V261" s="20" t="s">
        <v>23</v>
      </c>
      <c r="W261" s="20" t="s">
        <v>808</v>
      </c>
      <c r="X261" s="19" t="s">
        <v>25</v>
      </c>
      <c r="Y261" s="20" t="s">
        <v>26</v>
      </c>
      <c r="Z261" s="20" t="s">
        <v>1003</v>
      </c>
      <c r="AA261" s="20" t="s">
        <v>28</v>
      </c>
    </row>
    <row r="262" spans="1:300" s="41" customFormat="1" ht="31.95" customHeight="1" x14ac:dyDescent="0.3">
      <c r="A262" s="17" t="s">
        <v>1050</v>
      </c>
      <c r="B262" s="18" t="s">
        <v>326</v>
      </c>
      <c r="C262" s="19" t="s">
        <v>29</v>
      </c>
      <c r="D262" s="18" t="s">
        <v>36</v>
      </c>
      <c r="E262" s="20" t="s">
        <v>45</v>
      </c>
      <c r="F262" s="20" t="s">
        <v>1155</v>
      </c>
      <c r="G262" s="21">
        <v>61.2</v>
      </c>
      <c r="H262" s="21">
        <v>64.260000000000005</v>
      </c>
      <c r="I262" s="22">
        <v>32.200000000000003</v>
      </c>
      <c r="J262" s="23">
        <v>1.1000000000000001</v>
      </c>
      <c r="K262" s="23">
        <v>36.300000000000004</v>
      </c>
      <c r="L262" s="23">
        <v>38.300000000000004</v>
      </c>
      <c r="M262" s="23">
        <v>2</v>
      </c>
      <c r="N262" s="21">
        <f t="shared" si="41"/>
        <v>47.190000000000005</v>
      </c>
      <c r="O262" s="21">
        <f t="shared" si="42"/>
        <v>49.077600000000004</v>
      </c>
      <c r="P262" s="21">
        <f>N262+M262</f>
        <v>49.190000000000005</v>
      </c>
      <c r="Q262" s="21">
        <f>O262+M262</f>
        <v>51.077600000000004</v>
      </c>
      <c r="R262" s="24">
        <f t="shared" si="40"/>
        <v>0.23076923076923075</v>
      </c>
      <c r="S262" s="29">
        <f t="shared" si="31"/>
        <v>0.23626517273576098</v>
      </c>
      <c r="T262" s="20" t="s">
        <v>21</v>
      </c>
      <c r="U262" s="42" t="s">
        <v>30</v>
      </c>
      <c r="V262" s="20" t="s">
        <v>23</v>
      </c>
      <c r="W262" s="20" t="s">
        <v>808</v>
      </c>
      <c r="X262" s="19" t="s">
        <v>25</v>
      </c>
      <c r="Y262" s="20" t="s">
        <v>412</v>
      </c>
      <c r="Z262" s="20" t="s">
        <v>1005</v>
      </c>
      <c r="AA262" s="20" t="s">
        <v>28</v>
      </c>
    </row>
    <row r="263" spans="1:300" s="41" customFormat="1" ht="31.95" customHeight="1" x14ac:dyDescent="0.3">
      <c r="A263" s="17" t="s">
        <v>327</v>
      </c>
      <c r="B263" s="18" t="s">
        <v>326</v>
      </c>
      <c r="C263" s="19" t="s">
        <v>29</v>
      </c>
      <c r="D263" s="18" t="s">
        <v>39</v>
      </c>
      <c r="E263" s="20" t="s">
        <v>45</v>
      </c>
      <c r="F263" s="20" t="s">
        <v>1155</v>
      </c>
      <c r="G263" s="21">
        <v>61.7</v>
      </c>
      <c r="H263" s="21">
        <v>64.784999999999997</v>
      </c>
      <c r="I263" s="22">
        <v>28.700000000000006</v>
      </c>
      <c r="J263" s="23">
        <v>0.9</v>
      </c>
      <c r="K263" s="23">
        <v>32.600000000000009</v>
      </c>
      <c r="L263" s="23">
        <v>34.600000000000009</v>
      </c>
      <c r="M263" s="23">
        <v>2</v>
      </c>
      <c r="N263" s="21">
        <f t="shared" si="41"/>
        <v>42.38000000000001</v>
      </c>
      <c r="O263" s="21">
        <f t="shared" si="42"/>
        <v>44.075200000000009</v>
      </c>
      <c r="P263" s="21">
        <f>N263+M263</f>
        <v>44.38000000000001</v>
      </c>
      <c r="Q263" s="21">
        <f>O263+M263</f>
        <v>46.075200000000009</v>
      </c>
      <c r="R263" s="24">
        <f t="shared" si="40"/>
        <v>0.23076923076923075</v>
      </c>
      <c r="S263" s="29">
        <f t="shared" si="31"/>
        <v>0.31966967662267481</v>
      </c>
      <c r="T263" s="20" t="s">
        <v>21</v>
      </c>
      <c r="U263" s="42" t="s">
        <v>30</v>
      </c>
      <c r="V263" s="20" t="s">
        <v>23</v>
      </c>
      <c r="W263" s="20" t="s">
        <v>808</v>
      </c>
      <c r="X263" s="19" t="s">
        <v>25</v>
      </c>
      <c r="Y263" s="20" t="s">
        <v>462</v>
      </c>
      <c r="Z263" s="20" t="s">
        <v>1004</v>
      </c>
      <c r="AA263" s="20" t="s">
        <v>28</v>
      </c>
    </row>
    <row r="264" spans="1:300" s="41" customFormat="1" ht="31.95" customHeight="1" x14ac:dyDescent="0.3">
      <c r="A264" s="17" t="s">
        <v>328</v>
      </c>
      <c r="B264" s="18" t="s">
        <v>329</v>
      </c>
      <c r="C264" s="19" t="s">
        <v>33</v>
      </c>
      <c r="D264" s="18" t="s">
        <v>18</v>
      </c>
      <c r="E264" s="20" t="s">
        <v>45</v>
      </c>
      <c r="F264" s="20" t="s">
        <v>1188</v>
      </c>
      <c r="G264" s="21">
        <f>N264*1.25</f>
        <v>59.962499999999999</v>
      </c>
      <c r="H264" s="21">
        <v>62.960625</v>
      </c>
      <c r="I264" s="22">
        <v>32.6</v>
      </c>
      <c r="J264" s="23">
        <v>1.3</v>
      </c>
      <c r="K264" s="23">
        <v>36.9</v>
      </c>
      <c r="L264" s="23" t="s">
        <v>20</v>
      </c>
      <c r="M264" s="23" t="s">
        <v>20</v>
      </c>
      <c r="N264" s="21">
        <f t="shared" si="41"/>
        <v>47.97</v>
      </c>
      <c r="O264" s="21">
        <f t="shared" si="42"/>
        <v>49.888799999999996</v>
      </c>
      <c r="P264" s="21" t="s">
        <v>20</v>
      </c>
      <c r="Q264" s="21" t="s">
        <v>1332</v>
      </c>
      <c r="R264" s="24">
        <f t="shared" si="40"/>
        <v>0.23076923076923078</v>
      </c>
      <c r="S264" s="29">
        <f t="shared" ref="S264:S325" si="43">(H264-O264)/H264</f>
        <v>0.20761904761904768</v>
      </c>
      <c r="T264" s="20" t="s">
        <v>21</v>
      </c>
      <c r="U264" s="19" t="s">
        <v>22</v>
      </c>
      <c r="V264" s="20" t="s">
        <v>23</v>
      </c>
      <c r="W264" s="20" t="s">
        <v>808</v>
      </c>
      <c r="X264" s="19" t="s">
        <v>25</v>
      </c>
      <c r="Y264" s="20" t="s">
        <v>26</v>
      </c>
      <c r="Z264" s="20" t="s">
        <v>1003</v>
      </c>
      <c r="AA264" s="20" t="s">
        <v>28</v>
      </c>
    </row>
    <row r="265" spans="1:300" s="41" customFormat="1" ht="31.95" customHeight="1" x14ac:dyDescent="0.3">
      <c r="A265" s="17" t="s">
        <v>330</v>
      </c>
      <c r="B265" s="18" t="s">
        <v>331</v>
      </c>
      <c r="C265" s="19" t="s">
        <v>17</v>
      </c>
      <c r="D265" s="18" t="s">
        <v>18</v>
      </c>
      <c r="E265" s="20" t="s">
        <v>54</v>
      </c>
      <c r="F265" s="20" t="s">
        <v>1162</v>
      </c>
      <c r="G265" s="21">
        <v>57.800000000000004</v>
      </c>
      <c r="H265" s="21">
        <v>60.690000000000005</v>
      </c>
      <c r="I265" s="22">
        <v>24.800000000000004</v>
      </c>
      <c r="J265" s="23">
        <v>1.3</v>
      </c>
      <c r="K265" s="23">
        <v>29.100000000000005</v>
      </c>
      <c r="L265" s="23" t="s">
        <v>20</v>
      </c>
      <c r="M265" s="23" t="s">
        <v>20</v>
      </c>
      <c r="N265" s="21">
        <f t="shared" si="41"/>
        <v>37.830000000000005</v>
      </c>
      <c r="O265" s="21">
        <f t="shared" si="42"/>
        <v>39.343200000000003</v>
      </c>
      <c r="P265" s="21" t="s">
        <v>20</v>
      </c>
      <c r="Q265" s="21" t="s">
        <v>1332</v>
      </c>
      <c r="R265" s="24">
        <f t="shared" si="40"/>
        <v>0.23076923076923075</v>
      </c>
      <c r="S265" s="29">
        <f t="shared" si="43"/>
        <v>0.35173504695996044</v>
      </c>
      <c r="T265" s="20" t="s">
        <v>21</v>
      </c>
      <c r="U265" s="19" t="s">
        <v>22</v>
      </c>
      <c r="V265" s="20" t="s">
        <v>23</v>
      </c>
      <c r="W265" s="20" t="s">
        <v>808</v>
      </c>
      <c r="X265" s="19" t="s">
        <v>25</v>
      </c>
      <c r="Y265" s="20" t="s">
        <v>26</v>
      </c>
      <c r="Z265" s="20" t="s">
        <v>1003</v>
      </c>
      <c r="AA265" s="20" t="s">
        <v>28</v>
      </c>
    </row>
    <row r="266" spans="1:300" s="41" customFormat="1" ht="31.95" customHeight="1" x14ac:dyDescent="0.3">
      <c r="A266" s="17" t="s">
        <v>332</v>
      </c>
      <c r="B266" s="18" t="s">
        <v>333</v>
      </c>
      <c r="C266" s="19" t="s">
        <v>17</v>
      </c>
      <c r="D266" s="18" t="s">
        <v>18</v>
      </c>
      <c r="E266" s="20" t="s">
        <v>54</v>
      </c>
      <c r="F266" s="20" t="s">
        <v>1162</v>
      </c>
      <c r="G266" s="21">
        <v>57.800000000000004</v>
      </c>
      <c r="H266" s="21">
        <v>60.690000000000005</v>
      </c>
      <c r="I266" s="22">
        <v>24.800000000000004</v>
      </c>
      <c r="J266" s="23">
        <v>1.3</v>
      </c>
      <c r="K266" s="23">
        <v>29.100000000000005</v>
      </c>
      <c r="L266" s="23" t="s">
        <v>20</v>
      </c>
      <c r="M266" s="23" t="s">
        <v>20</v>
      </c>
      <c r="N266" s="21">
        <f t="shared" si="41"/>
        <v>37.830000000000005</v>
      </c>
      <c r="O266" s="21">
        <f t="shared" si="42"/>
        <v>39.343200000000003</v>
      </c>
      <c r="P266" s="21" t="s">
        <v>20</v>
      </c>
      <c r="Q266" s="21" t="s">
        <v>1332</v>
      </c>
      <c r="R266" s="24">
        <f t="shared" si="40"/>
        <v>0.23076923076923075</v>
      </c>
      <c r="S266" s="29">
        <f t="shared" si="43"/>
        <v>0.35173504695996044</v>
      </c>
      <c r="T266" s="20" t="s">
        <v>21</v>
      </c>
      <c r="U266" s="19" t="s">
        <v>22</v>
      </c>
      <c r="V266" s="20" t="s">
        <v>23</v>
      </c>
      <c r="W266" s="20" t="s">
        <v>808</v>
      </c>
      <c r="X266" s="19" t="s">
        <v>25</v>
      </c>
      <c r="Y266" s="20" t="s">
        <v>26</v>
      </c>
      <c r="Z266" s="20" t="s">
        <v>1003</v>
      </c>
      <c r="AA266" s="20" t="s">
        <v>28</v>
      </c>
    </row>
    <row r="267" spans="1:300" s="41" customFormat="1" ht="31.95" customHeight="1" x14ac:dyDescent="0.3">
      <c r="A267" s="17" t="s">
        <v>334</v>
      </c>
      <c r="B267" s="18" t="s">
        <v>335</v>
      </c>
      <c r="C267" s="19" t="s">
        <v>44</v>
      </c>
      <c r="D267" s="18" t="s">
        <v>18</v>
      </c>
      <c r="E267" s="20" t="s">
        <v>141</v>
      </c>
      <c r="F267" s="20" t="s">
        <v>1158</v>
      </c>
      <c r="G267" s="21">
        <v>53.300000000000004</v>
      </c>
      <c r="H267" s="21">
        <v>55.965000000000003</v>
      </c>
      <c r="I267" s="22">
        <v>28.300000000000004</v>
      </c>
      <c r="J267" s="23">
        <v>1.3</v>
      </c>
      <c r="K267" s="23">
        <v>29.600000000000005</v>
      </c>
      <c r="L267" s="23" t="s">
        <v>20</v>
      </c>
      <c r="M267" s="23" t="s">
        <v>20</v>
      </c>
      <c r="N267" s="21">
        <f t="shared" si="41"/>
        <v>38.480000000000011</v>
      </c>
      <c r="O267" s="21">
        <f t="shared" si="42"/>
        <v>40.019200000000012</v>
      </c>
      <c r="P267" s="21" t="s">
        <v>20</v>
      </c>
      <c r="Q267" s="21" t="s">
        <v>1332</v>
      </c>
      <c r="R267" s="24">
        <f t="shared" si="40"/>
        <v>0.23076923076923087</v>
      </c>
      <c r="S267" s="29">
        <f t="shared" si="43"/>
        <v>0.28492450638792083</v>
      </c>
      <c r="T267" s="20" t="s">
        <v>21</v>
      </c>
      <c r="U267" s="19" t="s">
        <v>22</v>
      </c>
      <c r="V267" s="20" t="s">
        <v>23</v>
      </c>
      <c r="W267" s="20" t="s">
        <v>808</v>
      </c>
      <c r="X267" s="19" t="s">
        <v>25</v>
      </c>
      <c r="Y267" s="20" t="s">
        <v>26</v>
      </c>
      <c r="Z267" s="20" t="s">
        <v>1003</v>
      </c>
      <c r="AA267" s="20" t="s">
        <v>28</v>
      </c>
    </row>
    <row r="268" spans="1:300" s="41" customFormat="1" ht="31.95" customHeight="1" x14ac:dyDescent="0.3">
      <c r="A268" s="17" t="s">
        <v>337</v>
      </c>
      <c r="B268" s="18" t="s">
        <v>336</v>
      </c>
      <c r="C268" s="19" t="s">
        <v>29</v>
      </c>
      <c r="D268" s="18" t="s">
        <v>39</v>
      </c>
      <c r="E268" s="20" t="s">
        <v>230</v>
      </c>
      <c r="F268" s="20" t="s">
        <v>1163</v>
      </c>
      <c r="G268" s="21">
        <v>52.350000000000009</v>
      </c>
      <c r="H268" s="21">
        <v>54.967500000000008</v>
      </c>
      <c r="I268" s="22">
        <v>27.350000000000005</v>
      </c>
      <c r="J268" s="23">
        <v>0.9</v>
      </c>
      <c r="K268" s="23">
        <v>31.250000000000004</v>
      </c>
      <c r="L268" s="23">
        <v>33.25</v>
      </c>
      <c r="M268" s="23">
        <v>2</v>
      </c>
      <c r="N268" s="21">
        <f t="shared" si="41"/>
        <v>40.625000000000007</v>
      </c>
      <c r="O268" s="21">
        <f t="shared" si="42"/>
        <v>42.250000000000007</v>
      </c>
      <c r="P268" s="21">
        <f>N268+M268</f>
        <v>42.625000000000007</v>
      </c>
      <c r="Q268" s="21">
        <f>O268+M268</f>
        <v>44.250000000000007</v>
      </c>
      <c r="R268" s="24">
        <f t="shared" si="40"/>
        <v>0.23076923076923081</v>
      </c>
      <c r="S268" s="29">
        <f t="shared" si="43"/>
        <v>0.23136398781097919</v>
      </c>
      <c r="T268" s="20" t="s">
        <v>21</v>
      </c>
      <c r="U268" s="42" t="s">
        <v>30</v>
      </c>
      <c r="V268" s="20" t="s">
        <v>23</v>
      </c>
      <c r="W268" s="20" t="s">
        <v>808</v>
      </c>
      <c r="X268" s="19" t="s">
        <v>25</v>
      </c>
      <c r="Y268" s="20" t="s">
        <v>462</v>
      </c>
      <c r="Z268" s="20" t="s">
        <v>1004</v>
      </c>
      <c r="AA268" s="20" t="s">
        <v>28</v>
      </c>
    </row>
    <row r="269" spans="1:300" s="41" customFormat="1" ht="31.95" customHeight="1" x14ac:dyDescent="0.3">
      <c r="A269" s="17" t="s">
        <v>1051</v>
      </c>
      <c r="B269" s="18" t="s">
        <v>336</v>
      </c>
      <c r="C269" s="19" t="s">
        <v>29</v>
      </c>
      <c r="D269" s="18" t="s">
        <v>36</v>
      </c>
      <c r="E269" s="20" t="s">
        <v>230</v>
      </c>
      <c r="F269" s="20" t="s">
        <v>1163</v>
      </c>
      <c r="G269" s="21">
        <v>55.850000000000009</v>
      </c>
      <c r="H269" s="21">
        <v>58.642500000000013</v>
      </c>
      <c r="I269" s="22">
        <v>30.850000000000009</v>
      </c>
      <c r="J269" s="23">
        <v>1.1000000000000001</v>
      </c>
      <c r="K269" s="23">
        <v>31.95000000000001</v>
      </c>
      <c r="L269" s="23">
        <v>33.95000000000001</v>
      </c>
      <c r="M269" s="23">
        <v>2</v>
      </c>
      <c r="N269" s="21">
        <f t="shared" si="41"/>
        <v>41.535000000000011</v>
      </c>
      <c r="O269" s="21">
        <f t="shared" si="42"/>
        <v>43.196400000000011</v>
      </c>
      <c r="P269" s="21">
        <f>N269+M269</f>
        <v>43.535000000000011</v>
      </c>
      <c r="Q269" s="21">
        <f>O269+M269</f>
        <v>45.196400000000011</v>
      </c>
      <c r="R269" s="24">
        <f t="shared" si="40"/>
        <v>0.23076923076923073</v>
      </c>
      <c r="S269" s="29">
        <f t="shared" si="43"/>
        <v>0.26339429594577307</v>
      </c>
      <c r="T269" s="20" t="s">
        <v>21</v>
      </c>
      <c r="U269" s="42" t="s">
        <v>30</v>
      </c>
      <c r="V269" s="20" t="s">
        <v>23</v>
      </c>
      <c r="W269" s="20" t="s">
        <v>808</v>
      </c>
      <c r="X269" s="19" t="s">
        <v>25</v>
      </c>
      <c r="Y269" s="20" t="s">
        <v>412</v>
      </c>
      <c r="Z269" s="20" t="s">
        <v>1005</v>
      </c>
      <c r="AA269" s="20" t="s">
        <v>28</v>
      </c>
    </row>
    <row r="270" spans="1:300" s="41" customFormat="1" ht="31.95" customHeight="1" x14ac:dyDescent="0.3">
      <c r="A270" s="17" t="s">
        <v>338</v>
      </c>
      <c r="B270" s="18" t="s">
        <v>339</v>
      </c>
      <c r="C270" s="19" t="s">
        <v>33</v>
      </c>
      <c r="D270" s="18" t="s">
        <v>18</v>
      </c>
      <c r="E270" s="20" t="s">
        <v>80</v>
      </c>
      <c r="F270" s="20" t="s">
        <v>1191</v>
      </c>
      <c r="G270" s="21">
        <v>47.79</v>
      </c>
      <c r="H270" s="21">
        <v>50.179499999999997</v>
      </c>
      <c r="I270" s="22">
        <v>22.79</v>
      </c>
      <c r="J270" s="23">
        <v>1.3</v>
      </c>
      <c r="K270" s="23">
        <v>24.09</v>
      </c>
      <c r="L270" s="23" t="s">
        <v>20</v>
      </c>
      <c r="M270" s="23" t="s">
        <v>20</v>
      </c>
      <c r="N270" s="21">
        <f t="shared" si="41"/>
        <v>31.317</v>
      </c>
      <c r="O270" s="21">
        <f t="shared" si="42"/>
        <v>32.569679999999998</v>
      </c>
      <c r="P270" s="21" t="s">
        <v>20</v>
      </c>
      <c r="Q270" s="21" t="s">
        <v>1332</v>
      </c>
      <c r="R270" s="24">
        <f t="shared" si="40"/>
        <v>0.23076923076923078</v>
      </c>
      <c r="S270" s="29">
        <f t="shared" si="43"/>
        <v>0.35093653782919321</v>
      </c>
      <c r="T270" s="20" t="s">
        <v>21</v>
      </c>
      <c r="U270" s="19" t="s">
        <v>22</v>
      </c>
      <c r="V270" s="20" t="s">
        <v>23</v>
      </c>
      <c r="W270" s="20" t="s">
        <v>808</v>
      </c>
      <c r="X270" s="19" t="s">
        <v>25</v>
      </c>
      <c r="Y270" s="20" t="s">
        <v>26</v>
      </c>
      <c r="Z270" s="20" t="s">
        <v>1003</v>
      </c>
      <c r="AA270" s="20" t="s">
        <v>28</v>
      </c>
    </row>
    <row r="271" spans="1:300" s="41" customFormat="1" ht="31.95" customHeight="1" x14ac:dyDescent="0.3">
      <c r="A271" s="17" t="s">
        <v>1052</v>
      </c>
      <c r="B271" s="18" t="s">
        <v>340</v>
      </c>
      <c r="C271" s="19" t="s">
        <v>29</v>
      </c>
      <c r="D271" s="18" t="s">
        <v>36</v>
      </c>
      <c r="E271" s="20" t="s">
        <v>54</v>
      </c>
      <c r="F271" s="20" t="s">
        <v>1183</v>
      </c>
      <c r="G271" s="21">
        <v>49.900000000000006</v>
      </c>
      <c r="H271" s="21">
        <v>52.395000000000003</v>
      </c>
      <c r="I271" s="22">
        <v>24.900000000000006</v>
      </c>
      <c r="J271" s="23">
        <v>1.1000000000000001</v>
      </c>
      <c r="K271" s="23">
        <v>29</v>
      </c>
      <c r="L271" s="23">
        <v>31</v>
      </c>
      <c r="M271" s="23">
        <v>2</v>
      </c>
      <c r="N271" s="21">
        <f t="shared" si="41"/>
        <v>37.700000000000003</v>
      </c>
      <c r="O271" s="21">
        <f t="shared" si="42"/>
        <v>39.208000000000006</v>
      </c>
      <c r="P271" s="21">
        <f>N271+M271</f>
        <v>39.700000000000003</v>
      </c>
      <c r="Q271" s="21">
        <f>O271+M271</f>
        <v>41.208000000000006</v>
      </c>
      <c r="R271" s="24">
        <f t="shared" si="40"/>
        <v>0.23076923076923084</v>
      </c>
      <c r="S271" s="29">
        <f t="shared" si="43"/>
        <v>0.25168432102299831</v>
      </c>
      <c r="T271" s="20" t="s">
        <v>21</v>
      </c>
      <c r="U271" s="42" t="s">
        <v>30</v>
      </c>
      <c r="V271" s="20" t="s">
        <v>810</v>
      </c>
      <c r="W271" s="20" t="s">
        <v>808</v>
      </c>
      <c r="X271" s="19" t="s">
        <v>25</v>
      </c>
      <c r="Y271" s="20" t="s">
        <v>412</v>
      </c>
      <c r="Z271" s="20" t="s">
        <v>1005</v>
      </c>
      <c r="AA271" s="20" t="s">
        <v>28</v>
      </c>
    </row>
    <row r="272" spans="1:300" s="56" customFormat="1" ht="31.95" customHeight="1" x14ac:dyDescent="0.3">
      <c r="A272" s="17" t="s">
        <v>341</v>
      </c>
      <c r="B272" s="18" t="s">
        <v>340</v>
      </c>
      <c r="C272" s="19" t="s">
        <v>17</v>
      </c>
      <c r="D272" s="18" t="s">
        <v>18</v>
      </c>
      <c r="E272" s="20" t="s">
        <v>342</v>
      </c>
      <c r="F272" s="20" t="s">
        <v>1183</v>
      </c>
      <c r="G272" s="21">
        <v>48.7</v>
      </c>
      <c r="H272" s="21">
        <v>51.135000000000005</v>
      </c>
      <c r="I272" s="22">
        <v>23.700000000000003</v>
      </c>
      <c r="J272" s="23">
        <v>1.3</v>
      </c>
      <c r="K272" s="23">
        <v>28</v>
      </c>
      <c r="L272" s="23" t="s">
        <v>20</v>
      </c>
      <c r="M272" s="23" t="s">
        <v>20</v>
      </c>
      <c r="N272" s="21">
        <f t="shared" si="41"/>
        <v>36.4</v>
      </c>
      <c r="O272" s="21">
        <f t="shared" si="42"/>
        <v>37.856000000000002</v>
      </c>
      <c r="P272" s="21" t="s">
        <v>20</v>
      </c>
      <c r="Q272" s="21" t="s">
        <v>1332</v>
      </c>
      <c r="R272" s="24">
        <f t="shared" si="40"/>
        <v>0.23076923076923073</v>
      </c>
      <c r="S272" s="29">
        <f t="shared" si="43"/>
        <v>0.25968514715947982</v>
      </c>
      <c r="T272" s="20" t="s">
        <v>21</v>
      </c>
      <c r="U272" s="19" t="s">
        <v>22</v>
      </c>
      <c r="V272" s="20" t="s">
        <v>810</v>
      </c>
      <c r="W272" s="20" t="s">
        <v>808</v>
      </c>
      <c r="X272" s="19" t="s">
        <v>25</v>
      </c>
      <c r="Y272" s="20" t="s">
        <v>26</v>
      </c>
      <c r="Z272" s="20" t="s">
        <v>1003</v>
      </c>
      <c r="AA272" s="20" t="s">
        <v>28</v>
      </c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41"/>
      <c r="GB272" s="41"/>
      <c r="GC272" s="41"/>
      <c r="GD272" s="41"/>
      <c r="GE272" s="41"/>
      <c r="GF272" s="41"/>
      <c r="GG272" s="41"/>
      <c r="GH272" s="41"/>
      <c r="GI272" s="41"/>
      <c r="GJ272" s="41"/>
      <c r="GK272" s="41"/>
      <c r="GL272" s="41"/>
      <c r="GM272" s="41"/>
      <c r="GN272" s="41"/>
      <c r="GO272" s="41"/>
      <c r="GP272" s="41"/>
      <c r="GQ272" s="41"/>
      <c r="GR272" s="41"/>
      <c r="GS272" s="41"/>
      <c r="GT272" s="41"/>
      <c r="GU272" s="41"/>
      <c r="GV272" s="41"/>
      <c r="GW272" s="41"/>
      <c r="GX272" s="41"/>
      <c r="GY272" s="41"/>
      <c r="GZ272" s="41"/>
      <c r="HA272" s="41"/>
      <c r="HB272" s="41"/>
      <c r="HC272" s="41"/>
      <c r="HD272" s="41"/>
      <c r="HE272" s="41"/>
      <c r="HF272" s="41"/>
      <c r="HG272" s="41"/>
      <c r="HH272" s="41"/>
      <c r="HI272" s="41"/>
      <c r="HJ272" s="41"/>
      <c r="HK272" s="41"/>
      <c r="HL272" s="41"/>
      <c r="HM272" s="41"/>
      <c r="HN272" s="41"/>
      <c r="HO272" s="41"/>
      <c r="HP272" s="41"/>
      <c r="HQ272" s="41"/>
      <c r="HR272" s="41"/>
      <c r="HS272" s="41"/>
      <c r="HT272" s="41"/>
      <c r="HU272" s="41"/>
      <c r="HV272" s="41"/>
      <c r="HW272" s="41"/>
      <c r="HX272" s="41"/>
      <c r="HY272" s="41"/>
      <c r="HZ272" s="41"/>
      <c r="IA272" s="41"/>
      <c r="IB272" s="41"/>
      <c r="IC272" s="41"/>
      <c r="ID272" s="41"/>
      <c r="IE272" s="41"/>
      <c r="IF272" s="41"/>
      <c r="IG272" s="41"/>
      <c r="IH272" s="41"/>
      <c r="II272" s="41"/>
      <c r="IJ272" s="41"/>
      <c r="IK272" s="41"/>
      <c r="IL272" s="41"/>
      <c r="IM272" s="41"/>
      <c r="IN272" s="41"/>
      <c r="IO272" s="41"/>
      <c r="IP272" s="41"/>
      <c r="IQ272" s="41"/>
      <c r="IR272" s="41"/>
      <c r="IS272" s="41"/>
      <c r="IT272" s="41"/>
      <c r="IU272" s="41"/>
      <c r="IV272" s="41"/>
      <c r="IW272" s="41"/>
      <c r="IX272" s="41"/>
      <c r="IY272" s="41"/>
      <c r="IZ272" s="41"/>
      <c r="JA272" s="41"/>
      <c r="JB272" s="41"/>
      <c r="JC272" s="41"/>
      <c r="JD272" s="41"/>
      <c r="JE272" s="41"/>
      <c r="JF272" s="41"/>
      <c r="JG272" s="41"/>
      <c r="JH272" s="41"/>
      <c r="JI272" s="41"/>
      <c r="JJ272" s="41"/>
      <c r="JK272" s="41"/>
      <c r="JL272" s="41"/>
      <c r="JM272" s="41"/>
      <c r="JN272" s="41"/>
      <c r="JO272" s="41"/>
      <c r="JP272" s="41"/>
      <c r="JQ272" s="41"/>
      <c r="JR272" s="41"/>
      <c r="JS272" s="41"/>
      <c r="JT272" s="41"/>
      <c r="JU272" s="41"/>
      <c r="JV272" s="41"/>
      <c r="JW272" s="41"/>
      <c r="JX272" s="41"/>
      <c r="JY272" s="41"/>
      <c r="JZ272" s="41"/>
      <c r="KA272" s="41"/>
      <c r="KB272" s="41"/>
      <c r="KC272" s="41"/>
      <c r="KD272" s="41"/>
      <c r="KE272" s="41"/>
      <c r="KF272" s="41"/>
      <c r="KG272" s="41"/>
      <c r="KH272" s="41"/>
      <c r="KI272" s="41"/>
      <c r="KJ272" s="41"/>
      <c r="KK272" s="41"/>
      <c r="KL272" s="41"/>
      <c r="KM272" s="41"/>
      <c r="KN272" s="41"/>
    </row>
    <row r="273" spans="1:300" s="56" customFormat="1" ht="31.95" customHeight="1" x14ac:dyDescent="0.3">
      <c r="A273" s="17" t="s">
        <v>343</v>
      </c>
      <c r="B273" s="18" t="s">
        <v>340</v>
      </c>
      <c r="C273" s="19" t="s">
        <v>29</v>
      </c>
      <c r="D273" s="18" t="s">
        <v>39</v>
      </c>
      <c r="E273" s="20" t="s">
        <v>54</v>
      </c>
      <c r="F273" s="20" t="s">
        <v>1183</v>
      </c>
      <c r="G273" s="21">
        <v>46.400000000000006</v>
      </c>
      <c r="H273" s="21">
        <v>48.720000000000006</v>
      </c>
      <c r="I273" s="22">
        <v>21.400000000000006</v>
      </c>
      <c r="J273" s="23">
        <v>0.9</v>
      </c>
      <c r="K273" s="23">
        <v>25.299999999999997</v>
      </c>
      <c r="L273" s="23">
        <v>27.299999999999997</v>
      </c>
      <c r="M273" s="23">
        <v>2</v>
      </c>
      <c r="N273" s="21">
        <f t="shared" si="41"/>
        <v>32.89</v>
      </c>
      <c r="O273" s="21">
        <f t="shared" si="42"/>
        <v>34.205600000000004</v>
      </c>
      <c r="P273" s="21">
        <f>N273+M273</f>
        <v>34.89</v>
      </c>
      <c r="Q273" s="21">
        <f>O273+M273</f>
        <v>36.205600000000004</v>
      </c>
      <c r="R273" s="24">
        <f t="shared" si="40"/>
        <v>0.23076923076923087</v>
      </c>
      <c r="S273" s="29">
        <f t="shared" si="43"/>
        <v>0.29791461412151066</v>
      </c>
      <c r="T273" s="20" t="s">
        <v>21</v>
      </c>
      <c r="U273" s="42" t="s">
        <v>30</v>
      </c>
      <c r="V273" s="20" t="s">
        <v>810</v>
      </c>
      <c r="W273" s="20" t="s">
        <v>808</v>
      </c>
      <c r="X273" s="19" t="s">
        <v>25</v>
      </c>
      <c r="Y273" s="20" t="s">
        <v>462</v>
      </c>
      <c r="Z273" s="20" t="s">
        <v>1004</v>
      </c>
      <c r="AA273" s="20" t="s">
        <v>28</v>
      </c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41"/>
      <c r="GB273" s="41"/>
      <c r="GC273" s="41"/>
      <c r="GD273" s="41"/>
      <c r="GE273" s="41"/>
      <c r="GF273" s="41"/>
      <c r="GG273" s="41"/>
      <c r="GH273" s="41"/>
      <c r="GI273" s="41"/>
      <c r="GJ273" s="41"/>
      <c r="GK273" s="41"/>
      <c r="GL273" s="41"/>
      <c r="GM273" s="41"/>
      <c r="GN273" s="41"/>
      <c r="GO273" s="41"/>
      <c r="GP273" s="41"/>
      <c r="GQ273" s="41"/>
      <c r="GR273" s="41"/>
      <c r="GS273" s="41"/>
      <c r="GT273" s="41"/>
      <c r="GU273" s="41"/>
      <c r="GV273" s="41"/>
      <c r="GW273" s="41"/>
      <c r="GX273" s="41"/>
      <c r="GY273" s="41"/>
      <c r="GZ273" s="41"/>
      <c r="HA273" s="41"/>
      <c r="HB273" s="41"/>
      <c r="HC273" s="41"/>
      <c r="HD273" s="41"/>
      <c r="HE273" s="41"/>
      <c r="HF273" s="41"/>
      <c r="HG273" s="41"/>
      <c r="HH273" s="41"/>
      <c r="HI273" s="41"/>
      <c r="HJ273" s="41"/>
      <c r="HK273" s="41"/>
      <c r="HL273" s="41"/>
      <c r="HM273" s="41"/>
      <c r="HN273" s="41"/>
      <c r="HO273" s="41"/>
      <c r="HP273" s="41"/>
      <c r="HQ273" s="41"/>
      <c r="HR273" s="41"/>
      <c r="HS273" s="41"/>
      <c r="HT273" s="41"/>
      <c r="HU273" s="41"/>
      <c r="HV273" s="41"/>
      <c r="HW273" s="41"/>
      <c r="HX273" s="41"/>
      <c r="HY273" s="41"/>
      <c r="HZ273" s="41"/>
      <c r="IA273" s="41"/>
      <c r="IB273" s="41"/>
      <c r="IC273" s="41"/>
      <c r="ID273" s="41"/>
      <c r="IE273" s="41"/>
      <c r="IF273" s="41"/>
      <c r="IG273" s="41"/>
      <c r="IH273" s="41"/>
      <c r="II273" s="41"/>
      <c r="IJ273" s="41"/>
      <c r="IK273" s="41"/>
      <c r="IL273" s="41"/>
      <c r="IM273" s="41"/>
      <c r="IN273" s="41"/>
      <c r="IO273" s="41"/>
      <c r="IP273" s="41"/>
      <c r="IQ273" s="41"/>
      <c r="IR273" s="41"/>
      <c r="IS273" s="41"/>
      <c r="IT273" s="41"/>
      <c r="IU273" s="41"/>
      <c r="IV273" s="41"/>
      <c r="IW273" s="41"/>
      <c r="IX273" s="41"/>
      <c r="IY273" s="41"/>
      <c r="IZ273" s="41"/>
      <c r="JA273" s="41"/>
      <c r="JB273" s="41"/>
      <c r="JC273" s="41"/>
      <c r="JD273" s="41"/>
      <c r="JE273" s="41"/>
      <c r="JF273" s="41"/>
      <c r="JG273" s="41"/>
      <c r="JH273" s="41"/>
      <c r="JI273" s="41"/>
      <c r="JJ273" s="41"/>
      <c r="JK273" s="41"/>
      <c r="JL273" s="41"/>
      <c r="JM273" s="41"/>
      <c r="JN273" s="41"/>
      <c r="JO273" s="41"/>
      <c r="JP273" s="41"/>
      <c r="JQ273" s="41"/>
      <c r="JR273" s="41"/>
      <c r="JS273" s="41"/>
      <c r="JT273" s="41"/>
      <c r="JU273" s="41"/>
      <c r="JV273" s="41"/>
      <c r="JW273" s="41"/>
      <c r="JX273" s="41"/>
      <c r="JY273" s="41"/>
      <c r="JZ273" s="41"/>
      <c r="KA273" s="41"/>
      <c r="KB273" s="41"/>
      <c r="KC273" s="41"/>
      <c r="KD273" s="41"/>
      <c r="KE273" s="41"/>
      <c r="KF273" s="41"/>
      <c r="KG273" s="41"/>
      <c r="KH273" s="41"/>
      <c r="KI273" s="41"/>
      <c r="KJ273" s="41"/>
      <c r="KK273" s="41"/>
      <c r="KL273" s="41"/>
      <c r="KM273" s="41"/>
      <c r="KN273" s="41"/>
    </row>
    <row r="274" spans="1:300" s="56" customFormat="1" ht="31.95" customHeight="1" x14ac:dyDescent="0.3">
      <c r="A274" s="17" t="s">
        <v>1052</v>
      </c>
      <c r="B274" s="18" t="s">
        <v>340</v>
      </c>
      <c r="C274" s="19" t="s">
        <v>29</v>
      </c>
      <c r="D274" s="18" t="s">
        <v>36</v>
      </c>
      <c r="E274" s="20" t="s">
        <v>54</v>
      </c>
      <c r="F274" s="20" t="s">
        <v>1183</v>
      </c>
      <c r="G274" s="21">
        <v>49.900000000000006</v>
      </c>
      <c r="H274" s="21">
        <v>52.395000000000003</v>
      </c>
      <c r="I274" s="22">
        <v>24.900000000000006</v>
      </c>
      <c r="J274" s="23">
        <v>1.1000000000000001</v>
      </c>
      <c r="K274" s="23">
        <v>26.000000000000007</v>
      </c>
      <c r="L274" s="23">
        <v>28.000000000000007</v>
      </c>
      <c r="M274" s="23">
        <v>2</v>
      </c>
      <c r="N274" s="21">
        <f t="shared" si="41"/>
        <v>33.800000000000011</v>
      </c>
      <c r="O274" s="21">
        <f t="shared" si="42"/>
        <v>35.152000000000015</v>
      </c>
      <c r="P274" s="21">
        <f>N274+M274</f>
        <v>35.800000000000011</v>
      </c>
      <c r="Q274" s="21">
        <f>O274+M274</f>
        <v>37.152000000000015</v>
      </c>
      <c r="R274" s="24">
        <f t="shared" si="40"/>
        <v>0.23076923076923081</v>
      </c>
      <c r="S274" s="29">
        <f t="shared" si="43"/>
        <v>0.32909628781372241</v>
      </c>
      <c r="T274" s="20" t="s">
        <v>21</v>
      </c>
      <c r="U274" s="42" t="s">
        <v>30</v>
      </c>
      <c r="V274" s="20" t="s">
        <v>810</v>
      </c>
      <c r="W274" s="20" t="s">
        <v>808</v>
      </c>
      <c r="X274" s="19" t="s">
        <v>25</v>
      </c>
      <c r="Y274" s="20" t="s">
        <v>412</v>
      </c>
      <c r="Z274" s="20" t="s">
        <v>1005</v>
      </c>
      <c r="AA274" s="20" t="s">
        <v>28</v>
      </c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  <c r="CG274" s="39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  <c r="DF274" s="39"/>
      <c r="DG274" s="39"/>
      <c r="DH274" s="39"/>
      <c r="DI274" s="39"/>
      <c r="DJ274" s="39"/>
      <c r="DK274" s="39"/>
      <c r="DL274" s="39"/>
      <c r="DM274" s="39"/>
      <c r="DN274" s="39"/>
      <c r="DO274" s="39"/>
      <c r="DP274" s="39"/>
      <c r="DQ274" s="39"/>
      <c r="DR274" s="39"/>
      <c r="DS274" s="39"/>
      <c r="DT274" s="39"/>
      <c r="DU274" s="39"/>
      <c r="DV274" s="39"/>
      <c r="DW274" s="39"/>
      <c r="DX274" s="39"/>
      <c r="DY274" s="39"/>
      <c r="DZ274" s="39"/>
      <c r="EA274" s="39"/>
      <c r="EB274" s="39"/>
      <c r="EC274" s="39"/>
      <c r="ED274" s="39"/>
      <c r="EE274" s="39"/>
      <c r="EF274" s="39"/>
      <c r="EG274" s="39"/>
      <c r="EH274" s="39"/>
      <c r="EI274" s="39"/>
      <c r="EJ274" s="39"/>
      <c r="EK274" s="39"/>
      <c r="EL274" s="39"/>
      <c r="EM274" s="39"/>
      <c r="EN274" s="39"/>
      <c r="EO274" s="39"/>
      <c r="EP274" s="39"/>
      <c r="EQ274" s="39"/>
      <c r="ER274" s="39"/>
      <c r="ES274" s="39"/>
      <c r="ET274" s="39"/>
      <c r="EU274" s="39"/>
      <c r="EV274" s="39"/>
      <c r="EW274" s="39"/>
      <c r="EX274" s="39"/>
      <c r="EY274" s="39"/>
      <c r="EZ274" s="39"/>
      <c r="FA274" s="39"/>
      <c r="FB274" s="39"/>
      <c r="FC274" s="39"/>
      <c r="FD274" s="39"/>
      <c r="FE274" s="39"/>
      <c r="FF274" s="39"/>
      <c r="FG274" s="39"/>
      <c r="FH274" s="39"/>
      <c r="FI274" s="39"/>
      <c r="FJ274" s="39"/>
      <c r="FK274" s="39"/>
      <c r="FL274" s="39"/>
      <c r="FM274" s="39"/>
      <c r="FN274" s="39"/>
      <c r="FO274" s="39"/>
      <c r="FP274" s="39"/>
      <c r="FQ274" s="39"/>
      <c r="FR274" s="39"/>
      <c r="FS274" s="39"/>
      <c r="FT274" s="39"/>
      <c r="FU274" s="39"/>
      <c r="FV274" s="39"/>
      <c r="FW274" s="39"/>
      <c r="FX274" s="39"/>
      <c r="FY274" s="39"/>
      <c r="FZ274" s="39"/>
      <c r="GA274" s="39"/>
      <c r="GB274" s="39"/>
      <c r="GC274" s="39"/>
      <c r="GD274" s="39"/>
      <c r="GE274" s="39"/>
      <c r="GF274" s="39"/>
      <c r="GG274" s="39"/>
      <c r="GH274" s="39"/>
      <c r="GI274" s="39"/>
      <c r="GJ274" s="39"/>
      <c r="GK274" s="39"/>
      <c r="GL274" s="39"/>
      <c r="GM274" s="39"/>
      <c r="GN274" s="39"/>
      <c r="GO274" s="39"/>
      <c r="GP274" s="39"/>
      <c r="GQ274" s="39"/>
      <c r="GR274" s="39"/>
      <c r="GS274" s="39"/>
      <c r="GT274" s="39"/>
      <c r="GU274" s="39"/>
      <c r="GV274" s="39"/>
      <c r="GW274" s="39"/>
      <c r="GX274" s="39"/>
      <c r="GY274" s="39"/>
      <c r="GZ274" s="39"/>
      <c r="HA274" s="39"/>
      <c r="HB274" s="39"/>
      <c r="HC274" s="39"/>
      <c r="HD274" s="39"/>
      <c r="HE274" s="39"/>
      <c r="HF274" s="39"/>
      <c r="HG274" s="39"/>
      <c r="HH274" s="39"/>
      <c r="HI274" s="39"/>
      <c r="HJ274" s="39"/>
      <c r="HK274" s="39"/>
      <c r="HL274" s="39"/>
      <c r="HM274" s="39"/>
      <c r="HN274" s="39"/>
      <c r="HO274" s="39"/>
      <c r="HP274" s="39"/>
      <c r="HQ274" s="39"/>
      <c r="HR274" s="39"/>
      <c r="HS274" s="39"/>
      <c r="HT274" s="39"/>
      <c r="HU274" s="39"/>
      <c r="HV274" s="39"/>
      <c r="HW274" s="39"/>
      <c r="HX274" s="39"/>
      <c r="HY274" s="39"/>
      <c r="HZ274" s="39"/>
      <c r="IA274" s="39"/>
      <c r="IB274" s="39"/>
      <c r="IC274" s="39"/>
      <c r="ID274" s="39"/>
      <c r="IE274" s="39"/>
      <c r="IF274" s="39"/>
      <c r="IG274" s="39"/>
      <c r="IH274" s="39"/>
      <c r="II274" s="39"/>
      <c r="IJ274" s="39"/>
      <c r="IK274" s="39"/>
      <c r="IL274" s="39"/>
      <c r="IM274" s="39"/>
      <c r="IN274" s="39"/>
      <c r="IO274" s="39"/>
      <c r="IP274" s="39"/>
      <c r="IQ274" s="39"/>
      <c r="IR274" s="39"/>
      <c r="IS274" s="39"/>
      <c r="IT274" s="39"/>
      <c r="IU274" s="39"/>
      <c r="IV274" s="39"/>
      <c r="IW274" s="39"/>
      <c r="IX274" s="39"/>
      <c r="IY274" s="39"/>
      <c r="IZ274" s="39"/>
      <c r="JA274" s="39"/>
      <c r="JB274" s="39"/>
      <c r="JC274" s="39"/>
      <c r="JD274" s="39"/>
      <c r="JE274" s="39"/>
      <c r="JF274" s="39"/>
      <c r="JG274" s="39"/>
      <c r="JH274" s="39"/>
      <c r="JI274" s="39"/>
      <c r="JJ274" s="39"/>
      <c r="JK274" s="39"/>
      <c r="JL274" s="39"/>
      <c r="JM274" s="39"/>
      <c r="JN274" s="39"/>
      <c r="JO274" s="39"/>
      <c r="JP274" s="39"/>
      <c r="JQ274" s="39"/>
      <c r="JR274" s="39"/>
      <c r="JS274" s="39"/>
      <c r="JT274" s="39"/>
      <c r="JU274" s="39"/>
      <c r="JV274" s="39"/>
      <c r="JW274" s="39"/>
      <c r="JX274" s="39"/>
      <c r="JY274" s="39"/>
      <c r="JZ274" s="39"/>
      <c r="KA274" s="39"/>
      <c r="KB274" s="39"/>
      <c r="KC274" s="39"/>
      <c r="KD274" s="39"/>
      <c r="KE274" s="39"/>
      <c r="KF274" s="39"/>
      <c r="KG274" s="39"/>
      <c r="KH274" s="39"/>
      <c r="KI274" s="39"/>
      <c r="KJ274" s="39"/>
      <c r="KK274" s="39"/>
      <c r="KL274" s="39"/>
      <c r="KM274" s="41"/>
      <c r="KN274" s="41"/>
    </row>
    <row r="275" spans="1:300" s="56" customFormat="1" ht="31.95" customHeight="1" x14ac:dyDescent="0.3">
      <c r="A275" s="17" t="s">
        <v>344</v>
      </c>
      <c r="B275" s="18" t="s">
        <v>345</v>
      </c>
      <c r="C275" s="19" t="s">
        <v>33</v>
      </c>
      <c r="D275" s="18" t="s">
        <v>18</v>
      </c>
      <c r="E275" s="20" t="s">
        <v>54</v>
      </c>
      <c r="F275" s="20" t="s">
        <v>1193</v>
      </c>
      <c r="G275" s="21">
        <v>49.79</v>
      </c>
      <c r="H275" s="21">
        <v>52.279499999999999</v>
      </c>
      <c r="I275" s="22">
        <v>24.79</v>
      </c>
      <c r="J275" s="23">
        <v>1.3</v>
      </c>
      <c r="K275" s="23">
        <v>26.09</v>
      </c>
      <c r="L275" s="23" t="s">
        <v>20</v>
      </c>
      <c r="M275" s="23" t="s">
        <v>20</v>
      </c>
      <c r="N275" s="21">
        <f t="shared" si="41"/>
        <v>33.917000000000002</v>
      </c>
      <c r="O275" s="21">
        <f t="shared" si="42"/>
        <v>35.273679999999999</v>
      </c>
      <c r="P275" s="21" t="s">
        <v>20</v>
      </c>
      <c r="Q275" s="21" t="s">
        <v>1332</v>
      </c>
      <c r="R275" s="24">
        <f t="shared" si="40"/>
        <v>0.23076923076923081</v>
      </c>
      <c r="S275" s="29">
        <f t="shared" si="43"/>
        <v>0.32528658460773346</v>
      </c>
      <c r="T275" s="20" t="s">
        <v>21</v>
      </c>
      <c r="U275" s="19" t="s">
        <v>22</v>
      </c>
      <c r="V275" s="20" t="s">
        <v>23</v>
      </c>
      <c r="W275" s="20" t="s">
        <v>808</v>
      </c>
      <c r="X275" s="19" t="s">
        <v>25</v>
      </c>
      <c r="Y275" s="20" t="s">
        <v>26</v>
      </c>
      <c r="Z275" s="20" t="s">
        <v>1003</v>
      </c>
      <c r="AA275" s="20" t="s">
        <v>28</v>
      </c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  <c r="CG275" s="39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39"/>
      <c r="CV275" s="39"/>
      <c r="CW275" s="39"/>
      <c r="CX275" s="39"/>
      <c r="CY275" s="39"/>
      <c r="CZ275" s="39"/>
      <c r="DA275" s="39"/>
      <c r="DB275" s="39"/>
      <c r="DC275" s="39"/>
      <c r="DD275" s="39"/>
      <c r="DE275" s="39"/>
      <c r="DF275" s="39"/>
      <c r="DG275" s="39"/>
      <c r="DH275" s="39"/>
      <c r="DI275" s="39"/>
      <c r="DJ275" s="39"/>
      <c r="DK275" s="39"/>
      <c r="DL275" s="39"/>
      <c r="DM275" s="39"/>
      <c r="DN275" s="39"/>
      <c r="DO275" s="39"/>
      <c r="DP275" s="39"/>
      <c r="DQ275" s="39"/>
      <c r="DR275" s="39"/>
      <c r="DS275" s="39"/>
      <c r="DT275" s="39"/>
      <c r="DU275" s="39"/>
      <c r="DV275" s="39"/>
      <c r="DW275" s="39"/>
      <c r="DX275" s="39"/>
      <c r="DY275" s="39"/>
      <c r="DZ275" s="39"/>
      <c r="EA275" s="39"/>
      <c r="EB275" s="39"/>
      <c r="EC275" s="39"/>
      <c r="ED275" s="39"/>
      <c r="EE275" s="39"/>
      <c r="EF275" s="39"/>
      <c r="EG275" s="39"/>
      <c r="EH275" s="39"/>
      <c r="EI275" s="39"/>
      <c r="EJ275" s="39"/>
      <c r="EK275" s="39"/>
      <c r="EL275" s="39"/>
      <c r="EM275" s="39"/>
      <c r="EN275" s="39"/>
      <c r="EO275" s="39"/>
      <c r="EP275" s="39"/>
      <c r="EQ275" s="39"/>
      <c r="ER275" s="39"/>
      <c r="ES275" s="39"/>
      <c r="ET275" s="39"/>
      <c r="EU275" s="39"/>
      <c r="EV275" s="39"/>
      <c r="EW275" s="39"/>
      <c r="EX275" s="39"/>
      <c r="EY275" s="39"/>
      <c r="EZ275" s="39"/>
      <c r="FA275" s="39"/>
      <c r="FB275" s="39"/>
      <c r="FC275" s="39"/>
      <c r="FD275" s="39"/>
      <c r="FE275" s="39"/>
      <c r="FF275" s="39"/>
      <c r="FG275" s="39"/>
      <c r="FH275" s="39"/>
      <c r="FI275" s="39"/>
      <c r="FJ275" s="39"/>
      <c r="FK275" s="39"/>
      <c r="FL275" s="39"/>
      <c r="FM275" s="39"/>
      <c r="FN275" s="39"/>
      <c r="FO275" s="39"/>
      <c r="FP275" s="39"/>
      <c r="FQ275" s="39"/>
      <c r="FR275" s="39"/>
      <c r="FS275" s="39"/>
      <c r="FT275" s="39"/>
      <c r="FU275" s="39"/>
      <c r="FV275" s="39"/>
      <c r="FW275" s="39"/>
      <c r="FX275" s="39"/>
      <c r="FY275" s="39"/>
      <c r="FZ275" s="39"/>
      <c r="GA275" s="39"/>
      <c r="GB275" s="39"/>
      <c r="GC275" s="39"/>
      <c r="GD275" s="39"/>
      <c r="GE275" s="39"/>
      <c r="GF275" s="39"/>
      <c r="GG275" s="39"/>
      <c r="GH275" s="39"/>
      <c r="GI275" s="39"/>
      <c r="GJ275" s="39"/>
      <c r="GK275" s="39"/>
      <c r="GL275" s="39"/>
      <c r="GM275" s="39"/>
      <c r="GN275" s="39"/>
      <c r="GO275" s="39"/>
      <c r="GP275" s="39"/>
      <c r="GQ275" s="39"/>
      <c r="GR275" s="39"/>
      <c r="GS275" s="39"/>
      <c r="GT275" s="39"/>
      <c r="GU275" s="39"/>
      <c r="GV275" s="39"/>
      <c r="GW275" s="39"/>
      <c r="GX275" s="39"/>
      <c r="GY275" s="39"/>
      <c r="GZ275" s="39"/>
      <c r="HA275" s="39"/>
      <c r="HB275" s="39"/>
      <c r="HC275" s="39"/>
      <c r="HD275" s="39"/>
      <c r="HE275" s="39"/>
      <c r="HF275" s="39"/>
      <c r="HG275" s="39"/>
      <c r="HH275" s="39"/>
      <c r="HI275" s="39"/>
      <c r="HJ275" s="39"/>
      <c r="HK275" s="39"/>
      <c r="HL275" s="39"/>
      <c r="HM275" s="39"/>
      <c r="HN275" s="39"/>
      <c r="HO275" s="39"/>
      <c r="HP275" s="39"/>
      <c r="HQ275" s="39"/>
      <c r="HR275" s="39"/>
      <c r="HS275" s="39"/>
      <c r="HT275" s="39"/>
      <c r="HU275" s="39"/>
      <c r="HV275" s="39"/>
      <c r="HW275" s="39"/>
      <c r="HX275" s="39"/>
      <c r="HY275" s="39"/>
      <c r="HZ275" s="39"/>
      <c r="IA275" s="39"/>
      <c r="IB275" s="39"/>
      <c r="IC275" s="39"/>
      <c r="ID275" s="39"/>
      <c r="IE275" s="39"/>
      <c r="IF275" s="39"/>
      <c r="IG275" s="39"/>
      <c r="IH275" s="39"/>
      <c r="II275" s="39"/>
      <c r="IJ275" s="39"/>
      <c r="IK275" s="39"/>
      <c r="IL275" s="39"/>
      <c r="IM275" s="39"/>
      <c r="IN275" s="39"/>
      <c r="IO275" s="39"/>
      <c r="IP275" s="39"/>
      <c r="IQ275" s="39"/>
      <c r="IR275" s="39"/>
      <c r="IS275" s="39"/>
      <c r="IT275" s="39"/>
      <c r="IU275" s="39"/>
      <c r="IV275" s="39"/>
      <c r="IW275" s="39"/>
      <c r="IX275" s="39"/>
      <c r="IY275" s="39"/>
      <c r="IZ275" s="39"/>
      <c r="JA275" s="39"/>
      <c r="JB275" s="39"/>
      <c r="JC275" s="39"/>
      <c r="JD275" s="39"/>
      <c r="JE275" s="39"/>
      <c r="JF275" s="39"/>
      <c r="JG275" s="39"/>
      <c r="JH275" s="39"/>
      <c r="JI275" s="39"/>
      <c r="JJ275" s="39"/>
      <c r="JK275" s="39"/>
      <c r="JL275" s="39"/>
      <c r="JM275" s="39"/>
      <c r="JN275" s="39"/>
      <c r="JO275" s="39"/>
      <c r="JP275" s="39"/>
      <c r="JQ275" s="39"/>
      <c r="JR275" s="39"/>
      <c r="JS275" s="39"/>
      <c r="JT275" s="39"/>
      <c r="JU275" s="39"/>
      <c r="JV275" s="39"/>
      <c r="JW275" s="39"/>
      <c r="JX275" s="39"/>
      <c r="JY275" s="39"/>
      <c r="JZ275" s="39"/>
      <c r="KA275" s="39"/>
      <c r="KB275" s="39"/>
      <c r="KC275" s="39"/>
      <c r="KD275" s="39"/>
      <c r="KE275" s="39"/>
      <c r="KF275" s="39"/>
      <c r="KG275" s="39"/>
      <c r="KH275" s="39"/>
      <c r="KI275" s="39"/>
      <c r="KJ275" s="39"/>
      <c r="KK275" s="39"/>
      <c r="KL275" s="39"/>
      <c r="KM275" s="41"/>
      <c r="KN275" s="41"/>
    </row>
    <row r="276" spans="1:300" s="56" customFormat="1" ht="31.95" customHeight="1" x14ac:dyDescent="0.3">
      <c r="A276" s="17" t="s">
        <v>830</v>
      </c>
      <c r="B276" s="18" t="s">
        <v>818</v>
      </c>
      <c r="C276" s="19" t="s">
        <v>33</v>
      </c>
      <c r="D276" s="18" t="s">
        <v>18</v>
      </c>
      <c r="E276" s="20" t="s">
        <v>157</v>
      </c>
      <c r="F276" s="20" t="s">
        <v>1160</v>
      </c>
      <c r="G276" s="21">
        <v>46.79</v>
      </c>
      <c r="H276" s="21">
        <v>49.1295</v>
      </c>
      <c r="I276" s="22">
        <v>24.79</v>
      </c>
      <c r="J276" s="23">
        <v>1.3</v>
      </c>
      <c r="K276" s="23">
        <v>26.09</v>
      </c>
      <c r="L276" s="23" t="s">
        <v>20</v>
      </c>
      <c r="M276" s="23" t="s">
        <v>20</v>
      </c>
      <c r="N276" s="21">
        <f t="shared" si="41"/>
        <v>33.917000000000002</v>
      </c>
      <c r="O276" s="21">
        <f t="shared" si="42"/>
        <v>35.273679999999999</v>
      </c>
      <c r="P276" s="21" t="s">
        <v>20</v>
      </c>
      <c r="Q276" s="21" t="s">
        <v>1332</v>
      </c>
      <c r="R276" s="24">
        <f t="shared" si="40"/>
        <v>0.23076923076923081</v>
      </c>
      <c r="S276" s="29">
        <f t="shared" si="43"/>
        <v>0.2820264810348162</v>
      </c>
      <c r="T276" s="20" t="s">
        <v>21</v>
      </c>
      <c r="U276" s="19" t="s">
        <v>22</v>
      </c>
      <c r="V276" s="20" t="s">
        <v>810</v>
      </c>
      <c r="W276" s="20" t="s">
        <v>808</v>
      </c>
      <c r="X276" s="19" t="s">
        <v>25</v>
      </c>
      <c r="Y276" s="20" t="s">
        <v>26</v>
      </c>
      <c r="Z276" s="20" t="s">
        <v>1003</v>
      </c>
      <c r="AA276" s="20" t="s">
        <v>28</v>
      </c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  <c r="DS276" s="39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  <c r="EL276" s="39"/>
      <c r="EM276" s="39"/>
      <c r="EN276" s="39"/>
      <c r="EO276" s="39"/>
      <c r="EP276" s="39"/>
      <c r="EQ276" s="39"/>
      <c r="ER276" s="39"/>
      <c r="ES276" s="39"/>
      <c r="ET276" s="39"/>
      <c r="EU276" s="39"/>
      <c r="EV276" s="39"/>
      <c r="EW276" s="39"/>
      <c r="EX276" s="39"/>
      <c r="EY276" s="39"/>
      <c r="EZ276" s="39"/>
      <c r="FA276" s="39"/>
      <c r="FB276" s="39"/>
      <c r="FC276" s="39"/>
      <c r="FD276" s="39"/>
      <c r="FE276" s="39"/>
      <c r="FF276" s="39"/>
      <c r="FG276" s="39"/>
      <c r="FH276" s="39"/>
      <c r="FI276" s="39"/>
      <c r="FJ276" s="39"/>
      <c r="FK276" s="39"/>
      <c r="FL276" s="39"/>
      <c r="FM276" s="39"/>
      <c r="FN276" s="39"/>
      <c r="FO276" s="39"/>
      <c r="FP276" s="39"/>
      <c r="FQ276" s="39"/>
      <c r="FR276" s="39"/>
      <c r="FS276" s="39"/>
      <c r="FT276" s="39"/>
      <c r="FU276" s="39"/>
      <c r="FV276" s="39"/>
      <c r="FW276" s="39"/>
      <c r="FX276" s="39"/>
      <c r="FY276" s="39"/>
      <c r="FZ276" s="39"/>
      <c r="GA276" s="39"/>
      <c r="GB276" s="39"/>
      <c r="GC276" s="39"/>
      <c r="GD276" s="39"/>
      <c r="GE276" s="39"/>
      <c r="GF276" s="39"/>
      <c r="GG276" s="39"/>
      <c r="GH276" s="39"/>
      <c r="GI276" s="39"/>
      <c r="GJ276" s="39"/>
      <c r="GK276" s="39"/>
      <c r="GL276" s="39"/>
      <c r="GM276" s="39"/>
      <c r="GN276" s="39"/>
      <c r="GO276" s="39"/>
      <c r="GP276" s="39"/>
      <c r="GQ276" s="39"/>
      <c r="GR276" s="39"/>
      <c r="GS276" s="39"/>
      <c r="GT276" s="39"/>
      <c r="GU276" s="39"/>
      <c r="GV276" s="39"/>
      <c r="GW276" s="39"/>
      <c r="GX276" s="39"/>
      <c r="GY276" s="39"/>
      <c r="GZ276" s="39"/>
      <c r="HA276" s="39"/>
      <c r="HB276" s="39"/>
      <c r="HC276" s="39"/>
      <c r="HD276" s="39"/>
      <c r="HE276" s="39"/>
      <c r="HF276" s="39"/>
      <c r="HG276" s="39"/>
      <c r="HH276" s="39"/>
      <c r="HI276" s="39"/>
      <c r="HJ276" s="39"/>
      <c r="HK276" s="39"/>
      <c r="HL276" s="39"/>
      <c r="HM276" s="39"/>
      <c r="HN276" s="39"/>
      <c r="HO276" s="39"/>
      <c r="HP276" s="39"/>
      <c r="HQ276" s="39"/>
      <c r="HR276" s="39"/>
      <c r="HS276" s="39"/>
      <c r="HT276" s="39"/>
      <c r="HU276" s="39"/>
      <c r="HV276" s="39"/>
      <c r="HW276" s="39"/>
      <c r="HX276" s="39"/>
      <c r="HY276" s="39"/>
      <c r="HZ276" s="39"/>
      <c r="IA276" s="39"/>
      <c r="IB276" s="39"/>
      <c r="IC276" s="39"/>
      <c r="ID276" s="39"/>
      <c r="IE276" s="39"/>
      <c r="IF276" s="39"/>
      <c r="IG276" s="39"/>
      <c r="IH276" s="39"/>
      <c r="II276" s="39"/>
      <c r="IJ276" s="39"/>
      <c r="IK276" s="39"/>
      <c r="IL276" s="39"/>
      <c r="IM276" s="39"/>
      <c r="IN276" s="39"/>
      <c r="IO276" s="39"/>
      <c r="IP276" s="39"/>
      <c r="IQ276" s="39"/>
      <c r="IR276" s="39"/>
      <c r="IS276" s="39"/>
      <c r="IT276" s="39"/>
      <c r="IU276" s="39"/>
      <c r="IV276" s="39"/>
      <c r="IW276" s="39"/>
      <c r="IX276" s="39"/>
      <c r="IY276" s="39"/>
      <c r="IZ276" s="39"/>
      <c r="JA276" s="39"/>
      <c r="JB276" s="39"/>
      <c r="JC276" s="39"/>
      <c r="JD276" s="39"/>
      <c r="JE276" s="39"/>
      <c r="JF276" s="39"/>
      <c r="JG276" s="39"/>
      <c r="JH276" s="39"/>
      <c r="JI276" s="39"/>
      <c r="JJ276" s="39"/>
      <c r="JK276" s="39"/>
      <c r="JL276" s="39"/>
      <c r="JM276" s="39"/>
      <c r="JN276" s="39"/>
      <c r="JO276" s="39"/>
      <c r="JP276" s="39"/>
      <c r="JQ276" s="39"/>
      <c r="JR276" s="39"/>
      <c r="JS276" s="39"/>
      <c r="JT276" s="39"/>
      <c r="JU276" s="39"/>
      <c r="JV276" s="39"/>
      <c r="JW276" s="39"/>
      <c r="JX276" s="39"/>
      <c r="JY276" s="39"/>
      <c r="JZ276" s="39"/>
      <c r="KA276" s="39"/>
      <c r="KB276" s="39"/>
      <c r="KC276" s="39"/>
      <c r="KD276" s="39"/>
      <c r="KE276" s="39"/>
      <c r="KF276" s="39"/>
      <c r="KG276" s="39"/>
      <c r="KH276" s="39"/>
      <c r="KI276" s="39"/>
      <c r="KJ276" s="39"/>
      <c r="KK276" s="39"/>
      <c r="KL276" s="39"/>
      <c r="KM276" s="39"/>
      <c r="KN276" s="39"/>
    </row>
    <row r="277" spans="1:300" s="56" customFormat="1" ht="31.95" customHeight="1" x14ac:dyDescent="0.3">
      <c r="A277" s="17" t="s">
        <v>346</v>
      </c>
      <c r="B277" s="18" t="s">
        <v>347</v>
      </c>
      <c r="C277" s="19" t="s">
        <v>33</v>
      </c>
      <c r="D277" s="18" t="s">
        <v>18</v>
      </c>
      <c r="E277" s="20" t="s">
        <v>54</v>
      </c>
      <c r="F277" s="20" t="s">
        <v>1193</v>
      </c>
      <c r="G277" s="21">
        <v>49.79</v>
      </c>
      <c r="H277" s="21">
        <v>52.279499999999999</v>
      </c>
      <c r="I277" s="22">
        <v>24.79</v>
      </c>
      <c r="J277" s="23">
        <v>1.3</v>
      </c>
      <c r="K277" s="23">
        <v>26.09</v>
      </c>
      <c r="L277" s="23" t="s">
        <v>20</v>
      </c>
      <c r="M277" s="23" t="s">
        <v>20</v>
      </c>
      <c r="N277" s="21">
        <f t="shared" si="41"/>
        <v>33.917000000000002</v>
      </c>
      <c r="O277" s="21">
        <f t="shared" si="42"/>
        <v>35.273679999999999</v>
      </c>
      <c r="P277" s="21" t="s">
        <v>20</v>
      </c>
      <c r="Q277" s="21" t="s">
        <v>1332</v>
      </c>
      <c r="R277" s="24">
        <f t="shared" si="40"/>
        <v>0.23076923076923081</v>
      </c>
      <c r="S277" s="29">
        <f t="shared" si="43"/>
        <v>0.32528658460773346</v>
      </c>
      <c r="T277" s="20" t="s">
        <v>21</v>
      </c>
      <c r="U277" s="19" t="s">
        <v>22</v>
      </c>
      <c r="V277" s="20" t="s">
        <v>23</v>
      </c>
      <c r="W277" s="20" t="s">
        <v>808</v>
      </c>
      <c r="X277" s="19" t="s">
        <v>25</v>
      </c>
      <c r="Y277" s="20" t="s">
        <v>26</v>
      </c>
      <c r="Z277" s="20" t="s">
        <v>1003</v>
      </c>
      <c r="AA277" s="20" t="s">
        <v>28</v>
      </c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  <c r="DJ277" s="39"/>
      <c r="DK277" s="39"/>
      <c r="DL277" s="39"/>
      <c r="DM277" s="39"/>
      <c r="DN277" s="39"/>
      <c r="DO277" s="39"/>
      <c r="DP277" s="39"/>
      <c r="DQ277" s="39"/>
      <c r="DR277" s="39"/>
      <c r="DS277" s="39"/>
      <c r="DT277" s="39"/>
      <c r="DU277" s="39"/>
      <c r="DV277" s="39"/>
      <c r="DW277" s="39"/>
      <c r="DX277" s="39"/>
      <c r="DY277" s="39"/>
      <c r="DZ277" s="39"/>
      <c r="EA277" s="39"/>
      <c r="EB277" s="39"/>
      <c r="EC277" s="39"/>
      <c r="ED277" s="39"/>
      <c r="EE277" s="39"/>
      <c r="EF277" s="39"/>
      <c r="EG277" s="39"/>
      <c r="EH277" s="39"/>
      <c r="EI277" s="39"/>
      <c r="EJ277" s="39"/>
      <c r="EK277" s="39"/>
      <c r="EL277" s="39"/>
      <c r="EM277" s="39"/>
      <c r="EN277" s="39"/>
      <c r="EO277" s="39"/>
      <c r="EP277" s="39"/>
      <c r="EQ277" s="39"/>
      <c r="ER277" s="39"/>
      <c r="ES277" s="39"/>
      <c r="ET277" s="39"/>
      <c r="EU277" s="39"/>
      <c r="EV277" s="39"/>
      <c r="EW277" s="39"/>
      <c r="EX277" s="39"/>
      <c r="EY277" s="39"/>
      <c r="EZ277" s="39"/>
      <c r="FA277" s="39"/>
      <c r="FB277" s="39"/>
      <c r="FC277" s="39"/>
      <c r="FD277" s="39"/>
      <c r="FE277" s="39"/>
      <c r="FF277" s="39"/>
      <c r="FG277" s="39"/>
      <c r="FH277" s="39"/>
      <c r="FI277" s="39"/>
      <c r="FJ277" s="39"/>
      <c r="FK277" s="39"/>
      <c r="FL277" s="39"/>
      <c r="FM277" s="39"/>
      <c r="FN277" s="39"/>
      <c r="FO277" s="39"/>
      <c r="FP277" s="39"/>
      <c r="FQ277" s="39"/>
      <c r="FR277" s="39"/>
      <c r="FS277" s="39"/>
      <c r="FT277" s="39"/>
      <c r="FU277" s="39"/>
      <c r="FV277" s="39"/>
      <c r="FW277" s="39"/>
      <c r="FX277" s="39"/>
      <c r="FY277" s="39"/>
      <c r="FZ277" s="39"/>
      <c r="GA277" s="39"/>
      <c r="GB277" s="39"/>
      <c r="GC277" s="39"/>
      <c r="GD277" s="39"/>
      <c r="GE277" s="39"/>
      <c r="GF277" s="39"/>
      <c r="GG277" s="39"/>
      <c r="GH277" s="39"/>
      <c r="GI277" s="39"/>
      <c r="GJ277" s="39"/>
      <c r="GK277" s="39"/>
      <c r="GL277" s="39"/>
      <c r="GM277" s="39"/>
      <c r="GN277" s="39"/>
      <c r="GO277" s="39"/>
      <c r="GP277" s="39"/>
      <c r="GQ277" s="39"/>
      <c r="GR277" s="39"/>
      <c r="GS277" s="39"/>
      <c r="GT277" s="39"/>
      <c r="GU277" s="39"/>
      <c r="GV277" s="39"/>
      <c r="GW277" s="39"/>
      <c r="GX277" s="39"/>
      <c r="GY277" s="39"/>
      <c r="GZ277" s="39"/>
      <c r="HA277" s="39"/>
      <c r="HB277" s="39"/>
      <c r="HC277" s="39"/>
      <c r="HD277" s="39"/>
      <c r="HE277" s="39"/>
      <c r="HF277" s="39"/>
      <c r="HG277" s="39"/>
      <c r="HH277" s="39"/>
      <c r="HI277" s="39"/>
      <c r="HJ277" s="39"/>
      <c r="HK277" s="39"/>
      <c r="HL277" s="39"/>
      <c r="HM277" s="39"/>
      <c r="HN277" s="39"/>
      <c r="HO277" s="39"/>
      <c r="HP277" s="39"/>
      <c r="HQ277" s="39"/>
      <c r="HR277" s="39"/>
      <c r="HS277" s="39"/>
      <c r="HT277" s="39"/>
      <c r="HU277" s="39"/>
      <c r="HV277" s="39"/>
      <c r="HW277" s="39"/>
      <c r="HX277" s="39"/>
      <c r="HY277" s="39"/>
      <c r="HZ277" s="39"/>
      <c r="IA277" s="39"/>
      <c r="IB277" s="39"/>
      <c r="IC277" s="39"/>
      <c r="ID277" s="39"/>
      <c r="IE277" s="39"/>
      <c r="IF277" s="39"/>
      <c r="IG277" s="39"/>
      <c r="IH277" s="39"/>
      <c r="II277" s="39"/>
      <c r="IJ277" s="39"/>
      <c r="IK277" s="39"/>
      <c r="IL277" s="39"/>
      <c r="IM277" s="39"/>
      <c r="IN277" s="39"/>
      <c r="IO277" s="39"/>
      <c r="IP277" s="39"/>
      <c r="IQ277" s="39"/>
      <c r="IR277" s="39"/>
      <c r="IS277" s="39"/>
      <c r="IT277" s="39"/>
      <c r="IU277" s="39"/>
      <c r="IV277" s="39"/>
      <c r="IW277" s="39"/>
      <c r="IX277" s="39"/>
      <c r="IY277" s="39"/>
      <c r="IZ277" s="39"/>
      <c r="JA277" s="39"/>
      <c r="JB277" s="39"/>
      <c r="JC277" s="39"/>
      <c r="JD277" s="39"/>
      <c r="JE277" s="39"/>
      <c r="JF277" s="39"/>
      <c r="JG277" s="39"/>
      <c r="JH277" s="39"/>
      <c r="JI277" s="39"/>
      <c r="JJ277" s="39"/>
      <c r="JK277" s="39"/>
      <c r="JL277" s="39"/>
      <c r="JM277" s="39"/>
      <c r="JN277" s="39"/>
      <c r="JO277" s="39"/>
      <c r="JP277" s="39"/>
      <c r="JQ277" s="39"/>
      <c r="JR277" s="39"/>
      <c r="JS277" s="39"/>
      <c r="JT277" s="39"/>
      <c r="JU277" s="39"/>
      <c r="JV277" s="39"/>
      <c r="JW277" s="39"/>
      <c r="JX277" s="39"/>
      <c r="JY277" s="39"/>
      <c r="JZ277" s="39"/>
      <c r="KA277" s="39"/>
      <c r="KB277" s="39"/>
      <c r="KC277" s="39"/>
      <c r="KD277" s="39"/>
      <c r="KE277" s="39"/>
      <c r="KF277" s="39"/>
      <c r="KG277" s="39"/>
      <c r="KH277" s="39"/>
      <c r="KI277" s="39"/>
      <c r="KJ277" s="39"/>
      <c r="KK277" s="39"/>
      <c r="KL277" s="39"/>
      <c r="KM277" s="41"/>
      <c r="KN277" s="41"/>
    </row>
    <row r="278" spans="1:300" s="41" customFormat="1" ht="31.95" customHeight="1" x14ac:dyDescent="0.3">
      <c r="A278" s="17" t="s">
        <v>831</v>
      </c>
      <c r="B278" s="18" t="s">
        <v>819</v>
      </c>
      <c r="C278" s="19" t="s">
        <v>33</v>
      </c>
      <c r="D278" s="18" t="s">
        <v>18</v>
      </c>
      <c r="E278" s="20" t="s">
        <v>34</v>
      </c>
      <c r="F278" s="20" t="s">
        <v>1195</v>
      </c>
      <c r="G278" s="21">
        <f>N278*1.25</f>
        <v>41.924999999999997</v>
      </c>
      <c r="H278" s="21">
        <v>44.021249999999995</v>
      </c>
      <c r="I278" s="22">
        <v>24.5</v>
      </c>
      <c r="J278" s="23">
        <v>1.3</v>
      </c>
      <c r="K278" s="23">
        <v>25.8</v>
      </c>
      <c r="L278" s="23" t="s">
        <v>20</v>
      </c>
      <c r="M278" s="23" t="s">
        <v>20</v>
      </c>
      <c r="N278" s="21">
        <f t="shared" si="41"/>
        <v>33.54</v>
      </c>
      <c r="O278" s="21">
        <f t="shared" si="42"/>
        <v>34.881599999999999</v>
      </c>
      <c r="P278" s="21" t="s">
        <v>20</v>
      </c>
      <c r="Q278" s="21" t="s">
        <v>1332</v>
      </c>
      <c r="R278" s="24">
        <f t="shared" si="40"/>
        <v>0.23076923076923073</v>
      </c>
      <c r="S278" s="29">
        <f t="shared" si="43"/>
        <v>0.20761904761904756</v>
      </c>
      <c r="T278" s="20" t="s">
        <v>21</v>
      </c>
      <c r="U278" s="19" t="s">
        <v>22</v>
      </c>
      <c r="V278" s="20" t="s">
        <v>810</v>
      </c>
      <c r="W278" s="20" t="s">
        <v>808</v>
      </c>
      <c r="X278" s="19" t="s">
        <v>25</v>
      </c>
      <c r="Y278" s="20" t="s">
        <v>26</v>
      </c>
      <c r="Z278" s="20" t="s">
        <v>1003</v>
      </c>
      <c r="AA278" s="20" t="s">
        <v>28</v>
      </c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  <c r="DJ278" s="39"/>
      <c r="DK278" s="39"/>
      <c r="DL278" s="39"/>
      <c r="DM278" s="39"/>
      <c r="DN278" s="39"/>
      <c r="DO278" s="39"/>
      <c r="DP278" s="39"/>
      <c r="DQ278" s="39"/>
      <c r="DR278" s="39"/>
      <c r="DS278" s="39"/>
      <c r="DT278" s="39"/>
      <c r="DU278" s="39"/>
      <c r="DV278" s="39"/>
      <c r="DW278" s="39"/>
      <c r="DX278" s="39"/>
      <c r="DY278" s="39"/>
      <c r="DZ278" s="39"/>
      <c r="EA278" s="39"/>
      <c r="EB278" s="39"/>
      <c r="EC278" s="39"/>
      <c r="ED278" s="39"/>
      <c r="EE278" s="39"/>
      <c r="EF278" s="39"/>
      <c r="EG278" s="39"/>
      <c r="EH278" s="39"/>
      <c r="EI278" s="39"/>
      <c r="EJ278" s="39"/>
      <c r="EK278" s="39"/>
      <c r="EL278" s="39"/>
      <c r="EM278" s="39"/>
      <c r="EN278" s="39"/>
      <c r="EO278" s="39"/>
      <c r="EP278" s="39"/>
      <c r="EQ278" s="39"/>
      <c r="ER278" s="39"/>
      <c r="ES278" s="39"/>
      <c r="ET278" s="39"/>
      <c r="EU278" s="39"/>
      <c r="EV278" s="39"/>
      <c r="EW278" s="39"/>
      <c r="EX278" s="39"/>
      <c r="EY278" s="39"/>
      <c r="EZ278" s="39"/>
      <c r="FA278" s="39"/>
      <c r="FB278" s="39"/>
      <c r="FC278" s="39"/>
      <c r="FD278" s="39"/>
      <c r="FE278" s="39"/>
      <c r="FF278" s="39"/>
      <c r="FG278" s="39"/>
      <c r="FH278" s="39"/>
      <c r="FI278" s="39"/>
      <c r="FJ278" s="39"/>
      <c r="FK278" s="39"/>
      <c r="FL278" s="39"/>
      <c r="FM278" s="39"/>
      <c r="FN278" s="39"/>
      <c r="FO278" s="39"/>
      <c r="FP278" s="39"/>
      <c r="FQ278" s="39"/>
      <c r="FR278" s="39"/>
      <c r="FS278" s="39"/>
      <c r="FT278" s="39"/>
      <c r="FU278" s="39"/>
      <c r="FV278" s="39"/>
      <c r="FW278" s="39"/>
      <c r="FX278" s="39"/>
      <c r="FY278" s="39"/>
      <c r="FZ278" s="39"/>
      <c r="GA278" s="39"/>
      <c r="GB278" s="39"/>
      <c r="GC278" s="39"/>
      <c r="GD278" s="39"/>
      <c r="GE278" s="39"/>
      <c r="GF278" s="39"/>
      <c r="GG278" s="39"/>
      <c r="GH278" s="39"/>
      <c r="GI278" s="39"/>
      <c r="GJ278" s="39"/>
      <c r="GK278" s="39"/>
      <c r="GL278" s="39"/>
      <c r="GM278" s="39"/>
      <c r="GN278" s="39"/>
      <c r="GO278" s="39"/>
      <c r="GP278" s="39"/>
      <c r="GQ278" s="39"/>
      <c r="GR278" s="39"/>
      <c r="GS278" s="39"/>
      <c r="GT278" s="39"/>
      <c r="GU278" s="39"/>
      <c r="GV278" s="39"/>
      <c r="GW278" s="39"/>
      <c r="GX278" s="39"/>
      <c r="GY278" s="39"/>
      <c r="GZ278" s="39"/>
      <c r="HA278" s="39"/>
      <c r="HB278" s="39"/>
      <c r="HC278" s="39"/>
      <c r="HD278" s="39"/>
      <c r="HE278" s="39"/>
      <c r="HF278" s="39"/>
      <c r="HG278" s="39"/>
      <c r="HH278" s="39"/>
      <c r="HI278" s="39"/>
      <c r="HJ278" s="39"/>
      <c r="HK278" s="39"/>
      <c r="HL278" s="39"/>
      <c r="HM278" s="39"/>
      <c r="HN278" s="39"/>
      <c r="HO278" s="39"/>
      <c r="HP278" s="39"/>
      <c r="HQ278" s="39"/>
      <c r="HR278" s="39"/>
      <c r="HS278" s="39"/>
      <c r="HT278" s="39"/>
      <c r="HU278" s="39"/>
      <c r="HV278" s="39"/>
      <c r="HW278" s="39"/>
      <c r="HX278" s="39"/>
      <c r="HY278" s="39"/>
      <c r="HZ278" s="39"/>
      <c r="IA278" s="39"/>
      <c r="IB278" s="39"/>
      <c r="IC278" s="39"/>
      <c r="ID278" s="39"/>
      <c r="IE278" s="39"/>
      <c r="IF278" s="39"/>
      <c r="IG278" s="39"/>
      <c r="IH278" s="39"/>
      <c r="II278" s="39"/>
      <c r="IJ278" s="39"/>
      <c r="IK278" s="39"/>
      <c r="IL278" s="39"/>
      <c r="IM278" s="39"/>
      <c r="IN278" s="39"/>
      <c r="IO278" s="39"/>
      <c r="IP278" s="39"/>
      <c r="IQ278" s="39"/>
      <c r="IR278" s="39"/>
      <c r="IS278" s="39"/>
      <c r="IT278" s="39"/>
      <c r="IU278" s="39"/>
      <c r="IV278" s="39"/>
      <c r="IW278" s="39"/>
      <c r="IX278" s="39"/>
      <c r="IY278" s="39"/>
      <c r="IZ278" s="39"/>
      <c r="JA278" s="39"/>
      <c r="JB278" s="39"/>
      <c r="JC278" s="39"/>
      <c r="JD278" s="39"/>
      <c r="JE278" s="39"/>
      <c r="JF278" s="39"/>
      <c r="JG278" s="39"/>
      <c r="JH278" s="39"/>
      <c r="JI278" s="39"/>
      <c r="JJ278" s="39"/>
      <c r="JK278" s="39"/>
      <c r="JL278" s="39"/>
      <c r="JM278" s="39"/>
      <c r="JN278" s="39"/>
      <c r="JO278" s="39"/>
      <c r="JP278" s="39"/>
      <c r="JQ278" s="39"/>
      <c r="JR278" s="39"/>
      <c r="JS278" s="39"/>
      <c r="JT278" s="39"/>
      <c r="JU278" s="39"/>
      <c r="JV278" s="39"/>
      <c r="JW278" s="39"/>
      <c r="JX278" s="39"/>
      <c r="JY278" s="39"/>
      <c r="JZ278" s="39"/>
      <c r="KA278" s="39"/>
      <c r="KB278" s="39"/>
      <c r="KC278" s="39"/>
      <c r="KD278" s="39"/>
      <c r="KE278" s="39"/>
      <c r="KF278" s="39"/>
      <c r="KG278" s="39"/>
      <c r="KH278" s="39"/>
      <c r="KI278" s="39"/>
      <c r="KJ278" s="39"/>
      <c r="KK278" s="39"/>
      <c r="KL278" s="39"/>
      <c r="KM278" s="39"/>
      <c r="KN278" s="39"/>
    </row>
    <row r="279" spans="1:300" s="41" customFormat="1" ht="31.95" customHeight="1" x14ac:dyDescent="0.3">
      <c r="A279" s="17" t="s">
        <v>348</v>
      </c>
      <c r="B279" s="18" t="s">
        <v>349</v>
      </c>
      <c r="C279" s="19" t="s">
        <v>33</v>
      </c>
      <c r="D279" s="18" t="s">
        <v>18</v>
      </c>
      <c r="E279" s="20" t="s">
        <v>98</v>
      </c>
      <c r="F279" s="20" t="s">
        <v>1190</v>
      </c>
      <c r="G279" s="21">
        <f>N279*1.25</f>
        <v>60.271249999999995</v>
      </c>
      <c r="H279" s="21">
        <v>63.284812499999994</v>
      </c>
      <c r="I279" s="22">
        <v>35.79</v>
      </c>
      <c r="J279" s="23">
        <v>1.3</v>
      </c>
      <c r="K279" s="23">
        <v>37.089999999999996</v>
      </c>
      <c r="L279" s="23" t="s">
        <v>20</v>
      </c>
      <c r="M279" s="23" t="s">
        <v>20</v>
      </c>
      <c r="N279" s="21">
        <f t="shared" si="41"/>
        <v>48.216999999999999</v>
      </c>
      <c r="O279" s="21">
        <f t="shared" si="42"/>
        <v>50.145679999999999</v>
      </c>
      <c r="P279" s="21" t="s">
        <v>20</v>
      </c>
      <c r="Q279" s="21" t="s">
        <v>1332</v>
      </c>
      <c r="R279" s="24">
        <f t="shared" si="40"/>
        <v>0.23076923076923084</v>
      </c>
      <c r="S279" s="29">
        <f t="shared" si="43"/>
        <v>0.20761904761904756</v>
      </c>
      <c r="T279" s="20" t="s">
        <v>21</v>
      </c>
      <c r="U279" s="19" t="s">
        <v>22</v>
      </c>
      <c r="V279" s="20" t="s">
        <v>810</v>
      </c>
      <c r="W279" s="20" t="s">
        <v>808</v>
      </c>
      <c r="X279" s="19" t="s">
        <v>25</v>
      </c>
      <c r="Y279" s="20" t="s">
        <v>26</v>
      </c>
      <c r="Z279" s="20" t="s">
        <v>1003</v>
      </c>
      <c r="AA279" s="20" t="s">
        <v>28</v>
      </c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  <c r="DS279" s="39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39"/>
      <c r="EX279" s="39"/>
      <c r="EY279" s="39"/>
      <c r="EZ279" s="39"/>
      <c r="FA279" s="39"/>
      <c r="FB279" s="39"/>
      <c r="FC279" s="39"/>
      <c r="FD279" s="39"/>
      <c r="FE279" s="39"/>
      <c r="FF279" s="39"/>
      <c r="FG279" s="39"/>
      <c r="FH279" s="39"/>
      <c r="FI279" s="39"/>
      <c r="FJ279" s="39"/>
      <c r="FK279" s="39"/>
      <c r="FL279" s="39"/>
      <c r="FM279" s="39"/>
      <c r="FN279" s="39"/>
      <c r="FO279" s="39"/>
      <c r="FP279" s="39"/>
      <c r="FQ279" s="39"/>
      <c r="FR279" s="39"/>
      <c r="FS279" s="39"/>
      <c r="FT279" s="39"/>
      <c r="FU279" s="39"/>
      <c r="FV279" s="39"/>
      <c r="FW279" s="39"/>
      <c r="FX279" s="39"/>
      <c r="FY279" s="39"/>
      <c r="FZ279" s="39"/>
      <c r="GA279" s="39"/>
      <c r="GB279" s="39"/>
      <c r="GC279" s="39"/>
      <c r="GD279" s="39"/>
      <c r="GE279" s="39"/>
      <c r="GF279" s="39"/>
      <c r="GG279" s="39"/>
      <c r="GH279" s="39"/>
      <c r="GI279" s="39"/>
      <c r="GJ279" s="39"/>
      <c r="GK279" s="39"/>
      <c r="GL279" s="39"/>
      <c r="GM279" s="39"/>
      <c r="GN279" s="39"/>
      <c r="GO279" s="39"/>
      <c r="GP279" s="39"/>
      <c r="GQ279" s="39"/>
      <c r="GR279" s="39"/>
      <c r="GS279" s="39"/>
      <c r="GT279" s="39"/>
      <c r="GU279" s="39"/>
      <c r="GV279" s="39"/>
      <c r="GW279" s="39"/>
      <c r="GX279" s="39"/>
      <c r="GY279" s="39"/>
      <c r="GZ279" s="39"/>
      <c r="HA279" s="39"/>
      <c r="HB279" s="39"/>
      <c r="HC279" s="39"/>
      <c r="HD279" s="39"/>
      <c r="HE279" s="39"/>
      <c r="HF279" s="39"/>
      <c r="HG279" s="39"/>
      <c r="HH279" s="39"/>
      <c r="HI279" s="39"/>
      <c r="HJ279" s="39"/>
      <c r="HK279" s="39"/>
      <c r="HL279" s="39"/>
      <c r="HM279" s="39"/>
      <c r="HN279" s="39"/>
      <c r="HO279" s="39"/>
      <c r="HP279" s="39"/>
      <c r="HQ279" s="39"/>
      <c r="HR279" s="39"/>
      <c r="HS279" s="39"/>
      <c r="HT279" s="39"/>
      <c r="HU279" s="39"/>
      <c r="HV279" s="39"/>
      <c r="HW279" s="39"/>
      <c r="HX279" s="39"/>
      <c r="HY279" s="39"/>
      <c r="HZ279" s="39"/>
      <c r="IA279" s="39"/>
      <c r="IB279" s="39"/>
      <c r="IC279" s="39"/>
      <c r="ID279" s="39"/>
      <c r="IE279" s="39"/>
      <c r="IF279" s="39"/>
      <c r="IG279" s="39"/>
      <c r="IH279" s="39"/>
      <c r="II279" s="39"/>
      <c r="IJ279" s="39"/>
      <c r="IK279" s="39"/>
      <c r="IL279" s="39"/>
      <c r="IM279" s="39"/>
      <c r="IN279" s="39"/>
      <c r="IO279" s="39"/>
      <c r="IP279" s="39"/>
      <c r="IQ279" s="39"/>
      <c r="IR279" s="39"/>
      <c r="IS279" s="39"/>
      <c r="IT279" s="39"/>
      <c r="IU279" s="39"/>
      <c r="IV279" s="39"/>
      <c r="IW279" s="39"/>
      <c r="IX279" s="39"/>
      <c r="IY279" s="39"/>
      <c r="IZ279" s="39"/>
      <c r="JA279" s="39"/>
      <c r="JB279" s="39"/>
      <c r="JC279" s="39"/>
      <c r="JD279" s="39"/>
      <c r="JE279" s="39"/>
      <c r="JF279" s="39"/>
      <c r="JG279" s="39"/>
      <c r="JH279" s="39"/>
      <c r="JI279" s="39"/>
      <c r="JJ279" s="39"/>
      <c r="JK279" s="39"/>
      <c r="JL279" s="39"/>
      <c r="JM279" s="39"/>
      <c r="JN279" s="39"/>
      <c r="JO279" s="39"/>
      <c r="JP279" s="39"/>
      <c r="JQ279" s="39"/>
      <c r="JR279" s="39"/>
      <c r="JS279" s="39"/>
      <c r="JT279" s="39"/>
      <c r="JU279" s="39"/>
      <c r="JV279" s="39"/>
      <c r="JW279" s="39"/>
      <c r="JX279" s="39"/>
      <c r="JY279" s="39"/>
      <c r="JZ279" s="39"/>
      <c r="KA279" s="39"/>
      <c r="KB279" s="39"/>
      <c r="KC279" s="39"/>
      <c r="KD279" s="39"/>
      <c r="KE279" s="39"/>
      <c r="KF279" s="39"/>
      <c r="KG279" s="39"/>
      <c r="KH279" s="39"/>
      <c r="KI279" s="39"/>
      <c r="KJ279" s="39"/>
      <c r="KK279" s="39"/>
      <c r="KL279" s="39"/>
    </row>
    <row r="280" spans="1:300" s="41" customFormat="1" ht="31.95" customHeight="1" x14ac:dyDescent="0.3">
      <c r="A280" s="17" t="s">
        <v>1108</v>
      </c>
      <c r="B280" s="18" t="s">
        <v>1141</v>
      </c>
      <c r="C280" s="19" t="s">
        <v>29</v>
      </c>
      <c r="D280" s="18" t="s">
        <v>36</v>
      </c>
      <c r="E280" s="20" t="s">
        <v>19</v>
      </c>
      <c r="F280" s="20" t="s">
        <v>1147</v>
      </c>
      <c r="G280" s="21"/>
      <c r="H280" s="21">
        <v>50.79</v>
      </c>
      <c r="I280" s="22">
        <f>VLOOKUP(A:A,'[1]ALL Carpet'!$A:$M,13,0)</f>
        <v>28.79</v>
      </c>
      <c r="J280" s="23">
        <v>1.1000000000000001</v>
      </c>
      <c r="K280" s="23">
        <f>SUM(I280:J280)</f>
        <v>29.89</v>
      </c>
      <c r="L280" s="23">
        <f>K280+M280</f>
        <v>31.89</v>
      </c>
      <c r="M280" s="23">
        <v>2</v>
      </c>
      <c r="N280" s="21"/>
      <c r="O280" s="21">
        <f>H280*0.75</f>
        <v>38.092500000000001</v>
      </c>
      <c r="P280" s="21">
        <f>N280+M280</f>
        <v>2</v>
      </c>
      <c r="Q280" s="21">
        <f>O280+M280</f>
        <v>40.092500000000001</v>
      </c>
      <c r="R280" s="24" t="e">
        <f t="shared" ref="R280:R311" si="44">(N280-K280)/N280</f>
        <v>#DIV/0!</v>
      </c>
      <c r="S280" s="29">
        <f t="shared" si="43"/>
        <v>0.24999999999999997</v>
      </c>
      <c r="T280" s="20" t="s">
        <v>21</v>
      </c>
      <c r="U280" s="42" t="s">
        <v>30</v>
      </c>
      <c r="V280" s="20" t="s">
        <v>810</v>
      </c>
      <c r="W280" s="20" t="s">
        <v>808</v>
      </c>
      <c r="X280" s="19" t="s">
        <v>25</v>
      </c>
      <c r="Y280" s="20" t="s">
        <v>26</v>
      </c>
      <c r="Z280" s="20" t="s">
        <v>1003</v>
      </c>
      <c r="AA280" s="20" t="s">
        <v>28</v>
      </c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  <c r="DJ280" s="39"/>
      <c r="DK280" s="39"/>
      <c r="DL280" s="39"/>
      <c r="DM280" s="39"/>
      <c r="DN280" s="39"/>
      <c r="DO280" s="39"/>
      <c r="DP280" s="39"/>
      <c r="DQ280" s="39"/>
      <c r="DR280" s="39"/>
      <c r="DS280" s="39"/>
      <c r="DT280" s="39"/>
      <c r="DU280" s="39"/>
      <c r="DV280" s="39"/>
      <c r="DW280" s="39"/>
      <c r="DX280" s="39"/>
      <c r="DY280" s="39"/>
      <c r="DZ280" s="39"/>
      <c r="EA280" s="39"/>
      <c r="EB280" s="39"/>
      <c r="EC280" s="39"/>
      <c r="ED280" s="39"/>
      <c r="EE280" s="39"/>
      <c r="EF280" s="39"/>
      <c r="EG280" s="39"/>
      <c r="EH280" s="39"/>
      <c r="EI280" s="39"/>
      <c r="EJ280" s="39"/>
      <c r="EK280" s="39"/>
      <c r="EL280" s="39"/>
      <c r="EM280" s="39"/>
      <c r="EN280" s="39"/>
      <c r="EO280" s="39"/>
      <c r="EP280" s="39"/>
      <c r="EQ280" s="39"/>
      <c r="ER280" s="39"/>
      <c r="ES280" s="39"/>
      <c r="ET280" s="39"/>
      <c r="EU280" s="39"/>
      <c r="EV280" s="39"/>
      <c r="EW280" s="39"/>
      <c r="EX280" s="39"/>
      <c r="EY280" s="39"/>
      <c r="EZ280" s="39"/>
      <c r="FA280" s="39"/>
      <c r="FB280" s="39"/>
      <c r="FC280" s="39"/>
      <c r="FD280" s="39"/>
      <c r="FE280" s="39"/>
      <c r="FF280" s="39"/>
      <c r="FG280" s="39"/>
      <c r="FH280" s="39"/>
      <c r="FI280" s="39"/>
      <c r="FJ280" s="39"/>
      <c r="FK280" s="39"/>
      <c r="FL280" s="39"/>
      <c r="FM280" s="39"/>
      <c r="FN280" s="39"/>
      <c r="FO280" s="39"/>
      <c r="FP280" s="39"/>
      <c r="FQ280" s="39"/>
      <c r="FR280" s="39"/>
      <c r="FS280" s="39"/>
      <c r="FT280" s="39"/>
      <c r="FU280" s="39"/>
      <c r="FV280" s="39"/>
      <c r="FW280" s="39"/>
      <c r="FX280" s="39"/>
      <c r="FY280" s="39"/>
      <c r="FZ280" s="39"/>
      <c r="GA280" s="39"/>
      <c r="GB280" s="39"/>
      <c r="GC280" s="39"/>
      <c r="GD280" s="39"/>
      <c r="GE280" s="39"/>
      <c r="GF280" s="39"/>
      <c r="GG280" s="39"/>
      <c r="GH280" s="39"/>
      <c r="GI280" s="39"/>
      <c r="GJ280" s="39"/>
      <c r="GK280" s="39"/>
      <c r="GL280" s="39"/>
      <c r="GM280" s="39"/>
      <c r="GN280" s="39"/>
      <c r="GO280" s="39"/>
      <c r="GP280" s="39"/>
      <c r="GQ280" s="39"/>
      <c r="GR280" s="39"/>
      <c r="GS280" s="39"/>
      <c r="GT280" s="39"/>
      <c r="GU280" s="39"/>
      <c r="GV280" s="39"/>
      <c r="GW280" s="39"/>
      <c r="GX280" s="39"/>
      <c r="GY280" s="39"/>
      <c r="GZ280" s="39"/>
      <c r="HA280" s="39"/>
      <c r="HB280" s="39"/>
      <c r="HC280" s="39"/>
      <c r="HD280" s="39"/>
      <c r="HE280" s="39"/>
      <c r="HF280" s="39"/>
      <c r="HG280" s="39"/>
      <c r="HH280" s="39"/>
      <c r="HI280" s="39"/>
      <c r="HJ280" s="39"/>
      <c r="HK280" s="39"/>
      <c r="HL280" s="39"/>
      <c r="HM280" s="39"/>
      <c r="HN280" s="39"/>
      <c r="HO280" s="39"/>
      <c r="HP280" s="39"/>
      <c r="HQ280" s="39"/>
      <c r="HR280" s="39"/>
      <c r="HS280" s="39"/>
      <c r="HT280" s="39"/>
      <c r="HU280" s="39"/>
      <c r="HV280" s="39"/>
      <c r="HW280" s="39"/>
      <c r="HX280" s="39"/>
      <c r="HY280" s="39"/>
      <c r="HZ280" s="39"/>
      <c r="IA280" s="39"/>
      <c r="IB280" s="39"/>
      <c r="IC280" s="39"/>
      <c r="ID280" s="39"/>
      <c r="IE280" s="39"/>
      <c r="IF280" s="39"/>
      <c r="IG280" s="39"/>
      <c r="IH280" s="39"/>
      <c r="II280" s="39"/>
      <c r="IJ280" s="39"/>
      <c r="IK280" s="39"/>
      <c r="IL280" s="39"/>
      <c r="IM280" s="39"/>
      <c r="IN280" s="39"/>
      <c r="IO280" s="39"/>
      <c r="IP280" s="39"/>
      <c r="IQ280" s="39"/>
      <c r="IR280" s="39"/>
      <c r="IS280" s="39"/>
      <c r="IT280" s="39"/>
      <c r="IU280" s="39"/>
      <c r="IV280" s="39"/>
      <c r="IW280" s="39"/>
      <c r="IX280" s="39"/>
      <c r="IY280" s="39"/>
      <c r="IZ280" s="39"/>
      <c r="JA280" s="39"/>
      <c r="JB280" s="39"/>
      <c r="JC280" s="39"/>
      <c r="JD280" s="39"/>
      <c r="JE280" s="39"/>
      <c r="JF280" s="39"/>
      <c r="JG280" s="39"/>
      <c r="JH280" s="39"/>
      <c r="JI280" s="39"/>
      <c r="JJ280" s="39"/>
      <c r="JK280" s="39"/>
      <c r="JL280" s="39"/>
      <c r="JM280" s="39"/>
      <c r="JN280" s="39"/>
      <c r="JO280" s="39"/>
      <c r="JP280" s="39"/>
      <c r="JQ280" s="39"/>
      <c r="JR280" s="39"/>
      <c r="JS280" s="39"/>
      <c r="JT280" s="39"/>
      <c r="JU280" s="39"/>
      <c r="JV280" s="39"/>
      <c r="JW280" s="39"/>
      <c r="JX280" s="39"/>
      <c r="JY280" s="39"/>
      <c r="JZ280" s="39"/>
      <c r="KA280" s="39"/>
      <c r="KB280" s="39"/>
      <c r="KC280" s="39"/>
      <c r="KD280" s="39"/>
      <c r="KE280" s="39"/>
      <c r="KF280" s="39"/>
      <c r="KG280" s="39"/>
      <c r="KH280" s="39"/>
      <c r="KI280" s="39"/>
      <c r="KJ280" s="39"/>
      <c r="KK280" s="39"/>
      <c r="KL280" s="39"/>
    </row>
    <row r="281" spans="1:300" s="41" customFormat="1" ht="31.95" customHeight="1" x14ac:dyDescent="0.3">
      <c r="A281" s="17" t="s">
        <v>1109</v>
      </c>
      <c r="B281" s="18" t="s">
        <v>1141</v>
      </c>
      <c r="C281" s="19" t="s">
        <v>29</v>
      </c>
      <c r="D281" s="18" t="s">
        <v>39</v>
      </c>
      <c r="E281" s="20" t="s">
        <v>19</v>
      </c>
      <c r="F281" s="20" t="s">
        <v>1147</v>
      </c>
      <c r="G281" s="21"/>
      <c r="H281" s="21">
        <v>46.79</v>
      </c>
      <c r="I281" s="22">
        <f>VLOOKUP(A:A,'[1]ALL Carpet'!$A:$M,13,0)</f>
        <v>24.79</v>
      </c>
      <c r="J281" s="23">
        <v>0.9</v>
      </c>
      <c r="K281" s="23">
        <f>SUM(I281:J281)</f>
        <v>25.689999999999998</v>
      </c>
      <c r="L281" s="23">
        <f>K281+M281</f>
        <v>27.689999999999998</v>
      </c>
      <c r="M281" s="23">
        <v>2</v>
      </c>
      <c r="N281" s="21"/>
      <c r="O281" s="21">
        <f>H281*0.75</f>
        <v>35.092500000000001</v>
      </c>
      <c r="P281" s="21">
        <f>N281+M281</f>
        <v>2</v>
      </c>
      <c r="Q281" s="21">
        <f>O281+M281</f>
        <v>37.092500000000001</v>
      </c>
      <c r="R281" s="24" t="e">
        <f t="shared" si="44"/>
        <v>#DIV/0!</v>
      </c>
      <c r="S281" s="29">
        <f t="shared" si="43"/>
        <v>0.24999999999999997</v>
      </c>
      <c r="T281" s="20" t="s">
        <v>1350</v>
      </c>
      <c r="U281" s="42" t="s">
        <v>30</v>
      </c>
      <c r="V281" s="20" t="s">
        <v>810</v>
      </c>
      <c r="W281" s="20" t="s">
        <v>808</v>
      </c>
      <c r="X281" s="19" t="s">
        <v>25</v>
      </c>
      <c r="Y281" s="20" t="s">
        <v>26</v>
      </c>
      <c r="Z281" s="20" t="s">
        <v>1003</v>
      </c>
      <c r="AA281" s="20" t="s">
        <v>28</v>
      </c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  <c r="DS281" s="39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39"/>
      <c r="EX281" s="39"/>
      <c r="EY281" s="39"/>
      <c r="EZ281" s="39"/>
      <c r="FA281" s="39"/>
      <c r="FB281" s="39"/>
      <c r="FC281" s="39"/>
      <c r="FD281" s="39"/>
      <c r="FE281" s="39"/>
      <c r="FF281" s="39"/>
      <c r="FG281" s="39"/>
      <c r="FH281" s="39"/>
      <c r="FI281" s="39"/>
      <c r="FJ281" s="39"/>
      <c r="FK281" s="39"/>
      <c r="FL281" s="39"/>
      <c r="FM281" s="39"/>
      <c r="FN281" s="39"/>
      <c r="FO281" s="39"/>
      <c r="FP281" s="39"/>
      <c r="FQ281" s="39"/>
      <c r="FR281" s="39"/>
      <c r="FS281" s="39"/>
      <c r="FT281" s="39"/>
      <c r="FU281" s="39"/>
      <c r="FV281" s="39"/>
      <c r="FW281" s="39"/>
      <c r="FX281" s="39"/>
      <c r="FY281" s="39"/>
      <c r="FZ281" s="39"/>
      <c r="GA281" s="39"/>
      <c r="GB281" s="39"/>
      <c r="GC281" s="39"/>
      <c r="GD281" s="39"/>
      <c r="GE281" s="39"/>
      <c r="GF281" s="39"/>
      <c r="GG281" s="39"/>
      <c r="GH281" s="39"/>
      <c r="GI281" s="39"/>
      <c r="GJ281" s="39"/>
      <c r="GK281" s="39"/>
      <c r="GL281" s="39"/>
      <c r="GM281" s="39"/>
      <c r="GN281" s="39"/>
      <c r="GO281" s="39"/>
      <c r="GP281" s="39"/>
      <c r="GQ281" s="39"/>
      <c r="GR281" s="39"/>
      <c r="GS281" s="39"/>
      <c r="GT281" s="39"/>
      <c r="GU281" s="39"/>
      <c r="GV281" s="39"/>
      <c r="GW281" s="39"/>
      <c r="GX281" s="39"/>
      <c r="GY281" s="39"/>
      <c r="GZ281" s="39"/>
      <c r="HA281" s="39"/>
      <c r="HB281" s="39"/>
      <c r="HC281" s="39"/>
      <c r="HD281" s="39"/>
      <c r="HE281" s="39"/>
      <c r="HF281" s="39"/>
      <c r="HG281" s="39"/>
      <c r="HH281" s="39"/>
      <c r="HI281" s="39"/>
      <c r="HJ281" s="39"/>
      <c r="HK281" s="39"/>
      <c r="HL281" s="39"/>
      <c r="HM281" s="39"/>
      <c r="HN281" s="39"/>
      <c r="HO281" s="39"/>
      <c r="HP281" s="39"/>
      <c r="HQ281" s="39"/>
      <c r="HR281" s="39"/>
      <c r="HS281" s="39"/>
      <c r="HT281" s="39"/>
      <c r="HU281" s="39"/>
      <c r="HV281" s="39"/>
      <c r="HW281" s="39"/>
      <c r="HX281" s="39"/>
      <c r="HY281" s="39"/>
      <c r="HZ281" s="39"/>
      <c r="IA281" s="39"/>
      <c r="IB281" s="39"/>
      <c r="IC281" s="39"/>
      <c r="ID281" s="39"/>
      <c r="IE281" s="39"/>
      <c r="IF281" s="39"/>
      <c r="IG281" s="39"/>
      <c r="IH281" s="39"/>
      <c r="II281" s="39"/>
      <c r="IJ281" s="39"/>
      <c r="IK281" s="39"/>
      <c r="IL281" s="39"/>
      <c r="IM281" s="39"/>
      <c r="IN281" s="39"/>
      <c r="IO281" s="39"/>
      <c r="IP281" s="39"/>
      <c r="IQ281" s="39"/>
      <c r="IR281" s="39"/>
      <c r="IS281" s="39"/>
      <c r="IT281" s="39"/>
      <c r="IU281" s="39"/>
      <c r="IV281" s="39"/>
      <c r="IW281" s="39"/>
      <c r="IX281" s="39"/>
      <c r="IY281" s="39"/>
      <c r="IZ281" s="39"/>
      <c r="JA281" s="39"/>
      <c r="JB281" s="39"/>
      <c r="JC281" s="39"/>
      <c r="JD281" s="39"/>
      <c r="JE281" s="39"/>
      <c r="JF281" s="39"/>
      <c r="JG281" s="39"/>
      <c r="JH281" s="39"/>
      <c r="JI281" s="39"/>
      <c r="JJ281" s="39"/>
      <c r="JK281" s="39"/>
      <c r="JL281" s="39"/>
      <c r="JM281" s="39"/>
      <c r="JN281" s="39"/>
      <c r="JO281" s="39"/>
      <c r="JP281" s="39"/>
      <c r="JQ281" s="39"/>
      <c r="JR281" s="39"/>
      <c r="JS281" s="39"/>
      <c r="JT281" s="39"/>
      <c r="JU281" s="39"/>
      <c r="JV281" s="39"/>
      <c r="JW281" s="39"/>
      <c r="JX281" s="39"/>
      <c r="JY281" s="39"/>
      <c r="JZ281" s="39"/>
      <c r="KA281" s="39"/>
      <c r="KB281" s="39"/>
      <c r="KC281" s="39"/>
      <c r="KD281" s="39"/>
      <c r="KE281" s="39"/>
      <c r="KF281" s="39"/>
      <c r="KG281" s="39"/>
      <c r="KH281" s="39"/>
      <c r="KI281" s="39"/>
      <c r="KJ281" s="39"/>
      <c r="KK281" s="39"/>
      <c r="KL281" s="39"/>
    </row>
    <row r="282" spans="1:300" s="41" customFormat="1" ht="31.95" customHeight="1" x14ac:dyDescent="0.3">
      <c r="A282" s="17" t="s">
        <v>350</v>
      </c>
      <c r="B282" s="18" t="s">
        <v>351</v>
      </c>
      <c r="C282" s="19" t="s">
        <v>17</v>
      </c>
      <c r="D282" s="18" t="s">
        <v>18</v>
      </c>
      <c r="E282" s="20" t="s">
        <v>59</v>
      </c>
      <c r="F282" s="20" t="s">
        <v>1186</v>
      </c>
      <c r="G282" s="21">
        <f>N282*1.25</f>
        <v>52.081250000000011</v>
      </c>
      <c r="H282" s="21">
        <v>54.685312500000009</v>
      </c>
      <c r="I282" s="22">
        <v>27.750000000000007</v>
      </c>
      <c r="J282" s="23">
        <v>1.3</v>
      </c>
      <c r="K282" s="23">
        <v>32.050000000000004</v>
      </c>
      <c r="L282" s="23" t="s">
        <v>20</v>
      </c>
      <c r="M282" s="23" t="s">
        <v>20</v>
      </c>
      <c r="N282" s="21">
        <f t="shared" ref="N282:N287" si="45">K282*1.3</f>
        <v>41.665000000000006</v>
      </c>
      <c r="O282" s="21">
        <f t="shared" ref="O282:O287" si="46">(N282*4%)+N282</f>
        <v>43.331600000000009</v>
      </c>
      <c r="P282" s="21" t="s">
        <v>20</v>
      </c>
      <c r="Q282" s="21" t="s">
        <v>1332</v>
      </c>
      <c r="R282" s="24">
        <f t="shared" si="44"/>
        <v>0.23076923076923078</v>
      </c>
      <c r="S282" s="29">
        <f t="shared" si="43"/>
        <v>0.20761904761904759</v>
      </c>
      <c r="T282" s="20" t="s">
        <v>21</v>
      </c>
      <c r="U282" s="19" t="s">
        <v>22</v>
      </c>
      <c r="V282" s="20" t="s">
        <v>23</v>
      </c>
      <c r="W282" s="20" t="s">
        <v>808</v>
      </c>
      <c r="X282" s="19" t="s">
        <v>25</v>
      </c>
      <c r="Y282" s="20" t="s">
        <v>26</v>
      </c>
      <c r="Z282" s="20" t="s">
        <v>1003</v>
      </c>
      <c r="AA282" s="20" t="s">
        <v>28</v>
      </c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  <c r="DF282" s="39"/>
      <c r="DG282" s="39"/>
      <c r="DH282" s="39"/>
      <c r="DI282" s="39"/>
      <c r="DJ282" s="39"/>
      <c r="DK282" s="39"/>
      <c r="DL282" s="39"/>
      <c r="DM282" s="39"/>
      <c r="DN282" s="39"/>
      <c r="DO282" s="39"/>
      <c r="DP282" s="39"/>
      <c r="DQ282" s="39"/>
      <c r="DR282" s="39"/>
      <c r="DS282" s="39"/>
      <c r="DT282" s="39"/>
      <c r="DU282" s="39"/>
      <c r="DV282" s="39"/>
      <c r="DW282" s="39"/>
      <c r="DX282" s="39"/>
      <c r="DY282" s="39"/>
      <c r="DZ282" s="39"/>
      <c r="EA282" s="39"/>
      <c r="EB282" s="39"/>
      <c r="EC282" s="39"/>
      <c r="ED282" s="39"/>
      <c r="EE282" s="39"/>
      <c r="EF282" s="39"/>
      <c r="EG282" s="39"/>
      <c r="EH282" s="39"/>
      <c r="EI282" s="39"/>
      <c r="EJ282" s="39"/>
      <c r="EK282" s="39"/>
      <c r="EL282" s="39"/>
      <c r="EM282" s="39"/>
      <c r="EN282" s="39"/>
      <c r="EO282" s="39"/>
      <c r="EP282" s="39"/>
      <c r="EQ282" s="39"/>
      <c r="ER282" s="39"/>
      <c r="ES282" s="39"/>
      <c r="ET282" s="39"/>
      <c r="EU282" s="39"/>
      <c r="EV282" s="39"/>
      <c r="EW282" s="39"/>
      <c r="EX282" s="39"/>
      <c r="EY282" s="39"/>
      <c r="EZ282" s="39"/>
      <c r="FA282" s="39"/>
      <c r="FB282" s="39"/>
      <c r="FC282" s="39"/>
      <c r="FD282" s="39"/>
      <c r="FE282" s="39"/>
      <c r="FF282" s="39"/>
      <c r="FG282" s="39"/>
      <c r="FH282" s="39"/>
      <c r="FI282" s="39"/>
      <c r="FJ282" s="39"/>
      <c r="FK282" s="39"/>
      <c r="FL282" s="39"/>
      <c r="FM282" s="39"/>
      <c r="FN282" s="39"/>
      <c r="FO282" s="39"/>
      <c r="FP282" s="39"/>
      <c r="FQ282" s="39"/>
      <c r="FR282" s="39"/>
      <c r="FS282" s="39"/>
      <c r="FT282" s="39"/>
      <c r="FU282" s="39"/>
      <c r="FV282" s="39"/>
      <c r="FW282" s="39"/>
      <c r="FX282" s="39"/>
      <c r="FY282" s="39"/>
      <c r="FZ282" s="39"/>
      <c r="GA282" s="39"/>
      <c r="GB282" s="39"/>
      <c r="GC282" s="39"/>
      <c r="GD282" s="39"/>
      <c r="GE282" s="39"/>
      <c r="GF282" s="39"/>
      <c r="GG282" s="39"/>
      <c r="GH282" s="39"/>
      <c r="GI282" s="39"/>
      <c r="GJ282" s="39"/>
      <c r="GK282" s="39"/>
      <c r="GL282" s="39"/>
      <c r="GM282" s="39"/>
      <c r="GN282" s="39"/>
      <c r="GO282" s="39"/>
      <c r="GP282" s="39"/>
      <c r="GQ282" s="39"/>
      <c r="GR282" s="39"/>
      <c r="GS282" s="39"/>
      <c r="GT282" s="39"/>
      <c r="GU282" s="39"/>
      <c r="GV282" s="39"/>
      <c r="GW282" s="39"/>
      <c r="GX282" s="39"/>
      <c r="GY282" s="39"/>
      <c r="GZ282" s="39"/>
      <c r="HA282" s="39"/>
      <c r="HB282" s="39"/>
      <c r="HC282" s="39"/>
      <c r="HD282" s="39"/>
      <c r="HE282" s="39"/>
      <c r="HF282" s="39"/>
      <c r="HG282" s="39"/>
      <c r="HH282" s="39"/>
      <c r="HI282" s="39"/>
      <c r="HJ282" s="39"/>
      <c r="HK282" s="39"/>
      <c r="HL282" s="39"/>
      <c r="HM282" s="39"/>
      <c r="HN282" s="39"/>
      <c r="HO282" s="39"/>
      <c r="HP282" s="39"/>
      <c r="HQ282" s="39"/>
      <c r="HR282" s="39"/>
      <c r="HS282" s="39"/>
      <c r="HT282" s="39"/>
      <c r="HU282" s="39"/>
      <c r="HV282" s="39"/>
      <c r="HW282" s="39"/>
      <c r="HX282" s="39"/>
      <c r="HY282" s="39"/>
      <c r="HZ282" s="39"/>
      <c r="IA282" s="39"/>
      <c r="IB282" s="39"/>
      <c r="IC282" s="39"/>
      <c r="ID282" s="39"/>
      <c r="IE282" s="39"/>
      <c r="IF282" s="39"/>
      <c r="IG282" s="39"/>
      <c r="IH282" s="39"/>
      <c r="II282" s="39"/>
      <c r="IJ282" s="39"/>
      <c r="IK282" s="39"/>
      <c r="IL282" s="39"/>
      <c r="IM282" s="39"/>
      <c r="IN282" s="39"/>
      <c r="IO282" s="39"/>
      <c r="IP282" s="39"/>
      <c r="IQ282" s="39"/>
      <c r="IR282" s="39"/>
      <c r="IS282" s="39"/>
      <c r="IT282" s="39"/>
      <c r="IU282" s="39"/>
      <c r="IV282" s="39"/>
      <c r="IW282" s="39"/>
      <c r="IX282" s="39"/>
      <c r="IY282" s="39"/>
      <c r="IZ282" s="39"/>
      <c r="JA282" s="39"/>
      <c r="JB282" s="39"/>
      <c r="JC282" s="39"/>
      <c r="JD282" s="39"/>
      <c r="JE282" s="39"/>
      <c r="JF282" s="39"/>
      <c r="JG282" s="39"/>
      <c r="JH282" s="39"/>
      <c r="JI282" s="39"/>
      <c r="JJ282" s="39"/>
      <c r="JK282" s="39"/>
      <c r="JL282" s="39"/>
      <c r="JM282" s="39"/>
      <c r="JN282" s="39"/>
      <c r="JO282" s="39"/>
      <c r="JP282" s="39"/>
      <c r="JQ282" s="39"/>
      <c r="JR282" s="39"/>
      <c r="JS282" s="39"/>
      <c r="JT282" s="39"/>
      <c r="JU282" s="39"/>
      <c r="JV282" s="39"/>
      <c r="JW282" s="39"/>
      <c r="JX282" s="39"/>
      <c r="JY282" s="39"/>
      <c r="JZ282" s="39"/>
      <c r="KA282" s="39"/>
      <c r="KB282" s="39"/>
      <c r="KC282" s="39"/>
      <c r="KD282" s="39"/>
      <c r="KE282" s="39"/>
      <c r="KF282" s="39"/>
      <c r="KG282" s="39"/>
      <c r="KH282" s="39"/>
      <c r="KI282" s="39"/>
      <c r="KJ282" s="39"/>
      <c r="KK282" s="39"/>
    </row>
    <row r="283" spans="1:300" s="56" customFormat="1" ht="31.95" customHeight="1" x14ac:dyDescent="0.3">
      <c r="A283" s="17" t="s">
        <v>352</v>
      </c>
      <c r="B283" s="18" t="s">
        <v>351</v>
      </c>
      <c r="C283" s="19" t="s">
        <v>29</v>
      </c>
      <c r="D283" s="18" t="s">
        <v>39</v>
      </c>
      <c r="E283" s="20" t="s">
        <v>59</v>
      </c>
      <c r="F283" s="20" t="s">
        <v>1186</v>
      </c>
      <c r="G283" s="21">
        <v>47.350000000000009</v>
      </c>
      <c r="H283" s="21">
        <v>49.717500000000008</v>
      </c>
      <c r="I283" s="22">
        <v>22.350000000000009</v>
      </c>
      <c r="J283" s="23">
        <v>0.9</v>
      </c>
      <c r="K283" s="23">
        <v>26.250000000000007</v>
      </c>
      <c r="L283" s="23">
        <v>28.250000000000007</v>
      </c>
      <c r="M283" s="23">
        <v>2</v>
      </c>
      <c r="N283" s="21">
        <f t="shared" si="45"/>
        <v>34.125000000000007</v>
      </c>
      <c r="O283" s="21">
        <f t="shared" si="46"/>
        <v>35.490000000000009</v>
      </c>
      <c r="P283" s="21">
        <f>N283+M283</f>
        <v>36.125000000000007</v>
      </c>
      <c r="Q283" s="21">
        <f>O283+M283</f>
        <v>37.490000000000009</v>
      </c>
      <c r="R283" s="24">
        <f t="shared" si="44"/>
        <v>0.23076923076923073</v>
      </c>
      <c r="S283" s="29">
        <f t="shared" si="43"/>
        <v>0.28616684266103476</v>
      </c>
      <c r="T283" s="20" t="s">
        <v>21</v>
      </c>
      <c r="U283" s="42" t="s">
        <v>30</v>
      </c>
      <c r="V283" s="20" t="s">
        <v>23</v>
      </c>
      <c r="W283" s="20" t="s">
        <v>808</v>
      </c>
      <c r="X283" s="19" t="s">
        <v>25</v>
      </c>
      <c r="Y283" s="20" t="s">
        <v>462</v>
      </c>
      <c r="Z283" s="20" t="s">
        <v>1004</v>
      </c>
      <c r="AA283" s="20" t="s">
        <v>28</v>
      </c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  <c r="CG283" s="39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39"/>
      <c r="CV283" s="39"/>
      <c r="CW283" s="39"/>
      <c r="CX283" s="39"/>
      <c r="CY283" s="39"/>
      <c r="CZ283" s="39"/>
      <c r="DA283" s="39"/>
      <c r="DB283" s="39"/>
      <c r="DC283" s="39"/>
      <c r="DD283" s="39"/>
      <c r="DE283" s="39"/>
      <c r="DF283" s="39"/>
      <c r="DG283" s="39"/>
      <c r="DH283" s="39"/>
      <c r="DI283" s="39"/>
      <c r="DJ283" s="39"/>
      <c r="DK283" s="39"/>
      <c r="DL283" s="39"/>
      <c r="DM283" s="39"/>
      <c r="DN283" s="39"/>
      <c r="DO283" s="39"/>
      <c r="DP283" s="39"/>
      <c r="DQ283" s="39"/>
      <c r="DR283" s="39"/>
      <c r="DS283" s="39"/>
      <c r="DT283" s="39"/>
      <c r="DU283" s="39"/>
      <c r="DV283" s="39"/>
      <c r="DW283" s="39"/>
      <c r="DX283" s="39"/>
      <c r="DY283" s="39"/>
      <c r="DZ283" s="39"/>
      <c r="EA283" s="39"/>
      <c r="EB283" s="39"/>
      <c r="EC283" s="39"/>
      <c r="ED283" s="39"/>
      <c r="EE283" s="39"/>
      <c r="EF283" s="39"/>
      <c r="EG283" s="39"/>
      <c r="EH283" s="39"/>
      <c r="EI283" s="39"/>
      <c r="EJ283" s="39"/>
      <c r="EK283" s="39"/>
      <c r="EL283" s="39"/>
      <c r="EM283" s="39"/>
      <c r="EN283" s="39"/>
      <c r="EO283" s="39"/>
      <c r="EP283" s="39"/>
      <c r="EQ283" s="39"/>
      <c r="ER283" s="39"/>
      <c r="ES283" s="39"/>
      <c r="ET283" s="39"/>
      <c r="EU283" s="39"/>
      <c r="EV283" s="39"/>
      <c r="EW283" s="39"/>
      <c r="EX283" s="39"/>
      <c r="EY283" s="39"/>
      <c r="EZ283" s="39"/>
      <c r="FA283" s="39"/>
      <c r="FB283" s="39"/>
      <c r="FC283" s="39"/>
      <c r="FD283" s="39"/>
      <c r="FE283" s="39"/>
      <c r="FF283" s="39"/>
      <c r="FG283" s="39"/>
      <c r="FH283" s="39"/>
      <c r="FI283" s="39"/>
      <c r="FJ283" s="39"/>
      <c r="FK283" s="39"/>
      <c r="FL283" s="39"/>
      <c r="FM283" s="39"/>
      <c r="FN283" s="39"/>
      <c r="FO283" s="39"/>
      <c r="FP283" s="39"/>
      <c r="FQ283" s="39"/>
      <c r="FR283" s="39"/>
      <c r="FS283" s="39"/>
      <c r="FT283" s="39"/>
      <c r="FU283" s="39"/>
      <c r="FV283" s="39"/>
      <c r="FW283" s="39"/>
      <c r="FX283" s="39"/>
      <c r="FY283" s="39"/>
      <c r="FZ283" s="39"/>
      <c r="GA283" s="39"/>
      <c r="GB283" s="39"/>
      <c r="GC283" s="39"/>
      <c r="GD283" s="39"/>
      <c r="GE283" s="39"/>
      <c r="GF283" s="39"/>
      <c r="GG283" s="39"/>
      <c r="GH283" s="39"/>
      <c r="GI283" s="39"/>
      <c r="GJ283" s="39"/>
      <c r="GK283" s="39"/>
      <c r="GL283" s="39"/>
      <c r="GM283" s="39"/>
      <c r="GN283" s="39"/>
      <c r="GO283" s="39"/>
      <c r="GP283" s="39"/>
      <c r="GQ283" s="39"/>
      <c r="GR283" s="39"/>
      <c r="GS283" s="39"/>
      <c r="GT283" s="39"/>
      <c r="GU283" s="39"/>
      <c r="GV283" s="39"/>
      <c r="GW283" s="39"/>
      <c r="GX283" s="39"/>
      <c r="GY283" s="39"/>
      <c r="GZ283" s="39"/>
      <c r="HA283" s="39"/>
      <c r="HB283" s="39"/>
      <c r="HC283" s="39"/>
      <c r="HD283" s="39"/>
      <c r="HE283" s="39"/>
      <c r="HF283" s="39"/>
      <c r="HG283" s="39"/>
      <c r="HH283" s="39"/>
      <c r="HI283" s="39"/>
      <c r="HJ283" s="39"/>
      <c r="HK283" s="39"/>
      <c r="HL283" s="39"/>
      <c r="HM283" s="39"/>
      <c r="HN283" s="39"/>
      <c r="HO283" s="39"/>
      <c r="HP283" s="39"/>
      <c r="HQ283" s="39"/>
      <c r="HR283" s="39"/>
      <c r="HS283" s="39"/>
      <c r="HT283" s="39"/>
      <c r="HU283" s="39"/>
      <c r="HV283" s="39"/>
      <c r="HW283" s="39"/>
      <c r="HX283" s="39"/>
      <c r="HY283" s="39"/>
      <c r="HZ283" s="39"/>
      <c r="IA283" s="39"/>
      <c r="IB283" s="39"/>
      <c r="IC283" s="39"/>
      <c r="ID283" s="39"/>
      <c r="IE283" s="39"/>
      <c r="IF283" s="39"/>
      <c r="IG283" s="39"/>
      <c r="IH283" s="39"/>
      <c r="II283" s="39"/>
      <c r="IJ283" s="39"/>
      <c r="IK283" s="39"/>
      <c r="IL283" s="39"/>
      <c r="IM283" s="39"/>
      <c r="IN283" s="39"/>
      <c r="IO283" s="39"/>
      <c r="IP283" s="39"/>
      <c r="IQ283" s="39"/>
      <c r="IR283" s="39"/>
      <c r="IS283" s="39"/>
      <c r="IT283" s="39"/>
      <c r="IU283" s="39"/>
      <c r="IV283" s="39"/>
      <c r="IW283" s="39"/>
      <c r="IX283" s="39"/>
      <c r="IY283" s="39"/>
      <c r="IZ283" s="39"/>
      <c r="JA283" s="39"/>
      <c r="JB283" s="39"/>
      <c r="JC283" s="39"/>
      <c r="JD283" s="39"/>
      <c r="JE283" s="39"/>
      <c r="JF283" s="39"/>
      <c r="JG283" s="39"/>
      <c r="JH283" s="39"/>
      <c r="JI283" s="39"/>
      <c r="JJ283" s="39"/>
      <c r="JK283" s="39"/>
      <c r="JL283" s="39"/>
      <c r="JM283" s="39"/>
      <c r="JN283" s="39"/>
      <c r="JO283" s="39"/>
      <c r="JP283" s="39"/>
      <c r="JQ283" s="39"/>
      <c r="JR283" s="39"/>
      <c r="JS283" s="39"/>
      <c r="JT283" s="39"/>
      <c r="JU283" s="39"/>
      <c r="JV283" s="39"/>
      <c r="JW283" s="39"/>
      <c r="JX283" s="39"/>
      <c r="JY283" s="39"/>
      <c r="JZ283" s="39"/>
      <c r="KA283" s="39"/>
      <c r="KB283" s="39"/>
      <c r="KC283" s="39"/>
      <c r="KD283" s="39"/>
      <c r="KE283" s="39"/>
      <c r="KF283" s="39"/>
      <c r="KG283" s="39"/>
      <c r="KH283" s="39"/>
      <c r="KI283" s="39"/>
      <c r="KJ283" s="39"/>
      <c r="KK283" s="39"/>
      <c r="KL283" s="41"/>
      <c r="KM283" s="41"/>
      <c r="KN283" s="41"/>
    </row>
    <row r="284" spans="1:300" s="56" customFormat="1" ht="31.95" customHeight="1" x14ac:dyDescent="0.3">
      <c r="A284" s="17" t="s">
        <v>1053</v>
      </c>
      <c r="B284" s="18" t="s">
        <v>351</v>
      </c>
      <c r="C284" s="19" t="s">
        <v>29</v>
      </c>
      <c r="D284" s="18" t="s">
        <v>36</v>
      </c>
      <c r="E284" s="20" t="s">
        <v>59</v>
      </c>
      <c r="F284" s="20" t="s">
        <v>1186</v>
      </c>
      <c r="G284" s="21">
        <v>48.850000000000009</v>
      </c>
      <c r="H284" s="21">
        <v>51.292500000000011</v>
      </c>
      <c r="I284" s="22">
        <v>25.850000000000005</v>
      </c>
      <c r="J284" s="23">
        <v>1.1000000000000001</v>
      </c>
      <c r="K284" s="23">
        <v>26.950000000000006</v>
      </c>
      <c r="L284" s="23">
        <v>28.950000000000006</v>
      </c>
      <c r="M284" s="23">
        <v>2</v>
      </c>
      <c r="N284" s="21">
        <f t="shared" si="45"/>
        <v>35.035000000000011</v>
      </c>
      <c r="O284" s="21">
        <f t="shared" si="46"/>
        <v>36.436400000000013</v>
      </c>
      <c r="P284" s="21">
        <f>N284+M284</f>
        <v>37.035000000000011</v>
      </c>
      <c r="Q284" s="21">
        <f>O284+M284</f>
        <v>38.436400000000013</v>
      </c>
      <c r="R284" s="24">
        <f t="shared" si="44"/>
        <v>0.23076923076923084</v>
      </c>
      <c r="S284" s="29">
        <f t="shared" si="43"/>
        <v>0.28963493688161029</v>
      </c>
      <c r="T284" s="20" t="s">
        <v>21</v>
      </c>
      <c r="U284" s="42" t="s">
        <v>30</v>
      </c>
      <c r="V284" s="20" t="s">
        <v>23</v>
      </c>
      <c r="W284" s="20" t="s">
        <v>808</v>
      </c>
      <c r="X284" s="19" t="s">
        <v>25</v>
      </c>
      <c r="Y284" s="20" t="s">
        <v>412</v>
      </c>
      <c r="Z284" s="20" t="s">
        <v>1005</v>
      </c>
      <c r="AA284" s="20" t="s">
        <v>28</v>
      </c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  <c r="CG284" s="39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  <c r="DF284" s="39"/>
      <c r="DG284" s="39"/>
      <c r="DH284" s="39"/>
      <c r="DI284" s="39"/>
      <c r="DJ284" s="39"/>
      <c r="DK284" s="39"/>
      <c r="DL284" s="39"/>
      <c r="DM284" s="39"/>
      <c r="DN284" s="39"/>
      <c r="DO284" s="39"/>
      <c r="DP284" s="39"/>
      <c r="DQ284" s="39"/>
      <c r="DR284" s="39"/>
      <c r="DS284" s="39"/>
      <c r="DT284" s="39"/>
      <c r="DU284" s="39"/>
      <c r="DV284" s="39"/>
      <c r="DW284" s="39"/>
      <c r="DX284" s="39"/>
      <c r="DY284" s="39"/>
      <c r="DZ284" s="39"/>
      <c r="EA284" s="39"/>
      <c r="EB284" s="39"/>
      <c r="EC284" s="39"/>
      <c r="ED284" s="39"/>
      <c r="EE284" s="39"/>
      <c r="EF284" s="39"/>
      <c r="EG284" s="39"/>
      <c r="EH284" s="39"/>
      <c r="EI284" s="39"/>
      <c r="EJ284" s="39"/>
      <c r="EK284" s="39"/>
      <c r="EL284" s="39"/>
      <c r="EM284" s="39"/>
      <c r="EN284" s="39"/>
      <c r="EO284" s="39"/>
      <c r="EP284" s="39"/>
      <c r="EQ284" s="39"/>
      <c r="ER284" s="39"/>
      <c r="ES284" s="39"/>
      <c r="ET284" s="39"/>
      <c r="EU284" s="39"/>
      <c r="EV284" s="39"/>
      <c r="EW284" s="39"/>
      <c r="EX284" s="39"/>
      <c r="EY284" s="39"/>
      <c r="EZ284" s="39"/>
      <c r="FA284" s="39"/>
      <c r="FB284" s="39"/>
      <c r="FC284" s="39"/>
      <c r="FD284" s="39"/>
      <c r="FE284" s="39"/>
      <c r="FF284" s="39"/>
      <c r="FG284" s="39"/>
      <c r="FH284" s="39"/>
      <c r="FI284" s="39"/>
      <c r="FJ284" s="39"/>
      <c r="FK284" s="39"/>
      <c r="FL284" s="39"/>
      <c r="FM284" s="39"/>
      <c r="FN284" s="39"/>
      <c r="FO284" s="39"/>
      <c r="FP284" s="39"/>
      <c r="FQ284" s="39"/>
      <c r="FR284" s="39"/>
      <c r="FS284" s="39"/>
      <c r="FT284" s="39"/>
      <c r="FU284" s="39"/>
      <c r="FV284" s="39"/>
      <c r="FW284" s="39"/>
      <c r="FX284" s="39"/>
      <c r="FY284" s="39"/>
      <c r="FZ284" s="39"/>
      <c r="GA284" s="39"/>
      <c r="GB284" s="39"/>
      <c r="GC284" s="39"/>
      <c r="GD284" s="39"/>
      <c r="GE284" s="39"/>
      <c r="GF284" s="39"/>
      <c r="GG284" s="39"/>
      <c r="GH284" s="39"/>
      <c r="GI284" s="39"/>
      <c r="GJ284" s="39"/>
      <c r="GK284" s="39"/>
      <c r="GL284" s="39"/>
      <c r="GM284" s="39"/>
      <c r="GN284" s="39"/>
      <c r="GO284" s="39"/>
      <c r="GP284" s="39"/>
      <c r="GQ284" s="39"/>
      <c r="GR284" s="39"/>
      <c r="GS284" s="39"/>
      <c r="GT284" s="39"/>
      <c r="GU284" s="39"/>
      <c r="GV284" s="39"/>
      <c r="GW284" s="39"/>
      <c r="GX284" s="39"/>
      <c r="GY284" s="39"/>
      <c r="GZ284" s="39"/>
      <c r="HA284" s="39"/>
      <c r="HB284" s="39"/>
      <c r="HC284" s="39"/>
      <c r="HD284" s="39"/>
      <c r="HE284" s="39"/>
      <c r="HF284" s="39"/>
      <c r="HG284" s="39"/>
      <c r="HH284" s="39"/>
      <c r="HI284" s="39"/>
      <c r="HJ284" s="39"/>
      <c r="HK284" s="39"/>
      <c r="HL284" s="39"/>
      <c r="HM284" s="39"/>
      <c r="HN284" s="39"/>
      <c r="HO284" s="39"/>
      <c r="HP284" s="39"/>
      <c r="HQ284" s="39"/>
      <c r="HR284" s="39"/>
      <c r="HS284" s="39"/>
      <c r="HT284" s="39"/>
      <c r="HU284" s="39"/>
      <c r="HV284" s="39"/>
      <c r="HW284" s="39"/>
      <c r="HX284" s="39"/>
      <c r="HY284" s="39"/>
      <c r="HZ284" s="39"/>
      <c r="IA284" s="39"/>
      <c r="IB284" s="39"/>
      <c r="IC284" s="39"/>
      <c r="ID284" s="39"/>
      <c r="IE284" s="39"/>
      <c r="IF284" s="39"/>
      <c r="IG284" s="39"/>
      <c r="IH284" s="39"/>
      <c r="II284" s="39"/>
      <c r="IJ284" s="39"/>
      <c r="IK284" s="39"/>
      <c r="IL284" s="39"/>
      <c r="IM284" s="39"/>
      <c r="IN284" s="39"/>
      <c r="IO284" s="39"/>
      <c r="IP284" s="39"/>
      <c r="IQ284" s="39"/>
      <c r="IR284" s="39"/>
      <c r="IS284" s="39"/>
      <c r="IT284" s="39"/>
      <c r="IU284" s="39"/>
      <c r="IV284" s="39"/>
      <c r="IW284" s="39"/>
      <c r="IX284" s="39"/>
      <c r="IY284" s="39"/>
      <c r="IZ284" s="39"/>
      <c r="JA284" s="39"/>
      <c r="JB284" s="39"/>
      <c r="JC284" s="39"/>
      <c r="JD284" s="39"/>
      <c r="JE284" s="39"/>
      <c r="JF284" s="39"/>
      <c r="JG284" s="39"/>
      <c r="JH284" s="39"/>
      <c r="JI284" s="39"/>
      <c r="JJ284" s="39"/>
      <c r="JK284" s="39"/>
      <c r="JL284" s="39"/>
      <c r="JM284" s="39"/>
      <c r="JN284" s="39"/>
      <c r="JO284" s="39"/>
      <c r="JP284" s="39"/>
      <c r="JQ284" s="39"/>
      <c r="JR284" s="39"/>
      <c r="JS284" s="39"/>
      <c r="JT284" s="39"/>
      <c r="JU284" s="39"/>
      <c r="JV284" s="39"/>
      <c r="JW284" s="39"/>
      <c r="JX284" s="39"/>
      <c r="JY284" s="39"/>
      <c r="JZ284" s="39"/>
      <c r="KA284" s="39"/>
      <c r="KB284" s="39"/>
      <c r="KC284" s="39"/>
      <c r="KD284" s="39"/>
      <c r="KE284" s="39"/>
      <c r="KF284" s="39"/>
      <c r="KG284" s="39"/>
      <c r="KH284" s="39"/>
      <c r="KI284" s="39"/>
      <c r="KJ284" s="39"/>
      <c r="KK284" s="39"/>
      <c r="KL284" s="41"/>
      <c r="KM284" s="41"/>
      <c r="KN284" s="41"/>
    </row>
    <row r="285" spans="1:300" s="56" customFormat="1" ht="31.95" customHeight="1" x14ac:dyDescent="0.3">
      <c r="A285" s="17" t="s">
        <v>353</v>
      </c>
      <c r="B285" s="18" t="s">
        <v>354</v>
      </c>
      <c r="C285" s="19" t="s">
        <v>17</v>
      </c>
      <c r="D285" s="18" t="s">
        <v>18</v>
      </c>
      <c r="E285" s="20" t="s">
        <v>45</v>
      </c>
      <c r="F285" s="20" t="s">
        <v>1169</v>
      </c>
      <c r="G285" s="21">
        <v>60.25</v>
      </c>
      <c r="H285" s="21">
        <v>63.262500000000003</v>
      </c>
      <c r="I285" s="22">
        <v>31.250000000000004</v>
      </c>
      <c r="J285" s="23">
        <v>1.3</v>
      </c>
      <c r="K285" s="23">
        <v>35.549999999999997</v>
      </c>
      <c r="L285" s="23" t="s">
        <v>20</v>
      </c>
      <c r="M285" s="23" t="s">
        <v>20</v>
      </c>
      <c r="N285" s="21">
        <f t="shared" si="45"/>
        <v>46.214999999999996</v>
      </c>
      <c r="O285" s="21">
        <f t="shared" si="46"/>
        <v>48.063599999999994</v>
      </c>
      <c r="P285" s="21" t="s">
        <v>20</v>
      </c>
      <c r="Q285" s="21" t="s">
        <v>1332</v>
      </c>
      <c r="R285" s="24">
        <f t="shared" si="44"/>
        <v>0.23076923076923078</v>
      </c>
      <c r="S285" s="29">
        <f t="shared" si="43"/>
        <v>0.24025133372851229</v>
      </c>
      <c r="T285" s="20" t="s">
        <v>21</v>
      </c>
      <c r="U285" s="19" t="s">
        <v>22</v>
      </c>
      <c r="V285" s="20" t="s">
        <v>23</v>
      </c>
      <c r="W285" s="20" t="s">
        <v>808</v>
      </c>
      <c r="X285" s="19" t="s">
        <v>25</v>
      </c>
      <c r="Y285" s="20" t="s">
        <v>26</v>
      </c>
      <c r="Z285" s="20" t="s">
        <v>1003</v>
      </c>
      <c r="AA285" s="20" t="s">
        <v>28</v>
      </c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  <c r="EA285" s="41"/>
      <c r="EB285" s="41"/>
      <c r="EC285" s="41"/>
      <c r="ED285" s="41"/>
      <c r="EE285" s="41"/>
      <c r="EF285" s="41"/>
      <c r="EG285" s="41"/>
      <c r="EH285" s="41"/>
      <c r="EI285" s="41"/>
      <c r="EJ285" s="41"/>
      <c r="EK285" s="41"/>
      <c r="EL285" s="41"/>
      <c r="EM285" s="41"/>
      <c r="EN285" s="41"/>
      <c r="EO285" s="41"/>
      <c r="EP285" s="41"/>
      <c r="EQ285" s="41"/>
      <c r="ER285" s="41"/>
      <c r="ES285" s="41"/>
      <c r="ET285" s="41"/>
      <c r="EU285" s="41"/>
      <c r="EV285" s="41"/>
      <c r="EW285" s="41"/>
      <c r="EX285" s="41"/>
      <c r="EY285" s="41"/>
      <c r="EZ285" s="41"/>
      <c r="FA285" s="41"/>
      <c r="FB285" s="41"/>
      <c r="FC285" s="41"/>
      <c r="FD285" s="41"/>
      <c r="FE285" s="41"/>
      <c r="FF285" s="41"/>
      <c r="FG285" s="41"/>
      <c r="FH285" s="41"/>
      <c r="FI285" s="41"/>
      <c r="FJ285" s="41"/>
      <c r="FK285" s="41"/>
      <c r="FL285" s="41"/>
      <c r="FM285" s="41"/>
      <c r="FN285" s="41"/>
      <c r="FO285" s="41"/>
      <c r="FP285" s="41"/>
      <c r="FQ285" s="41"/>
      <c r="FR285" s="41"/>
      <c r="FS285" s="41"/>
      <c r="FT285" s="41"/>
      <c r="FU285" s="41"/>
      <c r="FV285" s="41"/>
      <c r="FW285" s="41"/>
      <c r="FX285" s="41"/>
      <c r="FY285" s="41"/>
      <c r="FZ285" s="41"/>
      <c r="GA285" s="41"/>
      <c r="GB285" s="41"/>
      <c r="GC285" s="41"/>
      <c r="GD285" s="41"/>
      <c r="GE285" s="41"/>
      <c r="GF285" s="41"/>
      <c r="GG285" s="41"/>
      <c r="GH285" s="41"/>
      <c r="GI285" s="41"/>
      <c r="GJ285" s="41"/>
      <c r="GK285" s="41"/>
      <c r="GL285" s="41"/>
      <c r="GM285" s="41"/>
      <c r="GN285" s="41"/>
      <c r="GO285" s="41"/>
      <c r="GP285" s="41"/>
      <c r="GQ285" s="41"/>
      <c r="GR285" s="41"/>
      <c r="GS285" s="41"/>
      <c r="GT285" s="41"/>
      <c r="GU285" s="41"/>
      <c r="GV285" s="41"/>
      <c r="GW285" s="41"/>
      <c r="GX285" s="41"/>
      <c r="GY285" s="41"/>
      <c r="GZ285" s="41"/>
      <c r="HA285" s="41"/>
      <c r="HB285" s="41"/>
      <c r="HC285" s="41"/>
      <c r="HD285" s="41"/>
      <c r="HE285" s="41"/>
      <c r="HF285" s="41"/>
      <c r="HG285" s="41"/>
      <c r="HH285" s="41"/>
      <c r="HI285" s="41"/>
      <c r="HJ285" s="41"/>
      <c r="HK285" s="41"/>
      <c r="HL285" s="41"/>
      <c r="HM285" s="41"/>
      <c r="HN285" s="41"/>
      <c r="HO285" s="41"/>
      <c r="HP285" s="41"/>
      <c r="HQ285" s="41"/>
      <c r="HR285" s="41"/>
      <c r="HS285" s="41"/>
      <c r="HT285" s="41"/>
      <c r="HU285" s="41"/>
      <c r="HV285" s="41"/>
      <c r="HW285" s="41"/>
      <c r="HX285" s="41"/>
      <c r="HY285" s="41"/>
      <c r="HZ285" s="41"/>
      <c r="IA285" s="41"/>
      <c r="IB285" s="41"/>
      <c r="IC285" s="41"/>
      <c r="ID285" s="41"/>
      <c r="IE285" s="41"/>
      <c r="IF285" s="41"/>
      <c r="IG285" s="41"/>
      <c r="IH285" s="41"/>
      <c r="II285" s="41"/>
      <c r="IJ285" s="41"/>
      <c r="IK285" s="41"/>
      <c r="IL285" s="41"/>
      <c r="IM285" s="41"/>
      <c r="IN285" s="41"/>
      <c r="IO285" s="41"/>
      <c r="IP285" s="41"/>
      <c r="IQ285" s="41"/>
      <c r="IR285" s="41"/>
      <c r="IS285" s="41"/>
      <c r="IT285" s="41"/>
      <c r="IU285" s="41"/>
      <c r="IV285" s="41"/>
      <c r="IW285" s="41"/>
      <c r="IX285" s="41"/>
      <c r="IY285" s="41"/>
      <c r="IZ285" s="41"/>
      <c r="JA285" s="41"/>
      <c r="JB285" s="41"/>
      <c r="JC285" s="41"/>
      <c r="JD285" s="41"/>
      <c r="JE285" s="41"/>
      <c r="JF285" s="41"/>
      <c r="JG285" s="41"/>
      <c r="JH285" s="41"/>
      <c r="JI285" s="41"/>
      <c r="JJ285" s="41"/>
      <c r="JK285" s="41"/>
      <c r="JL285" s="41"/>
      <c r="JM285" s="41"/>
      <c r="JN285" s="41"/>
      <c r="JO285" s="41"/>
      <c r="JP285" s="41"/>
      <c r="JQ285" s="41"/>
      <c r="JR285" s="41"/>
      <c r="JS285" s="41"/>
      <c r="JT285" s="41"/>
      <c r="JU285" s="41"/>
      <c r="JV285" s="41"/>
      <c r="JW285" s="41"/>
      <c r="JX285" s="41"/>
      <c r="JY285" s="41"/>
      <c r="JZ285" s="41"/>
      <c r="KA285" s="41"/>
      <c r="KB285" s="41"/>
      <c r="KC285" s="41"/>
      <c r="KD285" s="41"/>
      <c r="KE285" s="41"/>
      <c r="KF285" s="41"/>
      <c r="KG285" s="41"/>
      <c r="KH285" s="41"/>
      <c r="KI285" s="41"/>
      <c r="KJ285" s="41"/>
      <c r="KK285" s="41"/>
      <c r="KL285" s="41"/>
      <c r="KM285" s="41"/>
      <c r="KN285" s="41"/>
    </row>
    <row r="286" spans="1:300" s="56" customFormat="1" ht="31.95" customHeight="1" x14ac:dyDescent="0.3">
      <c r="A286" s="17" t="s">
        <v>355</v>
      </c>
      <c r="B286" s="18" t="s">
        <v>354</v>
      </c>
      <c r="C286" s="19" t="s">
        <v>29</v>
      </c>
      <c r="D286" s="18" t="s">
        <v>39</v>
      </c>
      <c r="E286" s="20" t="s">
        <v>45</v>
      </c>
      <c r="F286" s="20" t="s">
        <v>1169</v>
      </c>
      <c r="G286" s="21">
        <v>60.000000000000007</v>
      </c>
      <c r="H286" s="21">
        <v>63.000000000000007</v>
      </c>
      <c r="I286" s="22">
        <v>27.000000000000007</v>
      </c>
      <c r="J286" s="23">
        <v>0.9</v>
      </c>
      <c r="K286" s="23">
        <v>30.900000000000006</v>
      </c>
      <c r="L286" s="23">
        <v>32.900000000000006</v>
      </c>
      <c r="M286" s="23">
        <v>2</v>
      </c>
      <c r="N286" s="21">
        <f t="shared" si="45"/>
        <v>40.170000000000009</v>
      </c>
      <c r="O286" s="21">
        <f t="shared" si="46"/>
        <v>41.776800000000009</v>
      </c>
      <c r="P286" s="21">
        <f>N286+M286</f>
        <v>42.170000000000009</v>
      </c>
      <c r="Q286" s="21">
        <f>O286+M286</f>
        <v>43.776800000000009</v>
      </c>
      <c r="R286" s="24">
        <f t="shared" si="44"/>
        <v>0.23076923076923081</v>
      </c>
      <c r="S286" s="29">
        <f t="shared" si="43"/>
        <v>0.33687619047619044</v>
      </c>
      <c r="T286" s="20" t="s">
        <v>21</v>
      </c>
      <c r="U286" s="42" t="s">
        <v>30</v>
      </c>
      <c r="V286" s="20" t="s">
        <v>810</v>
      </c>
      <c r="W286" s="20" t="s">
        <v>808</v>
      </c>
      <c r="X286" s="19" t="s">
        <v>25</v>
      </c>
      <c r="Y286" s="20" t="s">
        <v>462</v>
      </c>
      <c r="Z286" s="20" t="s">
        <v>1004</v>
      </c>
      <c r="AA286" s="20" t="s">
        <v>28</v>
      </c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  <c r="DY286" s="41"/>
      <c r="DZ286" s="41"/>
      <c r="EA286" s="41"/>
      <c r="EB286" s="41"/>
      <c r="EC286" s="41"/>
      <c r="ED286" s="41"/>
      <c r="EE286" s="41"/>
      <c r="EF286" s="41"/>
      <c r="EG286" s="41"/>
      <c r="EH286" s="41"/>
      <c r="EI286" s="41"/>
      <c r="EJ286" s="41"/>
      <c r="EK286" s="41"/>
      <c r="EL286" s="41"/>
      <c r="EM286" s="41"/>
      <c r="EN286" s="41"/>
      <c r="EO286" s="41"/>
      <c r="EP286" s="41"/>
      <c r="EQ286" s="41"/>
      <c r="ER286" s="41"/>
      <c r="ES286" s="41"/>
      <c r="ET286" s="41"/>
      <c r="EU286" s="41"/>
      <c r="EV286" s="41"/>
      <c r="EW286" s="41"/>
      <c r="EX286" s="41"/>
      <c r="EY286" s="41"/>
      <c r="EZ286" s="41"/>
      <c r="FA286" s="41"/>
      <c r="FB286" s="41"/>
      <c r="FC286" s="41"/>
      <c r="FD286" s="41"/>
      <c r="FE286" s="41"/>
      <c r="FF286" s="41"/>
      <c r="FG286" s="41"/>
      <c r="FH286" s="41"/>
      <c r="FI286" s="41"/>
      <c r="FJ286" s="41"/>
      <c r="FK286" s="41"/>
      <c r="FL286" s="41"/>
      <c r="FM286" s="41"/>
      <c r="FN286" s="41"/>
      <c r="FO286" s="41"/>
      <c r="FP286" s="41"/>
      <c r="FQ286" s="41"/>
      <c r="FR286" s="41"/>
      <c r="FS286" s="41"/>
      <c r="FT286" s="41"/>
      <c r="FU286" s="41"/>
      <c r="FV286" s="41"/>
      <c r="FW286" s="41"/>
      <c r="FX286" s="41"/>
      <c r="FY286" s="41"/>
      <c r="FZ286" s="41"/>
      <c r="GA286" s="41"/>
      <c r="GB286" s="41"/>
      <c r="GC286" s="41"/>
      <c r="GD286" s="41"/>
      <c r="GE286" s="41"/>
      <c r="GF286" s="41"/>
      <c r="GG286" s="41"/>
      <c r="GH286" s="41"/>
      <c r="GI286" s="41"/>
      <c r="GJ286" s="41"/>
      <c r="GK286" s="41"/>
      <c r="GL286" s="41"/>
      <c r="GM286" s="41"/>
      <c r="GN286" s="41"/>
      <c r="GO286" s="41"/>
      <c r="GP286" s="41"/>
      <c r="GQ286" s="41"/>
      <c r="GR286" s="41"/>
      <c r="GS286" s="41"/>
      <c r="GT286" s="41"/>
      <c r="GU286" s="41"/>
      <c r="GV286" s="41"/>
      <c r="GW286" s="41"/>
      <c r="GX286" s="41"/>
      <c r="GY286" s="41"/>
      <c r="GZ286" s="41"/>
      <c r="HA286" s="41"/>
      <c r="HB286" s="41"/>
      <c r="HC286" s="41"/>
      <c r="HD286" s="41"/>
      <c r="HE286" s="41"/>
      <c r="HF286" s="41"/>
      <c r="HG286" s="41"/>
      <c r="HH286" s="41"/>
      <c r="HI286" s="41"/>
      <c r="HJ286" s="41"/>
      <c r="HK286" s="41"/>
      <c r="HL286" s="41"/>
      <c r="HM286" s="41"/>
      <c r="HN286" s="41"/>
      <c r="HO286" s="41"/>
      <c r="HP286" s="41"/>
      <c r="HQ286" s="41"/>
      <c r="HR286" s="41"/>
      <c r="HS286" s="41"/>
      <c r="HT286" s="41"/>
      <c r="HU286" s="41"/>
      <c r="HV286" s="41"/>
      <c r="HW286" s="41"/>
      <c r="HX286" s="41"/>
      <c r="HY286" s="41"/>
      <c r="HZ286" s="41"/>
      <c r="IA286" s="41"/>
      <c r="IB286" s="41"/>
      <c r="IC286" s="41"/>
      <c r="ID286" s="41"/>
      <c r="IE286" s="41"/>
      <c r="IF286" s="41"/>
      <c r="IG286" s="41"/>
      <c r="IH286" s="41"/>
      <c r="II286" s="41"/>
      <c r="IJ286" s="41"/>
      <c r="IK286" s="41"/>
      <c r="IL286" s="41"/>
      <c r="IM286" s="41"/>
      <c r="IN286" s="41"/>
      <c r="IO286" s="41"/>
      <c r="IP286" s="41"/>
      <c r="IQ286" s="41"/>
      <c r="IR286" s="41"/>
      <c r="IS286" s="41"/>
      <c r="IT286" s="41"/>
      <c r="IU286" s="41"/>
      <c r="IV286" s="41"/>
      <c r="IW286" s="41"/>
      <c r="IX286" s="41"/>
      <c r="IY286" s="41"/>
      <c r="IZ286" s="41"/>
      <c r="JA286" s="41"/>
      <c r="JB286" s="41"/>
      <c r="JC286" s="41"/>
      <c r="JD286" s="41"/>
      <c r="JE286" s="41"/>
      <c r="JF286" s="41"/>
      <c r="JG286" s="41"/>
      <c r="JH286" s="41"/>
      <c r="JI286" s="41"/>
      <c r="JJ286" s="41"/>
      <c r="JK286" s="41"/>
      <c r="JL286" s="41"/>
      <c r="JM286" s="41"/>
      <c r="JN286" s="41"/>
      <c r="JO286" s="41"/>
      <c r="JP286" s="41"/>
      <c r="JQ286" s="41"/>
      <c r="JR286" s="41"/>
      <c r="JS286" s="41"/>
      <c r="JT286" s="41"/>
      <c r="JU286" s="41"/>
      <c r="JV286" s="41"/>
      <c r="JW286" s="41"/>
      <c r="JX286" s="41"/>
      <c r="JY286" s="41"/>
      <c r="JZ286" s="41"/>
      <c r="KA286" s="41"/>
      <c r="KB286" s="41"/>
      <c r="KC286" s="41"/>
      <c r="KD286" s="41"/>
      <c r="KE286" s="41"/>
      <c r="KF286" s="41"/>
      <c r="KG286" s="41"/>
      <c r="KH286" s="41"/>
      <c r="KI286" s="41"/>
      <c r="KJ286" s="41"/>
      <c r="KK286" s="41"/>
      <c r="KL286" s="41"/>
      <c r="KM286" s="41"/>
      <c r="KN286" s="41"/>
    </row>
    <row r="287" spans="1:300" s="56" customFormat="1" ht="31.95" customHeight="1" x14ac:dyDescent="0.3">
      <c r="A287" s="17" t="s">
        <v>1054</v>
      </c>
      <c r="B287" s="18" t="s">
        <v>354</v>
      </c>
      <c r="C287" s="19" t="s">
        <v>29</v>
      </c>
      <c r="D287" s="18" t="s">
        <v>36</v>
      </c>
      <c r="E287" s="20" t="s">
        <v>45</v>
      </c>
      <c r="F287" s="20" t="s">
        <v>1169</v>
      </c>
      <c r="G287" s="21">
        <v>63.5</v>
      </c>
      <c r="H287" s="21">
        <v>66.674999999999997</v>
      </c>
      <c r="I287" s="22">
        <v>30.500000000000004</v>
      </c>
      <c r="J287" s="23">
        <v>1.1000000000000001</v>
      </c>
      <c r="K287" s="23">
        <v>31.600000000000005</v>
      </c>
      <c r="L287" s="23">
        <v>33.600000000000009</v>
      </c>
      <c r="M287" s="23">
        <v>2</v>
      </c>
      <c r="N287" s="21">
        <f t="shared" si="45"/>
        <v>41.080000000000005</v>
      </c>
      <c r="O287" s="21">
        <f t="shared" si="46"/>
        <v>42.723200000000006</v>
      </c>
      <c r="P287" s="21">
        <f>N287+M287</f>
        <v>43.080000000000005</v>
      </c>
      <c r="Q287" s="21">
        <f>O287+M287</f>
        <v>44.723200000000006</v>
      </c>
      <c r="R287" s="24">
        <f t="shared" si="44"/>
        <v>0.23076923076923075</v>
      </c>
      <c r="S287" s="29">
        <f t="shared" si="43"/>
        <v>0.35923209598800138</v>
      </c>
      <c r="T287" s="20" t="s">
        <v>21</v>
      </c>
      <c r="U287" s="42" t="s">
        <v>30</v>
      </c>
      <c r="V287" s="20" t="s">
        <v>810</v>
      </c>
      <c r="W287" s="20" t="s">
        <v>808</v>
      </c>
      <c r="X287" s="19" t="s">
        <v>25</v>
      </c>
      <c r="Y287" s="20" t="s">
        <v>412</v>
      </c>
      <c r="Z287" s="20" t="s">
        <v>1005</v>
      </c>
      <c r="AA287" s="20" t="s">
        <v>28</v>
      </c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  <c r="DY287" s="41"/>
      <c r="DZ287" s="41"/>
      <c r="EA287" s="41"/>
      <c r="EB287" s="41"/>
      <c r="EC287" s="41"/>
      <c r="ED287" s="41"/>
      <c r="EE287" s="41"/>
      <c r="EF287" s="41"/>
      <c r="EG287" s="41"/>
      <c r="EH287" s="41"/>
      <c r="EI287" s="41"/>
      <c r="EJ287" s="41"/>
      <c r="EK287" s="41"/>
      <c r="EL287" s="41"/>
      <c r="EM287" s="41"/>
      <c r="EN287" s="41"/>
      <c r="EO287" s="41"/>
      <c r="EP287" s="41"/>
      <c r="EQ287" s="41"/>
      <c r="ER287" s="41"/>
      <c r="ES287" s="41"/>
      <c r="ET287" s="41"/>
      <c r="EU287" s="41"/>
      <c r="EV287" s="41"/>
      <c r="EW287" s="41"/>
      <c r="EX287" s="41"/>
      <c r="EY287" s="41"/>
      <c r="EZ287" s="41"/>
      <c r="FA287" s="41"/>
      <c r="FB287" s="41"/>
      <c r="FC287" s="41"/>
      <c r="FD287" s="41"/>
      <c r="FE287" s="41"/>
      <c r="FF287" s="41"/>
      <c r="FG287" s="41"/>
      <c r="FH287" s="41"/>
      <c r="FI287" s="41"/>
      <c r="FJ287" s="41"/>
      <c r="FK287" s="41"/>
      <c r="FL287" s="41"/>
      <c r="FM287" s="41"/>
      <c r="FN287" s="41"/>
      <c r="FO287" s="41"/>
      <c r="FP287" s="41"/>
      <c r="FQ287" s="41"/>
      <c r="FR287" s="41"/>
      <c r="FS287" s="41"/>
      <c r="FT287" s="41"/>
      <c r="FU287" s="41"/>
      <c r="FV287" s="41"/>
      <c r="FW287" s="41"/>
      <c r="FX287" s="41"/>
      <c r="FY287" s="41"/>
      <c r="FZ287" s="41"/>
      <c r="GA287" s="41"/>
      <c r="GB287" s="41"/>
      <c r="GC287" s="41"/>
      <c r="GD287" s="41"/>
      <c r="GE287" s="41"/>
      <c r="GF287" s="41"/>
      <c r="GG287" s="41"/>
      <c r="GH287" s="41"/>
      <c r="GI287" s="41"/>
      <c r="GJ287" s="41"/>
      <c r="GK287" s="41"/>
      <c r="GL287" s="41"/>
      <c r="GM287" s="41"/>
      <c r="GN287" s="41"/>
      <c r="GO287" s="41"/>
      <c r="GP287" s="41"/>
      <c r="GQ287" s="41"/>
      <c r="GR287" s="41"/>
      <c r="GS287" s="41"/>
      <c r="GT287" s="41"/>
      <c r="GU287" s="41"/>
      <c r="GV287" s="41"/>
      <c r="GW287" s="41"/>
      <c r="GX287" s="41"/>
      <c r="GY287" s="41"/>
      <c r="GZ287" s="41"/>
      <c r="HA287" s="41"/>
      <c r="HB287" s="41"/>
      <c r="HC287" s="41"/>
      <c r="HD287" s="41"/>
      <c r="HE287" s="41"/>
      <c r="HF287" s="41"/>
      <c r="HG287" s="41"/>
      <c r="HH287" s="41"/>
      <c r="HI287" s="41"/>
      <c r="HJ287" s="41"/>
      <c r="HK287" s="41"/>
      <c r="HL287" s="41"/>
      <c r="HM287" s="41"/>
      <c r="HN287" s="41"/>
      <c r="HO287" s="41"/>
      <c r="HP287" s="41"/>
      <c r="HQ287" s="41"/>
      <c r="HR287" s="41"/>
      <c r="HS287" s="41"/>
      <c r="HT287" s="41"/>
      <c r="HU287" s="41"/>
      <c r="HV287" s="41"/>
      <c r="HW287" s="41"/>
      <c r="HX287" s="41"/>
      <c r="HY287" s="41"/>
      <c r="HZ287" s="41"/>
      <c r="IA287" s="41"/>
      <c r="IB287" s="41"/>
      <c r="IC287" s="41"/>
      <c r="ID287" s="41"/>
      <c r="IE287" s="41"/>
      <c r="IF287" s="41"/>
      <c r="IG287" s="41"/>
      <c r="IH287" s="41"/>
      <c r="II287" s="41"/>
      <c r="IJ287" s="41"/>
      <c r="IK287" s="41"/>
      <c r="IL287" s="41"/>
      <c r="IM287" s="41"/>
      <c r="IN287" s="41"/>
      <c r="IO287" s="41"/>
      <c r="IP287" s="41"/>
      <c r="IQ287" s="41"/>
      <c r="IR287" s="41"/>
      <c r="IS287" s="41"/>
      <c r="IT287" s="41"/>
      <c r="IU287" s="41"/>
      <c r="IV287" s="41"/>
      <c r="IW287" s="41"/>
      <c r="IX287" s="41"/>
      <c r="IY287" s="41"/>
      <c r="IZ287" s="41"/>
      <c r="JA287" s="41"/>
      <c r="JB287" s="41"/>
      <c r="JC287" s="41"/>
      <c r="JD287" s="41"/>
      <c r="JE287" s="41"/>
      <c r="JF287" s="41"/>
      <c r="JG287" s="41"/>
      <c r="JH287" s="41"/>
      <c r="JI287" s="41"/>
      <c r="JJ287" s="41"/>
      <c r="JK287" s="41"/>
      <c r="JL287" s="41"/>
      <c r="JM287" s="41"/>
      <c r="JN287" s="41"/>
      <c r="JO287" s="41"/>
      <c r="JP287" s="41"/>
      <c r="JQ287" s="41"/>
      <c r="JR287" s="41"/>
      <c r="JS287" s="41"/>
      <c r="JT287" s="41"/>
      <c r="JU287" s="41"/>
      <c r="JV287" s="41"/>
      <c r="JW287" s="41"/>
      <c r="JX287" s="41"/>
      <c r="JY287" s="41"/>
      <c r="JZ287" s="41"/>
      <c r="KA287" s="41"/>
      <c r="KB287" s="41"/>
      <c r="KC287" s="41"/>
      <c r="KD287" s="41"/>
      <c r="KE287" s="41"/>
      <c r="KF287" s="41"/>
      <c r="KG287" s="41"/>
      <c r="KH287" s="41"/>
      <c r="KI287" s="41"/>
      <c r="KJ287" s="41"/>
      <c r="KK287" s="41"/>
      <c r="KL287" s="41"/>
      <c r="KM287" s="41"/>
      <c r="KN287" s="41"/>
    </row>
    <row r="288" spans="1:300" s="41" customFormat="1" ht="31.95" customHeight="1" x14ac:dyDescent="0.3">
      <c r="A288" s="17" t="s">
        <v>1110</v>
      </c>
      <c r="B288" s="18" t="s">
        <v>1142</v>
      </c>
      <c r="C288" s="19" t="s">
        <v>33</v>
      </c>
      <c r="D288" s="18" t="s">
        <v>18</v>
      </c>
      <c r="E288" s="20" t="s">
        <v>80</v>
      </c>
      <c r="F288" s="20" t="s">
        <v>1151</v>
      </c>
      <c r="G288" s="21"/>
      <c r="H288" s="21">
        <v>48.79</v>
      </c>
      <c r="I288" s="22">
        <f>VLOOKUP(A:A,'[1]ALL Carpet'!$A:$M,13,0)</f>
        <v>26.79</v>
      </c>
      <c r="J288" s="23">
        <v>1.3</v>
      </c>
      <c r="K288" s="23">
        <f>SUM(I288:J288)</f>
        <v>28.09</v>
      </c>
      <c r="L288" s="23" t="s">
        <v>20</v>
      </c>
      <c r="M288" s="23" t="s">
        <v>20</v>
      </c>
      <c r="N288" s="21"/>
      <c r="O288" s="21">
        <f>H288*0.8</f>
        <v>39.032000000000004</v>
      </c>
      <c r="P288" s="21" t="s">
        <v>20</v>
      </c>
      <c r="Q288" s="21" t="s">
        <v>1332</v>
      </c>
      <c r="R288" s="24" t="e">
        <f t="shared" si="44"/>
        <v>#DIV/0!</v>
      </c>
      <c r="S288" s="29">
        <f t="shared" si="43"/>
        <v>0.1999999999999999</v>
      </c>
      <c r="T288" s="20" t="s">
        <v>21</v>
      </c>
      <c r="U288" s="42" t="s">
        <v>22</v>
      </c>
      <c r="V288" s="20" t="s">
        <v>810</v>
      </c>
      <c r="W288" s="20" t="s">
        <v>808</v>
      </c>
      <c r="X288" s="19" t="s">
        <v>25</v>
      </c>
      <c r="Y288" s="20" t="s">
        <v>26</v>
      </c>
      <c r="Z288" s="20" t="s">
        <v>1003</v>
      </c>
      <c r="AA288" s="20" t="s">
        <v>28</v>
      </c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  <c r="CG288" s="39"/>
      <c r="CH288" s="39"/>
      <c r="CI288" s="39"/>
      <c r="CJ288" s="39"/>
      <c r="CK288" s="39"/>
      <c r="CL288" s="39"/>
      <c r="CM288" s="39"/>
      <c r="CN288" s="39"/>
      <c r="CO288" s="39"/>
      <c r="CP288" s="39"/>
      <c r="CQ288" s="39"/>
      <c r="CR288" s="39"/>
      <c r="CS288" s="39"/>
      <c r="CT288" s="39"/>
      <c r="CU288" s="39"/>
      <c r="CV288" s="39"/>
      <c r="CW288" s="39"/>
      <c r="CX288" s="39"/>
      <c r="CY288" s="39"/>
      <c r="CZ288" s="39"/>
      <c r="DA288" s="39"/>
      <c r="DB288" s="39"/>
      <c r="DC288" s="39"/>
      <c r="DD288" s="39"/>
      <c r="DE288" s="39"/>
      <c r="DF288" s="39"/>
      <c r="DG288" s="39"/>
      <c r="DH288" s="39"/>
      <c r="DI288" s="39"/>
      <c r="DJ288" s="39"/>
      <c r="DK288" s="39"/>
      <c r="DL288" s="39"/>
      <c r="DM288" s="39"/>
      <c r="DN288" s="39"/>
      <c r="DO288" s="39"/>
      <c r="DP288" s="39"/>
      <c r="DQ288" s="39"/>
      <c r="DR288" s="39"/>
      <c r="DS288" s="39"/>
      <c r="DT288" s="39"/>
      <c r="DU288" s="39"/>
      <c r="DV288" s="39"/>
      <c r="DW288" s="39"/>
      <c r="DX288" s="39"/>
      <c r="DY288" s="39"/>
      <c r="DZ288" s="39"/>
      <c r="EA288" s="39"/>
      <c r="EB288" s="39"/>
      <c r="EC288" s="39"/>
      <c r="ED288" s="39"/>
      <c r="EE288" s="39"/>
      <c r="EF288" s="39"/>
      <c r="EG288" s="39"/>
      <c r="EH288" s="39"/>
      <c r="EI288" s="39"/>
      <c r="EJ288" s="39"/>
      <c r="EK288" s="39"/>
      <c r="EL288" s="39"/>
      <c r="EM288" s="39"/>
      <c r="EN288" s="39"/>
      <c r="EO288" s="39"/>
      <c r="EP288" s="39"/>
      <c r="EQ288" s="39"/>
      <c r="ER288" s="39"/>
      <c r="ES288" s="39"/>
      <c r="ET288" s="39"/>
      <c r="EU288" s="39"/>
      <c r="EV288" s="39"/>
      <c r="EW288" s="39"/>
      <c r="EX288" s="39"/>
      <c r="EY288" s="39"/>
      <c r="EZ288" s="39"/>
      <c r="FA288" s="39"/>
      <c r="FB288" s="39"/>
      <c r="FC288" s="39"/>
      <c r="FD288" s="39"/>
      <c r="FE288" s="39"/>
      <c r="FF288" s="39"/>
      <c r="FG288" s="39"/>
      <c r="FH288" s="39"/>
      <c r="FI288" s="39"/>
      <c r="FJ288" s="39"/>
      <c r="FK288" s="39"/>
      <c r="FL288" s="39"/>
      <c r="FM288" s="39"/>
      <c r="FN288" s="39"/>
      <c r="FO288" s="39"/>
      <c r="FP288" s="39"/>
      <c r="FQ288" s="39"/>
      <c r="FR288" s="39"/>
      <c r="FS288" s="39"/>
      <c r="FT288" s="39"/>
      <c r="FU288" s="39"/>
      <c r="FV288" s="39"/>
      <c r="FW288" s="39"/>
      <c r="FX288" s="39"/>
      <c r="FY288" s="39"/>
      <c r="FZ288" s="39"/>
      <c r="GA288" s="39"/>
      <c r="GB288" s="39"/>
      <c r="GC288" s="39"/>
      <c r="GD288" s="39"/>
      <c r="GE288" s="39"/>
      <c r="GF288" s="39"/>
      <c r="GG288" s="39"/>
      <c r="GH288" s="39"/>
      <c r="GI288" s="39"/>
      <c r="GJ288" s="39"/>
      <c r="GK288" s="39"/>
      <c r="GL288" s="39"/>
      <c r="GM288" s="39"/>
      <c r="GN288" s="39"/>
      <c r="GO288" s="39"/>
      <c r="GP288" s="39"/>
      <c r="GQ288" s="39"/>
      <c r="GR288" s="39"/>
      <c r="GS288" s="39"/>
      <c r="GT288" s="39"/>
      <c r="GU288" s="39"/>
      <c r="GV288" s="39"/>
      <c r="GW288" s="39"/>
      <c r="GX288" s="39"/>
      <c r="GY288" s="39"/>
      <c r="GZ288" s="39"/>
      <c r="HA288" s="39"/>
      <c r="HB288" s="39"/>
      <c r="HC288" s="39"/>
      <c r="HD288" s="39"/>
      <c r="HE288" s="39"/>
      <c r="HF288" s="39"/>
      <c r="HG288" s="39"/>
      <c r="HH288" s="39"/>
      <c r="HI288" s="39"/>
      <c r="HJ288" s="39"/>
      <c r="HK288" s="39"/>
      <c r="HL288" s="39"/>
      <c r="HM288" s="39"/>
      <c r="HN288" s="39"/>
      <c r="HO288" s="39"/>
      <c r="HP288" s="39"/>
      <c r="HQ288" s="39"/>
      <c r="HR288" s="39"/>
      <c r="HS288" s="39"/>
      <c r="HT288" s="39"/>
      <c r="HU288" s="39"/>
      <c r="HV288" s="39"/>
      <c r="HW288" s="39"/>
      <c r="HX288" s="39"/>
      <c r="HY288" s="39"/>
      <c r="HZ288" s="39"/>
      <c r="IA288" s="39"/>
      <c r="IB288" s="39"/>
      <c r="IC288" s="39"/>
      <c r="ID288" s="39"/>
      <c r="IE288" s="39"/>
      <c r="IF288" s="39"/>
      <c r="IG288" s="39"/>
      <c r="IH288" s="39"/>
      <c r="II288" s="39"/>
      <c r="IJ288" s="39"/>
      <c r="IK288" s="39"/>
      <c r="IL288" s="39"/>
      <c r="IM288" s="39"/>
      <c r="IN288" s="39"/>
      <c r="IO288" s="39"/>
      <c r="IP288" s="39"/>
      <c r="IQ288" s="39"/>
      <c r="IR288" s="39"/>
      <c r="IS288" s="39"/>
      <c r="IT288" s="39"/>
      <c r="IU288" s="39"/>
      <c r="IV288" s="39"/>
      <c r="IW288" s="39"/>
      <c r="IX288" s="39"/>
      <c r="IY288" s="39"/>
      <c r="IZ288" s="39"/>
      <c r="JA288" s="39"/>
      <c r="JB288" s="39"/>
      <c r="JC288" s="39"/>
      <c r="JD288" s="39"/>
      <c r="JE288" s="39"/>
      <c r="JF288" s="39"/>
      <c r="JG288" s="39"/>
      <c r="JH288" s="39"/>
      <c r="JI288" s="39"/>
      <c r="JJ288" s="39"/>
      <c r="JK288" s="39"/>
      <c r="JL288" s="39"/>
      <c r="JM288" s="39"/>
      <c r="JN288" s="39"/>
      <c r="JO288" s="39"/>
      <c r="JP288" s="39"/>
      <c r="JQ288" s="39"/>
      <c r="JR288" s="39"/>
      <c r="JS288" s="39"/>
      <c r="JT288" s="39"/>
      <c r="JU288" s="39"/>
      <c r="JV288" s="39"/>
      <c r="JW288" s="39"/>
      <c r="JX288" s="39"/>
      <c r="JY288" s="39"/>
      <c r="JZ288" s="39"/>
      <c r="KA288" s="39"/>
      <c r="KB288" s="39"/>
      <c r="KC288" s="39"/>
      <c r="KD288" s="39"/>
      <c r="KE288" s="39"/>
      <c r="KF288" s="39"/>
      <c r="KG288" s="39"/>
      <c r="KH288" s="39"/>
      <c r="KI288" s="39"/>
      <c r="KJ288" s="39"/>
      <c r="KK288" s="39"/>
      <c r="KL288" s="39"/>
    </row>
    <row r="289" spans="1:300" s="56" customFormat="1" ht="31.95" customHeight="1" x14ac:dyDescent="0.3">
      <c r="A289" s="17" t="s">
        <v>1063</v>
      </c>
      <c r="B289" s="18" t="s">
        <v>820</v>
      </c>
      <c r="C289" s="19" t="s">
        <v>29</v>
      </c>
      <c r="D289" s="18" t="s">
        <v>36</v>
      </c>
      <c r="E289" s="20" t="s">
        <v>19</v>
      </c>
      <c r="F289" s="20" t="s">
        <v>1181</v>
      </c>
      <c r="G289" s="21">
        <v>54.79</v>
      </c>
      <c r="H289" s="21">
        <v>57.529499999999999</v>
      </c>
      <c r="I289" s="22">
        <v>32.79</v>
      </c>
      <c r="J289" s="23">
        <v>1.1000000000000001</v>
      </c>
      <c r="K289" s="23">
        <v>33.89</v>
      </c>
      <c r="L289" s="23">
        <v>35.89</v>
      </c>
      <c r="M289" s="23">
        <v>2</v>
      </c>
      <c r="N289" s="21">
        <f t="shared" ref="N289:N309" si="47">K289*1.3</f>
        <v>44.057000000000002</v>
      </c>
      <c r="O289" s="21">
        <f t="shared" ref="O289:O309" si="48">(N289*4%)+N289</f>
        <v>45.819279999999999</v>
      </c>
      <c r="P289" s="21">
        <f>N289+2</f>
        <v>46.057000000000002</v>
      </c>
      <c r="Q289" s="21">
        <f>O289+M289</f>
        <v>47.819279999999999</v>
      </c>
      <c r="R289" s="24">
        <f t="shared" si="44"/>
        <v>0.23076923076923078</v>
      </c>
      <c r="S289" s="29">
        <f t="shared" si="43"/>
        <v>0.20355156919493478</v>
      </c>
      <c r="T289" s="20" t="s">
        <v>21</v>
      </c>
      <c r="U289" s="42" t="s">
        <v>30</v>
      </c>
      <c r="V289" s="20" t="s">
        <v>810</v>
      </c>
      <c r="W289" s="20" t="s">
        <v>808</v>
      </c>
      <c r="X289" s="19" t="s">
        <v>25</v>
      </c>
      <c r="Y289" s="20" t="s">
        <v>412</v>
      </c>
      <c r="Z289" s="20" t="s">
        <v>1005</v>
      </c>
      <c r="AA289" s="20" t="s">
        <v>28</v>
      </c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  <c r="CG289" s="39"/>
      <c r="CH289" s="39"/>
      <c r="CI289" s="39"/>
      <c r="CJ289" s="39"/>
      <c r="CK289" s="39"/>
      <c r="CL289" s="39"/>
      <c r="CM289" s="39"/>
      <c r="CN289" s="39"/>
      <c r="CO289" s="39"/>
      <c r="CP289" s="39"/>
      <c r="CQ289" s="39"/>
      <c r="CR289" s="39"/>
      <c r="CS289" s="39"/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  <c r="DF289" s="39"/>
      <c r="DG289" s="39"/>
      <c r="DH289" s="39"/>
      <c r="DI289" s="39"/>
      <c r="DJ289" s="39"/>
      <c r="DK289" s="39"/>
      <c r="DL289" s="39"/>
      <c r="DM289" s="39"/>
      <c r="DN289" s="39"/>
      <c r="DO289" s="39"/>
      <c r="DP289" s="39"/>
      <c r="DQ289" s="39"/>
      <c r="DR289" s="39"/>
      <c r="DS289" s="39"/>
      <c r="DT289" s="39"/>
      <c r="DU289" s="39"/>
      <c r="DV289" s="39"/>
      <c r="DW289" s="39"/>
      <c r="DX289" s="39"/>
      <c r="DY289" s="39"/>
      <c r="DZ289" s="39"/>
      <c r="EA289" s="39"/>
      <c r="EB289" s="39"/>
      <c r="EC289" s="39"/>
      <c r="ED289" s="39"/>
      <c r="EE289" s="39"/>
      <c r="EF289" s="39"/>
      <c r="EG289" s="39"/>
      <c r="EH289" s="39"/>
      <c r="EI289" s="39"/>
      <c r="EJ289" s="39"/>
      <c r="EK289" s="39"/>
      <c r="EL289" s="39"/>
      <c r="EM289" s="39"/>
      <c r="EN289" s="39"/>
      <c r="EO289" s="39"/>
      <c r="EP289" s="39"/>
      <c r="EQ289" s="39"/>
      <c r="ER289" s="39"/>
      <c r="ES289" s="39"/>
      <c r="ET289" s="39"/>
      <c r="EU289" s="39"/>
      <c r="EV289" s="39"/>
      <c r="EW289" s="39"/>
      <c r="EX289" s="39"/>
      <c r="EY289" s="39"/>
      <c r="EZ289" s="39"/>
      <c r="FA289" s="39"/>
      <c r="FB289" s="39"/>
      <c r="FC289" s="39"/>
      <c r="FD289" s="39"/>
      <c r="FE289" s="39"/>
      <c r="FF289" s="39"/>
      <c r="FG289" s="39"/>
      <c r="FH289" s="39"/>
      <c r="FI289" s="39"/>
      <c r="FJ289" s="39"/>
      <c r="FK289" s="39"/>
      <c r="FL289" s="39"/>
      <c r="FM289" s="39"/>
      <c r="FN289" s="39"/>
      <c r="FO289" s="39"/>
      <c r="FP289" s="39"/>
      <c r="FQ289" s="39"/>
      <c r="FR289" s="39"/>
      <c r="FS289" s="39"/>
      <c r="FT289" s="39"/>
      <c r="FU289" s="39"/>
      <c r="FV289" s="39"/>
      <c r="FW289" s="39"/>
      <c r="FX289" s="39"/>
      <c r="FY289" s="39"/>
      <c r="FZ289" s="39"/>
      <c r="GA289" s="39"/>
      <c r="GB289" s="39"/>
      <c r="GC289" s="39"/>
      <c r="GD289" s="39"/>
      <c r="GE289" s="39"/>
      <c r="GF289" s="39"/>
      <c r="GG289" s="39"/>
      <c r="GH289" s="39"/>
      <c r="GI289" s="39"/>
      <c r="GJ289" s="39"/>
      <c r="GK289" s="39"/>
      <c r="GL289" s="39"/>
      <c r="GM289" s="39"/>
      <c r="GN289" s="39"/>
      <c r="GO289" s="39"/>
      <c r="GP289" s="39"/>
      <c r="GQ289" s="39"/>
      <c r="GR289" s="39"/>
      <c r="GS289" s="39"/>
      <c r="GT289" s="39"/>
      <c r="GU289" s="39"/>
      <c r="GV289" s="39"/>
      <c r="GW289" s="39"/>
      <c r="GX289" s="39"/>
      <c r="GY289" s="39"/>
      <c r="GZ289" s="39"/>
      <c r="HA289" s="39"/>
      <c r="HB289" s="39"/>
      <c r="HC289" s="39"/>
      <c r="HD289" s="39"/>
      <c r="HE289" s="39"/>
      <c r="HF289" s="39"/>
      <c r="HG289" s="39"/>
      <c r="HH289" s="39"/>
      <c r="HI289" s="39"/>
      <c r="HJ289" s="39"/>
      <c r="HK289" s="39"/>
      <c r="HL289" s="39"/>
      <c r="HM289" s="39"/>
      <c r="HN289" s="39"/>
      <c r="HO289" s="39"/>
      <c r="HP289" s="39"/>
      <c r="HQ289" s="39"/>
      <c r="HR289" s="39"/>
      <c r="HS289" s="39"/>
      <c r="HT289" s="39"/>
      <c r="HU289" s="39"/>
      <c r="HV289" s="39"/>
      <c r="HW289" s="39"/>
      <c r="HX289" s="39"/>
      <c r="HY289" s="39"/>
      <c r="HZ289" s="39"/>
      <c r="IA289" s="39"/>
      <c r="IB289" s="39"/>
      <c r="IC289" s="39"/>
      <c r="ID289" s="39"/>
      <c r="IE289" s="39"/>
      <c r="IF289" s="39"/>
      <c r="IG289" s="39"/>
      <c r="IH289" s="39"/>
      <c r="II289" s="39"/>
      <c r="IJ289" s="39"/>
      <c r="IK289" s="39"/>
      <c r="IL289" s="39"/>
      <c r="IM289" s="39"/>
      <c r="IN289" s="39"/>
      <c r="IO289" s="39"/>
      <c r="IP289" s="39"/>
      <c r="IQ289" s="39"/>
      <c r="IR289" s="39"/>
      <c r="IS289" s="39"/>
      <c r="IT289" s="39"/>
      <c r="IU289" s="39"/>
      <c r="IV289" s="39"/>
      <c r="IW289" s="39"/>
      <c r="IX289" s="39"/>
      <c r="IY289" s="39"/>
      <c r="IZ289" s="39"/>
      <c r="JA289" s="39"/>
      <c r="JB289" s="39"/>
      <c r="JC289" s="39"/>
      <c r="JD289" s="39"/>
      <c r="JE289" s="39"/>
      <c r="JF289" s="39"/>
      <c r="JG289" s="39"/>
      <c r="JH289" s="39"/>
      <c r="JI289" s="39"/>
      <c r="JJ289" s="39"/>
      <c r="JK289" s="39"/>
      <c r="JL289" s="39"/>
      <c r="JM289" s="39"/>
      <c r="JN289" s="39"/>
      <c r="JO289" s="39"/>
      <c r="JP289" s="39"/>
      <c r="JQ289" s="39"/>
      <c r="JR289" s="39"/>
      <c r="JS289" s="39"/>
      <c r="JT289" s="39"/>
      <c r="JU289" s="39"/>
      <c r="JV289" s="39"/>
      <c r="JW289" s="39"/>
      <c r="JX289" s="39"/>
      <c r="JY289" s="39"/>
      <c r="JZ289" s="39"/>
      <c r="KA289" s="39"/>
      <c r="KB289" s="39"/>
      <c r="KC289" s="39"/>
      <c r="KD289" s="39"/>
      <c r="KE289" s="39"/>
      <c r="KF289" s="39"/>
      <c r="KG289" s="39"/>
      <c r="KH289" s="39"/>
      <c r="KI289" s="39"/>
      <c r="KJ289" s="39"/>
      <c r="KK289" s="39"/>
      <c r="KL289" s="39"/>
      <c r="KM289" s="39"/>
      <c r="KN289" s="39"/>
    </row>
    <row r="290" spans="1:300" s="56" customFormat="1" ht="31.95" customHeight="1" x14ac:dyDescent="0.3">
      <c r="A290" s="17" t="s">
        <v>833</v>
      </c>
      <c r="B290" s="18" t="s">
        <v>820</v>
      </c>
      <c r="C290" s="19" t="s">
        <v>33</v>
      </c>
      <c r="D290" s="18" t="s">
        <v>18</v>
      </c>
      <c r="E290" s="20" t="s">
        <v>19</v>
      </c>
      <c r="F290" s="20" t="s">
        <v>1181</v>
      </c>
      <c r="G290" s="21">
        <f>N290*1.25</f>
        <v>55.396250000000002</v>
      </c>
      <c r="H290" s="21">
        <v>58.166062500000002</v>
      </c>
      <c r="I290" s="22">
        <v>32.79</v>
      </c>
      <c r="J290" s="23">
        <v>1.3</v>
      </c>
      <c r="K290" s="23">
        <v>34.089999999999996</v>
      </c>
      <c r="L290" s="23" t="s">
        <v>20</v>
      </c>
      <c r="M290" s="23" t="s">
        <v>20</v>
      </c>
      <c r="N290" s="21">
        <f t="shared" si="47"/>
        <v>44.317</v>
      </c>
      <c r="O290" s="21">
        <f t="shared" si="48"/>
        <v>46.089680000000001</v>
      </c>
      <c r="P290" s="21" t="s">
        <v>20</v>
      </c>
      <c r="Q290" s="21" t="s">
        <v>1332</v>
      </c>
      <c r="R290" s="24">
        <f t="shared" si="44"/>
        <v>0.23076923076923087</v>
      </c>
      <c r="S290" s="29">
        <f t="shared" si="43"/>
        <v>0.20761904761904762</v>
      </c>
      <c r="T290" s="20" t="s">
        <v>21</v>
      </c>
      <c r="U290" s="19" t="s">
        <v>22</v>
      </c>
      <c r="V290" s="20" t="s">
        <v>810</v>
      </c>
      <c r="W290" s="20" t="s">
        <v>808</v>
      </c>
      <c r="X290" s="19" t="s">
        <v>25</v>
      </c>
      <c r="Y290" s="20" t="s">
        <v>26</v>
      </c>
      <c r="Z290" s="20" t="s">
        <v>1003</v>
      </c>
      <c r="AA290" s="20" t="s">
        <v>28</v>
      </c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  <c r="CG290" s="39"/>
      <c r="CH290" s="39"/>
      <c r="CI290" s="39"/>
      <c r="CJ290" s="39"/>
      <c r="CK290" s="39"/>
      <c r="CL290" s="39"/>
      <c r="CM290" s="39"/>
      <c r="CN290" s="39"/>
      <c r="CO290" s="39"/>
      <c r="CP290" s="39"/>
      <c r="CQ290" s="39"/>
      <c r="CR290" s="39"/>
      <c r="CS290" s="39"/>
      <c r="CT290" s="39"/>
      <c r="CU290" s="39"/>
      <c r="CV290" s="39"/>
      <c r="CW290" s="39"/>
      <c r="CX290" s="39"/>
      <c r="CY290" s="39"/>
      <c r="CZ290" s="39"/>
      <c r="DA290" s="39"/>
      <c r="DB290" s="39"/>
      <c r="DC290" s="39"/>
      <c r="DD290" s="39"/>
      <c r="DE290" s="39"/>
      <c r="DF290" s="39"/>
      <c r="DG290" s="39"/>
      <c r="DH290" s="39"/>
      <c r="DI290" s="39"/>
      <c r="DJ290" s="39"/>
      <c r="DK290" s="39"/>
      <c r="DL290" s="39"/>
      <c r="DM290" s="39"/>
      <c r="DN290" s="39"/>
      <c r="DO290" s="39"/>
      <c r="DP290" s="39"/>
      <c r="DQ290" s="39"/>
      <c r="DR290" s="39"/>
      <c r="DS290" s="39"/>
      <c r="DT290" s="39"/>
      <c r="DU290" s="39"/>
      <c r="DV290" s="39"/>
      <c r="DW290" s="39"/>
      <c r="DX290" s="39"/>
      <c r="DY290" s="39"/>
      <c r="DZ290" s="39"/>
      <c r="EA290" s="39"/>
      <c r="EB290" s="39"/>
      <c r="EC290" s="39"/>
      <c r="ED290" s="39"/>
      <c r="EE290" s="39"/>
      <c r="EF290" s="39"/>
      <c r="EG290" s="39"/>
      <c r="EH290" s="39"/>
      <c r="EI290" s="39"/>
      <c r="EJ290" s="39"/>
      <c r="EK290" s="39"/>
      <c r="EL290" s="39"/>
      <c r="EM290" s="39"/>
      <c r="EN290" s="39"/>
      <c r="EO290" s="39"/>
      <c r="EP290" s="39"/>
      <c r="EQ290" s="39"/>
      <c r="ER290" s="39"/>
      <c r="ES290" s="39"/>
      <c r="ET290" s="39"/>
      <c r="EU290" s="39"/>
      <c r="EV290" s="39"/>
      <c r="EW290" s="39"/>
      <c r="EX290" s="39"/>
      <c r="EY290" s="39"/>
      <c r="EZ290" s="39"/>
      <c r="FA290" s="39"/>
      <c r="FB290" s="39"/>
      <c r="FC290" s="39"/>
      <c r="FD290" s="39"/>
      <c r="FE290" s="39"/>
      <c r="FF290" s="39"/>
      <c r="FG290" s="39"/>
      <c r="FH290" s="39"/>
      <c r="FI290" s="39"/>
      <c r="FJ290" s="39"/>
      <c r="FK290" s="39"/>
      <c r="FL290" s="39"/>
      <c r="FM290" s="39"/>
      <c r="FN290" s="39"/>
      <c r="FO290" s="39"/>
      <c r="FP290" s="39"/>
      <c r="FQ290" s="39"/>
      <c r="FR290" s="39"/>
      <c r="FS290" s="39"/>
      <c r="FT290" s="39"/>
      <c r="FU290" s="39"/>
      <c r="FV290" s="39"/>
      <c r="FW290" s="39"/>
      <c r="FX290" s="39"/>
      <c r="FY290" s="39"/>
      <c r="FZ290" s="39"/>
      <c r="GA290" s="39"/>
      <c r="GB290" s="39"/>
      <c r="GC290" s="39"/>
      <c r="GD290" s="39"/>
      <c r="GE290" s="39"/>
      <c r="GF290" s="39"/>
      <c r="GG290" s="39"/>
      <c r="GH290" s="39"/>
      <c r="GI290" s="39"/>
      <c r="GJ290" s="39"/>
      <c r="GK290" s="39"/>
      <c r="GL290" s="39"/>
      <c r="GM290" s="39"/>
      <c r="GN290" s="39"/>
      <c r="GO290" s="39"/>
      <c r="GP290" s="39"/>
      <c r="GQ290" s="39"/>
      <c r="GR290" s="39"/>
      <c r="GS290" s="39"/>
      <c r="GT290" s="39"/>
      <c r="GU290" s="39"/>
      <c r="GV290" s="39"/>
      <c r="GW290" s="39"/>
      <c r="GX290" s="39"/>
      <c r="GY290" s="39"/>
      <c r="GZ290" s="39"/>
      <c r="HA290" s="39"/>
      <c r="HB290" s="39"/>
      <c r="HC290" s="39"/>
      <c r="HD290" s="39"/>
      <c r="HE290" s="39"/>
      <c r="HF290" s="39"/>
      <c r="HG290" s="39"/>
      <c r="HH290" s="39"/>
      <c r="HI290" s="39"/>
      <c r="HJ290" s="39"/>
      <c r="HK290" s="39"/>
      <c r="HL290" s="39"/>
      <c r="HM290" s="39"/>
      <c r="HN290" s="39"/>
      <c r="HO290" s="39"/>
      <c r="HP290" s="39"/>
      <c r="HQ290" s="39"/>
      <c r="HR290" s="39"/>
      <c r="HS290" s="39"/>
      <c r="HT290" s="39"/>
      <c r="HU290" s="39"/>
      <c r="HV290" s="39"/>
      <c r="HW290" s="39"/>
      <c r="HX290" s="39"/>
      <c r="HY290" s="39"/>
      <c r="HZ290" s="39"/>
      <c r="IA290" s="39"/>
      <c r="IB290" s="39"/>
      <c r="IC290" s="39"/>
      <c r="ID290" s="39"/>
      <c r="IE290" s="39"/>
      <c r="IF290" s="39"/>
      <c r="IG290" s="39"/>
      <c r="IH290" s="39"/>
      <c r="II290" s="39"/>
      <c r="IJ290" s="39"/>
      <c r="IK290" s="39"/>
      <c r="IL290" s="39"/>
      <c r="IM290" s="39"/>
      <c r="IN290" s="39"/>
      <c r="IO290" s="39"/>
      <c r="IP290" s="39"/>
      <c r="IQ290" s="39"/>
      <c r="IR290" s="39"/>
      <c r="IS290" s="39"/>
      <c r="IT290" s="39"/>
      <c r="IU290" s="39"/>
      <c r="IV290" s="39"/>
      <c r="IW290" s="39"/>
      <c r="IX290" s="39"/>
      <c r="IY290" s="39"/>
      <c r="IZ290" s="39"/>
      <c r="JA290" s="39"/>
      <c r="JB290" s="39"/>
      <c r="JC290" s="39"/>
      <c r="JD290" s="39"/>
      <c r="JE290" s="39"/>
      <c r="JF290" s="39"/>
      <c r="JG290" s="39"/>
      <c r="JH290" s="39"/>
      <c r="JI290" s="39"/>
      <c r="JJ290" s="39"/>
      <c r="JK290" s="39"/>
      <c r="JL290" s="39"/>
      <c r="JM290" s="39"/>
      <c r="JN290" s="39"/>
      <c r="JO290" s="39"/>
      <c r="JP290" s="39"/>
      <c r="JQ290" s="39"/>
      <c r="JR290" s="39"/>
      <c r="JS290" s="39"/>
      <c r="JT290" s="39"/>
      <c r="JU290" s="39"/>
      <c r="JV290" s="39"/>
      <c r="JW290" s="39"/>
      <c r="JX290" s="39"/>
      <c r="JY290" s="39"/>
      <c r="JZ290" s="39"/>
      <c r="KA290" s="39"/>
      <c r="KB290" s="39"/>
      <c r="KC290" s="39"/>
      <c r="KD290" s="39"/>
      <c r="KE290" s="39"/>
      <c r="KF290" s="39"/>
      <c r="KG290" s="39"/>
      <c r="KH290" s="39"/>
      <c r="KI290" s="39"/>
      <c r="KJ290" s="39"/>
      <c r="KK290" s="39"/>
      <c r="KL290" s="39"/>
      <c r="KM290" s="39"/>
      <c r="KN290" s="39"/>
    </row>
    <row r="291" spans="1:300" s="56" customFormat="1" ht="31.95" customHeight="1" x14ac:dyDescent="0.3">
      <c r="A291" s="17" t="s">
        <v>832</v>
      </c>
      <c r="B291" s="18" t="s">
        <v>820</v>
      </c>
      <c r="C291" s="19" t="s">
        <v>29</v>
      </c>
      <c r="D291" s="18" t="s">
        <v>39</v>
      </c>
      <c r="E291" s="20" t="s">
        <v>19</v>
      </c>
      <c r="F291" s="20" t="s">
        <v>1181</v>
      </c>
      <c r="G291" s="21">
        <v>47.79</v>
      </c>
      <c r="H291" s="21">
        <v>50.179499999999997</v>
      </c>
      <c r="I291" s="22">
        <v>25.79</v>
      </c>
      <c r="J291" s="23">
        <v>0.9</v>
      </c>
      <c r="K291" s="23">
        <v>26.689999999999998</v>
      </c>
      <c r="L291" s="23">
        <v>28.689999999999998</v>
      </c>
      <c r="M291" s="23">
        <v>2</v>
      </c>
      <c r="N291" s="21">
        <f t="shared" si="47"/>
        <v>34.696999999999996</v>
      </c>
      <c r="O291" s="21">
        <f t="shared" si="48"/>
        <v>36.084879999999998</v>
      </c>
      <c r="P291" s="21">
        <f>N291+2</f>
        <v>36.696999999999996</v>
      </c>
      <c r="Q291" s="21">
        <f>O291+M291</f>
        <v>38.084879999999998</v>
      </c>
      <c r="R291" s="24">
        <f t="shared" si="44"/>
        <v>0.23076923076923073</v>
      </c>
      <c r="S291" s="29">
        <f t="shared" si="43"/>
        <v>0.28088402634541992</v>
      </c>
      <c r="T291" s="20" t="s">
        <v>21</v>
      </c>
      <c r="U291" s="42" t="s">
        <v>30</v>
      </c>
      <c r="V291" s="20" t="s">
        <v>810</v>
      </c>
      <c r="W291" s="20" t="s">
        <v>808</v>
      </c>
      <c r="X291" s="19" t="s">
        <v>25</v>
      </c>
      <c r="Y291" s="20" t="s">
        <v>462</v>
      </c>
      <c r="Z291" s="20" t="s">
        <v>1004</v>
      </c>
      <c r="AA291" s="20" t="s">
        <v>28</v>
      </c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  <c r="DJ291" s="39"/>
      <c r="DK291" s="39"/>
      <c r="DL291" s="39"/>
      <c r="DM291" s="39"/>
      <c r="DN291" s="39"/>
      <c r="DO291" s="39"/>
      <c r="DP291" s="39"/>
      <c r="DQ291" s="39"/>
      <c r="DR291" s="39"/>
      <c r="DS291" s="39"/>
      <c r="DT291" s="39"/>
      <c r="DU291" s="39"/>
      <c r="DV291" s="39"/>
      <c r="DW291" s="39"/>
      <c r="DX291" s="39"/>
      <c r="DY291" s="39"/>
      <c r="DZ291" s="39"/>
      <c r="EA291" s="39"/>
      <c r="EB291" s="39"/>
      <c r="EC291" s="39"/>
      <c r="ED291" s="39"/>
      <c r="EE291" s="39"/>
      <c r="EF291" s="39"/>
      <c r="EG291" s="39"/>
      <c r="EH291" s="39"/>
      <c r="EI291" s="39"/>
      <c r="EJ291" s="39"/>
      <c r="EK291" s="39"/>
      <c r="EL291" s="39"/>
      <c r="EM291" s="39"/>
      <c r="EN291" s="39"/>
      <c r="EO291" s="39"/>
      <c r="EP291" s="39"/>
      <c r="EQ291" s="39"/>
      <c r="ER291" s="39"/>
      <c r="ES291" s="39"/>
      <c r="ET291" s="39"/>
      <c r="EU291" s="39"/>
      <c r="EV291" s="39"/>
      <c r="EW291" s="39"/>
      <c r="EX291" s="39"/>
      <c r="EY291" s="39"/>
      <c r="EZ291" s="39"/>
      <c r="FA291" s="39"/>
      <c r="FB291" s="39"/>
      <c r="FC291" s="39"/>
      <c r="FD291" s="39"/>
      <c r="FE291" s="39"/>
      <c r="FF291" s="39"/>
      <c r="FG291" s="39"/>
      <c r="FH291" s="39"/>
      <c r="FI291" s="39"/>
      <c r="FJ291" s="39"/>
      <c r="FK291" s="39"/>
      <c r="FL291" s="39"/>
      <c r="FM291" s="39"/>
      <c r="FN291" s="39"/>
      <c r="FO291" s="39"/>
      <c r="FP291" s="39"/>
      <c r="FQ291" s="39"/>
      <c r="FR291" s="39"/>
      <c r="FS291" s="39"/>
      <c r="FT291" s="39"/>
      <c r="FU291" s="39"/>
      <c r="FV291" s="39"/>
      <c r="FW291" s="39"/>
      <c r="FX291" s="39"/>
      <c r="FY291" s="39"/>
      <c r="FZ291" s="39"/>
      <c r="GA291" s="39"/>
      <c r="GB291" s="39"/>
      <c r="GC291" s="39"/>
      <c r="GD291" s="39"/>
      <c r="GE291" s="39"/>
      <c r="GF291" s="39"/>
      <c r="GG291" s="39"/>
      <c r="GH291" s="39"/>
      <c r="GI291" s="39"/>
      <c r="GJ291" s="39"/>
      <c r="GK291" s="39"/>
      <c r="GL291" s="39"/>
      <c r="GM291" s="39"/>
      <c r="GN291" s="39"/>
      <c r="GO291" s="39"/>
      <c r="GP291" s="39"/>
      <c r="GQ291" s="39"/>
      <c r="GR291" s="39"/>
      <c r="GS291" s="39"/>
      <c r="GT291" s="39"/>
      <c r="GU291" s="39"/>
      <c r="GV291" s="39"/>
      <c r="GW291" s="39"/>
      <c r="GX291" s="39"/>
      <c r="GY291" s="39"/>
      <c r="GZ291" s="39"/>
      <c r="HA291" s="39"/>
      <c r="HB291" s="39"/>
      <c r="HC291" s="39"/>
      <c r="HD291" s="39"/>
      <c r="HE291" s="39"/>
      <c r="HF291" s="39"/>
      <c r="HG291" s="39"/>
      <c r="HH291" s="39"/>
      <c r="HI291" s="39"/>
      <c r="HJ291" s="39"/>
      <c r="HK291" s="39"/>
      <c r="HL291" s="39"/>
      <c r="HM291" s="39"/>
      <c r="HN291" s="39"/>
      <c r="HO291" s="39"/>
      <c r="HP291" s="39"/>
      <c r="HQ291" s="39"/>
      <c r="HR291" s="39"/>
      <c r="HS291" s="39"/>
      <c r="HT291" s="39"/>
      <c r="HU291" s="39"/>
      <c r="HV291" s="39"/>
      <c r="HW291" s="39"/>
      <c r="HX291" s="39"/>
      <c r="HY291" s="39"/>
      <c r="HZ291" s="39"/>
      <c r="IA291" s="39"/>
      <c r="IB291" s="39"/>
      <c r="IC291" s="39"/>
      <c r="ID291" s="39"/>
      <c r="IE291" s="39"/>
      <c r="IF291" s="39"/>
      <c r="IG291" s="39"/>
      <c r="IH291" s="39"/>
      <c r="II291" s="39"/>
      <c r="IJ291" s="39"/>
      <c r="IK291" s="39"/>
      <c r="IL291" s="39"/>
      <c r="IM291" s="39"/>
      <c r="IN291" s="39"/>
      <c r="IO291" s="39"/>
      <c r="IP291" s="39"/>
      <c r="IQ291" s="39"/>
      <c r="IR291" s="39"/>
      <c r="IS291" s="39"/>
      <c r="IT291" s="39"/>
      <c r="IU291" s="39"/>
      <c r="IV291" s="39"/>
      <c r="IW291" s="39"/>
      <c r="IX291" s="39"/>
      <c r="IY291" s="39"/>
      <c r="IZ291" s="39"/>
      <c r="JA291" s="39"/>
      <c r="JB291" s="39"/>
      <c r="JC291" s="39"/>
      <c r="JD291" s="39"/>
      <c r="JE291" s="39"/>
      <c r="JF291" s="39"/>
      <c r="JG291" s="39"/>
      <c r="JH291" s="39"/>
      <c r="JI291" s="39"/>
      <c r="JJ291" s="39"/>
      <c r="JK291" s="39"/>
      <c r="JL291" s="39"/>
      <c r="JM291" s="39"/>
      <c r="JN291" s="39"/>
      <c r="JO291" s="39"/>
      <c r="JP291" s="39"/>
      <c r="JQ291" s="39"/>
      <c r="JR291" s="39"/>
      <c r="JS291" s="39"/>
      <c r="JT291" s="39"/>
      <c r="JU291" s="39"/>
      <c r="JV291" s="39"/>
      <c r="JW291" s="39"/>
      <c r="JX291" s="39"/>
      <c r="JY291" s="39"/>
      <c r="JZ291" s="39"/>
      <c r="KA291" s="39"/>
      <c r="KB291" s="39"/>
      <c r="KC291" s="39"/>
      <c r="KD291" s="39"/>
      <c r="KE291" s="39"/>
      <c r="KF291" s="39"/>
      <c r="KG291" s="39"/>
      <c r="KH291" s="39"/>
      <c r="KI291" s="39"/>
      <c r="KJ291" s="39"/>
      <c r="KK291" s="39"/>
      <c r="KL291" s="39"/>
      <c r="KM291" s="39"/>
      <c r="KN291" s="39"/>
    </row>
    <row r="292" spans="1:300" s="56" customFormat="1" ht="31.95" customHeight="1" x14ac:dyDescent="0.3">
      <c r="A292" s="17" t="s">
        <v>356</v>
      </c>
      <c r="B292" s="18" t="s">
        <v>357</v>
      </c>
      <c r="C292" s="19" t="s">
        <v>33</v>
      </c>
      <c r="D292" s="18" t="s">
        <v>18</v>
      </c>
      <c r="E292" s="20" t="s">
        <v>59</v>
      </c>
      <c r="F292" s="20" t="s">
        <v>1196</v>
      </c>
      <c r="G292" s="21">
        <v>56.000000000000007</v>
      </c>
      <c r="H292" s="21">
        <v>58.800000000000011</v>
      </c>
      <c r="I292" s="22">
        <v>27.000000000000007</v>
      </c>
      <c r="J292" s="23">
        <v>1.3</v>
      </c>
      <c r="K292" s="23">
        <v>31.300000000000008</v>
      </c>
      <c r="L292" s="23" t="s">
        <v>20</v>
      </c>
      <c r="M292" s="23" t="s">
        <v>20</v>
      </c>
      <c r="N292" s="21">
        <f t="shared" si="47"/>
        <v>40.690000000000012</v>
      </c>
      <c r="O292" s="21">
        <f t="shared" si="48"/>
        <v>42.317600000000013</v>
      </c>
      <c r="P292" s="21" t="s">
        <v>20</v>
      </c>
      <c r="Q292" s="21" t="s">
        <v>1332</v>
      </c>
      <c r="R292" s="24">
        <f t="shared" si="44"/>
        <v>0.23076923076923081</v>
      </c>
      <c r="S292" s="29">
        <f t="shared" si="43"/>
        <v>0.28031292517006795</v>
      </c>
      <c r="T292" s="20" t="s">
        <v>21</v>
      </c>
      <c r="U292" s="19" t="s">
        <v>22</v>
      </c>
      <c r="V292" s="20" t="s">
        <v>23</v>
      </c>
      <c r="W292" s="20" t="s">
        <v>808</v>
      </c>
      <c r="X292" s="19" t="s">
        <v>25</v>
      </c>
      <c r="Y292" s="20" t="s">
        <v>26</v>
      </c>
      <c r="Z292" s="20" t="s">
        <v>1003</v>
      </c>
      <c r="AA292" s="20" t="s">
        <v>28</v>
      </c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DT292" s="41"/>
      <c r="DU292" s="41"/>
      <c r="DV292" s="41"/>
      <c r="DW292" s="41"/>
      <c r="DX292" s="41"/>
      <c r="DY292" s="41"/>
      <c r="DZ292" s="41"/>
      <c r="EA292" s="41"/>
      <c r="EB292" s="41"/>
      <c r="EC292" s="41"/>
      <c r="ED292" s="41"/>
      <c r="EE292" s="41"/>
      <c r="EF292" s="41"/>
      <c r="EG292" s="41"/>
      <c r="EH292" s="41"/>
      <c r="EI292" s="41"/>
      <c r="EJ292" s="41"/>
      <c r="EK292" s="41"/>
      <c r="EL292" s="41"/>
      <c r="EM292" s="41"/>
      <c r="EN292" s="41"/>
      <c r="EO292" s="41"/>
      <c r="EP292" s="41"/>
      <c r="EQ292" s="41"/>
      <c r="ER292" s="41"/>
      <c r="ES292" s="41"/>
      <c r="ET292" s="41"/>
      <c r="EU292" s="41"/>
      <c r="EV292" s="41"/>
      <c r="EW292" s="41"/>
      <c r="EX292" s="41"/>
      <c r="EY292" s="41"/>
      <c r="EZ292" s="41"/>
      <c r="FA292" s="41"/>
      <c r="FB292" s="41"/>
      <c r="FC292" s="41"/>
      <c r="FD292" s="41"/>
      <c r="FE292" s="41"/>
      <c r="FF292" s="41"/>
      <c r="FG292" s="41"/>
      <c r="FH292" s="41"/>
      <c r="FI292" s="41"/>
      <c r="FJ292" s="41"/>
      <c r="FK292" s="41"/>
      <c r="FL292" s="41"/>
      <c r="FM292" s="41"/>
      <c r="FN292" s="41"/>
      <c r="FO292" s="41"/>
      <c r="FP292" s="41"/>
      <c r="FQ292" s="41"/>
      <c r="FR292" s="41"/>
      <c r="FS292" s="41"/>
      <c r="FT292" s="41"/>
      <c r="FU292" s="41"/>
      <c r="FV292" s="41"/>
      <c r="FW292" s="41"/>
      <c r="FX292" s="41"/>
      <c r="FY292" s="41"/>
      <c r="FZ292" s="41"/>
      <c r="GA292" s="41"/>
      <c r="GB292" s="41"/>
      <c r="GC292" s="41"/>
      <c r="GD292" s="41"/>
      <c r="GE292" s="41"/>
      <c r="GF292" s="41"/>
      <c r="GG292" s="41"/>
      <c r="GH292" s="41"/>
      <c r="GI292" s="41"/>
      <c r="GJ292" s="41"/>
      <c r="GK292" s="41"/>
      <c r="GL292" s="41"/>
      <c r="GM292" s="41"/>
      <c r="GN292" s="41"/>
      <c r="GO292" s="41"/>
      <c r="GP292" s="41"/>
      <c r="GQ292" s="41"/>
      <c r="GR292" s="41"/>
      <c r="GS292" s="41"/>
      <c r="GT292" s="41"/>
      <c r="GU292" s="41"/>
      <c r="GV292" s="41"/>
      <c r="GW292" s="41"/>
      <c r="GX292" s="41"/>
      <c r="GY292" s="41"/>
      <c r="GZ292" s="41"/>
      <c r="HA292" s="41"/>
      <c r="HB292" s="41"/>
      <c r="HC292" s="41"/>
      <c r="HD292" s="41"/>
      <c r="HE292" s="41"/>
      <c r="HF292" s="41"/>
      <c r="HG292" s="41"/>
      <c r="HH292" s="41"/>
      <c r="HI292" s="41"/>
      <c r="HJ292" s="41"/>
      <c r="HK292" s="41"/>
      <c r="HL292" s="41"/>
      <c r="HM292" s="41"/>
      <c r="HN292" s="41"/>
      <c r="HO292" s="41"/>
      <c r="HP292" s="41"/>
      <c r="HQ292" s="41"/>
      <c r="HR292" s="41"/>
      <c r="HS292" s="41"/>
      <c r="HT292" s="41"/>
      <c r="HU292" s="41"/>
      <c r="HV292" s="41"/>
      <c r="HW292" s="41"/>
      <c r="HX292" s="41"/>
      <c r="HY292" s="41"/>
      <c r="HZ292" s="41"/>
      <c r="IA292" s="41"/>
      <c r="IB292" s="41"/>
      <c r="IC292" s="41"/>
      <c r="ID292" s="41"/>
      <c r="IE292" s="41"/>
      <c r="IF292" s="41"/>
      <c r="IG292" s="41"/>
      <c r="IH292" s="41"/>
      <c r="II292" s="41"/>
      <c r="IJ292" s="41"/>
      <c r="IK292" s="41"/>
      <c r="IL292" s="41"/>
      <c r="IM292" s="41"/>
      <c r="IN292" s="41"/>
      <c r="IO292" s="41"/>
      <c r="IP292" s="41"/>
      <c r="IQ292" s="41"/>
      <c r="IR292" s="41"/>
      <c r="IS292" s="41"/>
      <c r="IT292" s="41"/>
      <c r="IU292" s="41"/>
      <c r="IV292" s="41"/>
      <c r="IW292" s="41"/>
      <c r="IX292" s="41"/>
      <c r="IY292" s="41"/>
      <c r="IZ292" s="41"/>
      <c r="JA292" s="41"/>
      <c r="JB292" s="41"/>
      <c r="JC292" s="41"/>
      <c r="JD292" s="41"/>
      <c r="JE292" s="41"/>
      <c r="JF292" s="41"/>
      <c r="JG292" s="41"/>
      <c r="JH292" s="41"/>
      <c r="JI292" s="41"/>
      <c r="JJ292" s="41"/>
      <c r="JK292" s="41"/>
      <c r="JL292" s="41"/>
      <c r="JM292" s="41"/>
      <c r="JN292" s="41"/>
      <c r="JO292" s="41"/>
      <c r="JP292" s="41"/>
      <c r="JQ292" s="41"/>
      <c r="JR292" s="41"/>
      <c r="JS292" s="41"/>
      <c r="JT292" s="41"/>
      <c r="JU292" s="41"/>
      <c r="JV292" s="41"/>
      <c r="JW292" s="41"/>
      <c r="JX292" s="41"/>
      <c r="JY292" s="41"/>
      <c r="JZ292" s="41"/>
      <c r="KA292" s="41"/>
      <c r="KB292" s="41"/>
      <c r="KC292" s="41"/>
      <c r="KD292" s="41"/>
      <c r="KE292" s="41"/>
      <c r="KF292" s="41"/>
      <c r="KG292" s="41"/>
      <c r="KH292" s="41"/>
      <c r="KI292" s="41"/>
      <c r="KJ292" s="41"/>
      <c r="KK292" s="41"/>
      <c r="KL292" s="41"/>
      <c r="KM292" s="41"/>
      <c r="KN292" s="41"/>
    </row>
    <row r="293" spans="1:300" s="56" customFormat="1" ht="31.95" customHeight="1" x14ac:dyDescent="0.3">
      <c r="A293" s="17" t="s">
        <v>358</v>
      </c>
      <c r="B293" s="18" t="s">
        <v>357</v>
      </c>
      <c r="C293" s="19" t="s">
        <v>17</v>
      </c>
      <c r="D293" s="18" t="s">
        <v>18</v>
      </c>
      <c r="E293" s="20" t="s">
        <v>59</v>
      </c>
      <c r="F293" s="20" t="s">
        <v>1196</v>
      </c>
      <c r="G293" s="21">
        <v>56.000000000000007</v>
      </c>
      <c r="H293" s="21">
        <v>58.800000000000011</v>
      </c>
      <c r="I293" s="22">
        <v>27.000000000000007</v>
      </c>
      <c r="J293" s="23">
        <v>1.3</v>
      </c>
      <c r="K293" s="23">
        <v>31.300000000000008</v>
      </c>
      <c r="L293" s="23" t="s">
        <v>20</v>
      </c>
      <c r="M293" s="23" t="s">
        <v>20</v>
      </c>
      <c r="N293" s="21">
        <f t="shared" si="47"/>
        <v>40.690000000000012</v>
      </c>
      <c r="O293" s="21">
        <f t="shared" si="48"/>
        <v>42.317600000000013</v>
      </c>
      <c r="P293" s="21" t="s">
        <v>20</v>
      </c>
      <c r="Q293" s="21" t="s">
        <v>1332</v>
      </c>
      <c r="R293" s="24">
        <f t="shared" si="44"/>
        <v>0.23076923076923081</v>
      </c>
      <c r="S293" s="29">
        <f t="shared" si="43"/>
        <v>0.28031292517006795</v>
      </c>
      <c r="T293" s="20" t="s">
        <v>21</v>
      </c>
      <c r="U293" s="19" t="s">
        <v>22</v>
      </c>
      <c r="V293" s="20" t="s">
        <v>23</v>
      </c>
      <c r="W293" s="20" t="s">
        <v>808</v>
      </c>
      <c r="X293" s="19" t="s">
        <v>25</v>
      </c>
      <c r="Y293" s="20" t="s">
        <v>26</v>
      </c>
      <c r="Z293" s="20" t="s">
        <v>1003</v>
      </c>
      <c r="AA293" s="20" t="s">
        <v>28</v>
      </c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/>
      <c r="DV293" s="41"/>
      <c r="DW293" s="41"/>
      <c r="DX293" s="41"/>
      <c r="DY293" s="41"/>
      <c r="DZ293" s="41"/>
      <c r="EA293" s="41"/>
      <c r="EB293" s="41"/>
      <c r="EC293" s="41"/>
      <c r="ED293" s="41"/>
      <c r="EE293" s="41"/>
      <c r="EF293" s="41"/>
      <c r="EG293" s="41"/>
      <c r="EH293" s="41"/>
      <c r="EI293" s="41"/>
      <c r="EJ293" s="41"/>
      <c r="EK293" s="41"/>
      <c r="EL293" s="41"/>
      <c r="EM293" s="41"/>
      <c r="EN293" s="41"/>
      <c r="EO293" s="41"/>
      <c r="EP293" s="41"/>
      <c r="EQ293" s="41"/>
      <c r="ER293" s="41"/>
      <c r="ES293" s="41"/>
      <c r="ET293" s="41"/>
      <c r="EU293" s="41"/>
      <c r="EV293" s="41"/>
      <c r="EW293" s="41"/>
      <c r="EX293" s="41"/>
      <c r="EY293" s="41"/>
      <c r="EZ293" s="41"/>
      <c r="FA293" s="41"/>
      <c r="FB293" s="41"/>
      <c r="FC293" s="41"/>
      <c r="FD293" s="41"/>
      <c r="FE293" s="41"/>
      <c r="FF293" s="41"/>
      <c r="FG293" s="41"/>
      <c r="FH293" s="41"/>
      <c r="FI293" s="41"/>
      <c r="FJ293" s="41"/>
      <c r="FK293" s="41"/>
      <c r="FL293" s="41"/>
      <c r="FM293" s="41"/>
      <c r="FN293" s="41"/>
      <c r="FO293" s="41"/>
      <c r="FP293" s="41"/>
      <c r="FQ293" s="41"/>
      <c r="FR293" s="41"/>
      <c r="FS293" s="41"/>
      <c r="FT293" s="41"/>
      <c r="FU293" s="41"/>
      <c r="FV293" s="41"/>
      <c r="FW293" s="41"/>
      <c r="FX293" s="41"/>
      <c r="FY293" s="41"/>
      <c r="FZ293" s="41"/>
      <c r="GA293" s="41"/>
      <c r="GB293" s="41"/>
      <c r="GC293" s="41"/>
      <c r="GD293" s="41"/>
      <c r="GE293" s="41"/>
      <c r="GF293" s="41"/>
      <c r="GG293" s="41"/>
      <c r="GH293" s="41"/>
      <c r="GI293" s="41"/>
      <c r="GJ293" s="41"/>
      <c r="GK293" s="41"/>
      <c r="GL293" s="41"/>
      <c r="GM293" s="41"/>
      <c r="GN293" s="41"/>
      <c r="GO293" s="41"/>
      <c r="GP293" s="41"/>
      <c r="GQ293" s="41"/>
      <c r="GR293" s="41"/>
      <c r="GS293" s="41"/>
      <c r="GT293" s="41"/>
      <c r="GU293" s="41"/>
      <c r="GV293" s="41"/>
      <c r="GW293" s="41"/>
      <c r="GX293" s="41"/>
      <c r="GY293" s="41"/>
      <c r="GZ293" s="41"/>
      <c r="HA293" s="41"/>
      <c r="HB293" s="41"/>
      <c r="HC293" s="41"/>
      <c r="HD293" s="41"/>
      <c r="HE293" s="41"/>
      <c r="HF293" s="41"/>
      <c r="HG293" s="41"/>
      <c r="HH293" s="41"/>
      <c r="HI293" s="41"/>
      <c r="HJ293" s="41"/>
      <c r="HK293" s="41"/>
      <c r="HL293" s="41"/>
      <c r="HM293" s="41"/>
      <c r="HN293" s="41"/>
      <c r="HO293" s="41"/>
      <c r="HP293" s="41"/>
      <c r="HQ293" s="41"/>
      <c r="HR293" s="41"/>
      <c r="HS293" s="41"/>
      <c r="HT293" s="41"/>
      <c r="HU293" s="41"/>
      <c r="HV293" s="41"/>
      <c r="HW293" s="41"/>
      <c r="HX293" s="41"/>
      <c r="HY293" s="41"/>
      <c r="HZ293" s="41"/>
      <c r="IA293" s="41"/>
      <c r="IB293" s="41"/>
      <c r="IC293" s="41"/>
      <c r="ID293" s="41"/>
      <c r="IE293" s="41"/>
      <c r="IF293" s="41"/>
      <c r="IG293" s="41"/>
      <c r="IH293" s="41"/>
      <c r="II293" s="41"/>
      <c r="IJ293" s="41"/>
      <c r="IK293" s="41"/>
      <c r="IL293" s="41"/>
      <c r="IM293" s="41"/>
      <c r="IN293" s="41"/>
      <c r="IO293" s="41"/>
      <c r="IP293" s="41"/>
      <c r="IQ293" s="41"/>
      <c r="IR293" s="41"/>
      <c r="IS293" s="41"/>
      <c r="IT293" s="41"/>
      <c r="IU293" s="41"/>
      <c r="IV293" s="41"/>
      <c r="IW293" s="41"/>
      <c r="IX293" s="41"/>
      <c r="IY293" s="41"/>
      <c r="IZ293" s="41"/>
      <c r="JA293" s="41"/>
      <c r="JB293" s="41"/>
      <c r="JC293" s="41"/>
      <c r="JD293" s="41"/>
      <c r="JE293" s="41"/>
      <c r="JF293" s="41"/>
      <c r="JG293" s="41"/>
      <c r="JH293" s="41"/>
      <c r="JI293" s="41"/>
      <c r="JJ293" s="41"/>
      <c r="JK293" s="41"/>
      <c r="JL293" s="41"/>
      <c r="JM293" s="41"/>
      <c r="JN293" s="41"/>
      <c r="JO293" s="41"/>
      <c r="JP293" s="41"/>
      <c r="JQ293" s="41"/>
      <c r="JR293" s="41"/>
      <c r="JS293" s="41"/>
      <c r="JT293" s="41"/>
      <c r="JU293" s="41"/>
      <c r="JV293" s="41"/>
      <c r="JW293" s="41"/>
      <c r="JX293" s="41"/>
      <c r="JY293" s="41"/>
      <c r="JZ293" s="41"/>
      <c r="KA293" s="41"/>
      <c r="KB293" s="41"/>
      <c r="KC293" s="41"/>
      <c r="KD293" s="41"/>
      <c r="KE293" s="41"/>
      <c r="KF293" s="41"/>
      <c r="KG293" s="41"/>
      <c r="KH293" s="41"/>
      <c r="KI293" s="41"/>
      <c r="KJ293" s="41"/>
      <c r="KK293" s="41"/>
      <c r="KL293" s="41"/>
      <c r="KM293" s="41"/>
      <c r="KN293" s="41"/>
    </row>
    <row r="294" spans="1:300" s="56" customFormat="1" ht="31.95" customHeight="1" x14ac:dyDescent="0.3">
      <c r="A294" s="17" t="s">
        <v>359</v>
      </c>
      <c r="B294" s="18" t="s">
        <v>360</v>
      </c>
      <c r="C294" s="19" t="s">
        <v>33</v>
      </c>
      <c r="D294" s="18" t="s">
        <v>18</v>
      </c>
      <c r="E294" s="20" t="s">
        <v>59</v>
      </c>
      <c r="F294" s="20" t="s">
        <v>1196</v>
      </c>
      <c r="G294" s="21">
        <v>56.000000000000007</v>
      </c>
      <c r="H294" s="21">
        <v>58.800000000000011</v>
      </c>
      <c r="I294" s="22">
        <v>27.000000000000007</v>
      </c>
      <c r="J294" s="23">
        <v>1.3</v>
      </c>
      <c r="K294" s="23">
        <v>31.300000000000008</v>
      </c>
      <c r="L294" s="23" t="s">
        <v>20</v>
      </c>
      <c r="M294" s="23" t="s">
        <v>20</v>
      </c>
      <c r="N294" s="21">
        <f t="shared" si="47"/>
        <v>40.690000000000012</v>
      </c>
      <c r="O294" s="21">
        <f t="shared" si="48"/>
        <v>42.317600000000013</v>
      </c>
      <c r="P294" s="21" t="s">
        <v>20</v>
      </c>
      <c r="Q294" s="21" t="s">
        <v>1332</v>
      </c>
      <c r="R294" s="24">
        <f t="shared" si="44"/>
        <v>0.23076923076923081</v>
      </c>
      <c r="S294" s="29">
        <f t="shared" si="43"/>
        <v>0.28031292517006795</v>
      </c>
      <c r="T294" s="20" t="s">
        <v>21</v>
      </c>
      <c r="U294" s="19" t="s">
        <v>22</v>
      </c>
      <c r="V294" s="20" t="s">
        <v>23</v>
      </c>
      <c r="W294" s="20" t="s">
        <v>808</v>
      </c>
      <c r="X294" s="19" t="s">
        <v>25</v>
      </c>
      <c r="Y294" s="20" t="s">
        <v>26</v>
      </c>
      <c r="Z294" s="20" t="s">
        <v>1003</v>
      </c>
      <c r="AA294" s="20" t="s">
        <v>28</v>
      </c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DT294" s="41"/>
      <c r="DU294" s="41"/>
      <c r="DV294" s="41"/>
      <c r="DW294" s="41"/>
      <c r="DX294" s="41"/>
      <c r="DY294" s="41"/>
      <c r="DZ294" s="41"/>
      <c r="EA294" s="41"/>
      <c r="EB294" s="41"/>
      <c r="EC294" s="41"/>
      <c r="ED294" s="41"/>
      <c r="EE294" s="41"/>
      <c r="EF294" s="41"/>
      <c r="EG294" s="41"/>
      <c r="EH294" s="41"/>
      <c r="EI294" s="41"/>
      <c r="EJ294" s="41"/>
      <c r="EK294" s="41"/>
      <c r="EL294" s="41"/>
      <c r="EM294" s="41"/>
      <c r="EN294" s="41"/>
      <c r="EO294" s="41"/>
      <c r="EP294" s="41"/>
      <c r="EQ294" s="41"/>
      <c r="ER294" s="41"/>
      <c r="ES294" s="41"/>
      <c r="ET294" s="41"/>
      <c r="EU294" s="41"/>
      <c r="EV294" s="41"/>
      <c r="EW294" s="41"/>
      <c r="EX294" s="41"/>
      <c r="EY294" s="41"/>
      <c r="EZ294" s="41"/>
      <c r="FA294" s="41"/>
      <c r="FB294" s="41"/>
      <c r="FC294" s="41"/>
      <c r="FD294" s="41"/>
      <c r="FE294" s="41"/>
      <c r="FF294" s="41"/>
      <c r="FG294" s="41"/>
      <c r="FH294" s="41"/>
      <c r="FI294" s="41"/>
      <c r="FJ294" s="41"/>
      <c r="FK294" s="41"/>
      <c r="FL294" s="41"/>
      <c r="FM294" s="41"/>
      <c r="FN294" s="41"/>
      <c r="FO294" s="41"/>
      <c r="FP294" s="41"/>
      <c r="FQ294" s="41"/>
      <c r="FR294" s="41"/>
      <c r="FS294" s="41"/>
      <c r="FT294" s="41"/>
      <c r="FU294" s="41"/>
      <c r="FV294" s="41"/>
      <c r="FW294" s="41"/>
      <c r="FX294" s="41"/>
      <c r="FY294" s="41"/>
      <c r="FZ294" s="41"/>
      <c r="GA294" s="41"/>
      <c r="GB294" s="41"/>
      <c r="GC294" s="41"/>
      <c r="GD294" s="41"/>
      <c r="GE294" s="41"/>
      <c r="GF294" s="41"/>
      <c r="GG294" s="41"/>
      <c r="GH294" s="41"/>
      <c r="GI294" s="41"/>
      <c r="GJ294" s="41"/>
      <c r="GK294" s="41"/>
      <c r="GL294" s="41"/>
      <c r="GM294" s="41"/>
      <c r="GN294" s="41"/>
      <c r="GO294" s="41"/>
      <c r="GP294" s="41"/>
      <c r="GQ294" s="41"/>
      <c r="GR294" s="41"/>
      <c r="GS294" s="41"/>
      <c r="GT294" s="41"/>
      <c r="GU294" s="41"/>
      <c r="GV294" s="41"/>
      <c r="GW294" s="41"/>
      <c r="GX294" s="41"/>
      <c r="GY294" s="41"/>
      <c r="GZ294" s="41"/>
      <c r="HA294" s="41"/>
      <c r="HB294" s="41"/>
      <c r="HC294" s="41"/>
      <c r="HD294" s="41"/>
      <c r="HE294" s="41"/>
      <c r="HF294" s="41"/>
      <c r="HG294" s="41"/>
      <c r="HH294" s="41"/>
      <c r="HI294" s="41"/>
      <c r="HJ294" s="41"/>
      <c r="HK294" s="41"/>
      <c r="HL294" s="41"/>
      <c r="HM294" s="41"/>
      <c r="HN294" s="41"/>
      <c r="HO294" s="41"/>
      <c r="HP294" s="41"/>
      <c r="HQ294" s="41"/>
      <c r="HR294" s="41"/>
      <c r="HS294" s="41"/>
      <c r="HT294" s="41"/>
      <c r="HU294" s="41"/>
      <c r="HV294" s="41"/>
      <c r="HW294" s="41"/>
      <c r="HX294" s="41"/>
      <c r="HY294" s="41"/>
      <c r="HZ294" s="41"/>
      <c r="IA294" s="41"/>
      <c r="IB294" s="41"/>
      <c r="IC294" s="41"/>
      <c r="ID294" s="41"/>
      <c r="IE294" s="41"/>
      <c r="IF294" s="41"/>
      <c r="IG294" s="41"/>
      <c r="IH294" s="41"/>
      <c r="II294" s="41"/>
      <c r="IJ294" s="41"/>
      <c r="IK294" s="41"/>
      <c r="IL294" s="41"/>
      <c r="IM294" s="41"/>
      <c r="IN294" s="41"/>
      <c r="IO294" s="41"/>
      <c r="IP294" s="41"/>
      <c r="IQ294" s="41"/>
      <c r="IR294" s="41"/>
      <c r="IS294" s="41"/>
      <c r="IT294" s="41"/>
      <c r="IU294" s="41"/>
      <c r="IV294" s="41"/>
      <c r="IW294" s="41"/>
      <c r="IX294" s="41"/>
      <c r="IY294" s="41"/>
      <c r="IZ294" s="41"/>
      <c r="JA294" s="41"/>
      <c r="JB294" s="41"/>
      <c r="JC294" s="41"/>
      <c r="JD294" s="41"/>
      <c r="JE294" s="41"/>
      <c r="JF294" s="41"/>
      <c r="JG294" s="41"/>
      <c r="JH294" s="41"/>
      <c r="JI294" s="41"/>
      <c r="JJ294" s="41"/>
      <c r="JK294" s="41"/>
      <c r="JL294" s="41"/>
      <c r="JM294" s="41"/>
      <c r="JN294" s="41"/>
      <c r="JO294" s="41"/>
      <c r="JP294" s="41"/>
      <c r="JQ294" s="41"/>
      <c r="JR294" s="41"/>
      <c r="JS294" s="41"/>
      <c r="JT294" s="41"/>
      <c r="JU294" s="41"/>
      <c r="JV294" s="41"/>
      <c r="JW294" s="41"/>
      <c r="JX294" s="41"/>
      <c r="JY294" s="41"/>
      <c r="JZ294" s="41"/>
      <c r="KA294" s="41"/>
      <c r="KB294" s="41"/>
      <c r="KC294" s="41"/>
      <c r="KD294" s="41"/>
      <c r="KE294" s="41"/>
      <c r="KF294" s="41"/>
      <c r="KG294" s="41"/>
      <c r="KH294" s="41"/>
      <c r="KI294" s="41"/>
      <c r="KJ294" s="41"/>
      <c r="KK294" s="41"/>
      <c r="KL294" s="41"/>
      <c r="KM294" s="41"/>
      <c r="KN294" s="41"/>
    </row>
    <row r="295" spans="1:300" s="56" customFormat="1" ht="31.95" customHeight="1" x14ac:dyDescent="0.3">
      <c r="A295" s="17" t="s">
        <v>361</v>
      </c>
      <c r="B295" s="18" t="s">
        <v>360</v>
      </c>
      <c r="C295" s="19" t="s">
        <v>17</v>
      </c>
      <c r="D295" s="18" t="s">
        <v>18</v>
      </c>
      <c r="E295" s="20" t="s">
        <v>59</v>
      </c>
      <c r="F295" s="20" t="s">
        <v>1196</v>
      </c>
      <c r="G295" s="21">
        <v>56.000000000000007</v>
      </c>
      <c r="H295" s="21">
        <v>58.800000000000011</v>
      </c>
      <c r="I295" s="22">
        <v>27.000000000000007</v>
      </c>
      <c r="J295" s="23">
        <v>1.3</v>
      </c>
      <c r="K295" s="23">
        <v>31.300000000000008</v>
      </c>
      <c r="L295" s="23" t="s">
        <v>20</v>
      </c>
      <c r="M295" s="23" t="s">
        <v>20</v>
      </c>
      <c r="N295" s="21">
        <f t="shared" si="47"/>
        <v>40.690000000000012</v>
      </c>
      <c r="O295" s="21">
        <f t="shared" si="48"/>
        <v>42.317600000000013</v>
      </c>
      <c r="P295" s="21" t="s">
        <v>20</v>
      </c>
      <c r="Q295" s="21" t="s">
        <v>1332</v>
      </c>
      <c r="R295" s="24">
        <f t="shared" si="44"/>
        <v>0.23076923076923081</v>
      </c>
      <c r="S295" s="29">
        <f t="shared" si="43"/>
        <v>0.28031292517006795</v>
      </c>
      <c r="T295" s="20" t="s">
        <v>21</v>
      </c>
      <c r="U295" s="19" t="s">
        <v>22</v>
      </c>
      <c r="V295" s="20" t="s">
        <v>23</v>
      </c>
      <c r="W295" s="20" t="s">
        <v>808</v>
      </c>
      <c r="X295" s="19" t="s">
        <v>25</v>
      </c>
      <c r="Y295" s="20" t="s">
        <v>26</v>
      </c>
      <c r="Z295" s="20" t="s">
        <v>1003</v>
      </c>
      <c r="AA295" s="20" t="s">
        <v>28</v>
      </c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  <c r="ED295" s="41"/>
      <c r="EE295" s="41"/>
      <c r="EF295" s="41"/>
      <c r="EG295" s="41"/>
      <c r="EH295" s="41"/>
      <c r="EI295" s="41"/>
      <c r="EJ295" s="41"/>
      <c r="EK295" s="41"/>
      <c r="EL295" s="41"/>
      <c r="EM295" s="41"/>
      <c r="EN295" s="41"/>
      <c r="EO295" s="41"/>
      <c r="EP295" s="41"/>
      <c r="EQ295" s="41"/>
      <c r="ER295" s="41"/>
      <c r="ES295" s="41"/>
      <c r="ET295" s="41"/>
      <c r="EU295" s="41"/>
      <c r="EV295" s="41"/>
      <c r="EW295" s="41"/>
      <c r="EX295" s="41"/>
      <c r="EY295" s="41"/>
      <c r="EZ295" s="41"/>
      <c r="FA295" s="41"/>
      <c r="FB295" s="41"/>
      <c r="FC295" s="41"/>
      <c r="FD295" s="41"/>
      <c r="FE295" s="41"/>
      <c r="FF295" s="41"/>
      <c r="FG295" s="41"/>
      <c r="FH295" s="41"/>
      <c r="FI295" s="41"/>
      <c r="FJ295" s="41"/>
      <c r="FK295" s="41"/>
      <c r="FL295" s="41"/>
      <c r="FM295" s="41"/>
      <c r="FN295" s="41"/>
      <c r="FO295" s="41"/>
      <c r="FP295" s="41"/>
      <c r="FQ295" s="41"/>
      <c r="FR295" s="41"/>
      <c r="FS295" s="41"/>
      <c r="FT295" s="41"/>
      <c r="FU295" s="41"/>
      <c r="FV295" s="41"/>
      <c r="FW295" s="41"/>
      <c r="FX295" s="41"/>
      <c r="FY295" s="41"/>
      <c r="FZ295" s="41"/>
      <c r="GA295" s="41"/>
      <c r="GB295" s="41"/>
      <c r="GC295" s="41"/>
      <c r="GD295" s="41"/>
      <c r="GE295" s="41"/>
      <c r="GF295" s="41"/>
      <c r="GG295" s="41"/>
      <c r="GH295" s="41"/>
      <c r="GI295" s="41"/>
      <c r="GJ295" s="41"/>
      <c r="GK295" s="41"/>
      <c r="GL295" s="41"/>
      <c r="GM295" s="41"/>
      <c r="GN295" s="41"/>
      <c r="GO295" s="41"/>
      <c r="GP295" s="41"/>
      <c r="GQ295" s="41"/>
      <c r="GR295" s="41"/>
      <c r="GS295" s="41"/>
      <c r="GT295" s="41"/>
      <c r="GU295" s="41"/>
      <c r="GV295" s="41"/>
      <c r="GW295" s="41"/>
      <c r="GX295" s="41"/>
      <c r="GY295" s="41"/>
      <c r="GZ295" s="41"/>
      <c r="HA295" s="41"/>
      <c r="HB295" s="41"/>
      <c r="HC295" s="41"/>
      <c r="HD295" s="41"/>
      <c r="HE295" s="41"/>
      <c r="HF295" s="41"/>
      <c r="HG295" s="41"/>
      <c r="HH295" s="41"/>
      <c r="HI295" s="41"/>
      <c r="HJ295" s="41"/>
      <c r="HK295" s="41"/>
      <c r="HL295" s="41"/>
      <c r="HM295" s="41"/>
      <c r="HN295" s="41"/>
      <c r="HO295" s="41"/>
      <c r="HP295" s="41"/>
      <c r="HQ295" s="41"/>
      <c r="HR295" s="41"/>
      <c r="HS295" s="41"/>
      <c r="HT295" s="41"/>
      <c r="HU295" s="41"/>
      <c r="HV295" s="41"/>
      <c r="HW295" s="41"/>
      <c r="HX295" s="41"/>
      <c r="HY295" s="41"/>
      <c r="HZ295" s="41"/>
      <c r="IA295" s="41"/>
      <c r="IB295" s="41"/>
      <c r="IC295" s="41"/>
      <c r="ID295" s="41"/>
      <c r="IE295" s="41"/>
      <c r="IF295" s="41"/>
      <c r="IG295" s="41"/>
      <c r="IH295" s="41"/>
      <c r="II295" s="41"/>
      <c r="IJ295" s="41"/>
      <c r="IK295" s="41"/>
      <c r="IL295" s="41"/>
      <c r="IM295" s="41"/>
      <c r="IN295" s="41"/>
      <c r="IO295" s="41"/>
      <c r="IP295" s="41"/>
      <c r="IQ295" s="41"/>
      <c r="IR295" s="41"/>
      <c r="IS295" s="41"/>
      <c r="IT295" s="41"/>
      <c r="IU295" s="41"/>
      <c r="IV295" s="41"/>
      <c r="IW295" s="41"/>
      <c r="IX295" s="41"/>
      <c r="IY295" s="41"/>
      <c r="IZ295" s="41"/>
      <c r="JA295" s="41"/>
      <c r="JB295" s="41"/>
      <c r="JC295" s="41"/>
      <c r="JD295" s="41"/>
      <c r="JE295" s="41"/>
      <c r="JF295" s="41"/>
      <c r="JG295" s="41"/>
      <c r="JH295" s="41"/>
      <c r="JI295" s="41"/>
      <c r="JJ295" s="41"/>
      <c r="JK295" s="41"/>
      <c r="JL295" s="41"/>
      <c r="JM295" s="41"/>
      <c r="JN295" s="41"/>
      <c r="JO295" s="41"/>
      <c r="JP295" s="41"/>
      <c r="JQ295" s="41"/>
      <c r="JR295" s="41"/>
      <c r="JS295" s="41"/>
      <c r="JT295" s="41"/>
      <c r="JU295" s="41"/>
      <c r="JV295" s="41"/>
      <c r="JW295" s="41"/>
      <c r="JX295" s="41"/>
      <c r="JY295" s="41"/>
      <c r="JZ295" s="41"/>
      <c r="KA295" s="41"/>
      <c r="KB295" s="41"/>
      <c r="KC295" s="41"/>
      <c r="KD295" s="41"/>
      <c r="KE295" s="41"/>
      <c r="KF295" s="41"/>
      <c r="KG295" s="41"/>
      <c r="KH295" s="41"/>
      <c r="KI295" s="41"/>
      <c r="KJ295" s="41"/>
      <c r="KK295" s="41"/>
      <c r="KL295" s="41"/>
      <c r="KM295" s="41"/>
      <c r="KN295" s="41"/>
    </row>
    <row r="296" spans="1:300" s="56" customFormat="1" ht="31.95" customHeight="1" x14ac:dyDescent="0.3">
      <c r="A296" s="17" t="s">
        <v>362</v>
      </c>
      <c r="B296" s="18" t="s">
        <v>363</v>
      </c>
      <c r="C296" s="19" t="s">
        <v>77</v>
      </c>
      <c r="D296" s="18" t="s">
        <v>18</v>
      </c>
      <c r="E296" s="20" t="s">
        <v>78</v>
      </c>
      <c r="F296" s="20" t="s">
        <v>1173</v>
      </c>
      <c r="G296" s="21">
        <v>52.600000000000009</v>
      </c>
      <c r="H296" s="21">
        <v>55.230000000000011</v>
      </c>
      <c r="I296" s="22">
        <v>23.600000000000005</v>
      </c>
      <c r="J296" s="23">
        <v>1.3</v>
      </c>
      <c r="K296" s="23">
        <v>27.900000000000006</v>
      </c>
      <c r="L296" s="23" t="s">
        <v>20</v>
      </c>
      <c r="M296" s="23" t="s">
        <v>20</v>
      </c>
      <c r="N296" s="21">
        <f t="shared" si="47"/>
        <v>36.27000000000001</v>
      </c>
      <c r="O296" s="21">
        <f t="shared" si="48"/>
        <v>37.720800000000011</v>
      </c>
      <c r="P296" s="21" t="s">
        <v>20</v>
      </c>
      <c r="Q296" s="21" t="s">
        <v>1332</v>
      </c>
      <c r="R296" s="24">
        <f t="shared" si="44"/>
        <v>0.23076923076923084</v>
      </c>
      <c r="S296" s="29">
        <f t="shared" si="43"/>
        <v>0.31702335687126554</v>
      </c>
      <c r="T296" s="20" t="s">
        <v>21</v>
      </c>
      <c r="U296" s="19" t="s">
        <v>22</v>
      </c>
      <c r="V296" s="20" t="s">
        <v>23</v>
      </c>
      <c r="W296" s="20" t="s">
        <v>808</v>
      </c>
      <c r="X296" s="19" t="s">
        <v>25</v>
      </c>
      <c r="Y296" s="20" t="s">
        <v>26</v>
      </c>
      <c r="Z296" s="20" t="s">
        <v>1003</v>
      </c>
      <c r="AA296" s="20" t="s">
        <v>28</v>
      </c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  <c r="DY296" s="41"/>
      <c r="DZ296" s="41"/>
      <c r="EA296" s="41"/>
      <c r="EB296" s="41"/>
      <c r="EC296" s="41"/>
      <c r="ED296" s="41"/>
      <c r="EE296" s="41"/>
      <c r="EF296" s="41"/>
      <c r="EG296" s="41"/>
      <c r="EH296" s="41"/>
      <c r="EI296" s="41"/>
      <c r="EJ296" s="41"/>
      <c r="EK296" s="41"/>
      <c r="EL296" s="41"/>
      <c r="EM296" s="41"/>
      <c r="EN296" s="41"/>
      <c r="EO296" s="41"/>
      <c r="EP296" s="41"/>
      <c r="EQ296" s="41"/>
      <c r="ER296" s="41"/>
      <c r="ES296" s="41"/>
      <c r="ET296" s="41"/>
      <c r="EU296" s="41"/>
      <c r="EV296" s="41"/>
      <c r="EW296" s="41"/>
      <c r="EX296" s="41"/>
      <c r="EY296" s="41"/>
      <c r="EZ296" s="41"/>
      <c r="FA296" s="41"/>
      <c r="FB296" s="41"/>
      <c r="FC296" s="41"/>
      <c r="FD296" s="41"/>
      <c r="FE296" s="41"/>
      <c r="FF296" s="41"/>
      <c r="FG296" s="41"/>
      <c r="FH296" s="41"/>
      <c r="FI296" s="41"/>
      <c r="FJ296" s="41"/>
      <c r="FK296" s="41"/>
      <c r="FL296" s="41"/>
      <c r="FM296" s="41"/>
      <c r="FN296" s="41"/>
      <c r="FO296" s="41"/>
      <c r="FP296" s="41"/>
      <c r="FQ296" s="41"/>
      <c r="FR296" s="41"/>
      <c r="FS296" s="41"/>
      <c r="FT296" s="41"/>
      <c r="FU296" s="41"/>
      <c r="FV296" s="41"/>
      <c r="FW296" s="41"/>
      <c r="FX296" s="41"/>
      <c r="FY296" s="41"/>
      <c r="FZ296" s="41"/>
      <c r="GA296" s="41"/>
      <c r="GB296" s="41"/>
      <c r="GC296" s="41"/>
      <c r="GD296" s="41"/>
      <c r="GE296" s="41"/>
      <c r="GF296" s="41"/>
      <c r="GG296" s="41"/>
      <c r="GH296" s="41"/>
      <c r="GI296" s="41"/>
      <c r="GJ296" s="41"/>
      <c r="GK296" s="41"/>
      <c r="GL296" s="41"/>
      <c r="GM296" s="41"/>
      <c r="GN296" s="41"/>
      <c r="GO296" s="41"/>
      <c r="GP296" s="41"/>
      <c r="GQ296" s="41"/>
      <c r="GR296" s="41"/>
      <c r="GS296" s="41"/>
      <c r="GT296" s="41"/>
      <c r="GU296" s="41"/>
      <c r="GV296" s="41"/>
      <c r="GW296" s="41"/>
      <c r="GX296" s="41"/>
      <c r="GY296" s="41"/>
      <c r="GZ296" s="41"/>
      <c r="HA296" s="41"/>
      <c r="HB296" s="41"/>
      <c r="HC296" s="41"/>
      <c r="HD296" s="41"/>
      <c r="HE296" s="41"/>
      <c r="HF296" s="41"/>
      <c r="HG296" s="41"/>
      <c r="HH296" s="41"/>
      <c r="HI296" s="41"/>
      <c r="HJ296" s="41"/>
      <c r="HK296" s="41"/>
      <c r="HL296" s="41"/>
      <c r="HM296" s="41"/>
      <c r="HN296" s="41"/>
      <c r="HO296" s="41"/>
      <c r="HP296" s="41"/>
      <c r="HQ296" s="41"/>
      <c r="HR296" s="41"/>
      <c r="HS296" s="41"/>
      <c r="HT296" s="41"/>
      <c r="HU296" s="41"/>
      <c r="HV296" s="41"/>
      <c r="HW296" s="41"/>
      <c r="HX296" s="41"/>
      <c r="HY296" s="41"/>
      <c r="HZ296" s="41"/>
      <c r="IA296" s="41"/>
      <c r="IB296" s="41"/>
      <c r="IC296" s="41"/>
      <c r="ID296" s="41"/>
      <c r="IE296" s="41"/>
      <c r="IF296" s="41"/>
      <c r="IG296" s="41"/>
      <c r="IH296" s="41"/>
      <c r="II296" s="41"/>
      <c r="IJ296" s="41"/>
      <c r="IK296" s="41"/>
      <c r="IL296" s="41"/>
      <c r="IM296" s="41"/>
      <c r="IN296" s="41"/>
      <c r="IO296" s="41"/>
      <c r="IP296" s="41"/>
      <c r="IQ296" s="41"/>
      <c r="IR296" s="41"/>
      <c r="IS296" s="41"/>
      <c r="IT296" s="41"/>
      <c r="IU296" s="41"/>
      <c r="IV296" s="41"/>
      <c r="IW296" s="41"/>
      <c r="IX296" s="41"/>
      <c r="IY296" s="41"/>
      <c r="IZ296" s="41"/>
      <c r="JA296" s="41"/>
      <c r="JB296" s="41"/>
      <c r="JC296" s="41"/>
      <c r="JD296" s="41"/>
      <c r="JE296" s="41"/>
      <c r="JF296" s="41"/>
      <c r="JG296" s="41"/>
      <c r="JH296" s="41"/>
      <c r="JI296" s="41"/>
      <c r="JJ296" s="41"/>
      <c r="JK296" s="41"/>
      <c r="JL296" s="41"/>
      <c r="JM296" s="41"/>
      <c r="JN296" s="41"/>
      <c r="JO296" s="41"/>
      <c r="JP296" s="41"/>
      <c r="JQ296" s="41"/>
      <c r="JR296" s="41"/>
      <c r="JS296" s="41"/>
      <c r="JT296" s="41"/>
      <c r="JU296" s="41"/>
      <c r="JV296" s="41"/>
      <c r="JW296" s="41"/>
      <c r="JX296" s="41"/>
      <c r="JY296" s="41"/>
      <c r="JZ296" s="41"/>
      <c r="KA296" s="41"/>
      <c r="KB296" s="41"/>
      <c r="KC296" s="41"/>
      <c r="KD296" s="41"/>
      <c r="KE296" s="41"/>
      <c r="KF296" s="41"/>
      <c r="KG296" s="41"/>
      <c r="KH296" s="41"/>
      <c r="KI296" s="41"/>
      <c r="KJ296" s="41"/>
      <c r="KK296" s="41"/>
      <c r="KL296" s="41"/>
      <c r="KM296" s="41"/>
      <c r="KN296" s="41"/>
    </row>
    <row r="297" spans="1:300" s="56" customFormat="1" ht="31.95" customHeight="1" x14ac:dyDescent="0.3">
      <c r="A297" s="17" t="s">
        <v>1055</v>
      </c>
      <c r="B297" s="18" t="s">
        <v>365</v>
      </c>
      <c r="C297" s="19" t="s">
        <v>29</v>
      </c>
      <c r="D297" s="18" t="s">
        <v>36</v>
      </c>
      <c r="E297" s="20" t="s">
        <v>80</v>
      </c>
      <c r="F297" s="20" t="s">
        <v>1183</v>
      </c>
      <c r="G297" s="21">
        <v>49.900000000000006</v>
      </c>
      <c r="H297" s="21">
        <v>52.395000000000003</v>
      </c>
      <c r="I297" s="22">
        <v>24.900000000000006</v>
      </c>
      <c r="J297" s="23">
        <v>1.1000000000000001</v>
      </c>
      <c r="K297" s="23">
        <v>29</v>
      </c>
      <c r="L297" s="23">
        <v>31</v>
      </c>
      <c r="M297" s="23">
        <v>2</v>
      </c>
      <c r="N297" s="21">
        <f t="shared" si="47"/>
        <v>37.700000000000003</v>
      </c>
      <c r="O297" s="21">
        <f t="shared" si="48"/>
        <v>39.208000000000006</v>
      </c>
      <c r="P297" s="21">
        <f>N297+M297</f>
        <v>39.700000000000003</v>
      </c>
      <c r="Q297" s="21">
        <f>O297+M297</f>
        <v>41.208000000000006</v>
      </c>
      <c r="R297" s="24">
        <f t="shared" si="44"/>
        <v>0.23076923076923084</v>
      </c>
      <c r="S297" s="29">
        <f t="shared" si="43"/>
        <v>0.25168432102299831</v>
      </c>
      <c r="T297" s="20" t="s">
        <v>21</v>
      </c>
      <c r="U297" s="42" t="s">
        <v>30</v>
      </c>
      <c r="V297" s="20" t="s">
        <v>23</v>
      </c>
      <c r="W297" s="20" t="s">
        <v>808</v>
      </c>
      <c r="X297" s="19" t="s">
        <v>25</v>
      </c>
      <c r="Y297" s="20" t="s">
        <v>412</v>
      </c>
      <c r="Z297" s="20" t="s">
        <v>1005</v>
      </c>
      <c r="AA297" s="20" t="s">
        <v>28</v>
      </c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  <c r="EA297" s="41"/>
      <c r="EB297" s="41"/>
      <c r="EC297" s="41"/>
      <c r="ED297" s="41"/>
      <c r="EE297" s="41"/>
      <c r="EF297" s="41"/>
      <c r="EG297" s="41"/>
      <c r="EH297" s="41"/>
      <c r="EI297" s="41"/>
      <c r="EJ297" s="41"/>
      <c r="EK297" s="41"/>
      <c r="EL297" s="41"/>
      <c r="EM297" s="41"/>
      <c r="EN297" s="41"/>
      <c r="EO297" s="41"/>
      <c r="EP297" s="41"/>
      <c r="EQ297" s="41"/>
      <c r="ER297" s="41"/>
      <c r="ES297" s="41"/>
      <c r="ET297" s="41"/>
      <c r="EU297" s="41"/>
      <c r="EV297" s="41"/>
      <c r="EW297" s="41"/>
      <c r="EX297" s="41"/>
      <c r="EY297" s="41"/>
      <c r="EZ297" s="41"/>
      <c r="FA297" s="41"/>
      <c r="FB297" s="41"/>
      <c r="FC297" s="41"/>
      <c r="FD297" s="41"/>
      <c r="FE297" s="41"/>
      <c r="FF297" s="41"/>
      <c r="FG297" s="41"/>
      <c r="FH297" s="41"/>
      <c r="FI297" s="41"/>
      <c r="FJ297" s="41"/>
      <c r="FK297" s="41"/>
      <c r="FL297" s="41"/>
      <c r="FM297" s="41"/>
      <c r="FN297" s="41"/>
      <c r="FO297" s="41"/>
      <c r="FP297" s="41"/>
      <c r="FQ297" s="41"/>
      <c r="FR297" s="41"/>
      <c r="FS297" s="41"/>
      <c r="FT297" s="41"/>
      <c r="FU297" s="41"/>
      <c r="FV297" s="41"/>
      <c r="FW297" s="41"/>
      <c r="FX297" s="41"/>
      <c r="FY297" s="41"/>
      <c r="FZ297" s="41"/>
      <c r="GA297" s="41"/>
      <c r="GB297" s="41"/>
      <c r="GC297" s="41"/>
      <c r="GD297" s="41"/>
      <c r="GE297" s="41"/>
      <c r="GF297" s="41"/>
      <c r="GG297" s="41"/>
      <c r="GH297" s="41"/>
      <c r="GI297" s="41"/>
      <c r="GJ297" s="41"/>
      <c r="GK297" s="41"/>
      <c r="GL297" s="41"/>
      <c r="GM297" s="41"/>
      <c r="GN297" s="41"/>
      <c r="GO297" s="41"/>
      <c r="GP297" s="41"/>
      <c r="GQ297" s="41"/>
      <c r="GR297" s="41"/>
      <c r="GS297" s="41"/>
      <c r="GT297" s="41"/>
      <c r="GU297" s="41"/>
      <c r="GV297" s="41"/>
      <c r="GW297" s="41"/>
      <c r="GX297" s="41"/>
      <c r="GY297" s="41"/>
      <c r="GZ297" s="41"/>
      <c r="HA297" s="41"/>
      <c r="HB297" s="41"/>
      <c r="HC297" s="41"/>
      <c r="HD297" s="41"/>
      <c r="HE297" s="41"/>
      <c r="HF297" s="41"/>
      <c r="HG297" s="41"/>
      <c r="HH297" s="41"/>
      <c r="HI297" s="41"/>
      <c r="HJ297" s="41"/>
      <c r="HK297" s="41"/>
      <c r="HL297" s="41"/>
      <c r="HM297" s="41"/>
      <c r="HN297" s="41"/>
      <c r="HO297" s="41"/>
      <c r="HP297" s="41"/>
      <c r="HQ297" s="41"/>
      <c r="HR297" s="41"/>
      <c r="HS297" s="41"/>
      <c r="HT297" s="41"/>
      <c r="HU297" s="41"/>
      <c r="HV297" s="41"/>
      <c r="HW297" s="41"/>
      <c r="HX297" s="41"/>
      <c r="HY297" s="41"/>
      <c r="HZ297" s="41"/>
      <c r="IA297" s="41"/>
      <c r="IB297" s="41"/>
      <c r="IC297" s="41"/>
      <c r="ID297" s="41"/>
      <c r="IE297" s="41"/>
      <c r="IF297" s="41"/>
      <c r="IG297" s="41"/>
      <c r="IH297" s="41"/>
      <c r="II297" s="41"/>
      <c r="IJ297" s="41"/>
      <c r="IK297" s="41"/>
      <c r="IL297" s="41"/>
      <c r="IM297" s="41"/>
      <c r="IN297" s="41"/>
      <c r="IO297" s="41"/>
      <c r="IP297" s="41"/>
      <c r="IQ297" s="41"/>
      <c r="IR297" s="41"/>
      <c r="IS297" s="41"/>
      <c r="IT297" s="41"/>
      <c r="IU297" s="41"/>
      <c r="IV297" s="41"/>
      <c r="IW297" s="41"/>
      <c r="IX297" s="41"/>
      <c r="IY297" s="41"/>
      <c r="IZ297" s="41"/>
      <c r="JA297" s="41"/>
      <c r="JB297" s="41"/>
      <c r="JC297" s="41"/>
      <c r="JD297" s="41"/>
      <c r="JE297" s="41"/>
      <c r="JF297" s="41"/>
      <c r="JG297" s="41"/>
      <c r="JH297" s="41"/>
      <c r="JI297" s="41"/>
      <c r="JJ297" s="41"/>
      <c r="JK297" s="41"/>
      <c r="JL297" s="41"/>
      <c r="JM297" s="41"/>
      <c r="JN297" s="41"/>
      <c r="JO297" s="41"/>
      <c r="JP297" s="41"/>
      <c r="JQ297" s="41"/>
      <c r="JR297" s="41"/>
      <c r="JS297" s="41"/>
      <c r="JT297" s="41"/>
      <c r="JU297" s="41"/>
      <c r="JV297" s="41"/>
      <c r="JW297" s="41"/>
      <c r="JX297" s="41"/>
      <c r="JY297" s="41"/>
      <c r="JZ297" s="41"/>
      <c r="KA297" s="41"/>
      <c r="KB297" s="41"/>
      <c r="KC297" s="41"/>
      <c r="KD297" s="41"/>
      <c r="KE297" s="41"/>
      <c r="KF297" s="41"/>
      <c r="KG297" s="41"/>
      <c r="KH297" s="41"/>
      <c r="KI297" s="41"/>
      <c r="KJ297" s="41"/>
      <c r="KK297" s="41"/>
      <c r="KL297" s="41"/>
      <c r="KM297" s="41"/>
      <c r="KN297" s="41"/>
    </row>
    <row r="298" spans="1:300" s="56" customFormat="1" ht="31.95" customHeight="1" x14ac:dyDescent="0.3">
      <c r="A298" s="17" t="s">
        <v>364</v>
      </c>
      <c r="B298" s="18" t="s">
        <v>365</v>
      </c>
      <c r="C298" s="19" t="s">
        <v>17</v>
      </c>
      <c r="D298" s="18" t="s">
        <v>18</v>
      </c>
      <c r="E298" s="20" t="s">
        <v>80</v>
      </c>
      <c r="F298" s="20" t="s">
        <v>1183</v>
      </c>
      <c r="G298" s="21">
        <v>48.7</v>
      </c>
      <c r="H298" s="21">
        <v>51.135000000000005</v>
      </c>
      <c r="I298" s="22">
        <v>23.700000000000003</v>
      </c>
      <c r="J298" s="23">
        <v>1.3</v>
      </c>
      <c r="K298" s="23">
        <v>28</v>
      </c>
      <c r="L298" s="23" t="s">
        <v>20</v>
      </c>
      <c r="M298" s="23" t="s">
        <v>20</v>
      </c>
      <c r="N298" s="21">
        <f t="shared" si="47"/>
        <v>36.4</v>
      </c>
      <c r="O298" s="21">
        <f t="shared" si="48"/>
        <v>37.856000000000002</v>
      </c>
      <c r="P298" s="21" t="s">
        <v>20</v>
      </c>
      <c r="Q298" s="21" t="s">
        <v>1332</v>
      </c>
      <c r="R298" s="24">
        <f t="shared" si="44"/>
        <v>0.23076923076923073</v>
      </c>
      <c r="S298" s="29">
        <f t="shared" si="43"/>
        <v>0.25968514715947982</v>
      </c>
      <c r="T298" s="20" t="s">
        <v>21</v>
      </c>
      <c r="U298" s="19" t="s">
        <v>22</v>
      </c>
      <c r="V298" s="20" t="s">
        <v>23</v>
      </c>
      <c r="W298" s="20" t="s">
        <v>808</v>
      </c>
      <c r="X298" s="19" t="s">
        <v>25</v>
      </c>
      <c r="Y298" s="20" t="s">
        <v>26</v>
      </c>
      <c r="Z298" s="20" t="s">
        <v>1003</v>
      </c>
      <c r="AA298" s="20" t="s">
        <v>28</v>
      </c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  <c r="DY298" s="41"/>
      <c r="DZ298" s="41"/>
      <c r="EA298" s="41"/>
      <c r="EB298" s="41"/>
      <c r="EC298" s="41"/>
      <c r="ED298" s="41"/>
      <c r="EE298" s="41"/>
      <c r="EF298" s="41"/>
      <c r="EG298" s="41"/>
      <c r="EH298" s="41"/>
      <c r="EI298" s="41"/>
      <c r="EJ298" s="41"/>
      <c r="EK298" s="41"/>
      <c r="EL298" s="41"/>
      <c r="EM298" s="41"/>
      <c r="EN298" s="41"/>
      <c r="EO298" s="41"/>
      <c r="EP298" s="41"/>
      <c r="EQ298" s="41"/>
      <c r="ER298" s="41"/>
      <c r="ES298" s="41"/>
      <c r="ET298" s="41"/>
      <c r="EU298" s="41"/>
      <c r="EV298" s="41"/>
      <c r="EW298" s="41"/>
      <c r="EX298" s="41"/>
      <c r="EY298" s="41"/>
      <c r="EZ298" s="41"/>
      <c r="FA298" s="41"/>
      <c r="FB298" s="41"/>
      <c r="FC298" s="41"/>
      <c r="FD298" s="41"/>
      <c r="FE298" s="41"/>
      <c r="FF298" s="41"/>
      <c r="FG298" s="41"/>
      <c r="FH298" s="41"/>
      <c r="FI298" s="41"/>
      <c r="FJ298" s="41"/>
      <c r="FK298" s="41"/>
      <c r="FL298" s="41"/>
      <c r="FM298" s="41"/>
      <c r="FN298" s="41"/>
      <c r="FO298" s="41"/>
      <c r="FP298" s="41"/>
      <c r="FQ298" s="41"/>
      <c r="FR298" s="41"/>
      <c r="FS298" s="41"/>
      <c r="FT298" s="41"/>
      <c r="FU298" s="41"/>
      <c r="FV298" s="41"/>
      <c r="FW298" s="41"/>
      <c r="FX298" s="41"/>
      <c r="FY298" s="41"/>
      <c r="FZ298" s="41"/>
      <c r="GA298" s="41"/>
      <c r="GB298" s="41"/>
      <c r="GC298" s="41"/>
      <c r="GD298" s="41"/>
      <c r="GE298" s="41"/>
      <c r="GF298" s="41"/>
      <c r="GG298" s="41"/>
      <c r="GH298" s="41"/>
      <c r="GI298" s="41"/>
      <c r="GJ298" s="41"/>
      <c r="GK298" s="41"/>
      <c r="GL298" s="41"/>
      <c r="GM298" s="41"/>
      <c r="GN298" s="41"/>
      <c r="GO298" s="41"/>
      <c r="GP298" s="41"/>
      <c r="GQ298" s="41"/>
      <c r="GR298" s="41"/>
      <c r="GS298" s="41"/>
      <c r="GT298" s="41"/>
      <c r="GU298" s="41"/>
      <c r="GV298" s="41"/>
      <c r="GW298" s="41"/>
      <c r="GX298" s="41"/>
      <c r="GY298" s="41"/>
      <c r="GZ298" s="41"/>
      <c r="HA298" s="41"/>
      <c r="HB298" s="41"/>
      <c r="HC298" s="41"/>
      <c r="HD298" s="41"/>
      <c r="HE298" s="41"/>
      <c r="HF298" s="41"/>
      <c r="HG298" s="41"/>
      <c r="HH298" s="41"/>
      <c r="HI298" s="41"/>
      <c r="HJ298" s="41"/>
      <c r="HK298" s="41"/>
      <c r="HL298" s="41"/>
      <c r="HM298" s="41"/>
      <c r="HN298" s="41"/>
      <c r="HO298" s="41"/>
      <c r="HP298" s="41"/>
      <c r="HQ298" s="41"/>
      <c r="HR298" s="41"/>
      <c r="HS298" s="41"/>
      <c r="HT298" s="41"/>
      <c r="HU298" s="41"/>
      <c r="HV298" s="41"/>
      <c r="HW298" s="41"/>
      <c r="HX298" s="41"/>
      <c r="HY298" s="41"/>
      <c r="HZ298" s="41"/>
      <c r="IA298" s="41"/>
      <c r="IB298" s="41"/>
      <c r="IC298" s="41"/>
      <c r="ID298" s="41"/>
      <c r="IE298" s="41"/>
      <c r="IF298" s="41"/>
      <c r="IG298" s="41"/>
      <c r="IH298" s="41"/>
      <c r="II298" s="41"/>
      <c r="IJ298" s="41"/>
      <c r="IK298" s="41"/>
      <c r="IL298" s="41"/>
      <c r="IM298" s="41"/>
      <c r="IN298" s="41"/>
      <c r="IO298" s="41"/>
      <c r="IP298" s="41"/>
      <c r="IQ298" s="41"/>
      <c r="IR298" s="41"/>
      <c r="IS298" s="41"/>
      <c r="IT298" s="41"/>
      <c r="IU298" s="41"/>
      <c r="IV298" s="41"/>
      <c r="IW298" s="41"/>
      <c r="IX298" s="41"/>
      <c r="IY298" s="41"/>
      <c r="IZ298" s="41"/>
      <c r="JA298" s="41"/>
      <c r="JB298" s="41"/>
      <c r="JC298" s="41"/>
      <c r="JD298" s="41"/>
      <c r="JE298" s="41"/>
      <c r="JF298" s="41"/>
      <c r="JG298" s="41"/>
      <c r="JH298" s="41"/>
      <c r="JI298" s="41"/>
      <c r="JJ298" s="41"/>
      <c r="JK298" s="41"/>
      <c r="JL298" s="41"/>
      <c r="JM298" s="41"/>
      <c r="JN298" s="41"/>
      <c r="JO298" s="41"/>
      <c r="JP298" s="41"/>
      <c r="JQ298" s="41"/>
      <c r="JR298" s="41"/>
      <c r="JS298" s="41"/>
      <c r="JT298" s="41"/>
      <c r="JU298" s="41"/>
      <c r="JV298" s="41"/>
      <c r="JW298" s="41"/>
      <c r="JX298" s="41"/>
      <c r="JY298" s="41"/>
      <c r="JZ298" s="41"/>
      <c r="KA298" s="41"/>
      <c r="KB298" s="41"/>
      <c r="KC298" s="41"/>
      <c r="KD298" s="41"/>
      <c r="KE298" s="41"/>
      <c r="KF298" s="41"/>
      <c r="KG298" s="41"/>
      <c r="KH298" s="41"/>
      <c r="KI298" s="41"/>
      <c r="KJ298" s="41"/>
      <c r="KK298" s="41"/>
      <c r="KL298" s="41"/>
      <c r="KM298" s="41"/>
      <c r="KN298" s="41"/>
    </row>
    <row r="299" spans="1:300" s="56" customFormat="1" ht="31.95" customHeight="1" x14ac:dyDescent="0.3">
      <c r="A299" s="17" t="s">
        <v>366</v>
      </c>
      <c r="B299" s="18" t="s">
        <v>365</v>
      </c>
      <c r="C299" s="19" t="s">
        <v>29</v>
      </c>
      <c r="D299" s="18" t="s">
        <v>39</v>
      </c>
      <c r="E299" s="20" t="s">
        <v>80</v>
      </c>
      <c r="F299" s="20" t="s">
        <v>1183</v>
      </c>
      <c r="G299" s="21">
        <v>46.400000000000006</v>
      </c>
      <c r="H299" s="21">
        <v>48.720000000000006</v>
      </c>
      <c r="I299" s="22">
        <v>21.400000000000006</v>
      </c>
      <c r="J299" s="23">
        <v>0.9</v>
      </c>
      <c r="K299" s="23">
        <v>25.299999999999997</v>
      </c>
      <c r="L299" s="23">
        <v>27.299999999999997</v>
      </c>
      <c r="M299" s="23">
        <v>2</v>
      </c>
      <c r="N299" s="21">
        <f t="shared" si="47"/>
        <v>32.89</v>
      </c>
      <c r="O299" s="21">
        <f t="shared" si="48"/>
        <v>34.205600000000004</v>
      </c>
      <c r="P299" s="21">
        <f>N299+M299</f>
        <v>34.89</v>
      </c>
      <c r="Q299" s="21">
        <f>O299+M299</f>
        <v>36.205600000000004</v>
      </c>
      <c r="R299" s="24">
        <f t="shared" si="44"/>
        <v>0.23076923076923087</v>
      </c>
      <c r="S299" s="29">
        <f t="shared" si="43"/>
        <v>0.29791461412151066</v>
      </c>
      <c r="T299" s="20" t="s">
        <v>21</v>
      </c>
      <c r="U299" s="42" t="s">
        <v>30</v>
      </c>
      <c r="V299" s="20" t="s">
        <v>23</v>
      </c>
      <c r="W299" s="20" t="s">
        <v>808</v>
      </c>
      <c r="X299" s="19" t="s">
        <v>25</v>
      </c>
      <c r="Y299" s="20" t="s">
        <v>462</v>
      </c>
      <c r="Z299" s="20" t="s">
        <v>1004</v>
      </c>
      <c r="AA299" s="20" t="s">
        <v>28</v>
      </c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  <c r="EA299" s="41"/>
      <c r="EB299" s="41"/>
      <c r="EC299" s="41"/>
      <c r="ED299" s="41"/>
      <c r="EE299" s="41"/>
      <c r="EF299" s="41"/>
      <c r="EG299" s="41"/>
      <c r="EH299" s="41"/>
      <c r="EI299" s="41"/>
      <c r="EJ299" s="41"/>
      <c r="EK299" s="41"/>
      <c r="EL299" s="41"/>
      <c r="EM299" s="41"/>
      <c r="EN299" s="41"/>
      <c r="EO299" s="41"/>
      <c r="EP299" s="41"/>
      <c r="EQ299" s="41"/>
      <c r="ER299" s="41"/>
      <c r="ES299" s="41"/>
      <c r="ET299" s="41"/>
      <c r="EU299" s="41"/>
      <c r="EV299" s="41"/>
      <c r="EW299" s="41"/>
      <c r="EX299" s="41"/>
      <c r="EY299" s="41"/>
      <c r="EZ299" s="41"/>
      <c r="FA299" s="41"/>
      <c r="FB299" s="41"/>
      <c r="FC299" s="41"/>
      <c r="FD299" s="41"/>
      <c r="FE299" s="41"/>
      <c r="FF299" s="41"/>
      <c r="FG299" s="41"/>
      <c r="FH299" s="41"/>
      <c r="FI299" s="41"/>
      <c r="FJ299" s="41"/>
      <c r="FK299" s="41"/>
      <c r="FL299" s="41"/>
      <c r="FM299" s="41"/>
      <c r="FN299" s="41"/>
      <c r="FO299" s="41"/>
      <c r="FP299" s="41"/>
      <c r="FQ299" s="41"/>
      <c r="FR299" s="41"/>
      <c r="FS299" s="41"/>
      <c r="FT299" s="41"/>
      <c r="FU299" s="41"/>
      <c r="FV299" s="41"/>
      <c r="FW299" s="41"/>
      <c r="FX299" s="41"/>
      <c r="FY299" s="41"/>
      <c r="FZ299" s="41"/>
      <c r="GA299" s="41"/>
      <c r="GB299" s="41"/>
      <c r="GC299" s="41"/>
      <c r="GD299" s="41"/>
      <c r="GE299" s="41"/>
      <c r="GF299" s="41"/>
      <c r="GG299" s="41"/>
      <c r="GH299" s="41"/>
      <c r="GI299" s="41"/>
      <c r="GJ299" s="41"/>
      <c r="GK299" s="41"/>
      <c r="GL299" s="41"/>
      <c r="GM299" s="41"/>
      <c r="GN299" s="41"/>
      <c r="GO299" s="41"/>
      <c r="GP299" s="41"/>
      <c r="GQ299" s="41"/>
      <c r="GR299" s="41"/>
      <c r="GS299" s="41"/>
      <c r="GT299" s="41"/>
      <c r="GU299" s="41"/>
      <c r="GV299" s="41"/>
      <c r="GW299" s="41"/>
      <c r="GX299" s="41"/>
      <c r="GY299" s="41"/>
      <c r="GZ299" s="41"/>
      <c r="HA299" s="41"/>
      <c r="HB299" s="41"/>
      <c r="HC299" s="41"/>
      <c r="HD299" s="41"/>
      <c r="HE299" s="41"/>
      <c r="HF299" s="41"/>
      <c r="HG299" s="41"/>
      <c r="HH299" s="41"/>
      <c r="HI299" s="41"/>
      <c r="HJ299" s="41"/>
      <c r="HK299" s="41"/>
      <c r="HL299" s="41"/>
      <c r="HM299" s="41"/>
      <c r="HN299" s="41"/>
      <c r="HO299" s="41"/>
      <c r="HP299" s="41"/>
      <c r="HQ299" s="41"/>
      <c r="HR299" s="41"/>
      <c r="HS299" s="41"/>
      <c r="HT299" s="41"/>
      <c r="HU299" s="41"/>
      <c r="HV299" s="41"/>
      <c r="HW299" s="41"/>
      <c r="HX299" s="41"/>
      <c r="HY299" s="41"/>
      <c r="HZ299" s="41"/>
      <c r="IA299" s="41"/>
      <c r="IB299" s="41"/>
      <c r="IC299" s="41"/>
      <c r="ID299" s="41"/>
      <c r="IE299" s="41"/>
      <c r="IF299" s="41"/>
      <c r="IG299" s="41"/>
      <c r="IH299" s="41"/>
      <c r="II299" s="41"/>
      <c r="IJ299" s="41"/>
      <c r="IK299" s="41"/>
      <c r="IL299" s="41"/>
      <c r="IM299" s="41"/>
      <c r="IN299" s="41"/>
      <c r="IO299" s="41"/>
      <c r="IP299" s="41"/>
      <c r="IQ299" s="41"/>
      <c r="IR299" s="41"/>
      <c r="IS299" s="41"/>
      <c r="IT299" s="41"/>
      <c r="IU299" s="41"/>
      <c r="IV299" s="41"/>
      <c r="IW299" s="41"/>
      <c r="IX299" s="41"/>
      <c r="IY299" s="41"/>
      <c r="IZ299" s="41"/>
      <c r="JA299" s="41"/>
      <c r="JB299" s="41"/>
      <c r="JC299" s="41"/>
      <c r="JD299" s="41"/>
      <c r="JE299" s="41"/>
      <c r="JF299" s="41"/>
      <c r="JG299" s="41"/>
      <c r="JH299" s="41"/>
      <c r="JI299" s="41"/>
      <c r="JJ299" s="41"/>
      <c r="JK299" s="41"/>
      <c r="JL299" s="41"/>
      <c r="JM299" s="41"/>
      <c r="JN299" s="41"/>
      <c r="JO299" s="41"/>
      <c r="JP299" s="41"/>
      <c r="JQ299" s="41"/>
      <c r="JR299" s="41"/>
      <c r="JS299" s="41"/>
      <c r="JT299" s="41"/>
      <c r="JU299" s="41"/>
      <c r="JV299" s="41"/>
      <c r="JW299" s="41"/>
      <c r="JX299" s="41"/>
      <c r="JY299" s="41"/>
      <c r="JZ299" s="41"/>
      <c r="KA299" s="41"/>
      <c r="KB299" s="41"/>
      <c r="KC299" s="41"/>
      <c r="KD299" s="41"/>
      <c r="KE299" s="41"/>
      <c r="KF299" s="41"/>
      <c r="KG299" s="41"/>
      <c r="KH299" s="41"/>
      <c r="KI299" s="41"/>
      <c r="KJ299" s="41"/>
      <c r="KK299" s="41"/>
      <c r="KL299" s="41"/>
      <c r="KM299" s="41"/>
      <c r="KN299" s="41"/>
    </row>
    <row r="300" spans="1:300" s="56" customFormat="1" ht="31.95" customHeight="1" x14ac:dyDescent="0.3">
      <c r="A300" s="17" t="s">
        <v>367</v>
      </c>
      <c r="B300" s="18" t="s">
        <v>368</v>
      </c>
      <c r="C300" s="19" t="s">
        <v>220</v>
      </c>
      <c r="D300" s="18" t="s">
        <v>18</v>
      </c>
      <c r="E300" s="20" t="s">
        <v>129</v>
      </c>
      <c r="F300" s="20" t="s">
        <v>1184</v>
      </c>
      <c r="G300" s="21">
        <f>N300*1.25</f>
        <v>55.493750000000013</v>
      </c>
      <c r="H300" s="21">
        <v>58.268437500000012</v>
      </c>
      <c r="I300" s="22">
        <v>29.850000000000009</v>
      </c>
      <c r="J300" s="23">
        <v>1.3</v>
      </c>
      <c r="K300" s="23">
        <v>34.150000000000006</v>
      </c>
      <c r="L300" s="23" t="s">
        <v>20</v>
      </c>
      <c r="M300" s="23" t="s">
        <v>20</v>
      </c>
      <c r="N300" s="21">
        <f t="shared" si="47"/>
        <v>44.39500000000001</v>
      </c>
      <c r="O300" s="21">
        <f t="shared" si="48"/>
        <v>46.170800000000014</v>
      </c>
      <c r="P300" s="21" t="s">
        <v>20</v>
      </c>
      <c r="Q300" s="21" t="s">
        <v>1332</v>
      </c>
      <c r="R300" s="24">
        <f t="shared" si="44"/>
        <v>0.23076923076923081</v>
      </c>
      <c r="S300" s="29">
        <f t="shared" si="43"/>
        <v>0.20761904761904754</v>
      </c>
      <c r="T300" s="20" t="s">
        <v>21</v>
      </c>
      <c r="U300" s="19" t="s">
        <v>22</v>
      </c>
      <c r="V300" s="20" t="s">
        <v>23</v>
      </c>
      <c r="W300" s="20" t="s">
        <v>808</v>
      </c>
      <c r="X300" s="19" t="s">
        <v>25</v>
      </c>
      <c r="Y300" s="20" t="s">
        <v>26</v>
      </c>
      <c r="Z300" s="20" t="s">
        <v>1003</v>
      </c>
      <c r="AA300" s="20" t="s">
        <v>28</v>
      </c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  <c r="DF300" s="39"/>
      <c r="DG300" s="39"/>
      <c r="DH300" s="39"/>
      <c r="DI300" s="39"/>
      <c r="DJ300" s="39"/>
      <c r="DK300" s="39"/>
      <c r="DL300" s="39"/>
      <c r="DM300" s="39"/>
      <c r="DN300" s="39"/>
      <c r="DO300" s="39"/>
      <c r="DP300" s="39"/>
      <c r="DQ300" s="39"/>
      <c r="DR300" s="39"/>
      <c r="DS300" s="39"/>
      <c r="DT300" s="39"/>
      <c r="DU300" s="39"/>
      <c r="DV300" s="39"/>
      <c r="DW300" s="39"/>
      <c r="DX300" s="39"/>
      <c r="DY300" s="39"/>
      <c r="DZ300" s="39"/>
      <c r="EA300" s="39"/>
      <c r="EB300" s="39"/>
      <c r="EC300" s="39"/>
      <c r="ED300" s="39"/>
      <c r="EE300" s="39"/>
      <c r="EF300" s="39"/>
      <c r="EG300" s="39"/>
      <c r="EH300" s="39"/>
      <c r="EI300" s="39"/>
      <c r="EJ300" s="39"/>
      <c r="EK300" s="39"/>
      <c r="EL300" s="39"/>
      <c r="EM300" s="39"/>
      <c r="EN300" s="39"/>
      <c r="EO300" s="39"/>
      <c r="EP300" s="39"/>
      <c r="EQ300" s="39"/>
      <c r="ER300" s="39"/>
      <c r="ES300" s="39"/>
      <c r="ET300" s="39"/>
      <c r="EU300" s="39"/>
      <c r="EV300" s="39"/>
      <c r="EW300" s="39"/>
      <c r="EX300" s="39"/>
      <c r="EY300" s="39"/>
      <c r="EZ300" s="39"/>
      <c r="FA300" s="39"/>
      <c r="FB300" s="39"/>
      <c r="FC300" s="39"/>
      <c r="FD300" s="39"/>
      <c r="FE300" s="39"/>
      <c r="FF300" s="39"/>
      <c r="FG300" s="39"/>
      <c r="FH300" s="39"/>
      <c r="FI300" s="39"/>
      <c r="FJ300" s="39"/>
      <c r="FK300" s="39"/>
      <c r="FL300" s="39"/>
      <c r="FM300" s="39"/>
      <c r="FN300" s="39"/>
      <c r="FO300" s="39"/>
      <c r="FP300" s="39"/>
      <c r="FQ300" s="39"/>
      <c r="FR300" s="39"/>
      <c r="FS300" s="39"/>
      <c r="FT300" s="39"/>
      <c r="FU300" s="39"/>
      <c r="FV300" s="39"/>
      <c r="FW300" s="39"/>
      <c r="FX300" s="39"/>
      <c r="FY300" s="39"/>
      <c r="FZ300" s="39"/>
      <c r="GA300" s="39"/>
      <c r="GB300" s="39"/>
      <c r="GC300" s="39"/>
      <c r="GD300" s="39"/>
      <c r="GE300" s="39"/>
      <c r="GF300" s="39"/>
      <c r="GG300" s="39"/>
      <c r="GH300" s="39"/>
      <c r="GI300" s="39"/>
      <c r="GJ300" s="39"/>
      <c r="GK300" s="39"/>
      <c r="GL300" s="39"/>
      <c r="GM300" s="39"/>
      <c r="GN300" s="39"/>
      <c r="GO300" s="39"/>
      <c r="GP300" s="39"/>
      <c r="GQ300" s="39"/>
      <c r="GR300" s="39"/>
      <c r="GS300" s="39"/>
      <c r="GT300" s="39"/>
      <c r="GU300" s="39"/>
      <c r="GV300" s="39"/>
      <c r="GW300" s="39"/>
      <c r="GX300" s="39"/>
      <c r="GY300" s="39"/>
      <c r="GZ300" s="39"/>
      <c r="HA300" s="39"/>
      <c r="HB300" s="39"/>
      <c r="HC300" s="39"/>
      <c r="HD300" s="39"/>
      <c r="HE300" s="39"/>
      <c r="HF300" s="39"/>
      <c r="HG300" s="39"/>
      <c r="HH300" s="39"/>
      <c r="HI300" s="39"/>
      <c r="HJ300" s="39"/>
      <c r="HK300" s="39"/>
      <c r="HL300" s="39"/>
      <c r="HM300" s="39"/>
      <c r="HN300" s="39"/>
      <c r="HO300" s="39"/>
      <c r="HP300" s="39"/>
      <c r="HQ300" s="39"/>
      <c r="HR300" s="39"/>
      <c r="HS300" s="39"/>
      <c r="HT300" s="39"/>
      <c r="HU300" s="39"/>
      <c r="HV300" s="39"/>
      <c r="HW300" s="39"/>
      <c r="HX300" s="39"/>
      <c r="HY300" s="39"/>
      <c r="HZ300" s="39"/>
      <c r="IA300" s="39"/>
      <c r="IB300" s="39"/>
      <c r="IC300" s="39"/>
      <c r="ID300" s="39"/>
      <c r="IE300" s="39"/>
      <c r="IF300" s="39"/>
      <c r="IG300" s="39"/>
      <c r="IH300" s="39"/>
      <c r="II300" s="39"/>
      <c r="IJ300" s="39"/>
      <c r="IK300" s="39"/>
      <c r="IL300" s="39"/>
      <c r="IM300" s="39"/>
      <c r="IN300" s="39"/>
      <c r="IO300" s="39"/>
      <c r="IP300" s="39"/>
      <c r="IQ300" s="39"/>
      <c r="IR300" s="39"/>
      <c r="IS300" s="39"/>
      <c r="IT300" s="39"/>
      <c r="IU300" s="39"/>
      <c r="IV300" s="39"/>
      <c r="IW300" s="39"/>
      <c r="IX300" s="39"/>
      <c r="IY300" s="39"/>
      <c r="IZ300" s="39"/>
      <c r="JA300" s="39"/>
      <c r="JB300" s="39"/>
      <c r="JC300" s="39"/>
      <c r="JD300" s="39"/>
      <c r="JE300" s="39"/>
      <c r="JF300" s="39"/>
      <c r="JG300" s="39"/>
      <c r="JH300" s="39"/>
      <c r="JI300" s="39"/>
      <c r="JJ300" s="39"/>
      <c r="JK300" s="39"/>
      <c r="JL300" s="39"/>
      <c r="JM300" s="39"/>
      <c r="JN300" s="39"/>
      <c r="JO300" s="39"/>
      <c r="JP300" s="39"/>
      <c r="JQ300" s="39"/>
      <c r="JR300" s="39"/>
      <c r="JS300" s="39"/>
      <c r="JT300" s="39"/>
      <c r="JU300" s="39"/>
      <c r="JV300" s="39"/>
      <c r="JW300" s="39"/>
      <c r="JX300" s="39"/>
      <c r="JY300" s="39"/>
      <c r="JZ300" s="39"/>
      <c r="KA300" s="39"/>
      <c r="KB300" s="39"/>
      <c r="KC300" s="39"/>
      <c r="KD300" s="39"/>
      <c r="KE300" s="39"/>
      <c r="KF300" s="39"/>
      <c r="KG300" s="39"/>
      <c r="KH300" s="39"/>
      <c r="KI300" s="39"/>
      <c r="KJ300" s="39"/>
      <c r="KK300" s="39"/>
      <c r="KL300" s="41"/>
      <c r="KM300" s="41"/>
      <c r="KN300" s="41"/>
    </row>
    <row r="301" spans="1:300" s="56" customFormat="1" ht="31.95" customHeight="1" x14ac:dyDescent="0.3">
      <c r="A301" s="17" t="s">
        <v>369</v>
      </c>
      <c r="B301" s="18" t="s">
        <v>368</v>
      </c>
      <c r="C301" s="19" t="s">
        <v>77</v>
      </c>
      <c r="D301" s="18" t="s">
        <v>18</v>
      </c>
      <c r="E301" s="20" t="s">
        <v>129</v>
      </c>
      <c r="F301" s="20" t="s">
        <v>1184</v>
      </c>
      <c r="G301" s="21">
        <f>N301*1.25</f>
        <v>57.525000000000013</v>
      </c>
      <c r="H301" s="21">
        <v>60.401250000000012</v>
      </c>
      <c r="I301" s="22">
        <v>31.100000000000009</v>
      </c>
      <c r="J301" s="23">
        <v>1.3</v>
      </c>
      <c r="K301" s="23">
        <v>35.400000000000006</v>
      </c>
      <c r="L301" s="23" t="s">
        <v>20</v>
      </c>
      <c r="M301" s="23" t="s">
        <v>20</v>
      </c>
      <c r="N301" s="21">
        <f t="shared" si="47"/>
        <v>46.02000000000001</v>
      </c>
      <c r="O301" s="21">
        <f t="shared" si="48"/>
        <v>47.860800000000012</v>
      </c>
      <c r="P301" s="21" t="s">
        <v>20</v>
      </c>
      <c r="Q301" s="21" t="s">
        <v>1332</v>
      </c>
      <c r="R301" s="24">
        <f t="shared" si="44"/>
        <v>0.23076923076923081</v>
      </c>
      <c r="S301" s="29">
        <f t="shared" si="43"/>
        <v>0.20761904761904756</v>
      </c>
      <c r="T301" s="20" t="s">
        <v>21</v>
      </c>
      <c r="U301" s="19" t="s">
        <v>22</v>
      </c>
      <c r="V301" s="20" t="s">
        <v>23</v>
      </c>
      <c r="W301" s="20" t="s">
        <v>808</v>
      </c>
      <c r="X301" s="19" t="s">
        <v>25</v>
      </c>
      <c r="Y301" s="20" t="s">
        <v>26</v>
      </c>
      <c r="Z301" s="20" t="s">
        <v>1003</v>
      </c>
      <c r="AA301" s="20" t="s">
        <v>28</v>
      </c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  <c r="DF301" s="39"/>
      <c r="DG301" s="39"/>
      <c r="DH301" s="39"/>
      <c r="DI301" s="39"/>
      <c r="DJ301" s="39"/>
      <c r="DK301" s="39"/>
      <c r="DL301" s="39"/>
      <c r="DM301" s="39"/>
      <c r="DN301" s="39"/>
      <c r="DO301" s="39"/>
      <c r="DP301" s="39"/>
      <c r="DQ301" s="39"/>
      <c r="DR301" s="39"/>
      <c r="DS301" s="39"/>
      <c r="DT301" s="39"/>
      <c r="DU301" s="39"/>
      <c r="DV301" s="39"/>
      <c r="DW301" s="39"/>
      <c r="DX301" s="39"/>
      <c r="DY301" s="39"/>
      <c r="DZ301" s="39"/>
      <c r="EA301" s="39"/>
      <c r="EB301" s="39"/>
      <c r="EC301" s="39"/>
      <c r="ED301" s="39"/>
      <c r="EE301" s="39"/>
      <c r="EF301" s="39"/>
      <c r="EG301" s="39"/>
      <c r="EH301" s="39"/>
      <c r="EI301" s="39"/>
      <c r="EJ301" s="39"/>
      <c r="EK301" s="39"/>
      <c r="EL301" s="39"/>
      <c r="EM301" s="39"/>
      <c r="EN301" s="39"/>
      <c r="EO301" s="39"/>
      <c r="EP301" s="39"/>
      <c r="EQ301" s="39"/>
      <c r="ER301" s="39"/>
      <c r="ES301" s="39"/>
      <c r="ET301" s="39"/>
      <c r="EU301" s="39"/>
      <c r="EV301" s="39"/>
      <c r="EW301" s="39"/>
      <c r="EX301" s="39"/>
      <c r="EY301" s="39"/>
      <c r="EZ301" s="39"/>
      <c r="FA301" s="39"/>
      <c r="FB301" s="39"/>
      <c r="FC301" s="39"/>
      <c r="FD301" s="39"/>
      <c r="FE301" s="39"/>
      <c r="FF301" s="39"/>
      <c r="FG301" s="39"/>
      <c r="FH301" s="39"/>
      <c r="FI301" s="39"/>
      <c r="FJ301" s="39"/>
      <c r="FK301" s="39"/>
      <c r="FL301" s="39"/>
      <c r="FM301" s="39"/>
      <c r="FN301" s="39"/>
      <c r="FO301" s="39"/>
      <c r="FP301" s="39"/>
      <c r="FQ301" s="39"/>
      <c r="FR301" s="39"/>
      <c r="FS301" s="39"/>
      <c r="FT301" s="39"/>
      <c r="FU301" s="39"/>
      <c r="FV301" s="39"/>
      <c r="FW301" s="39"/>
      <c r="FX301" s="39"/>
      <c r="FY301" s="39"/>
      <c r="FZ301" s="39"/>
      <c r="GA301" s="39"/>
      <c r="GB301" s="39"/>
      <c r="GC301" s="39"/>
      <c r="GD301" s="39"/>
      <c r="GE301" s="39"/>
      <c r="GF301" s="39"/>
      <c r="GG301" s="39"/>
      <c r="GH301" s="39"/>
      <c r="GI301" s="39"/>
      <c r="GJ301" s="39"/>
      <c r="GK301" s="39"/>
      <c r="GL301" s="39"/>
      <c r="GM301" s="39"/>
      <c r="GN301" s="39"/>
      <c r="GO301" s="39"/>
      <c r="GP301" s="39"/>
      <c r="GQ301" s="39"/>
      <c r="GR301" s="39"/>
      <c r="GS301" s="39"/>
      <c r="GT301" s="39"/>
      <c r="GU301" s="39"/>
      <c r="GV301" s="39"/>
      <c r="GW301" s="39"/>
      <c r="GX301" s="39"/>
      <c r="GY301" s="39"/>
      <c r="GZ301" s="39"/>
      <c r="HA301" s="39"/>
      <c r="HB301" s="39"/>
      <c r="HC301" s="39"/>
      <c r="HD301" s="39"/>
      <c r="HE301" s="39"/>
      <c r="HF301" s="39"/>
      <c r="HG301" s="39"/>
      <c r="HH301" s="39"/>
      <c r="HI301" s="39"/>
      <c r="HJ301" s="39"/>
      <c r="HK301" s="39"/>
      <c r="HL301" s="39"/>
      <c r="HM301" s="39"/>
      <c r="HN301" s="39"/>
      <c r="HO301" s="39"/>
      <c r="HP301" s="39"/>
      <c r="HQ301" s="39"/>
      <c r="HR301" s="39"/>
      <c r="HS301" s="39"/>
      <c r="HT301" s="39"/>
      <c r="HU301" s="39"/>
      <c r="HV301" s="39"/>
      <c r="HW301" s="39"/>
      <c r="HX301" s="39"/>
      <c r="HY301" s="39"/>
      <c r="HZ301" s="39"/>
      <c r="IA301" s="39"/>
      <c r="IB301" s="39"/>
      <c r="IC301" s="39"/>
      <c r="ID301" s="39"/>
      <c r="IE301" s="39"/>
      <c r="IF301" s="39"/>
      <c r="IG301" s="39"/>
      <c r="IH301" s="39"/>
      <c r="II301" s="39"/>
      <c r="IJ301" s="39"/>
      <c r="IK301" s="39"/>
      <c r="IL301" s="39"/>
      <c r="IM301" s="39"/>
      <c r="IN301" s="39"/>
      <c r="IO301" s="39"/>
      <c r="IP301" s="39"/>
      <c r="IQ301" s="39"/>
      <c r="IR301" s="39"/>
      <c r="IS301" s="39"/>
      <c r="IT301" s="39"/>
      <c r="IU301" s="39"/>
      <c r="IV301" s="39"/>
      <c r="IW301" s="39"/>
      <c r="IX301" s="39"/>
      <c r="IY301" s="39"/>
      <c r="IZ301" s="39"/>
      <c r="JA301" s="39"/>
      <c r="JB301" s="39"/>
      <c r="JC301" s="39"/>
      <c r="JD301" s="39"/>
      <c r="JE301" s="39"/>
      <c r="JF301" s="39"/>
      <c r="JG301" s="39"/>
      <c r="JH301" s="39"/>
      <c r="JI301" s="39"/>
      <c r="JJ301" s="39"/>
      <c r="JK301" s="39"/>
      <c r="JL301" s="39"/>
      <c r="JM301" s="39"/>
      <c r="JN301" s="39"/>
      <c r="JO301" s="39"/>
      <c r="JP301" s="39"/>
      <c r="JQ301" s="39"/>
      <c r="JR301" s="39"/>
      <c r="JS301" s="39"/>
      <c r="JT301" s="39"/>
      <c r="JU301" s="39"/>
      <c r="JV301" s="39"/>
      <c r="JW301" s="39"/>
      <c r="JX301" s="39"/>
      <c r="JY301" s="39"/>
      <c r="JZ301" s="39"/>
      <c r="KA301" s="39"/>
      <c r="KB301" s="39"/>
      <c r="KC301" s="39"/>
      <c r="KD301" s="39"/>
      <c r="KE301" s="39"/>
      <c r="KF301" s="39"/>
      <c r="KG301" s="39"/>
      <c r="KH301" s="39"/>
      <c r="KI301" s="39"/>
      <c r="KJ301" s="39"/>
      <c r="KK301" s="39"/>
      <c r="KL301" s="41"/>
      <c r="KM301" s="41"/>
      <c r="KN301" s="41"/>
    </row>
    <row r="302" spans="1:300" s="56" customFormat="1" ht="31.95" customHeight="1" x14ac:dyDescent="0.3">
      <c r="A302" s="17" t="s">
        <v>370</v>
      </c>
      <c r="B302" s="18" t="s">
        <v>371</v>
      </c>
      <c r="C302" s="19" t="s">
        <v>17</v>
      </c>
      <c r="D302" s="18" t="s">
        <v>18</v>
      </c>
      <c r="E302" s="20" t="s">
        <v>97</v>
      </c>
      <c r="F302" s="20" t="s">
        <v>1176</v>
      </c>
      <c r="G302" s="21">
        <f>N302*1.25</f>
        <v>41.924999999999997</v>
      </c>
      <c r="H302" s="21">
        <v>44.021249999999995</v>
      </c>
      <c r="I302" s="22">
        <v>21.5</v>
      </c>
      <c r="J302" s="23">
        <v>1.3</v>
      </c>
      <c r="K302" s="23">
        <v>25.8</v>
      </c>
      <c r="L302" s="23" t="s">
        <v>20</v>
      </c>
      <c r="M302" s="23" t="s">
        <v>20</v>
      </c>
      <c r="N302" s="21">
        <f t="shared" si="47"/>
        <v>33.54</v>
      </c>
      <c r="O302" s="21">
        <f t="shared" si="48"/>
        <v>34.881599999999999</v>
      </c>
      <c r="P302" s="21" t="s">
        <v>20</v>
      </c>
      <c r="Q302" s="21" t="s">
        <v>1332</v>
      </c>
      <c r="R302" s="24">
        <f t="shared" si="44"/>
        <v>0.23076923076923073</v>
      </c>
      <c r="S302" s="29">
        <f t="shared" si="43"/>
        <v>0.20761904761904756</v>
      </c>
      <c r="T302" s="20" t="s">
        <v>21</v>
      </c>
      <c r="U302" s="19" t="s">
        <v>22</v>
      </c>
      <c r="V302" s="20" t="s">
        <v>23</v>
      </c>
      <c r="W302" s="20" t="s">
        <v>808</v>
      </c>
      <c r="X302" s="19" t="s">
        <v>25</v>
      </c>
      <c r="Y302" s="20" t="s">
        <v>26</v>
      </c>
      <c r="Z302" s="20" t="s">
        <v>1003</v>
      </c>
      <c r="AA302" s="20" t="s">
        <v>28</v>
      </c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  <c r="DY302" s="41"/>
      <c r="DZ302" s="41"/>
      <c r="EA302" s="41"/>
      <c r="EB302" s="41"/>
      <c r="EC302" s="41"/>
      <c r="ED302" s="41"/>
      <c r="EE302" s="41"/>
      <c r="EF302" s="41"/>
      <c r="EG302" s="41"/>
      <c r="EH302" s="41"/>
      <c r="EI302" s="41"/>
      <c r="EJ302" s="41"/>
      <c r="EK302" s="41"/>
      <c r="EL302" s="41"/>
      <c r="EM302" s="41"/>
      <c r="EN302" s="41"/>
      <c r="EO302" s="41"/>
      <c r="EP302" s="41"/>
      <c r="EQ302" s="41"/>
      <c r="ER302" s="41"/>
      <c r="ES302" s="41"/>
      <c r="ET302" s="41"/>
      <c r="EU302" s="41"/>
      <c r="EV302" s="41"/>
      <c r="EW302" s="41"/>
      <c r="EX302" s="41"/>
      <c r="EY302" s="41"/>
      <c r="EZ302" s="41"/>
      <c r="FA302" s="41"/>
      <c r="FB302" s="41"/>
      <c r="FC302" s="41"/>
      <c r="FD302" s="41"/>
      <c r="FE302" s="41"/>
      <c r="FF302" s="41"/>
      <c r="FG302" s="41"/>
      <c r="FH302" s="41"/>
      <c r="FI302" s="41"/>
      <c r="FJ302" s="41"/>
      <c r="FK302" s="41"/>
      <c r="FL302" s="41"/>
      <c r="FM302" s="41"/>
      <c r="FN302" s="41"/>
      <c r="FO302" s="41"/>
      <c r="FP302" s="41"/>
      <c r="FQ302" s="41"/>
      <c r="FR302" s="41"/>
      <c r="FS302" s="41"/>
      <c r="FT302" s="41"/>
      <c r="FU302" s="41"/>
      <c r="FV302" s="41"/>
      <c r="FW302" s="41"/>
      <c r="FX302" s="41"/>
      <c r="FY302" s="41"/>
      <c r="FZ302" s="41"/>
      <c r="GA302" s="41"/>
      <c r="GB302" s="41"/>
      <c r="GC302" s="41"/>
      <c r="GD302" s="41"/>
      <c r="GE302" s="41"/>
      <c r="GF302" s="41"/>
      <c r="GG302" s="41"/>
      <c r="GH302" s="41"/>
      <c r="GI302" s="41"/>
      <c r="GJ302" s="41"/>
      <c r="GK302" s="41"/>
      <c r="GL302" s="41"/>
      <c r="GM302" s="41"/>
      <c r="GN302" s="41"/>
      <c r="GO302" s="41"/>
      <c r="GP302" s="41"/>
      <c r="GQ302" s="41"/>
      <c r="GR302" s="41"/>
      <c r="GS302" s="41"/>
      <c r="GT302" s="41"/>
      <c r="GU302" s="41"/>
      <c r="GV302" s="41"/>
      <c r="GW302" s="41"/>
      <c r="GX302" s="41"/>
      <c r="GY302" s="41"/>
      <c r="GZ302" s="41"/>
      <c r="HA302" s="41"/>
      <c r="HB302" s="41"/>
      <c r="HC302" s="41"/>
      <c r="HD302" s="41"/>
      <c r="HE302" s="41"/>
      <c r="HF302" s="41"/>
      <c r="HG302" s="41"/>
      <c r="HH302" s="41"/>
      <c r="HI302" s="41"/>
      <c r="HJ302" s="41"/>
      <c r="HK302" s="41"/>
      <c r="HL302" s="41"/>
      <c r="HM302" s="41"/>
      <c r="HN302" s="41"/>
      <c r="HO302" s="41"/>
      <c r="HP302" s="41"/>
      <c r="HQ302" s="41"/>
      <c r="HR302" s="41"/>
      <c r="HS302" s="41"/>
      <c r="HT302" s="41"/>
      <c r="HU302" s="41"/>
      <c r="HV302" s="41"/>
      <c r="HW302" s="41"/>
      <c r="HX302" s="41"/>
      <c r="HY302" s="41"/>
      <c r="HZ302" s="41"/>
      <c r="IA302" s="41"/>
      <c r="IB302" s="41"/>
      <c r="IC302" s="41"/>
      <c r="ID302" s="41"/>
      <c r="IE302" s="41"/>
      <c r="IF302" s="41"/>
      <c r="IG302" s="41"/>
      <c r="IH302" s="41"/>
      <c r="II302" s="41"/>
      <c r="IJ302" s="41"/>
      <c r="IK302" s="41"/>
      <c r="IL302" s="41"/>
      <c r="IM302" s="41"/>
      <c r="IN302" s="41"/>
      <c r="IO302" s="41"/>
      <c r="IP302" s="41"/>
      <c r="IQ302" s="41"/>
      <c r="IR302" s="41"/>
      <c r="IS302" s="41"/>
      <c r="IT302" s="41"/>
      <c r="IU302" s="41"/>
      <c r="IV302" s="41"/>
      <c r="IW302" s="41"/>
      <c r="IX302" s="41"/>
      <c r="IY302" s="41"/>
      <c r="IZ302" s="41"/>
      <c r="JA302" s="41"/>
      <c r="JB302" s="41"/>
      <c r="JC302" s="41"/>
      <c r="JD302" s="41"/>
      <c r="JE302" s="41"/>
      <c r="JF302" s="41"/>
      <c r="JG302" s="41"/>
      <c r="JH302" s="41"/>
      <c r="JI302" s="41"/>
      <c r="JJ302" s="41"/>
      <c r="JK302" s="41"/>
      <c r="JL302" s="41"/>
      <c r="JM302" s="41"/>
      <c r="JN302" s="41"/>
      <c r="JO302" s="41"/>
      <c r="JP302" s="41"/>
      <c r="JQ302" s="41"/>
      <c r="JR302" s="41"/>
      <c r="JS302" s="41"/>
      <c r="JT302" s="41"/>
      <c r="JU302" s="41"/>
      <c r="JV302" s="41"/>
      <c r="JW302" s="41"/>
      <c r="JX302" s="41"/>
      <c r="JY302" s="41"/>
      <c r="JZ302" s="41"/>
      <c r="KA302" s="41"/>
      <c r="KB302" s="41"/>
      <c r="KC302" s="41"/>
      <c r="KD302" s="41"/>
      <c r="KE302" s="41"/>
      <c r="KF302" s="41"/>
      <c r="KG302" s="41"/>
      <c r="KH302" s="41"/>
      <c r="KI302" s="41"/>
      <c r="KJ302" s="41"/>
      <c r="KK302" s="41"/>
      <c r="KL302" s="41"/>
      <c r="KM302" s="41"/>
      <c r="KN302" s="41"/>
    </row>
    <row r="303" spans="1:300" s="56" customFormat="1" ht="31.95" customHeight="1" x14ac:dyDescent="0.3">
      <c r="A303" s="17" t="s">
        <v>372</v>
      </c>
      <c r="B303" s="18" t="s">
        <v>373</v>
      </c>
      <c r="C303" s="19" t="s">
        <v>33</v>
      </c>
      <c r="D303" s="18" t="s">
        <v>18</v>
      </c>
      <c r="E303" s="20" t="s">
        <v>157</v>
      </c>
      <c r="F303" s="20" t="s">
        <v>1194</v>
      </c>
      <c r="G303" s="21">
        <v>48.650000000000006</v>
      </c>
      <c r="H303" s="21">
        <v>51.082500000000003</v>
      </c>
      <c r="I303" s="22">
        <v>23.650000000000006</v>
      </c>
      <c r="J303" s="23">
        <v>1.3</v>
      </c>
      <c r="K303" s="23">
        <v>27.950000000000006</v>
      </c>
      <c r="L303" s="23" t="s">
        <v>20</v>
      </c>
      <c r="M303" s="23" t="s">
        <v>20</v>
      </c>
      <c r="N303" s="21">
        <f t="shared" si="47"/>
        <v>36.335000000000008</v>
      </c>
      <c r="O303" s="21">
        <f t="shared" si="48"/>
        <v>37.78840000000001</v>
      </c>
      <c r="P303" s="21" t="s">
        <v>20</v>
      </c>
      <c r="Q303" s="21" t="s">
        <v>1332</v>
      </c>
      <c r="R303" s="24">
        <f t="shared" si="44"/>
        <v>0.23076923076923075</v>
      </c>
      <c r="S303" s="29">
        <f t="shared" si="43"/>
        <v>0.26024763862379469</v>
      </c>
      <c r="T303" s="20" t="s">
        <v>21</v>
      </c>
      <c r="U303" s="19" t="s">
        <v>22</v>
      </c>
      <c r="V303" s="20" t="s">
        <v>23</v>
      </c>
      <c r="W303" s="20" t="s">
        <v>808</v>
      </c>
      <c r="X303" s="19" t="s">
        <v>25</v>
      </c>
      <c r="Y303" s="20" t="s">
        <v>26</v>
      </c>
      <c r="Z303" s="20" t="s">
        <v>1003</v>
      </c>
      <c r="AA303" s="20" t="s">
        <v>28</v>
      </c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  <c r="DY303" s="41"/>
      <c r="DZ303" s="41"/>
      <c r="EA303" s="41"/>
      <c r="EB303" s="41"/>
      <c r="EC303" s="41"/>
      <c r="ED303" s="41"/>
      <c r="EE303" s="41"/>
      <c r="EF303" s="41"/>
      <c r="EG303" s="41"/>
      <c r="EH303" s="41"/>
      <c r="EI303" s="41"/>
      <c r="EJ303" s="41"/>
      <c r="EK303" s="41"/>
      <c r="EL303" s="41"/>
      <c r="EM303" s="41"/>
      <c r="EN303" s="41"/>
      <c r="EO303" s="41"/>
      <c r="EP303" s="41"/>
      <c r="EQ303" s="41"/>
      <c r="ER303" s="41"/>
      <c r="ES303" s="41"/>
      <c r="ET303" s="41"/>
      <c r="EU303" s="41"/>
      <c r="EV303" s="41"/>
      <c r="EW303" s="41"/>
      <c r="EX303" s="41"/>
      <c r="EY303" s="41"/>
      <c r="EZ303" s="41"/>
      <c r="FA303" s="41"/>
      <c r="FB303" s="41"/>
      <c r="FC303" s="41"/>
      <c r="FD303" s="41"/>
      <c r="FE303" s="41"/>
      <c r="FF303" s="41"/>
      <c r="FG303" s="41"/>
      <c r="FH303" s="41"/>
      <c r="FI303" s="41"/>
      <c r="FJ303" s="41"/>
      <c r="FK303" s="41"/>
      <c r="FL303" s="41"/>
      <c r="FM303" s="41"/>
      <c r="FN303" s="41"/>
      <c r="FO303" s="41"/>
      <c r="FP303" s="41"/>
      <c r="FQ303" s="41"/>
      <c r="FR303" s="41"/>
      <c r="FS303" s="41"/>
      <c r="FT303" s="41"/>
      <c r="FU303" s="41"/>
      <c r="FV303" s="41"/>
      <c r="FW303" s="41"/>
      <c r="FX303" s="41"/>
      <c r="FY303" s="41"/>
      <c r="FZ303" s="41"/>
      <c r="GA303" s="41"/>
      <c r="GB303" s="41"/>
      <c r="GC303" s="41"/>
      <c r="GD303" s="41"/>
      <c r="GE303" s="41"/>
      <c r="GF303" s="41"/>
      <c r="GG303" s="41"/>
      <c r="GH303" s="41"/>
      <c r="GI303" s="41"/>
      <c r="GJ303" s="41"/>
      <c r="GK303" s="41"/>
      <c r="GL303" s="41"/>
      <c r="GM303" s="41"/>
      <c r="GN303" s="41"/>
      <c r="GO303" s="41"/>
      <c r="GP303" s="41"/>
      <c r="GQ303" s="41"/>
      <c r="GR303" s="41"/>
      <c r="GS303" s="41"/>
      <c r="GT303" s="41"/>
      <c r="GU303" s="41"/>
      <c r="GV303" s="41"/>
      <c r="GW303" s="41"/>
      <c r="GX303" s="41"/>
      <c r="GY303" s="41"/>
      <c r="GZ303" s="41"/>
      <c r="HA303" s="41"/>
      <c r="HB303" s="41"/>
      <c r="HC303" s="41"/>
      <c r="HD303" s="41"/>
      <c r="HE303" s="41"/>
      <c r="HF303" s="41"/>
      <c r="HG303" s="41"/>
      <c r="HH303" s="41"/>
      <c r="HI303" s="41"/>
      <c r="HJ303" s="41"/>
      <c r="HK303" s="41"/>
      <c r="HL303" s="41"/>
      <c r="HM303" s="41"/>
      <c r="HN303" s="41"/>
      <c r="HO303" s="41"/>
      <c r="HP303" s="41"/>
      <c r="HQ303" s="41"/>
      <c r="HR303" s="41"/>
      <c r="HS303" s="41"/>
      <c r="HT303" s="41"/>
      <c r="HU303" s="41"/>
      <c r="HV303" s="41"/>
      <c r="HW303" s="41"/>
      <c r="HX303" s="41"/>
      <c r="HY303" s="41"/>
      <c r="HZ303" s="41"/>
      <c r="IA303" s="41"/>
      <c r="IB303" s="41"/>
      <c r="IC303" s="41"/>
      <c r="ID303" s="41"/>
      <c r="IE303" s="41"/>
      <c r="IF303" s="41"/>
      <c r="IG303" s="41"/>
      <c r="IH303" s="41"/>
      <c r="II303" s="41"/>
      <c r="IJ303" s="41"/>
      <c r="IK303" s="41"/>
      <c r="IL303" s="41"/>
      <c r="IM303" s="41"/>
      <c r="IN303" s="41"/>
      <c r="IO303" s="41"/>
      <c r="IP303" s="41"/>
      <c r="IQ303" s="41"/>
      <c r="IR303" s="41"/>
      <c r="IS303" s="41"/>
      <c r="IT303" s="41"/>
      <c r="IU303" s="41"/>
      <c r="IV303" s="41"/>
      <c r="IW303" s="41"/>
      <c r="IX303" s="41"/>
      <c r="IY303" s="41"/>
      <c r="IZ303" s="41"/>
      <c r="JA303" s="41"/>
      <c r="JB303" s="41"/>
      <c r="JC303" s="41"/>
      <c r="JD303" s="41"/>
      <c r="JE303" s="41"/>
      <c r="JF303" s="41"/>
      <c r="JG303" s="41"/>
      <c r="JH303" s="41"/>
      <c r="JI303" s="41"/>
      <c r="JJ303" s="41"/>
      <c r="JK303" s="41"/>
      <c r="JL303" s="41"/>
      <c r="JM303" s="41"/>
      <c r="JN303" s="41"/>
      <c r="JO303" s="41"/>
      <c r="JP303" s="41"/>
      <c r="JQ303" s="41"/>
      <c r="JR303" s="41"/>
      <c r="JS303" s="41"/>
      <c r="JT303" s="41"/>
      <c r="JU303" s="41"/>
      <c r="JV303" s="41"/>
      <c r="JW303" s="41"/>
      <c r="JX303" s="41"/>
      <c r="JY303" s="41"/>
      <c r="JZ303" s="41"/>
      <c r="KA303" s="41"/>
      <c r="KB303" s="41"/>
      <c r="KC303" s="41"/>
      <c r="KD303" s="41"/>
      <c r="KE303" s="41"/>
      <c r="KF303" s="41"/>
      <c r="KG303" s="41"/>
      <c r="KH303" s="41"/>
      <c r="KI303" s="41"/>
      <c r="KJ303" s="41"/>
      <c r="KK303" s="41"/>
      <c r="KL303" s="41"/>
      <c r="KM303" s="41"/>
      <c r="KN303" s="41"/>
    </row>
    <row r="304" spans="1:300" s="56" customFormat="1" ht="31.95" customHeight="1" x14ac:dyDescent="0.3">
      <c r="A304" s="17" t="s">
        <v>374</v>
      </c>
      <c r="B304" s="18" t="s">
        <v>375</v>
      </c>
      <c r="C304" s="19" t="s">
        <v>17</v>
      </c>
      <c r="D304" s="18" t="s">
        <v>18</v>
      </c>
      <c r="E304" s="20" t="s">
        <v>230</v>
      </c>
      <c r="F304" s="20" t="s">
        <v>1150</v>
      </c>
      <c r="G304" s="21">
        <f>N304*1.25</f>
        <v>54.84375</v>
      </c>
      <c r="H304" s="21">
        <v>57.5859375</v>
      </c>
      <c r="I304" s="22">
        <v>29.450000000000006</v>
      </c>
      <c r="J304" s="23">
        <v>1.3</v>
      </c>
      <c r="K304" s="23">
        <v>33.75</v>
      </c>
      <c r="L304" s="23" t="s">
        <v>20</v>
      </c>
      <c r="M304" s="23" t="s">
        <v>20</v>
      </c>
      <c r="N304" s="21">
        <f t="shared" si="47"/>
        <v>43.875</v>
      </c>
      <c r="O304" s="21">
        <f t="shared" si="48"/>
        <v>45.63</v>
      </c>
      <c r="P304" s="21" t="s">
        <v>20</v>
      </c>
      <c r="Q304" s="21" t="s">
        <v>1332</v>
      </c>
      <c r="R304" s="24">
        <f t="shared" si="44"/>
        <v>0.23076923076923078</v>
      </c>
      <c r="S304" s="29">
        <f t="shared" si="43"/>
        <v>0.20761904761904756</v>
      </c>
      <c r="T304" s="20" t="s">
        <v>21</v>
      </c>
      <c r="U304" s="19" t="s">
        <v>22</v>
      </c>
      <c r="V304" s="20" t="s">
        <v>23</v>
      </c>
      <c r="W304" s="20" t="s">
        <v>808</v>
      </c>
      <c r="X304" s="19" t="s">
        <v>25</v>
      </c>
      <c r="Y304" s="20" t="s">
        <v>26</v>
      </c>
      <c r="Z304" s="20" t="s">
        <v>1003</v>
      </c>
      <c r="AA304" s="20" t="s">
        <v>28</v>
      </c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  <c r="DJ304" s="39"/>
      <c r="DK304" s="39"/>
      <c r="DL304" s="39"/>
      <c r="DM304" s="39"/>
      <c r="DN304" s="39"/>
      <c r="DO304" s="39"/>
      <c r="DP304" s="39"/>
      <c r="DQ304" s="39"/>
      <c r="DR304" s="39"/>
      <c r="DS304" s="39"/>
      <c r="DT304" s="39"/>
      <c r="DU304" s="39"/>
      <c r="DV304" s="39"/>
      <c r="DW304" s="39"/>
      <c r="DX304" s="39"/>
      <c r="DY304" s="39"/>
      <c r="DZ304" s="39"/>
      <c r="EA304" s="39"/>
      <c r="EB304" s="39"/>
      <c r="EC304" s="39"/>
      <c r="ED304" s="39"/>
      <c r="EE304" s="39"/>
      <c r="EF304" s="39"/>
      <c r="EG304" s="39"/>
      <c r="EH304" s="39"/>
      <c r="EI304" s="39"/>
      <c r="EJ304" s="39"/>
      <c r="EK304" s="39"/>
      <c r="EL304" s="39"/>
      <c r="EM304" s="39"/>
      <c r="EN304" s="39"/>
      <c r="EO304" s="39"/>
      <c r="EP304" s="39"/>
      <c r="EQ304" s="39"/>
      <c r="ER304" s="39"/>
      <c r="ES304" s="39"/>
      <c r="ET304" s="39"/>
      <c r="EU304" s="39"/>
      <c r="EV304" s="39"/>
      <c r="EW304" s="39"/>
      <c r="EX304" s="39"/>
      <c r="EY304" s="39"/>
      <c r="EZ304" s="39"/>
      <c r="FA304" s="39"/>
      <c r="FB304" s="39"/>
      <c r="FC304" s="39"/>
      <c r="FD304" s="39"/>
      <c r="FE304" s="39"/>
      <c r="FF304" s="39"/>
      <c r="FG304" s="39"/>
      <c r="FH304" s="39"/>
      <c r="FI304" s="39"/>
      <c r="FJ304" s="39"/>
      <c r="FK304" s="39"/>
      <c r="FL304" s="39"/>
      <c r="FM304" s="39"/>
      <c r="FN304" s="39"/>
      <c r="FO304" s="39"/>
      <c r="FP304" s="39"/>
      <c r="FQ304" s="39"/>
      <c r="FR304" s="39"/>
      <c r="FS304" s="39"/>
      <c r="FT304" s="39"/>
      <c r="FU304" s="39"/>
      <c r="FV304" s="39"/>
      <c r="FW304" s="39"/>
      <c r="FX304" s="39"/>
      <c r="FY304" s="39"/>
      <c r="FZ304" s="39"/>
      <c r="GA304" s="39"/>
      <c r="GB304" s="39"/>
      <c r="GC304" s="39"/>
      <c r="GD304" s="39"/>
      <c r="GE304" s="39"/>
      <c r="GF304" s="39"/>
      <c r="GG304" s="39"/>
      <c r="GH304" s="39"/>
      <c r="GI304" s="39"/>
      <c r="GJ304" s="39"/>
      <c r="GK304" s="39"/>
      <c r="GL304" s="39"/>
      <c r="GM304" s="39"/>
      <c r="GN304" s="39"/>
      <c r="GO304" s="39"/>
      <c r="GP304" s="39"/>
      <c r="GQ304" s="39"/>
      <c r="GR304" s="39"/>
      <c r="GS304" s="39"/>
      <c r="GT304" s="39"/>
      <c r="GU304" s="39"/>
      <c r="GV304" s="39"/>
      <c r="GW304" s="39"/>
      <c r="GX304" s="39"/>
      <c r="GY304" s="39"/>
      <c r="GZ304" s="39"/>
      <c r="HA304" s="39"/>
      <c r="HB304" s="39"/>
      <c r="HC304" s="39"/>
      <c r="HD304" s="39"/>
      <c r="HE304" s="39"/>
      <c r="HF304" s="39"/>
      <c r="HG304" s="39"/>
      <c r="HH304" s="39"/>
      <c r="HI304" s="39"/>
      <c r="HJ304" s="39"/>
      <c r="HK304" s="39"/>
      <c r="HL304" s="39"/>
      <c r="HM304" s="39"/>
      <c r="HN304" s="39"/>
      <c r="HO304" s="39"/>
      <c r="HP304" s="39"/>
      <c r="HQ304" s="39"/>
      <c r="HR304" s="39"/>
      <c r="HS304" s="39"/>
      <c r="HT304" s="39"/>
      <c r="HU304" s="39"/>
      <c r="HV304" s="39"/>
      <c r="HW304" s="39"/>
      <c r="HX304" s="39"/>
      <c r="HY304" s="39"/>
      <c r="HZ304" s="39"/>
      <c r="IA304" s="39"/>
      <c r="IB304" s="39"/>
      <c r="IC304" s="39"/>
      <c r="ID304" s="39"/>
      <c r="IE304" s="39"/>
      <c r="IF304" s="39"/>
      <c r="IG304" s="39"/>
      <c r="IH304" s="39"/>
      <c r="II304" s="39"/>
      <c r="IJ304" s="39"/>
      <c r="IK304" s="39"/>
      <c r="IL304" s="39"/>
      <c r="IM304" s="39"/>
      <c r="IN304" s="39"/>
      <c r="IO304" s="39"/>
      <c r="IP304" s="39"/>
      <c r="IQ304" s="39"/>
      <c r="IR304" s="39"/>
      <c r="IS304" s="39"/>
      <c r="IT304" s="39"/>
      <c r="IU304" s="39"/>
      <c r="IV304" s="39"/>
      <c r="IW304" s="39"/>
      <c r="IX304" s="39"/>
      <c r="IY304" s="39"/>
      <c r="IZ304" s="39"/>
      <c r="JA304" s="39"/>
      <c r="JB304" s="39"/>
      <c r="JC304" s="39"/>
      <c r="JD304" s="39"/>
      <c r="JE304" s="39"/>
      <c r="JF304" s="39"/>
      <c r="JG304" s="39"/>
      <c r="JH304" s="39"/>
      <c r="JI304" s="39"/>
      <c r="JJ304" s="39"/>
      <c r="JK304" s="39"/>
      <c r="JL304" s="39"/>
      <c r="JM304" s="39"/>
      <c r="JN304" s="39"/>
      <c r="JO304" s="39"/>
      <c r="JP304" s="39"/>
      <c r="JQ304" s="39"/>
      <c r="JR304" s="39"/>
      <c r="JS304" s="39"/>
      <c r="JT304" s="39"/>
      <c r="JU304" s="39"/>
      <c r="JV304" s="39"/>
      <c r="JW304" s="39"/>
      <c r="JX304" s="39"/>
      <c r="JY304" s="39"/>
      <c r="JZ304" s="39"/>
      <c r="KA304" s="39"/>
      <c r="KB304" s="39"/>
      <c r="KC304" s="39"/>
      <c r="KD304" s="39"/>
      <c r="KE304" s="39"/>
      <c r="KF304" s="39"/>
      <c r="KG304" s="39"/>
      <c r="KH304" s="39"/>
      <c r="KI304" s="39"/>
      <c r="KJ304" s="39"/>
      <c r="KK304" s="39"/>
      <c r="KL304" s="41"/>
      <c r="KM304" s="41"/>
      <c r="KN304" s="41"/>
    </row>
    <row r="305" spans="1:300" s="56" customFormat="1" ht="31.95" customHeight="1" x14ac:dyDescent="0.3">
      <c r="A305" s="17" t="s">
        <v>1056</v>
      </c>
      <c r="B305" s="18" t="s">
        <v>376</v>
      </c>
      <c r="C305" s="19" t="s">
        <v>29</v>
      </c>
      <c r="D305" s="18" t="s">
        <v>36</v>
      </c>
      <c r="E305" s="20" t="s">
        <v>59</v>
      </c>
      <c r="F305" s="20" t="s">
        <v>1166</v>
      </c>
      <c r="G305" s="21">
        <v>55.79</v>
      </c>
      <c r="H305" s="21">
        <v>58.579499999999996</v>
      </c>
      <c r="I305" s="22">
        <v>30.79</v>
      </c>
      <c r="J305" s="23">
        <v>1.1000000000000001</v>
      </c>
      <c r="K305" s="23">
        <v>31.89</v>
      </c>
      <c r="L305" s="23">
        <v>33.89</v>
      </c>
      <c r="M305" s="23">
        <v>2</v>
      </c>
      <c r="N305" s="21">
        <f t="shared" si="47"/>
        <v>41.457000000000001</v>
      </c>
      <c r="O305" s="21">
        <f t="shared" si="48"/>
        <v>43.115279999999998</v>
      </c>
      <c r="P305" s="21">
        <f>N305+M305</f>
        <v>43.457000000000001</v>
      </c>
      <c r="Q305" s="21">
        <f>O305+M305</f>
        <v>45.115279999999998</v>
      </c>
      <c r="R305" s="24">
        <f t="shared" si="44"/>
        <v>0.23076923076923078</v>
      </c>
      <c r="S305" s="29">
        <f t="shared" si="43"/>
        <v>0.26398688961155348</v>
      </c>
      <c r="T305" s="20" t="s">
        <v>21</v>
      </c>
      <c r="U305" s="42" t="s">
        <v>30</v>
      </c>
      <c r="V305" s="20" t="s">
        <v>810</v>
      </c>
      <c r="W305" s="20" t="s">
        <v>808</v>
      </c>
      <c r="X305" s="19" t="s">
        <v>25</v>
      </c>
      <c r="Y305" s="20" t="s">
        <v>412</v>
      </c>
      <c r="Z305" s="20" t="s">
        <v>1005</v>
      </c>
      <c r="AA305" s="20" t="s">
        <v>28</v>
      </c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  <c r="DJ305" s="39"/>
      <c r="DK305" s="39"/>
      <c r="DL305" s="39"/>
      <c r="DM305" s="39"/>
      <c r="DN305" s="39"/>
      <c r="DO305" s="39"/>
      <c r="DP305" s="39"/>
      <c r="DQ305" s="39"/>
      <c r="DR305" s="39"/>
      <c r="DS305" s="39"/>
      <c r="DT305" s="39"/>
      <c r="DU305" s="39"/>
      <c r="DV305" s="39"/>
      <c r="DW305" s="39"/>
      <c r="DX305" s="39"/>
      <c r="DY305" s="39"/>
      <c r="DZ305" s="39"/>
      <c r="EA305" s="39"/>
      <c r="EB305" s="39"/>
      <c r="EC305" s="39"/>
      <c r="ED305" s="39"/>
      <c r="EE305" s="39"/>
      <c r="EF305" s="39"/>
      <c r="EG305" s="39"/>
      <c r="EH305" s="39"/>
      <c r="EI305" s="39"/>
      <c r="EJ305" s="39"/>
      <c r="EK305" s="39"/>
      <c r="EL305" s="39"/>
      <c r="EM305" s="39"/>
      <c r="EN305" s="39"/>
      <c r="EO305" s="39"/>
      <c r="EP305" s="39"/>
      <c r="EQ305" s="39"/>
      <c r="ER305" s="39"/>
      <c r="ES305" s="39"/>
      <c r="ET305" s="39"/>
      <c r="EU305" s="39"/>
      <c r="EV305" s="39"/>
      <c r="EW305" s="39"/>
      <c r="EX305" s="39"/>
      <c r="EY305" s="39"/>
      <c r="EZ305" s="39"/>
      <c r="FA305" s="39"/>
      <c r="FB305" s="39"/>
      <c r="FC305" s="39"/>
      <c r="FD305" s="39"/>
      <c r="FE305" s="39"/>
      <c r="FF305" s="39"/>
      <c r="FG305" s="39"/>
      <c r="FH305" s="39"/>
      <c r="FI305" s="39"/>
      <c r="FJ305" s="39"/>
      <c r="FK305" s="39"/>
      <c r="FL305" s="39"/>
      <c r="FM305" s="39"/>
      <c r="FN305" s="39"/>
      <c r="FO305" s="39"/>
      <c r="FP305" s="39"/>
      <c r="FQ305" s="39"/>
      <c r="FR305" s="39"/>
      <c r="FS305" s="39"/>
      <c r="FT305" s="39"/>
      <c r="FU305" s="39"/>
      <c r="FV305" s="39"/>
      <c r="FW305" s="39"/>
      <c r="FX305" s="39"/>
      <c r="FY305" s="39"/>
      <c r="FZ305" s="39"/>
      <c r="GA305" s="39"/>
      <c r="GB305" s="39"/>
      <c r="GC305" s="39"/>
      <c r="GD305" s="39"/>
      <c r="GE305" s="39"/>
      <c r="GF305" s="39"/>
      <c r="GG305" s="39"/>
      <c r="GH305" s="39"/>
      <c r="GI305" s="39"/>
      <c r="GJ305" s="39"/>
      <c r="GK305" s="39"/>
      <c r="GL305" s="39"/>
      <c r="GM305" s="39"/>
      <c r="GN305" s="39"/>
      <c r="GO305" s="39"/>
      <c r="GP305" s="39"/>
      <c r="GQ305" s="39"/>
      <c r="GR305" s="39"/>
      <c r="GS305" s="39"/>
      <c r="GT305" s="39"/>
      <c r="GU305" s="39"/>
      <c r="GV305" s="39"/>
      <c r="GW305" s="39"/>
      <c r="GX305" s="39"/>
      <c r="GY305" s="39"/>
      <c r="GZ305" s="39"/>
      <c r="HA305" s="39"/>
      <c r="HB305" s="39"/>
      <c r="HC305" s="39"/>
      <c r="HD305" s="39"/>
      <c r="HE305" s="39"/>
      <c r="HF305" s="39"/>
      <c r="HG305" s="39"/>
      <c r="HH305" s="39"/>
      <c r="HI305" s="39"/>
      <c r="HJ305" s="39"/>
      <c r="HK305" s="39"/>
      <c r="HL305" s="39"/>
      <c r="HM305" s="39"/>
      <c r="HN305" s="39"/>
      <c r="HO305" s="39"/>
      <c r="HP305" s="39"/>
      <c r="HQ305" s="39"/>
      <c r="HR305" s="39"/>
      <c r="HS305" s="39"/>
      <c r="HT305" s="39"/>
      <c r="HU305" s="39"/>
      <c r="HV305" s="39"/>
      <c r="HW305" s="39"/>
      <c r="HX305" s="39"/>
      <c r="HY305" s="39"/>
      <c r="HZ305" s="39"/>
      <c r="IA305" s="39"/>
      <c r="IB305" s="39"/>
      <c r="IC305" s="39"/>
      <c r="ID305" s="39"/>
      <c r="IE305" s="39"/>
      <c r="IF305" s="39"/>
      <c r="IG305" s="39"/>
      <c r="IH305" s="39"/>
      <c r="II305" s="39"/>
      <c r="IJ305" s="39"/>
      <c r="IK305" s="39"/>
      <c r="IL305" s="39"/>
      <c r="IM305" s="39"/>
      <c r="IN305" s="39"/>
      <c r="IO305" s="39"/>
      <c r="IP305" s="39"/>
      <c r="IQ305" s="39"/>
      <c r="IR305" s="39"/>
      <c r="IS305" s="39"/>
      <c r="IT305" s="39"/>
      <c r="IU305" s="39"/>
      <c r="IV305" s="39"/>
      <c r="IW305" s="39"/>
      <c r="IX305" s="39"/>
      <c r="IY305" s="39"/>
      <c r="IZ305" s="39"/>
      <c r="JA305" s="39"/>
      <c r="JB305" s="39"/>
      <c r="JC305" s="39"/>
      <c r="JD305" s="39"/>
      <c r="JE305" s="39"/>
      <c r="JF305" s="39"/>
      <c r="JG305" s="39"/>
      <c r="JH305" s="39"/>
      <c r="JI305" s="39"/>
      <c r="JJ305" s="39"/>
      <c r="JK305" s="39"/>
      <c r="JL305" s="39"/>
      <c r="JM305" s="39"/>
      <c r="JN305" s="39"/>
      <c r="JO305" s="39"/>
      <c r="JP305" s="39"/>
      <c r="JQ305" s="39"/>
      <c r="JR305" s="39"/>
      <c r="JS305" s="39"/>
      <c r="JT305" s="39"/>
      <c r="JU305" s="39"/>
      <c r="JV305" s="39"/>
      <c r="JW305" s="39"/>
      <c r="JX305" s="39"/>
      <c r="JY305" s="39"/>
      <c r="JZ305" s="39"/>
      <c r="KA305" s="39"/>
      <c r="KB305" s="39"/>
      <c r="KC305" s="39"/>
      <c r="KD305" s="39"/>
      <c r="KE305" s="39"/>
      <c r="KF305" s="39"/>
      <c r="KG305" s="39"/>
      <c r="KH305" s="39"/>
      <c r="KI305" s="39"/>
      <c r="KJ305" s="39"/>
      <c r="KK305" s="39"/>
      <c r="KL305" s="39"/>
      <c r="KM305" s="41"/>
      <c r="KN305" s="41"/>
    </row>
    <row r="306" spans="1:300" s="56" customFormat="1" ht="31.95" customHeight="1" x14ac:dyDescent="0.3">
      <c r="A306" s="17" t="s">
        <v>377</v>
      </c>
      <c r="B306" s="18" t="s">
        <v>376</v>
      </c>
      <c r="C306" s="19" t="s">
        <v>29</v>
      </c>
      <c r="D306" s="18" t="s">
        <v>39</v>
      </c>
      <c r="E306" s="20" t="s">
        <v>59</v>
      </c>
      <c r="F306" s="20" t="s">
        <v>1166</v>
      </c>
      <c r="G306" s="21">
        <v>49.1</v>
      </c>
      <c r="H306" s="21">
        <v>51.555</v>
      </c>
      <c r="I306" s="22">
        <v>24.1</v>
      </c>
      <c r="J306" s="23">
        <v>0.9</v>
      </c>
      <c r="K306" s="23">
        <v>25</v>
      </c>
      <c r="L306" s="23">
        <v>27</v>
      </c>
      <c r="M306" s="23">
        <v>2</v>
      </c>
      <c r="N306" s="21">
        <f t="shared" si="47"/>
        <v>32.5</v>
      </c>
      <c r="O306" s="21">
        <f t="shared" si="48"/>
        <v>33.799999999999997</v>
      </c>
      <c r="P306" s="21">
        <f>N306+M306</f>
        <v>34.5</v>
      </c>
      <c r="Q306" s="21">
        <f>O306+M306</f>
        <v>35.799999999999997</v>
      </c>
      <c r="R306" s="24">
        <f t="shared" si="44"/>
        <v>0.23076923076923078</v>
      </c>
      <c r="S306" s="29">
        <f t="shared" si="43"/>
        <v>0.34438948695567845</v>
      </c>
      <c r="T306" s="20" t="s">
        <v>21</v>
      </c>
      <c r="U306" s="42" t="s">
        <v>30</v>
      </c>
      <c r="V306" s="20" t="s">
        <v>810</v>
      </c>
      <c r="W306" s="20" t="s">
        <v>808</v>
      </c>
      <c r="X306" s="19" t="s">
        <v>25</v>
      </c>
      <c r="Y306" s="20" t="s">
        <v>462</v>
      </c>
      <c r="Z306" s="20" t="s">
        <v>1004</v>
      </c>
      <c r="AA306" s="20" t="s">
        <v>28</v>
      </c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  <c r="DF306" s="39"/>
      <c r="DG306" s="39"/>
      <c r="DH306" s="39"/>
      <c r="DI306" s="39"/>
      <c r="DJ306" s="39"/>
      <c r="DK306" s="39"/>
      <c r="DL306" s="39"/>
      <c r="DM306" s="39"/>
      <c r="DN306" s="39"/>
      <c r="DO306" s="39"/>
      <c r="DP306" s="39"/>
      <c r="DQ306" s="39"/>
      <c r="DR306" s="39"/>
      <c r="DS306" s="39"/>
      <c r="DT306" s="39"/>
      <c r="DU306" s="39"/>
      <c r="DV306" s="39"/>
      <c r="DW306" s="39"/>
      <c r="DX306" s="39"/>
      <c r="DY306" s="39"/>
      <c r="DZ306" s="39"/>
      <c r="EA306" s="39"/>
      <c r="EB306" s="39"/>
      <c r="EC306" s="39"/>
      <c r="ED306" s="39"/>
      <c r="EE306" s="39"/>
      <c r="EF306" s="39"/>
      <c r="EG306" s="39"/>
      <c r="EH306" s="39"/>
      <c r="EI306" s="39"/>
      <c r="EJ306" s="39"/>
      <c r="EK306" s="39"/>
      <c r="EL306" s="39"/>
      <c r="EM306" s="39"/>
      <c r="EN306" s="39"/>
      <c r="EO306" s="39"/>
      <c r="EP306" s="39"/>
      <c r="EQ306" s="39"/>
      <c r="ER306" s="39"/>
      <c r="ES306" s="39"/>
      <c r="ET306" s="39"/>
      <c r="EU306" s="39"/>
      <c r="EV306" s="39"/>
      <c r="EW306" s="39"/>
      <c r="EX306" s="39"/>
      <c r="EY306" s="39"/>
      <c r="EZ306" s="39"/>
      <c r="FA306" s="39"/>
      <c r="FB306" s="39"/>
      <c r="FC306" s="39"/>
      <c r="FD306" s="39"/>
      <c r="FE306" s="39"/>
      <c r="FF306" s="39"/>
      <c r="FG306" s="39"/>
      <c r="FH306" s="39"/>
      <c r="FI306" s="39"/>
      <c r="FJ306" s="39"/>
      <c r="FK306" s="39"/>
      <c r="FL306" s="39"/>
      <c r="FM306" s="39"/>
      <c r="FN306" s="39"/>
      <c r="FO306" s="39"/>
      <c r="FP306" s="39"/>
      <c r="FQ306" s="39"/>
      <c r="FR306" s="39"/>
      <c r="FS306" s="39"/>
      <c r="FT306" s="39"/>
      <c r="FU306" s="39"/>
      <c r="FV306" s="39"/>
      <c r="FW306" s="39"/>
      <c r="FX306" s="39"/>
      <c r="FY306" s="39"/>
      <c r="FZ306" s="39"/>
      <c r="GA306" s="39"/>
      <c r="GB306" s="39"/>
      <c r="GC306" s="39"/>
      <c r="GD306" s="39"/>
      <c r="GE306" s="39"/>
      <c r="GF306" s="39"/>
      <c r="GG306" s="39"/>
      <c r="GH306" s="39"/>
      <c r="GI306" s="39"/>
      <c r="GJ306" s="39"/>
      <c r="GK306" s="39"/>
      <c r="GL306" s="39"/>
      <c r="GM306" s="39"/>
      <c r="GN306" s="39"/>
      <c r="GO306" s="39"/>
      <c r="GP306" s="39"/>
      <c r="GQ306" s="39"/>
      <c r="GR306" s="39"/>
      <c r="GS306" s="39"/>
      <c r="GT306" s="39"/>
      <c r="GU306" s="39"/>
      <c r="GV306" s="39"/>
      <c r="GW306" s="39"/>
      <c r="GX306" s="39"/>
      <c r="GY306" s="39"/>
      <c r="GZ306" s="39"/>
      <c r="HA306" s="39"/>
      <c r="HB306" s="39"/>
      <c r="HC306" s="39"/>
      <c r="HD306" s="39"/>
      <c r="HE306" s="39"/>
      <c r="HF306" s="39"/>
      <c r="HG306" s="39"/>
      <c r="HH306" s="39"/>
      <c r="HI306" s="39"/>
      <c r="HJ306" s="39"/>
      <c r="HK306" s="39"/>
      <c r="HL306" s="39"/>
      <c r="HM306" s="39"/>
      <c r="HN306" s="39"/>
      <c r="HO306" s="39"/>
      <c r="HP306" s="39"/>
      <c r="HQ306" s="39"/>
      <c r="HR306" s="39"/>
      <c r="HS306" s="39"/>
      <c r="HT306" s="39"/>
      <c r="HU306" s="39"/>
      <c r="HV306" s="39"/>
      <c r="HW306" s="39"/>
      <c r="HX306" s="39"/>
      <c r="HY306" s="39"/>
      <c r="HZ306" s="39"/>
      <c r="IA306" s="39"/>
      <c r="IB306" s="39"/>
      <c r="IC306" s="39"/>
      <c r="ID306" s="39"/>
      <c r="IE306" s="39"/>
      <c r="IF306" s="39"/>
      <c r="IG306" s="39"/>
      <c r="IH306" s="39"/>
      <c r="II306" s="39"/>
      <c r="IJ306" s="39"/>
      <c r="IK306" s="39"/>
      <c r="IL306" s="39"/>
      <c r="IM306" s="39"/>
      <c r="IN306" s="39"/>
      <c r="IO306" s="39"/>
      <c r="IP306" s="39"/>
      <c r="IQ306" s="39"/>
      <c r="IR306" s="39"/>
      <c r="IS306" s="39"/>
      <c r="IT306" s="39"/>
      <c r="IU306" s="39"/>
      <c r="IV306" s="39"/>
      <c r="IW306" s="39"/>
      <c r="IX306" s="39"/>
      <c r="IY306" s="39"/>
      <c r="IZ306" s="39"/>
      <c r="JA306" s="39"/>
      <c r="JB306" s="39"/>
      <c r="JC306" s="39"/>
      <c r="JD306" s="39"/>
      <c r="JE306" s="39"/>
      <c r="JF306" s="39"/>
      <c r="JG306" s="39"/>
      <c r="JH306" s="39"/>
      <c r="JI306" s="39"/>
      <c r="JJ306" s="39"/>
      <c r="JK306" s="39"/>
      <c r="JL306" s="39"/>
      <c r="JM306" s="39"/>
      <c r="JN306" s="39"/>
      <c r="JO306" s="39"/>
      <c r="JP306" s="39"/>
      <c r="JQ306" s="39"/>
      <c r="JR306" s="39"/>
      <c r="JS306" s="39"/>
      <c r="JT306" s="39"/>
      <c r="JU306" s="39"/>
      <c r="JV306" s="39"/>
      <c r="JW306" s="39"/>
      <c r="JX306" s="39"/>
      <c r="JY306" s="39"/>
      <c r="JZ306" s="39"/>
      <c r="KA306" s="39"/>
      <c r="KB306" s="39"/>
      <c r="KC306" s="39"/>
      <c r="KD306" s="39"/>
      <c r="KE306" s="39"/>
      <c r="KF306" s="39"/>
      <c r="KG306" s="39"/>
      <c r="KH306" s="39"/>
      <c r="KI306" s="39"/>
      <c r="KJ306" s="39"/>
      <c r="KK306" s="39"/>
      <c r="KL306" s="39"/>
      <c r="KM306" s="41"/>
      <c r="KN306" s="41"/>
    </row>
    <row r="307" spans="1:300" s="56" customFormat="1" ht="31.95" customHeight="1" x14ac:dyDescent="0.3">
      <c r="A307" s="17" t="s">
        <v>378</v>
      </c>
      <c r="B307" s="18" t="s">
        <v>376</v>
      </c>
      <c r="C307" s="19" t="s">
        <v>33</v>
      </c>
      <c r="D307" s="18" t="s">
        <v>18</v>
      </c>
      <c r="E307" s="20" t="s">
        <v>59</v>
      </c>
      <c r="F307" s="20" t="s">
        <v>1166</v>
      </c>
      <c r="G307" s="21">
        <v>62</v>
      </c>
      <c r="H307" s="21">
        <v>65.099999999999994</v>
      </c>
      <c r="I307" s="22">
        <v>29</v>
      </c>
      <c r="J307" s="23">
        <v>1.3</v>
      </c>
      <c r="K307" s="23">
        <v>30.3</v>
      </c>
      <c r="L307" s="23" t="s">
        <v>20</v>
      </c>
      <c r="M307" s="23" t="s">
        <v>20</v>
      </c>
      <c r="N307" s="21">
        <f t="shared" si="47"/>
        <v>39.39</v>
      </c>
      <c r="O307" s="21">
        <f t="shared" si="48"/>
        <v>40.965600000000002</v>
      </c>
      <c r="P307" s="21" t="s">
        <v>20</v>
      </c>
      <c r="Q307" s="21" t="s">
        <v>1332</v>
      </c>
      <c r="R307" s="24">
        <f t="shared" si="44"/>
        <v>0.23076923076923075</v>
      </c>
      <c r="S307" s="29">
        <f t="shared" si="43"/>
        <v>0.37072811059907823</v>
      </c>
      <c r="T307" s="20" t="s">
        <v>21</v>
      </c>
      <c r="U307" s="19" t="s">
        <v>22</v>
      </c>
      <c r="V307" s="20" t="s">
        <v>810</v>
      </c>
      <c r="W307" s="20" t="s">
        <v>808</v>
      </c>
      <c r="X307" s="19" t="s">
        <v>25</v>
      </c>
      <c r="Y307" s="20" t="s">
        <v>26</v>
      </c>
      <c r="Z307" s="20" t="s">
        <v>1003</v>
      </c>
      <c r="AA307" s="20" t="s">
        <v>28</v>
      </c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  <c r="DF307" s="39"/>
      <c r="DG307" s="39"/>
      <c r="DH307" s="39"/>
      <c r="DI307" s="39"/>
      <c r="DJ307" s="39"/>
      <c r="DK307" s="39"/>
      <c r="DL307" s="39"/>
      <c r="DM307" s="39"/>
      <c r="DN307" s="39"/>
      <c r="DO307" s="39"/>
      <c r="DP307" s="39"/>
      <c r="DQ307" s="39"/>
      <c r="DR307" s="39"/>
      <c r="DS307" s="39"/>
      <c r="DT307" s="39"/>
      <c r="DU307" s="39"/>
      <c r="DV307" s="39"/>
      <c r="DW307" s="39"/>
      <c r="DX307" s="39"/>
      <c r="DY307" s="39"/>
      <c r="DZ307" s="39"/>
      <c r="EA307" s="39"/>
      <c r="EB307" s="39"/>
      <c r="EC307" s="39"/>
      <c r="ED307" s="39"/>
      <c r="EE307" s="39"/>
      <c r="EF307" s="39"/>
      <c r="EG307" s="39"/>
      <c r="EH307" s="39"/>
      <c r="EI307" s="39"/>
      <c r="EJ307" s="39"/>
      <c r="EK307" s="39"/>
      <c r="EL307" s="39"/>
      <c r="EM307" s="39"/>
      <c r="EN307" s="39"/>
      <c r="EO307" s="39"/>
      <c r="EP307" s="39"/>
      <c r="EQ307" s="39"/>
      <c r="ER307" s="39"/>
      <c r="ES307" s="39"/>
      <c r="ET307" s="39"/>
      <c r="EU307" s="39"/>
      <c r="EV307" s="39"/>
      <c r="EW307" s="39"/>
      <c r="EX307" s="39"/>
      <c r="EY307" s="39"/>
      <c r="EZ307" s="39"/>
      <c r="FA307" s="39"/>
      <c r="FB307" s="39"/>
      <c r="FC307" s="39"/>
      <c r="FD307" s="39"/>
      <c r="FE307" s="39"/>
      <c r="FF307" s="39"/>
      <c r="FG307" s="39"/>
      <c r="FH307" s="39"/>
      <c r="FI307" s="39"/>
      <c r="FJ307" s="39"/>
      <c r="FK307" s="39"/>
      <c r="FL307" s="39"/>
      <c r="FM307" s="39"/>
      <c r="FN307" s="39"/>
      <c r="FO307" s="39"/>
      <c r="FP307" s="39"/>
      <c r="FQ307" s="39"/>
      <c r="FR307" s="39"/>
      <c r="FS307" s="39"/>
      <c r="FT307" s="39"/>
      <c r="FU307" s="39"/>
      <c r="FV307" s="39"/>
      <c r="FW307" s="39"/>
      <c r="FX307" s="39"/>
      <c r="FY307" s="39"/>
      <c r="FZ307" s="39"/>
      <c r="GA307" s="39"/>
      <c r="GB307" s="39"/>
      <c r="GC307" s="39"/>
      <c r="GD307" s="39"/>
      <c r="GE307" s="39"/>
      <c r="GF307" s="39"/>
      <c r="GG307" s="39"/>
      <c r="GH307" s="39"/>
      <c r="GI307" s="39"/>
      <c r="GJ307" s="39"/>
      <c r="GK307" s="39"/>
      <c r="GL307" s="39"/>
      <c r="GM307" s="39"/>
      <c r="GN307" s="39"/>
      <c r="GO307" s="39"/>
      <c r="GP307" s="39"/>
      <c r="GQ307" s="39"/>
      <c r="GR307" s="39"/>
      <c r="GS307" s="39"/>
      <c r="GT307" s="39"/>
      <c r="GU307" s="39"/>
      <c r="GV307" s="39"/>
      <c r="GW307" s="39"/>
      <c r="GX307" s="39"/>
      <c r="GY307" s="39"/>
      <c r="GZ307" s="39"/>
      <c r="HA307" s="39"/>
      <c r="HB307" s="39"/>
      <c r="HC307" s="39"/>
      <c r="HD307" s="39"/>
      <c r="HE307" s="39"/>
      <c r="HF307" s="39"/>
      <c r="HG307" s="39"/>
      <c r="HH307" s="39"/>
      <c r="HI307" s="39"/>
      <c r="HJ307" s="39"/>
      <c r="HK307" s="39"/>
      <c r="HL307" s="39"/>
      <c r="HM307" s="39"/>
      <c r="HN307" s="39"/>
      <c r="HO307" s="39"/>
      <c r="HP307" s="39"/>
      <c r="HQ307" s="39"/>
      <c r="HR307" s="39"/>
      <c r="HS307" s="39"/>
      <c r="HT307" s="39"/>
      <c r="HU307" s="39"/>
      <c r="HV307" s="39"/>
      <c r="HW307" s="39"/>
      <c r="HX307" s="39"/>
      <c r="HY307" s="39"/>
      <c r="HZ307" s="39"/>
      <c r="IA307" s="39"/>
      <c r="IB307" s="39"/>
      <c r="IC307" s="39"/>
      <c r="ID307" s="39"/>
      <c r="IE307" s="39"/>
      <c r="IF307" s="39"/>
      <c r="IG307" s="39"/>
      <c r="IH307" s="39"/>
      <c r="II307" s="39"/>
      <c r="IJ307" s="39"/>
      <c r="IK307" s="39"/>
      <c r="IL307" s="39"/>
      <c r="IM307" s="39"/>
      <c r="IN307" s="39"/>
      <c r="IO307" s="39"/>
      <c r="IP307" s="39"/>
      <c r="IQ307" s="39"/>
      <c r="IR307" s="39"/>
      <c r="IS307" s="39"/>
      <c r="IT307" s="39"/>
      <c r="IU307" s="39"/>
      <c r="IV307" s="39"/>
      <c r="IW307" s="39"/>
      <c r="IX307" s="39"/>
      <c r="IY307" s="39"/>
      <c r="IZ307" s="39"/>
      <c r="JA307" s="39"/>
      <c r="JB307" s="39"/>
      <c r="JC307" s="39"/>
      <c r="JD307" s="39"/>
      <c r="JE307" s="39"/>
      <c r="JF307" s="39"/>
      <c r="JG307" s="39"/>
      <c r="JH307" s="39"/>
      <c r="JI307" s="39"/>
      <c r="JJ307" s="39"/>
      <c r="JK307" s="39"/>
      <c r="JL307" s="39"/>
      <c r="JM307" s="39"/>
      <c r="JN307" s="39"/>
      <c r="JO307" s="39"/>
      <c r="JP307" s="39"/>
      <c r="JQ307" s="39"/>
      <c r="JR307" s="39"/>
      <c r="JS307" s="39"/>
      <c r="JT307" s="39"/>
      <c r="JU307" s="39"/>
      <c r="JV307" s="39"/>
      <c r="JW307" s="39"/>
      <c r="JX307" s="39"/>
      <c r="JY307" s="39"/>
      <c r="JZ307" s="39"/>
      <c r="KA307" s="39"/>
      <c r="KB307" s="39"/>
      <c r="KC307" s="39"/>
      <c r="KD307" s="39"/>
      <c r="KE307" s="39"/>
      <c r="KF307" s="39"/>
      <c r="KG307" s="39"/>
      <c r="KH307" s="39"/>
      <c r="KI307" s="39"/>
      <c r="KJ307" s="39"/>
      <c r="KK307" s="39"/>
      <c r="KL307" s="39"/>
      <c r="KM307" s="41"/>
      <c r="KN307" s="41"/>
    </row>
    <row r="308" spans="1:300" s="56" customFormat="1" ht="31.95" customHeight="1" x14ac:dyDescent="0.3">
      <c r="A308" s="17" t="s">
        <v>379</v>
      </c>
      <c r="B308" s="18" t="s">
        <v>380</v>
      </c>
      <c r="C308" s="19" t="s">
        <v>77</v>
      </c>
      <c r="D308" s="18" t="s">
        <v>18</v>
      </c>
      <c r="E308" s="20" t="s">
        <v>45</v>
      </c>
      <c r="F308" s="20" t="s">
        <v>1153</v>
      </c>
      <c r="G308" s="21">
        <f>N308*1.25</f>
        <v>58.41875000000001</v>
      </c>
      <c r="H308" s="21">
        <v>61.339687500000011</v>
      </c>
      <c r="I308" s="22">
        <v>31.650000000000006</v>
      </c>
      <c r="J308" s="23">
        <v>1.3</v>
      </c>
      <c r="K308" s="23">
        <v>35.950000000000003</v>
      </c>
      <c r="L308" s="23" t="s">
        <v>20</v>
      </c>
      <c r="M308" s="23" t="s">
        <v>20</v>
      </c>
      <c r="N308" s="21">
        <f t="shared" si="47"/>
        <v>46.735000000000007</v>
      </c>
      <c r="O308" s="21">
        <f t="shared" si="48"/>
        <v>48.604400000000005</v>
      </c>
      <c r="P308" s="21" t="s">
        <v>20</v>
      </c>
      <c r="Q308" s="21" t="s">
        <v>1332</v>
      </c>
      <c r="R308" s="24">
        <f t="shared" si="44"/>
        <v>0.23076923076923081</v>
      </c>
      <c r="S308" s="29">
        <f t="shared" si="43"/>
        <v>0.20761904761904768</v>
      </c>
      <c r="T308" s="20" t="s">
        <v>21</v>
      </c>
      <c r="U308" s="19" t="s">
        <v>22</v>
      </c>
      <c r="V308" s="20" t="s">
        <v>23</v>
      </c>
      <c r="W308" s="20" t="s">
        <v>808</v>
      </c>
      <c r="X308" s="19" t="s">
        <v>25</v>
      </c>
      <c r="Y308" s="20" t="s">
        <v>26</v>
      </c>
      <c r="Z308" s="20" t="s">
        <v>1003</v>
      </c>
      <c r="AA308" s="20" t="s">
        <v>28</v>
      </c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  <c r="DY308" s="41"/>
      <c r="DZ308" s="41"/>
      <c r="EA308" s="41"/>
      <c r="EB308" s="41"/>
      <c r="EC308" s="41"/>
      <c r="ED308" s="41"/>
      <c r="EE308" s="41"/>
      <c r="EF308" s="41"/>
      <c r="EG308" s="41"/>
      <c r="EH308" s="41"/>
      <c r="EI308" s="41"/>
      <c r="EJ308" s="41"/>
      <c r="EK308" s="41"/>
      <c r="EL308" s="41"/>
      <c r="EM308" s="41"/>
      <c r="EN308" s="41"/>
      <c r="EO308" s="41"/>
      <c r="EP308" s="41"/>
      <c r="EQ308" s="41"/>
      <c r="ER308" s="41"/>
      <c r="ES308" s="41"/>
      <c r="ET308" s="41"/>
      <c r="EU308" s="41"/>
      <c r="EV308" s="41"/>
      <c r="EW308" s="41"/>
      <c r="EX308" s="41"/>
      <c r="EY308" s="41"/>
      <c r="EZ308" s="41"/>
      <c r="FA308" s="41"/>
      <c r="FB308" s="41"/>
      <c r="FC308" s="41"/>
      <c r="FD308" s="41"/>
      <c r="FE308" s="41"/>
      <c r="FF308" s="41"/>
      <c r="FG308" s="41"/>
      <c r="FH308" s="41"/>
      <c r="FI308" s="41"/>
      <c r="FJ308" s="41"/>
      <c r="FK308" s="41"/>
      <c r="FL308" s="41"/>
      <c r="FM308" s="41"/>
      <c r="FN308" s="41"/>
      <c r="FO308" s="41"/>
      <c r="FP308" s="41"/>
      <c r="FQ308" s="41"/>
      <c r="FR308" s="41"/>
      <c r="FS308" s="41"/>
      <c r="FT308" s="41"/>
      <c r="FU308" s="41"/>
      <c r="FV308" s="41"/>
      <c r="FW308" s="41"/>
      <c r="FX308" s="41"/>
      <c r="FY308" s="41"/>
      <c r="FZ308" s="41"/>
      <c r="GA308" s="41"/>
      <c r="GB308" s="41"/>
      <c r="GC308" s="41"/>
      <c r="GD308" s="41"/>
      <c r="GE308" s="41"/>
      <c r="GF308" s="41"/>
      <c r="GG308" s="41"/>
      <c r="GH308" s="41"/>
      <c r="GI308" s="41"/>
      <c r="GJ308" s="41"/>
      <c r="GK308" s="41"/>
      <c r="GL308" s="41"/>
      <c r="GM308" s="41"/>
      <c r="GN308" s="41"/>
      <c r="GO308" s="41"/>
      <c r="GP308" s="41"/>
      <c r="GQ308" s="41"/>
      <c r="GR308" s="41"/>
      <c r="GS308" s="41"/>
      <c r="GT308" s="41"/>
      <c r="GU308" s="41"/>
      <c r="GV308" s="41"/>
      <c r="GW308" s="41"/>
      <c r="GX308" s="41"/>
      <c r="GY308" s="41"/>
      <c r="GZ308" s="41"/>
      <c r="HA308" s="41"/>
      <c r="HB308" s="41"/>
      <c r="HC308" s="41"/>
      <c r="HD308" s="41"/>
      <c r="HE308" s="41"/>
      <c r="HF308" s="41"/>
      <c r="HG308" s="41"/>
      <c r="HH308" s="41"/>
      <c r="HI308" s="41"/>
      <c r="HJ308" s="41"/>
      <c r="HK308" s="41"/>
      <c r="HL308" s="41"/>
      <c r="HM308" s="41"/>
      <c r="HN308" s="41"/>
      <c r="HO308" s="41"/>
      <c r="HP308" s="41"/>
      <c r="HQ308" s="41"/>
      <c r="HR308" s="41"/>
      <c r="HS308" s="41"/>
      <c r="HT308" s="41"/>
      <c r="HU308" s="41"/>
      <c r="HV308" s="41"/>
      <c r="HW308" s="41"/>
      <c r="HX308" s="41"/>
      <c r="HY308" s="41"/>
      <c r="HZ308" s="41"/>
      <c r="IA308" s="41"/>
      <c r="IB308" s="41"/>
      <c r="IC308" s="41"/>
      <c r="ID308" s="41"/>
      <c r="IE308" s="41"/>
      <c r="IF308" s="41"/>
      <c r="IG308" s="41"/>
      <c r="IH308" s="41"/>
      <c r="II308" s="41"/>
      <c r="IJ308" s="41"/>
      <c r="IK308" s="41"/>
      <c r="IL308" s="41"/>
      <c r="IM308" s="41"/>
      <c r="IN308" s="41"/>
      <c r="IO308" s="41"/>
      <c r="IP308" s="41"/>
      <c r="IQ308" s="41"/>
      <c r="IR308" s="41"/>
      <c r="IS308" s="41"/>
      <c r="IT308" s="41"/>
      <c r="IU308" s="41"/>
      <c r="IV308" s="41"/>
      <c r="IW308" s="41"/>
      <c r="IX308" s="41"/>
      <c r="IY308" s="41"/>
      <c r="IZ308" s="41"/>
      <c r="JA308" s="41"/>
      <c r="JB308" s="41"/>
      <c r="JC308" s="41"/>
      <c r="JD308" s="41"/>
      <c r="JE308" s="41"/>
      <c r="JF308" s="41"/>
      <c r="JG308" s="41"/>
      <c r="JH308" s="41"/>
      <c r="JI308" s="41"/>
      <c r="JJ308" s="41"/>
      <c r="JK308" s="41"/>
      <c r="JL308" s="41"/>
      <c r="JM308" s="41"/>
      <c r="JN308" s="41"/>
      <c r="JO308" s="41"/>
      <c r="JP308" s="41"/>
      <c r="JQ308" s="41"/>
      <c r="JR308" s="41"/>
      <c r="JS308" s="41"/>
      <c r="JT308" s="41"/>
      <c r="JU308" s="41"/>
      <c r="JV308" s="41"/>
      <c r="JW308" s="41"/>
      <c r="JX308" s="41"/>
      <c r="JY308" s="41"/>
      <c r="JZ308" s="41"/>
      <c r="KA308" s="41"/>
      <c r="KB308" s="41"/>
      <c r="KC308" s="41"/>
      <c r="KD308" s="41"/>
      <c r="KE308" s="41"/>
      <c r="KF308" s="41"/>
      <c r="KG308" s="41"/>
      <c r="KH308" s="41"/>
      <c r="KI308" s="41"/>
      <c r="KJ308" s="41"/>
      <c r="KK308" s="41"/>
      <c r="KL308" s="41"/>
      <c r="KM308" s="41"/>
      <c r="KN308" s="41"/>
    </row>
    <row r="309" spans="1:300" s="56" customFormat="1" ht="31.95" customHeight="1" x14ac:dyDescent="0.3">
      <c r="A309" s="17" t="s">
        <v>381</v>
      </c>
      <c r="B309" s="18" t="s">
        <v>380</v>
      </c>
      <c r="C309" s="19" t="s">
        <v>29</v>
      </c>
      <c r="D309" s="18" t="s">
        <v>39</v>
      </c>
      <c r="E309" s="20" t="s">
        <v>45</v>
      </c>
      <c r="F309" s="20" t="s">
        <v>1153</v>
      </c>
      <c r="G309" s="21">
        <v>51.500000000000007</v>
      </c>
      <c r="H309" s="21">
        <v>54.07500000000001</v>
      </c>
      <c r="I309" s="22">
        <v>26.500000000000007</v>
      </c>
      <c r="J309" s="23">
        <v>0.9</v>
      </c>
      <c r="K309" s="23">
        <v>30.400000000000006</v>
      </c>
      <c r="L309" s="23">
        <v>32.400000000000006</v>
      </c>
      <c r="M309" s="23">
        <v>2</v>
      </c>
      <c r="N309" s="21">
        <f t="shared" si="47"/>
        <v>39.52000000000001</v>
      </c>
      <c r="O309" s="21">
        <f t="shared" si="48"/>
        <v>41.100800000000014</v>
      </c>
      <c r="P309" s="21">
        <f>N309+M309</f>
        <v>41.52000000000001</v>
      </c>
      <c r="Q309" s="21">
        <f>O309+M309</f>
        <v>43.100800000000014</v>
      </c>
      <c r="R309" s="24">
        <f t="shared" si="44"/>
        <v>0.23076923076923084</v>
      </c>
      <c r="S309" s="29">
        <f t="shared" si="43"/>
        <v>0.239929727230698</v>
      </c>
      <c r="T309" s="20" t="s">
        <v>21</v>
      </c>
      <c r="U309" s="42" t="s">
        <v>30</v>
      </c>
      <c r="V309" s="20" t="s">
        <v>23</v>
      </c>
      <c r="W309" s="20" t="s">
        <v>808</v>
      </c>
      <c r="X309" s="19" t="s">
        <v>25</v>
      </c>
      <c r="Y309" s="20" t="s">
        <v>462</v>
      </c>
      <c r="Z309" s="20" t="s">
        <v>1004</v>
      </c>
      <c r="AA309" s="20" t="s">
        <v>28</v>
      </c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  <c r="ED309" s="41"/>
      <c r="EE309" s="41"/>
      <c r="EF309" s="41"/>
      <c r="EG309" s="41"/>
      <c r="EH309" s="41"/>
      <c r="EI309" s="41"/>
      <c r="EJ309" s="41"/>
      <c r="EK309" s="41"/>
      <c r="EL309" s="41"/>
      <c r="EM309" s="41"/>
      <c r="EN309" s="41"/>
      <c r="EO309" s="41"/>
      <c r="EP309" s="41"/>
      <c r="EQ309" s="41"/>
      <c r="ER309" s="41"/>
      <c r="ES309" s="41"/>
      <c r="ET309" s="41"/>
      <c r="EU309" s="41"/>
      <c r="EV309" s="41"/>
      <c r="EW309" s="41"/>
      <c r="EX309" s="41"/>
      <c r="EY309" s="41"/>
      <c r="EZ309" s="41"/>
      <c r="FA309" s="41"/>
      <c r="FB309" s="41"/>
      <c r="FC309" s="41"/>
      <c r="FD309" s="41"/>
      <c r="FE309" s="41"/>
      <c r="FF309" s="41"/>
      <c r="FG309" s="41"/>
      <c r="FH309" s="41"/>
      <c r="FI309" s="41"/>
      <c r="FJ309" s="41"/>
      <c r="FK309" s="41"/>
      <c r="FL309" s="41"/>
      <c r="FM309" s="41"/>
      <c r="FN309" s="41"/>
      <c r="FO309" s="41"/>
      <c r="FP309" s="41"/>
      <c r="FQ309" s="41"/>
      <c r="FR309" s="41"/>
      <c r="FS309" s="41"/>
      <c r="FT309" s="41"/>
      <c r="FU309" s="41"/>
      <c r="FV309" s="41"/>
      <c r="FW309" s="41"/>
      <c r="FX309" s="41"/>
      <c r="FY309" s="41"/>
      <c r="FZ309" s="41"/>
      <c r="GA309" s="41"/>
      <c r="GB309" s="41"/>
      <c r="GC309" s="41"/>
      <c r="GD309" s="41"/>
      <c r="GE309" s="41"/>
      <c r="GF309" s="41"/>
      <c r="GG309" s="41"/>
      <c r="GH309" s="41"/>
      <c r="GI309" s="41"/>
      <c r="GJ309" s="41"/>
      <c r="GK309" s="41"/>
      <c r="GL309" s="41"/>
      <c r="GM309" s="41"/>
      <c r="GN309" s="41"/>
      <c r="GO309" s="41"/>
      <c r="GP309" s="41"/>
      <c r="GQ309" s="41"/>
      <c r="GR309" s="41"/>
      <c r="GS309" s="41"/>
      <c r="GT309" s="41"/>
      <c r="GU309" s="41"/>
      <c r="GV309" s="41"/>
      <c r="GW309" s="41"/>
      <c r="GX309" s="41"/>
      <c r="GY309" s="41"/>
      <c r="GZ309" s="41"/>
      <c r="HA309" s="41"/>
      <c r="HB309" s="41"/>
      <c r="HC309" s="41"/>
      <c r="HD309" s="41"/>
      <c r="HE309" s="41"/>
      <c r="HF309" s="41"/>
      <c r="HG309" s="41"/>
      <c r="HH309" s="41"/>
      <c r="HI309" s="41"/>
      <c r="HJ309" s="41"/>
      <c r="HK309" s="41"/>
      <c r="HL309" s="41"/>
      <c r="HM309" s="41"/>
      <c r="HN309" s="41"/>
      <c r="HO309" s="41"/>
      <c r="HP309" s="41"/>
      <c r="HQ309" s="41"/>
      <c r="HR309" s="41"/>
      <c r="HS309" s="41"/>
      <c r="HT309" s="41"/>
      <c r="HU309" s="41"/>
      <c r="HV309" s="41"/>
      <c r="HW309" s="41"/>
      <c r="HX309" s="41"/>
      <c r="HY309" s="41"/>
      <c r="HZ309" s="41"/>
      <c r="IA309" s="41"/>
      <c r="IB309" s="41"/>
      <c r="IC309" s="41"/>
      <c r="ID309" s="41"/>
      <c r="IE309" s="41"/>
      <c r="IF309" s="41"/>
      <c r="IG309" s="41"/>
      <c r="IH309" s="41"/>
      <c r="II309" s="41"/>
      <c r="IJ309" s="41"/>
      <c r="IK309" s="41"/>
      <c r="IL309" s="41"/>
      <c r="IM309" s="41"/>
      <c r="IN309" s="41"/>
      <c r="IO309" s="41"/>
      <c r="IP309" s="41"/>
      <c r="IQ309" s="41"/>
      <c r="IR309" s="41"/>
      <c r="IS309" s="41"/>
      <c r="IT309" s="41"/>
      <c r="IU309" s="41"/>
      <c r="IV309" s="41"/>
      <c r="IW309" s="41"/>
      <c r="IX309" s="41"/>
      <c r="IY309" s="41"/>
      <c r="IZ309" s="41"/>
      <c r="JA309" s="41"/>
      <c r="JB309" s="41"/>
      <c r="JC309" s="41"/>
      <c r="JD309" s="41"/>
      <c r="JE309" s="41"/>
      <c r="JF309" s="41"/>
      <c r="JG309" s="41"/>
      <c r="JH309" s="41"/>
      <c r="JI309" s="41"/>
      <c r="JJ309" s="41"/>
      <c r="JK309" s="41"/>
      <c r="JL309" s="41"/>
      <c r="JM309" s="41"/>
      <c r="JN309" s="41"/>
      <c r="JO309" s="41"/>
      <c r="JP309" s="41"/>
      <c r="JQ309" s="41"/>
      <c r="JR309" s="41"/>
      <c r="JS309" s="41"/>
      <c r="JT309" s="41"/>
      <c r="JU309" s="41"/>
      <c r="JV309" s="41"/>
      <c r="JW309" s="41"/>
      <c r="JX309" s="41"/>
      <c r="JY309" s="41"/>
      <c r="JZ309" s="41"/>
      <c r="KA309" s="41"/>
      <c r="KB309" s="41"/>
      <c r="KC309" s="41"/>
      <c r="KD309" s="41"/>
      <c r="KE309" s="41"/>
      <c r="KF309" s="41"/>
      <c r="KG309" s="41"/>
      <c r="KH309" s="41"/>
      <c r="KI309" s="41"/>
      <c r="KJ309" s="41"/>
      <c r="KK309" s="41"/>
      <c r="KL309" s="41"/>
      <c r="KM309" s="41"/>
      <c r="KN309" s="41"/>
    </row>
    <row r="310" spans="1:300" s="41" customFormat="1" ht="31.95" customHeight="1" x14ac:dyDescent="0.3">
      <c r="A310" s="17" t="s">
        <v>1111</v>
      </c>
      <c r="B310" s="18" t="s">
        <v>380</v>
      </c>
      <c r="C310" s="19" t="s">
        <v>29</v>
      </c>
      <c r="D310" s="18" t="s">
        <v>36</v>
      </c>
      <c r="E310" s="20" t="s">
        <v>45</v>
      </c>
      <c r="F310" s="20" t="s">
        <v>1153</v>
      </c>
      <c r="G310" s="21"/>
      <c r="H310" s="21">
        <v>57.79</v>
      </c>
      <c r="I310" s="22">
        <f>VLOOKUP(A:A,'[1]ALL Carpet'!$A:$M,13,0)</f>
        <v>35.79</v>
      </c>
      <c r="J310" s="23">
        <v>1.1000000000000001</v>
      </c>
      <c r="K310" s="23">
        <f>SUM(I310:J310)</f>
        <v>36.89</v>
      </c>
      <c r="L310" s="23">
        <f>K310+M310</f>
        <v>38.89</v>
      </c>
      <c r="M310" s="23">
        <v>2</v>
      </c>
      <c r="N310" s="21"/>
      <c r="O310" s="21">
        <f>H310*0.75</f>
        <v>43.342500000000001</v>
      </c>
      <c r="P310" s="21">
        <f>N310+M310</f>
        <v>2</v>
      </c>
      <c r="Q310" s="21">
        <f>O310+M310</f>
        <v>45.342500000000001</v>
      </c>
      <c r="R310" s="24" t="e">
        <f t="shared" si="44"/>
        <v>#DIV/0!</v>
      </c>
      <c r="S310" s="29">
        <f t="shared" si="43"/>
        <v>0.24999999999999997</v>
      </c>
      <c r="T310" s="20" t="s">
        <v>21</v>
      </c>
      <c r="U310" s="42" t="s">
        <v>30</v>
      </c>
      <c r="V310" s="20" t="s">
        <v>23</v>
      </c>
      <c r="W310" s="20" t="s">
        <v>808</v>
      </c>
      <c r="X310" s="19" t="s">
        <v>25</v>
      </c>
      <c r="Y310" s="20" t="s">
        <v>26</v>
      </c>
      <c r="Z310" s="20" t="s">
        <v>1003</v>
      </c>
      <c r="AA310" s="20" t="s">
        <v>28</v>
      </c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  <c r="DF310" s="39"/>
      <c r="DG310" s="39"/>
      <c r="DH310" s="39"/>
      <c r="DI310" s="39"/>
      <c r="DJ310" s="39"/>
      <c r="DK310" s="39"/>
      <c r="DL310" s="39"/>
      <c r="DM310" s="39"/>
      <c r="DN310" s="39"/>
      <c r="DO310" s="39"/>
      <c r="DP310" s="39"/>
      <c r="DQ310" s="39"/>
      <c r="DR310" s="39"/>
      <c r="DS310" s="39"/>
      <c r="DT310" s="39"/>
      <c r="DU310" s="39"/>
      <c r="DV310" s="39"/>
      <c r="DW310" s="39"/>
      <c r="DX310" s="39"/>
      <c r="DY310" s="39"/>
      <c r="DZ310" s="39"/>
      <c r="EA310" s="39"/>
      <c r="EB310" s="39"/>
      <c r="EC310" s="39"/>
      <c r="ED310" s="39"/>
      <c r="EE310" s="39"/>
      <c r="EF310" s="39"/>
      <c r="EG310" s="39"/>
      <c r="EH310" s="39"/>
      <c r="EI310" s="39"/>
      <c r="EJ310" s="39"/>
      <c r="EK310" s="39"/>
      <c r="EL310" s="39"/>
      <c r="EM310" s="39"/>
      <c r="EN310" s="39"/>
      <c r="EO310" s="39"/>
      <c r="EP310" s="39"/>
      <c r="EQ310" s="39"/>
      <c r="ER310" s="39"/>
      <c r="ES310" s="39"/>
      <c r="ET310" s="39"/>
      <c r="EU310" s="39"/>
      <c r="EV310" s="39"/>
      <c r="EW310" s="39"/>
      <c r="EX310" s="39"/>
      <c r="EY310" s="39"/>
      <c r="EZ310" s="39"/>
      <c r="FA310" s="39"/>
      <c r="FB310" s="39"/>
      <c r="FC310" s="39"/>
      <c r="FD310" s="39"/>
      <c r="FE310" s="39"/>
      <c r="FF310" s="39"/>
      <c r="FG310" s="39"/>
      <c r="FH310" s="39"/>
      <c r="FI310" s="39"/>
      <c r="FJ310" s="39"/>
      <c r="FK310" s="39"/>
      <c r="FL310" s="39"/>
      <c r="FM310" s="39"/>
      <c r="FN310" s="39"/>
      <c r="FO310" s="39"/>
      <c r="FP310" s="39"/>
      <c r="FQ310" s="39"/>
      <c r="FR310" s="39"/>
      <c r="FS310" s="39"/>
      <c r="FT310" s="39"/>
      <c r="FU310" s="39"/>
      <c r="FV310" s="39"/>
      <c r="FW310" s="39"/>
      <c r="FX310" s="39"/>
      <c r="FY310" s="39"/>
      <c r="FZ310" s="39"/>
      <c r="GA310" s="39"/>
      <c r="GB310" s="39"/>
      <c r="GC310" s="39"/>
      <c r="GD310" s="39"/>
      <c r="GE310" s="39"/>
      <c r="GF310" s="39"/>
      <c r="GG310" s="39"/>
      <c r="GH310" s="39"/>
      <c r="GI310" s="39"/>
      <c r="GJ310" s="39"/>
      <c r="GK310" s="39"/>
      <c r="GL310" s="39"/>
      <c r="GM310" s="39"/>
      <c r="GN310" s="39"/>
      <c r="GO310" s="39"/>
      <c r="GP310" s="39"/>
      <c r="GQ310" s="39"/>
      <c r="GR310" s="39"/>
      <c r="GS310" s="39"/>
      <c r="GT310" s="39"/>
      <c r="GU310" s="39"/>
      <c r="GV310" s="39"/>
      <c r="GW310" s="39"/>
      <c r="GX310" s="39"/>
      <c r="GY310" s="39"/>
      <c r="GZ310" s="39"/>
      <c r="HA310" s="39"/>
      <c r="HB310" s="39"/>
      <c r="HC310" s="39"/>
      <c r="HD310" s="39"/>
      <c r="HE310" s="39"/>
      <c r="HF310" s="39"/>
      <c r="HG310" s="39"/>
      <c r="HH310" s="39"/>
      <c r="HI310" s="39"/>
      <c r="HJ310" s="39"/>
      <c r="HK310" s="39"/>
      <c r="HL310" s="39"/>
      <c r="HM310" s="39"/>
      <c r="HN310" s="39"/>
      <c r="HO310" s="39"/>
      <c r="HP310" s="39"/>
      <c r="HQ310" s="39"/>
      <c r="HR310" s="39"/>
      <c r="HS310" s="39"/>
      <c r="HT310" s="39"/>
      <c r="HU310" s="39"/>
      <c r="HV310" s="39"/>
      <c r="HW310" s="39"/>
      <c r="HX310" s="39"/>
      <c r="HY310" s="39"/>
      <c r="HZ310" s="39"/>
      <c r="IA310" s="39"/>
      <c r="IB310" s="39"/>
      <c r="IC310" s="39"/>
      <c r="ID310" s="39"/>
      <c r="IE310" s="39"/>
      <c r="IF310" s="39"/>
      <c r="IG310" s="39"/>
      <c r="IH310" s="39"/>
      <c r="II310" s="39"/>
      <c r="IJ310" s="39"/>
      <c r="IK310" s="39"/>
      <c r="IL310" s="39"/>
      <c r="IM310" s="39"/>
      <c r="IN310" s="39"/>
      <c r="IO310" s="39"/>
      <c r="IP310" s="39"/>
      <c r="IQ310" s="39"/>
      <c r="IR310" s="39"/>
      <c r="IS310" s="39"/>
      <c r="IT310" s="39"/>
      <c r="IU310" s="39"/>
      <c r="IV310" s="39"/>
      <c r="IW310" s="39"/>
      <c r="IX310" s="39"/>
      <c r="IY310" s="39"/>
      <c r="IZ310" s="39"/>
      <c r="JA310" s="39"/>
      <c r="JB310" s="39"/>
      <c r="JC310" s="39"/>
      <c r="JD310" s="39"/>
      <c r="JE310" s="39"/>
      <c r="JF310" s="39"/>
      <c r="JG310" s="39"/>
      <c r="JH310" s="39"/>
      <c r="JI310" s="39"/>
      <c r="JJ310" s="39"/>
      <c r="JK310" s="39"/>
      <c r="JL310" s="39"/>
      <c r="JM310" s="39"/>
      <c r="JN310" s="39"/>
      <c r="JO310" s="39"/>
      <c r="JP310" s="39"/>
      <c r="JQ310" s="39"/>
      <c r="JR310" s="39"/>
      <c r="JS310" s="39"/>
      <c r="JT310" s="39"/>
      <c r="JU310" s="39"/>
      <c r="JV310" s="39"/>
      <c r="JW310" s="39"/>
      <c r="JX310" s="39"/>
      <c r="JY310" s="39"/>
      <c r="JZ310" s="39"/>
      <c r="KA310" s="39"/>
      <c r="KB310" s="39"/>
      <c r="KC310" s="39"/>
      <c r="KD310" s="39"/>
      <c r="KE310" s="39"/>
      <c r="KF310" s="39"/>
      <c r="KG310" s="39"/>
      <c r="KH310" s="39"/>
      <c r="KI310" s="39"/>
      <c r="KJ310" s="39"/>
      <c r="KK310" s="39"/>
      <c r="KL310" s="39"/>
    </row>
    <row r="311" spans="1:300" s="56" customFormat="1" ht="31.95" customHeight="1" x14ac:dyDescent="0.3">
      <c r="A311" s="17" t="s">
        <v>383</v>
      </c>
      <c r="B311" s="18" t="s">
        <v>382</v>
      </c>
      <c r="C311" s="19" t="s">
        <v>29</v>
      </c>
      <c r="D311" s="18" t="s">
        <v>39</v>
      </c>
      <c r="E311" s="20" t="s">
        <v>230</v>
      </c>
      <c r="F311" s="20" t="s">
        <v>1163</v>
      </c>
      <c r="G311" s="21">
        <v>52.350000000000009</v>
      </c>
      <c r="H311" s="21">
        <v>54.967500000000008</v>
      </c>
      <c r="I311" s="22">
        <v>27.350000000000005</v>
      </c>
      <c r="J311" s="23">
        <v>0.9</v>
      </c>
      <c r="K311" s="23">
        <v>31.250000000000004</v>
      </c>
      <c r="L311" s="23">
        <v>33.25</v>
      </c>
      <c r="M311" s="23">
        <v>2</v>
      </c>
      <c r="N311" s="21">
        <f>K311*1.3</f>
        <v>40.625000000000007</v>
      </c>
      <c r="O311" s="21">
        <f>(N311*4%)+N311</f>
        <v>42.250000000000007</v>
      </c>
      <c r="P311" s="21">
        <f>N311+M311</f>
        <v>42.625000000000007</v>
      </c>
      <c r="Q311" s="21">
        <f>O311+M311</f>
        <v>44.250000000000007</v>
      </c>
      <c r="R311" s="24">
        <f t="shared" si="44"/>
        <v>0.23076923076923081</v>
      </c>
      <c r="S311" s="29">
        <f t="shared" si="43"/>
        <v>0.23136398781097919</v>
      </c>
      <c r="T311" s="20" t="s">
        <v>21</v>
      </c>
      <c r="U311" s="42" t="s">
        <v>30</v>
      </c>
      <c r="V311" s="20" t="s">
        <v>23</v>
      </c>
      <c r="W311" s="20" t="s">
        <v>808</v>
      </c>
      <c r="X311" s="19" t="s">
        <v>25</v>
      </c>
      <c r="Y311" s="20" t="s">
        <v>462</v>
      </c>
      <c r="Z311" s="20" t="s">
        <v>1004</v>
      </c>
      <c r="AA311" s="20" t="s">
        <v>28</v>
      </c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  <c r="EA311" s="41"/>
      <c r="EB311" s="41"/>
      <c r="EC311" s="41"/>
      <c r="ED311" s="41"/>
      <c r="EE311" s="41"/>
      <c r="EF311" s="41"/>
      <c r="EG311" s="41"/>
      <c r="EH311" s="41"/>
      <c r="EI311" s="41"/>
      <c r="EJ311" s="41"/>
      <c r="EK311" s="41"/>
      <c r="EL311" s="41"/>
      <c r="EM311" s="41"/>
      <c r="EN311" s="41"/>
      <c r="EO311" s="41"/>
      <c r="EP311" s="41"/>
      <c r="EQ311" s="41"/>
      <c r="ER311" s="41"/>
      <c r="ES311" s="41"/>
      <c r="ET311" s="41"/>
      <c r="EU311" s="41"/>
      <c r="EV311" s="41"/>
      <c r="EW311" s="41"/>
      <c r="EX311" s="41"/>
      <c r="EY311" s="41"/>
      <c r="EZ311" s="41"/>
      <c r="FA311" s="41"/>
      <c r="FB311" s="41"/>
      <c r="FC311" s="41"/>
      <c r="FD311" s="41"/>
      <c r="FE311" s="41"/>
      <c r="FF311" s="41"/>
      <c r="FG311" s="41"/>
      <c r="FH311" s="41"/>
      <c r="FI311" s="41"/>
      <c r="FJ311" s="41"/>
      <c r="FK311" s="41"/>
      <c r="FL311" s="41"/>
      <c r="FM311" s="41"/>
      <c r="FN311" s="41"/>
      <c r="FO311" s="41"/>
      <c r="FP311" s="41"/>
      <c r="FQ311" s="41"/>
      <c r="FR311" s="41"/>
      <c r="FS311" s="41"/>
      <c r="FT311" s="41"/>
      <c r="FU311" s="41"/>
      <c r="FV311" s="41"/>
      <c r="FW311" s="41"/>
      <c r="FX311" s="41"/>
      <c r="FY311" s="41"/>
      <c r="FZ311" s="41"/>
      <c r="GA311" s="41"/>
      <c r="GB311" s="41"/>
      <c r="GC311" s="41"/>
      <c r="GD311" s="41"/>
      <c r="GE311" s="41"/>
      <c r="GF311" s="41"/>
      <c r="GG311" s="41"/>
      <c r="GH311" s="41"/>
      <c r="GI311" s="41"/>
      <c r="GJ311" s="41"/>
      <c r="GK311" s="41"/>
      <c r="GL311" s="41"/>
      <c r="GM311" s="41"/>
      <c r="GN311" s="41"/>
      <c r="GO311" s="41"/>
      <c r="GP311" s="41"/>
      <c r="GQ311" s="41"/>
      <c r="GR311" s="41"/>
      <c r="GS311" s="41"/>
      <c r="GT311" s="41"/>
      <c r="GU311" s="41"/>
      <c r="GV311" s="41"/>
      <c r="GW311" s="41"/>
      <c r="GX311" s="41"/>
      <c r="GY311" s="41"/>
      <c r="GZ311" s="41"/>
      <c r="HA311" s="41"/>
      <c r="HB311" s="41"/>
      <c r="HC311" s="41"/>
      <c r="HD311" s="41"/>
      <c r="HE311" s="41"/>
      <c r="HF311" s="41"/>
      <c r="HG311" s="41"/>
      <c r="HH311" s="41"/>
      <c r="HI311" s="41"/>
      <c r="HJ311" s="41"/>
      <c r="HK311" s="41"/>
      <c r="HL311" s="41"/>
      <c r="HM311" s="41"/>
      <c r="HN311" s="41"/>
      <c r="HO311" s="41"/>
      <c r="HP311" s="41"/>
      <c r="HQ311" s="41"/>
      <c r="HR311" s="41"/>
      <c r="HS311" s="41"/>
      <c r="HT311" s="41"/>
      <c r="HU311" s="41"/>
      <c r="HV311" s="41"/>
      <c r="HW311" s="41"/>
      <c r="HX311" s="41"/>
      <c r="HY311" s="41"/>
      <c r="HZ311" s="41"/>
      <c r="IA311" s="41"/>
      <c r="IB311" s="41"/>
      <c r="IC311" s="41"/>
      <c r="ID311" s="41"/>
      <c r="IE311" s="41"/>
      <c r="IF311" s="41"/>
      <c r="IG311" s="41"/>
      <c r="IH311" s="41"/>
      <c r="II311" s="41"/>
      <c r="IJ311" s="41"/>
      <c r="IK311" s="41"/>
      <c r="IL311" s="41"/>
      <c r="IM311" s="41"/>
      <c r="IN311" s="41"/>
      <c r="IO311" s="41"/>
      <c r="IP311" s="41"/>
      <c r="IQ311" s="41"/>
      <c r="IR311" s="41"/>
      <c r="IS311" s="41"/>
      <c r="IT311" s="41"/>
      <c r="IU311" s="41"/>
      <c r="IV311" s="41"/>
      <c r="IW311" s="41"/>
      <c r="IX311" s="41"/>
      <c r="IY311" s="41"/>
      <c r="IZ311" s="41"/>
      <c r="JA311" s="41"/>
      <c r="JB311" s="41"/>
      <c r="JC311" s="41"/>
      <c r="JD311" s="41"/>
      <c r="JE311" s="41"/>
      <c r="JF311" s="41"/>
      <c r="JG311" s="41"/>
      <c r="JH311" s="41"/>
      <c r="JI311" s="41"/>
      <c r="JJ311" s="41"/>
      <c r="JK311" s="41"/>
      <c r="JL311" s="41"/>
      <c r="JM311" s="41"/>
      <c r="JN311" s="41"/>
      <c r="JO311" s="41"/>
      <c r="JP311" s="41"/>
      <c r="JQ311" s="41"/>
      <c r="JR311" s="41"/>
      <c r="JS311" s="41"/>
      <c r="JT311" s="41"/>
      <c r="JU311" s="41"/>
      <c r="JV311" s="41"/>
      <c r="JW311" s="41"/>
      <c r="JX311" s="41"/>
      <c r="JY311" s="41"/>
      <c r="JZ311" s="41"/>
      <c r="KA311" s="41"/>
      <c r="KB311" s="41"/>
      <c r="KC311" s="41"/>
      <c r="KD311" s="41"/>
      <c r="KE311" s="41"/>
      <c r="KF311" s="41"/>
      <c r="KG311" s="41"/>
      <c r="KH311" s="41"/>
      <c r="KI311" s="41"/>
      <c r="KJ311" s="41"/>
      <c r="KK311" s="41"/>
      <c r="KL311" s="41"/>
      <c r="KM311" s="41"/>
      <c r="KN311" s="41"/>
    </row>
    <row r="312" spans="1:300" s="56" customFormat="1" ht="31.95" customHeight="1" x14ac:dyDescent="0.3">
      <c r="A312" s="17" t="s">
        <v>1057</v>
      </c>
      <c r="B312" s="18" t="s">
        <v>382</v>
      </c>
      <c r="C312" s="19" t="s">
        <v>29</v>
      </c>
      <c r="D312" s="18" t="s">
        <v>36</v>
      </c>
      <c r="E312" s="20" t="s">
        <v>230</v>
      </c>
      <c r="F312" s="20" t="s">
        <v>1163</v>
      </c>
      <c r="G312" s="21">
        <v>55.850000000000009</v>
      </c>
      <c r="H312" s="21">
        <v>58.642500000000013</v>
      </c>
      <c r="I312" s="22">
        <v>30.850000000000009</v>
      </c>
      <c r="J312" s="23">
        <v>1.1000000000000001</v>
      </c>
      <c r="K312" s="23">
        <v>31.95000000000001</v>
      </c>
      <c r="L312" s="23">
        <v>33.95000000000001</v>
      </c>
      <c r="M312" s="23">
        <v>2</v>
      </c>
      <c r="N312" s="21">
        <f>K312*1.3</f>
        <v>41.535000000000011</v>
      </c>
      <c r="O312" s="21">
        <f>(N312*4%)+N312</f>
        <v>43.196400000000011</v>
      </c>
      <c r="P312" s="21">
        <f>N312+M312</f>
        <v>43.535000000000011</v>
      </c>
      <c r="Q312" s="21">
        <f>O312+M312</f>
        <v>45.196400000000011</v>
      </c>
      <c r="R312" s="24">
        <f t="shared" ref="R312:R325" si="49">(N312-K312)/N312</f>
        <v>0.23076923076923073</v>
      </c>
      <c r="S312" s="29">
        <f t="shared" si="43"/>
        <v>0.26339429594577307</v>
      </c>
      <c r="T312" s="20" t="s">
        <v>21</v>
      </c>
      <c r="U312" s="42" t="s">
        <v>30</v>
      </c>
      <c r="V312" s="20" t="s">
        <v>23</v>
      </c>
      <c r="W312" s="20" t="s">
        <v>808</v>
      </c>
      <c r="X312" s="19" t="s">
        <v>25</v>
      </c>
      <c r="Y312" s="20" t="s">
        <v>412</v>
      </c>
      <c r="Z312" s="20" t="s">
        <v>1005</v>
      </c>
      <c r="AA312" s="20" t="s">
        <v>28</v>
      </c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  <c r="ED312" s="41"/>
      <c r="EE312" s="41"/>
      <c r="EF312" s="41"/>
      <c r="EG312" s="41"/>
      <c r="EH312" s="41"/>
      <c r="EI312" s="41"/>
      <c r="EJ312" s="41"/>
      <c r="EK312" s="41"/>
      <c r="EL312" s="41"/>
      <c r="EM312" s="41"/>
      <c r="EN312" s="41"/>
      <c r="EO312" s="41"/>
      <c r="EP312" s="41"/>
      <c r="EQ312" s="41"/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  <c r="FH312" s="41"/>
      <c r="FI312" s="41"/>
      <c r="FJ312" s="41"/>
      <c r="FK312" s="41"/>
      <c r="FL312" s="41"/>
      <c r="FM312" s="41"/>
      <c r="FN312" s="41"/>
      <c r="FO312" s="41"/>
      <c r="FP312" s="41"/>
      <c r="FQ312" s="41"/>
      <c r="FR312" s="41"/>
      <c r="FS312" s="41"/>
      <c r="FT312" s="41"/>
      <c r="FU312" s="41"/>
      <c r="FV312" s="41"/>
      <c r="FW312" s="41"/>
      <c r="FX312" s="41"/>
      <c r="FY312" s="41"/>
      <c r="FZ312" s="41"/>
      <c r="GA312" s="41"/>
      <c r="GB312" s="41"/>
      <c r="GC312" s="41"/>
      <c r="GD312" s="41"/>
      <c r="GE312" s="41"/>
      <c r="GF312" s="41"/>
      <c r="GG312" s="41"/>
      <c r="GH312" s="41"/>
      <c r="GI312" s="41"/>
      <c r="GJ312" s="41"/>
      <c r="GK312" s="41"/>
      <c r="GL312" s="41"/>
      <c r="GM312" s="41"/>
      <c r="GN312" s="41"/>
      <c r="GO312" s="41"/>
      <c r="GP312" s="41"/>
      <c r="GQ312" s="41"/>
      <c r="GR312" s="41"/>
      <c r="GS312" s="41"/>
      <c r="GT312" s="41"/>
      <c r="GU312" s="41"/>
      <c r="GV312" s="41"/>
      <c r="GW312" s="41"/>
      <c r="GX312" s="41"/>
      <c r="GY312" s="41"/>
      <c r="GZ312" s="41"/>
      <c r="HA312" s="41"/>
      <c r="HB312" s="41"/>
      <c r="HC312" s="41"/>
      <c r="HD312" s="41"/>
      <c r="HE312" s="41"/>
      <c r="HF312" s="41"/>
      <c r="HG312" s="41"/>
      <c r="HH312" s="41"/>
      <c r="HI312" s="41"/>
      <c r="HJ312" s="41"/>
      <c r="HK312" s="41"/>
      <c r="HL312" s="41"/>
      <c r="HM312" s="41"/>
      <c r="HN312" s="41"/>
      <c r="HO312" s="41"/>
      <c r="HP312" s="41"/>
      <c r="HQ312" s="41"/>
      <c r="HR312" s="41"/>
      <c r="HS312" s="41"/>
      <c r="HT312" s="41"/>
      <c r="HU312" s="41"/>
      <c r="HV312" s="41"/>
      <c r="HW312" s="41"/>
      <c r="HX312" s="41"/>
      <c r="HY312" s="41"/>
      <c r="HZ312" s="41"/>
      <c r="IA312" s="41"/>
      <c r="IB312" s="41"/>
      <c r="IC312" s="41"/>
      <c r="ID312" s="41"/>
      <c r="IE312" s="41"/>
      <c r="IF312" s="41"/>
      <c r="IG312" s="41"/>
      <c r="IH312" s="41"/>
      <c r="II312" s="41"/>
      <c r="IJ312" s="41"/>
      <c r="IK312" s="41"/>
      <c r="IL312" s="41"/>
      <c r="IM312" s="41"/>
      <c r="IN312" s="41"/>
      <c r="IO312" s="41"/>
      <c r="IP312" s="41"/>
      <c r="IQ312" s="41"/>
      <c r="IR312" s="41"/>
      <c r="IS312" s="41"/>
      <c r="IT312" s="41"/>
      <c r="IU312" s="41"/>
      <c r="IV312" s="41"/>
      <c r="IW312" s="41"/>
      <c r="IX312" s="41"/>
      <c r="IY312" s="41"/>
      <c r="IZ312" s="41"/>
      <c r="JA312" s="41"/>
      <c r="JB312" s="41"/>
      <c r="JC312" s="41"/>
      <c r="JD312" s="41"/>
      <c r="JE312" s="41"/>
      <c r="JF312" s="41"/>
      <c r="JG312" s="41"/>
      <c r="JH312" s="41"/>
      <c r="JI312" s="41"/>
      <c r="JJ312" s="41"/>
      <c r="JK312" s="41"/>
      <c r="JL312" s="41"/>
      <c r="JM312" s="41"/>
      <c r="JN312" s="41"/>
      <c r="JO312" s="41"/>
      <c r="JP312" s="41"/>
      <c r="JQ312" s="41"/>
      <c r="JR312" s="41"/>
      <c r="JS312" s="41"/>
      <c r="JT312" s="41"/>
      <c r="JU312" s="41"/>
      <c r="JV312" s="41"/>
      <c r="JW312" s="41"/>
      <c r="JX312" s="41"/>
      <c r="JY312" s="41"/>
      <c r="JZ312" s="41"/>
      <c r="KA312" s="41"/>
      <c r="KB312" s="41"/>
      <c r="KC312" s="41"/>
      <c r="KD312" s="41"/>
      <c r="KE312" s="41"/>
      <c r="KF312" s="41"/>
      <c r="KG312" s="41"/>
      <c r="KH312" s="41"/>
      <c r="KI312" s="41"/>
      <c r="KJ312" s="41"/>
      <c r="KK312" s="41"/>
      <c r="KL312" s="41"/>
      <c r="KM312" s="41"/>
      <c r="KN312" s="41"/>
    </row>
    <row r="313" spans="1:300" s="56" customFormat="1" ht="31.95" customHeight="1" x14ac:dyDescent="0.3">
      <c r="A313" s="17" t="s">
        <v>384</v>
      </c>
      <c r="B313" s="18" t="s">
        <v>385</v>
      </c>
      <c r="C313" s="19" t="s">
        <v>33</v>
      </c>
      <c r="D313" s="18" t="s">
        <v>18</v>
      </c>
      <c r="E313" s="20" t="s">
        <v>34</v>
      </c>
      <c r="F313" s="20" t="s">
        <v>1156</v>
      </c>
      <c r="G313" s="21">
        <v>48.650000000000006</v>
      </c>
      <c r="H313" s="21">
        <v>51.082500000000003</v>
      </c>
      <c r="I313" s="22">
        <v>23.650000000000006</v>
      </c>
      <c r="J313" s="23">
        <v>1.3</v>
      </c>
      <c r="K313" s="23">
        <v>27.950000000000006</v>
      </c>
      <c r="L313" s="23" t="s">
        <v>20</v>
      </c>
      <c r="M313" s="23" t="s">
        <v>20</v>
      </c>
      <c r="N313" s="21">
        <f>K313*1.3</f>
        <v>36.335000000000008</v>
      </c>
      <c r="O313" s="21">
        <f>(N313*4%)+N313</f>
        <v>37.78840000000001</v>
      </c>
      <c r="P313" s="21" t="s">
        <v>20</v>
      </c>
      <c r="Q313" s="21" t="s">
        <v>1332</v>
      </c>
      <c r="R313" s="24">
        <f t="shared" si="49"/>
        <v>0.23076923076923075</v>
      </c>
      <c r="S313" s="29">
        <f t="shared" si="43"/>
        <v>0.26024763862379469</v>
      </c>
      <c r="T313" s="20" t="s">
        <v>21</v>
      </c>
      <c r="U313" s="19" t="s">
        <v>22</v>
      </c>
      <c r="V313" s="20" t="s">
        <v>23</v>
      </c>
      <c r="W313" s="20" t="s">
        <v>808</v>
      </c>
      <c r="X313" s="19" t="s">
        <v>25</v>
      </c>
      <c r="Y313" s="20" t="s">
        <v>26</v>
      </c>
      <c r="Z313" s="20" t="s">
        <v>1003</v>
      </c>
      <c r="AA313" s="20" t="s">
        <v>28</v>
      </c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  <c r="FP313" s="41"/>
      <c r="FQ313" s="41"/>
      <c r="FR313" s="41"/>
      <c r="FS313" s="41"/>
      <c r="FT313" s="41"/>
      <c r="FU313" s="41"/>
      <c r="FV313" s="41"/>
      <c r="FW313" s="41"/>
      <c r="FX313" s="41"/>
      <c r="FY313" s="41"/>
      <c r="FZ313" s="41"/>
      <c r="GA313" s="41"/>
      <c r="GB313" s="41"/>
      <c r="GC313" s="41"/>
      <c r="GD313" s="41"/>
      <c r="GE313" s="41"/>
      <c r="GF313" s="41"/>
      <c r="GG313" s="41"/>
      <c r="GH313" s="41"/>
      <c r="GI313" s="41"/>
      <c r="GJ313" s="41"/>
      <c r="GK313" s="41"/>
      <c r="GL313" s="41"/>
      <c r="GM313" s="41"/>
      <c r="GN313" s="41"/>
      <c r="GO313" s="41"/>
      <c r="GP313" s="41"/>
      <c r="GQ313" s="41"/>
      <c r="GR313" s="41"/>
      <c r="GS313" s="41"/>
      <c r="GT313" s="41"/>
      <c r="GU313" s="41"/>
      <c r="GV313" s="41"/>
      <c r="GW313" s="41"/>
      <c r="GX313" s="41"/>
      <c r="GY313" s="41"/>
      <c r="GZ313" s="41"/>
      <c r="HA313" s="41"/>
      <c r="HB313" s="41"/>
      <c r="HC313" s="41"/>
      <c r="HD313" s="41"/>
      <c r="HE313" s="41"/>
      <c r="HF313" s="41"/>
      <c r="HG313" s="41"/>
      <c r="HH313" s="41"/>
      <c r="HI313" s="41"/>
      <c r="HJ313" s="41"/>
      <c r="HK313" s="41"/>
      <c r="HL313" s="41"/>
      <c r="HM313" s="41"/>
      <c r="HN313" s="41"/>
      <c r="HO313" s="41"/>
      <c r="HP313" s="41"/>
      <c r="HQ313" s="41"/>
      <c r="HR313" s="41"/>
      <c r="HS313" s="41"/>
      <c r="HT313" s="41"/>
      <c r="HU313" s="41"/>
      <c r="HV313" s="41"/>
      <c r="HW313" s="41"/>
      <c r="HX313" s="41"/>
      <c r="HY313" s="41"/>
      <c r="HZ313" s="41"/>
      <c r="IA313" s="41"/>
      <c r="IB313" s="41"/>
      <c r="IC313" s="41"/>
      <c r="ID313" s="41"/>
      <c r="IE313" s="41"/>
      <c r="IF313" s="41"/>
      <c r="IG313" s="41"/>
      <c r="IH313" s="41"/>
      <c r="II313" s="41"/>
      <c r="IJ313" s="41"/>
      <c r="IK313" s="41"/>
      <c r="IL313" s="41"/>
      <c r="IM313" s="41"/>
      <c r="IN313" s="41"/>
      <c r="IO313" s="41"/>
      <c r="IP313" s="41"/>
      <c r="IQ313" s="41"/>
      <c r="IR313" s="41"/>
      <c r="IS313" s="41"/>
      <c r="IT313" s="41"/>
      <c r="IU313" s="41"/>
      <c r="IV313" s="41"/>
      <c r="IW313" s="41"/>
      <c r="IX313" s="41"/>
      <c r="IY313" s="41"/>
      <c r="IZ313" s="41"/>
      <c r="JA313" s="41"/>
      <c r="JB313" s="41"/>
      <c r="JC313" s="41"/>
      <c r="JD313" s="41"/>
      <c r="JE313" s="41"/>
      <c r="JF313" s="41"/>
      <c r="JG313" s="41"/>
      <c r="JH313" s="41"/>
      <c r="JI313" s="41"/>
      <c r="JJ313" s="41"/>
      <c r="JK313" s="41"/>
      <c r="JL313" s="41"/>
      <c r="JM313" s="41"/>
      <c r="JN313" s="41"/>
      <c r="JO313" s="41"/>
      <c r="JP313" s="41"/>
      <c r="JQ313" s="41"/>
      <c r="JR313" s="41"/>
      <c r="JS313" s="41"/>
      <c r="JT313" s="41"/>
      <c r="JU313" s="41"/>
      <c r="JV313" s="41"/>
      <c r="JW313" s="41"/>
      <c r="JX313" s="41"/>
      <c r="JY313" s="41"/>
      <c r="JZ313" s="41"/>
      <c r="KA313" s="41"/>
      <c r="KB313" s="41"/>
      <c r="KC313" s="41"/>
      <c r="KD313" s="41"/>
      <c r="KE313" s="41"/>
      <c r="KF313" s="41"/>
      <c r="KG313" s="41"/>
      <c r="KH313" s="41"/>
      <c r="KI313" s="41"/>
      <c r="KJ313" s="41"/>
      <c r="KK313" s="41"/>
      <c r="KL313" s="41"/>
      <c r="KM313" s="41"/>
      <c r="KN313" s="41"/>
    </row>
    <row r="314" spans="1:300" s="56" customFormat="1" ht="31.95" customHeight="1" x14ac:dyDescent="0.3">
      <c r="A314" s="17" t="s">
        <v>387</v>
      </c>
      <c r="B314" s="18" t="s">
        <v>386</v>
      </c>
      <c r="C314" s="19" t="s">
        <v>29</v>
      </c>
      <c r="D314" s="18" t="s">
        <v>39</v>
      </c>
      <c r="E314" s="20" t="s">
        <v>230</v>
      </c>
      <c r="F314" s="20" t="s">
        <v>1163</v>
      </c>
      <c r="G314" s="21">
        <v>52.350000000000009</v>
      </c>
      <c r="H314" s="21">
        <v>54.967500000000008</v>
      </c>
      <c r="I314" s="22">
        <v>27.350000000000005</v>
      </c>
      <c r="J314" s="23">
        <v>0.9</v>
      </c>
      <c r="K314" s="23">
        <v>31.250000000000004</v>
      </c>
      <c r="L314" s="23">
        <v>33.25</v>
      </c>
      <c r="M314" s="23">
        <v>2</v>
      </c>
      <c r="N314" s="21">
        <f>K314*1.3</f>
        <v>40.625000000000007</v>
      </c>
      <c r="O314" s="21">
        <f>(N314*4%)+N314</f>
        <v>42.250000000000007</v>
      </c>
      <c r="P314" s="21">
        <f>N314+M314</f>
        <v>42.625000000000007</v>
      </c>
      <c r="Q314" s="21">
        <f>O314+M314</f>
        <v>44.250000000000007</v>
      </c>
      <c r="R314" s="24">
        <f t="shared" si="49"/>
        <v>0.23076923076923081</v>
      </c>
      <c r="S314" s="29">
        <f t="shared" si="43"/>
        <v>0.23136398781097919</v>
      </c>
      <c r="T314" s="20" t="s">
        <v>21</v>
      </c>
      <c r="U314" s="42" t="s">
        <v>30</v>
      </c>
      <c r="V314" s="20" t="s">
        <v>23</v>
      </c>
      <c r="W314" s="20" t="s">
        <v>808</v>
      </c>
      <c r="X314" s="19" t="s">
        <v>25</v>
      </c>
      <c r="Y314" s="20" t="s">
        <v>462</v>
      </c>
      <c r="Z314" s="20" t="s">
        <v>1004</v>
      </c>
      <c r="AA314" s="20" t="s">
        <v>28</v>
      </c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/>
      <c r="FI314" s="41"/>
      <c r="FJ314" s="41"/>
      <c r="FK314" s="41"/>
      <c r="FL314" s="41"/>
      <c r="FM314" s="41"/>
      <c r="FN314" s="41"/>
      <c r="FO314" s="41"/>
      <c r="FP314" s="41"/>
      <c r="FQ314" s="41"/>
      <c r="FR314" s="41"/>
      <c r="FS314" s="41"/>
      <c r="FT314" s="41"/>
      <c r="FU314" s="41"/>
      <c r="FV314" s="41"/>
      <c r="FW314" s="41"/>
      <c r="FX314" s="41"/>
      <c r="FY314" s="41"/>
      <c r="FZ314" s="41"/>
      <c r="GA314" s="41"/>
      <c r="GB314" s="41"/>
      <c r="GC314" s="41"/>
      <c r="GD314" s="41"/>
      <c r="GE314" s="41"/>
      <c r="GF314" s="41"/>
      <c r="GG314" s="41"/>
      <c r="GH314" s="41"/>
      <c r="GI314" s="41"/>
      <c r="GJ314" s="41"/>
      <c r="GK314" s="41"/>
      <c r="GL314" s="41"/>
      <c r="GM314" s="41"/>
      <c r="GN314" s="41"/>
      <c r="GO314" s="41"/>
      <c r="GP314" s="41"/>
      <c r="GQ314" s="41"/>
      <c r="GR314" s="41"/>
      <c r="GS314" s="41"/>
      <c r="GT314" s="41"/>
      <c r="GU314" s="41"/>
      <c r="GV314" s="41"/>
      <c r="GW314" s="41"/>
      <c r="GX314" s="41"/>
      <c r="GY314" s="41"/>
      <c r="GZ314" s="41"/>
      <c r="HA314" s="41"/>
      <c r="HB314" s="41"/>
      <c r="HC314" s="41"/>
      <c r="HD314" s="41"/>
      <c r="HE314" s="41"/>
      <c r="HF314" s="41"/>
      <c r="HG314" s="41"/>
      <c r="HH314" s="41"/>
      <c r="HI314" s="41"/>
      <c r="HJ314" s="41"/>
      <c r="HK314" s="41"/>
      <c r="HL314" s="41"/>
      <c r="HM314" s="41"/>
      <c r="HN314" s="41"/>
      <c r="HO314" s="41"/>
      <c r="HP314" s="41"/>
      <c r="HQ314" s="41"/>
      <c r="HR314" s="41"/>
      <c r="HS314" s="41"/>
      <c r="HT314" s="41"/>
      <c r="HU314" s="41"/>
      <c r="HV314" s="41"/>
      <c r="HW314" s="41"/>
      <c r="HX314" s="41"/>
      <c r="HY314" s="41"/>
      <c r="HZ314" s="41"/>
      <c r="IA314" s="41"/>
      <c r="IB314" s="41"/>
      <c r="IC314" s="41"/>
      <c r="ID314" s="41"/>
      <c r="IE314" s="41"/>
      <c r="IF314" s="41"/>
      <c r="IG314" s="41"/>
      <c r="IH314" s="41"/>
      <c r="II314" s="41"/>
      <c r="IJ314" s="41"/>
      <c r="IK314" s="41"/>
      <c r="IL314" s="41"/>
      <c r="IM314" s="41"/>
      <c r="IN314" s="41"/>
      <c r="IO314" s="41"/>
      <c r="IP314" s="41"/>
      <c r="IQ314" s="41"/>
      <c r="IR314" s="41"/>
      <c r="IS314" s="41"/>
      <c r="IT314" s="41"/>
      <c r="IU314" s="41"/>
      <c r="IV314" s="41"/>
      <c r="IW314" s="41"/>
      <c r="IX314" s="41"/>
      <c r="IY314" s="41"/>
      <c r="IZ314" s="41"/>
      <c r="JA314" s="41"/>
      <c r="JB314" s="41"/>
      <c r="JC314" s="41"/>
      <c r="JD314" s="41"/>
      <c r="JE314" s="41"/>
      <c r="JF314" s="41"/>
      <c r="JG314" s="41"/>
      <c r="JH314" s="41"/>
      <c r="JI314" s="41"/>
      <c r="JJ314" s="41"/>
      <c r="JK314" s="41"/>
      <c r="JL314" s="41"/>
      <c r="JM314" s="41"/>
      <c r="JN314" s="41"/>
      <c r="JO314" s="41"/>
      <c r="JP314" s="41"/>
      <c r="JQ314" s="41"/>
      <c r="JR314" s="41"/>
      <c r="JS314" s="41"/>
      <c r="JT314" s="41"/>
      <c r="JU314" s="41"/>
      <c r="JV314" s="41"/>
      <c r="JW314" s="41"/>
      <c r="JX314" s="41"/>
      <c r="JY314" s="41"/>
      <c r="JZ314" s="41"/>
      <c r="KA314" s="41"/>
      <c r="KB314" s="41"/>
      <c r="KC314" s="41"/>
      <c r="KD314" s="41"/>
      <c r="KE314" s="41"/>
      <c r="KF314" s="41"/>
      <c r="KG314" s="41"/>
      <c r="KH314" s="41"/>
      <c r="KI314" s="41"/>
      <c r="KJ314" s="41"/>
      <c r="KK314" s="41"/>
      <c r="KL314" s="41"/>
      <c r="KM314" s="41"/>
      <c r="KN314" s="41"/>
    </row>
    <row r="315" spans="1:300" s="41" customFormat="1" ht="31.95" customHeight="1" x14ac:dyDescent="0.3">
      <c r="A315" s="17" t="s">
        <v>1058</v>
      </c>
      <c r="B315" s="18" t="s">
        <v>386</v>
      </c>
      <c r="C315" s="19" t="s">
        <v>29</v>
      </c>
      <c r="D315" s="18" t="s">
        <v>36</v>
      </c>
      <c r="E315" s="20" t="s">
        <v>230</v>
      </c>
      <c r="F315" s="20" t="s">
        <v>1163</v>
      </c>
      <c r="G315" s="21">
        <v>55.850000000000009</v>
      </c>
      <c r="H315" s="21">
        <v>58.642500000000013</v>
      </c>
      <c r="I315" s="22">
        <v>30.850000000000009</v>
      </c>
      <c r="J315" s="23">
        <v>1.1000000000000001</v>
      </c>
      <c r="K315" s="23">
        <v>31.95000000000001</v>
      </c>
      <c r="L315" s="23">
        <v>33.95000000000001</v>
      </c>
      <c r="M315" s="23">
        <v>2</v>
      </c>
      <c r="N315" s="21">
        <f>K315*1.3</f>
        <v>41.535000000000011</v>
      </c>
      <c r="O315" s="21">
        <f>(N315*4%)+N315</f>
        <v>43.196400000000011</v>
      </c>
      <c r="P315" s="21">
        <f>N315+M315</f>
        <v>43.535000000000011</v>
      </c>
      <c r="Q315" s="21">
        <f>O315+M315</f>
        <v>45.196400000000011</v>
      </c>
      <c r="R315" s="24">
        <f t="shared" si="49"/>
        <v>0.23076923076923073</v>
      </c>
      <c r="S315" s="29">
        <f t="shared" si="43"/>
        <v>0.26339429594577307</v>
      </c>
      <c r="T315" s="20" t="s">
        <v>21</v>
      </c>
      <c r="U315" s="42" t="s">
        <v>30</v>
      </c>
      <c r="V315" s="20" t="s">
        <v>23</v>
      </c>
      <c r="W315" s="20" t="s">
        <v>808</v>
      </c>
      <c r="X315" s="19" t="s">
        <v>25</v>
      </c>
      <c r="Y315" s="20" t="s">
        <v>412</v>
      </c>
      <c r="Z315" s="20" t="s">
        <v>1005</v>
      </c>
      <c r="AA315" s="20" t="s">
        <v>28</v>
      </c>
    </row>
    <row r="316" spans="1:300" s="41" customFormat="1" ht="31.95" customHeight="1" x14ac:dyDescent="0.3">
      <c r="A316" s="17" t="s">
        <v>1112</v>
      </c>
      <c r="B316" s="18" t="s">
        <v>1143</v>
      </c>
      <c r="C316" s="19"/>
      <c r="D316" s="18" t="s">
        <v>18</v>
      </c>
      <c r="E316" s="20" t="s">
        <v>59</v>
      </c>
      <c r="F316" s="20" t="s">
        <v>1147</v>
      </c>
      <c r="G316" s="21"/>
      <c r="H316" s="21">
        <v>53.79</v>
      </c>
      <c r="I316" s="22">
        <f>VLOOKUP(A:A,'[1]ALL Carpet'!$A:$M,13,0)</f>
        <v>31.79</v>
      </c>
      <c r="J316" s="23">
        <v>1.3</v>
      </c>
      <c r="K316" s="23">
        <f>SUM(I316:J316)</f>
        <v>33.089999999999996</v>
      </c>
      <c r="L316" s="23" t="s">
        <v>20</v>
      </c>
      <c r="M316" s="23" t="s">
        <v>20</v>
      </c>
      <c r="N316" s="21"/>
      <c r="O316" s="21">
        <f>H316*0.8</f>
        <v>43.032000000000004</v>
      </c>
      <c r="P316" s="21" t="s">
        <v>20</v>
      </c>
      <c r="Q316" s="21" t="s">
        <v>1332</v>
      </c>
      <c r="R316" s="24" t="e">
        <f t="shared" si="49"/>
        <v>#DIV/0!</v>
      </c>
      <c r="S316" s="29">
        <f t="shared" si="43"/>
        <v>0.19999999999999993</v>
      </c>
      <c r="T316" s="20" t="s">
        <v>21</v>
      </c>
      <c r="U316" s="42" t="s">
        <v>22</v>
      </c>
      <c r="V316" s="20" t="s">
        <v>810</v>
      </c>
      <c r="W316" s="20" t="s">
        <v>808</v>
      </c>
      <c r="X316" s="19" t="s">
        <v>25</v>
      </c>
      <c r="Y316" s="20" t="s">
        <v>26</v>
      </c>
      <c r="Z316" s="20" t="s">
        <v>1003</v>
      </c>
      <c r="AA316" s="20" t="s">
        <v>28</v>
      </c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  <c r="BO316" s="39"/>
      <c r="BP316" s="39"/>
      <c r="BQ316" s="39"/>
      <c r="BR316" s="39"/>
      <c r="BS316" s="39"/>
      <c r="BT316" s="39"/>
      <c r="BU316" s="39"/>
      <c r="BV316" s="39"/>
      <c r="BW316" s="39"/>
      <c r="BX316" s="39"/>
      <c r="BY316" s="39"/>
      <c r="BZ316" s="39"/>
      <c r="CA316" s="39"/>
      <c r="CB316" s="39"/>
      <c r="CC316" s="39"/>
      <c r="CD316" s="39"/>
      <c r="CE316" s="39"/>
      <c r="CF316" s="39"/>
      <c r="CG316" s="39"/>
      <c r="CH316" s="39"/>
      <c r="CI316" s="39"/>
      <c r="CJ316" s="39"/>
      <c r="CK316" s="39"/>
      <c r="CL316" s="39"/>
      <c r="CM316" s="39"/>
      <c r="CN316" s="39"/>
      <c r="CO316" s="39"/>
      <c r="CP316" s="39"/>
      <c r="CQ316" s="39"/>
      <c r="CR316" s="39"/>
      <c r="CS316" s="39"/>
      <c r="CT316" s="39"/>
      <c r="CU316" s="39"/>
      <c r="CV316" s="39"/>
      <c r="CW316" s="39"/>
      <c r="CX316" s="39"/>
      <c r="CY316" s="39"/>
      <c r="CZ316" s="39"/>
      <c r="DA316" s="39"/>
      <c r="DB316" s="39"/>
      <c r="DC316" s="39"/>
      <c r="DD316" s="39"/>
      <c r="DE316" s="39"/>
      <c r="DF316" s="39"/>
      <c r="DG316" s="39"/>
      <c r="DH316" s="39"/>
      <c r="DI316" s="39"/>
      <c r="DJ316" s="39"/>
      <c r="DK316" s="39"/>
      <c r="DL316" s="39"/>
      <c r="DM316" s="39"/>
      <c r="DN316" s="39"/>
      <c r="DO316" s="39"/>
      <c r="DP316" s="39"/>
      <c r="DQ316" s="39"/>
      <c r="DR316" s="39"/>
      <c r="DS316" s="39"/>
      <c r="DT316" s="39"/>
      <c r="DU316" s="39"/>
      <c r="DV316" s="39"/>
      <c r="DW316" s="39"/>
      <c r="DX316" s="39"/>
      <c r="DY316" s="39"/>
      <c r="DZ316" s="39"/>
      <c r="EA316" s="39"/>
      <c r="EB316" s="39"/>
      <c r="EC316" s="39"/>
      <c r="ED316" s="39"/>
      <c r="EE316" s="39"/>
      <c r="EF316" s="39"/>
      <c r="EG316" s="39"/>
      <c r="EH316" s="39"/>
      <c r="EI316" s="39"/>
      <c r="EJ316" s="39"/>
      <c r="EK316" s="39"/>
      <c r="EL316" s="39"/>
      <c r="EM316" s="39"/>
      <c r="EN316" s="39"/>
      <c r="EO316" s="39"/>
      <c r="EP316" s="39"/>
      <c r="EQ316" s="39"/>
      <c r="ER316" s="39"/>
      <c r="ES316" s="39"/>
      <c r="ET316" s="39"/>
      <c r="EU316" s="39"/>
      <c r="EV316" s="39"/>
      <c r="EW316" s="39"/>
      <c r="EX316" s="39"/>
      <c r="EY316" s="39"/>
      <c r="EZ316" s="39"/>
      <c r="FA316" s="39"/>
      <c r="FB316" s="39"/>
      <c r="FC316" s="39"/>
      <c r="FD316" s="39"/>
      <c r="FE316" s="39"/>
      <c r="FF316" s="39"/>
      <c r="FG316" s="39"/>
      <c r="FH316" s="39"/>
      <c r="FI316" s="39"/>
      <c r="FJ316" s="39"/>
      <c r="FK316" s="39"/>
      <c r="FL316" s="39"/>
      <c r="FM316" s="39"/>
      <c r="FN316" s="39"/>
      <c r="FO316" s="39"/>
      <c r="FP316" s="39"/>
      <c r="FQ316" s="39"/>
      <c r="FR316" s="39"/>
      <c r="FS316" s="39"/>
      <c r="FT316" s="39"/>
      <c r="FU316" s="39"/>
      <c r="FV316" s="39"/>
      <c r="FW316" s="39"/>
      <c r="FX316" s="39"/>
      <c r="FY316" s="39"/>
      <c r="FZ316" s="39"/>
      <c r="GA316" s="39"/>
      <c r="GB316" s="39"/>
      <c r="GC316" s="39"/>
      <c r="GD316" s="39"/>
      <c r="GE316" s="39"/>
      <c r="GF316" s="39"/>
      <c r="GG316" s="39"/>
      <c r="GH316" s="39"/>
      <c r="GI316" s="39"/>
      <c r="GJ316" s="39"/>
      <c r="GK316" s="39"/>
      <c r="GL316" s="39"/>
      <c r="GM316" s="39"/>
      <c r="GN316" s="39"/>
      <c r="GO316" s="39"/>
      <c r="GP316" s="39"/>
      <c r="GQ316" s="39"/>
      <c r="GR316" s="39"/>
      <c r="GS316" s="39"/>
      <c r="GT316" s="39"/>
      <c r="GU316" s="39"/>
      <c r="GV316" s="39"/>
      <c r="GW316" s="39"/>
      <c r="GX316" s="39"/>
      <c r="GY316" s="39"/>
      <c r="GZ316" s="39"/>
      <c r="HA316" s="39"/>
      <c r="HB316" s="39"/>
      <c r="HC316" s="39"/>
      <c r="HD316" s="39"/>
      <c r="HE316" s="39"/>
      <c r="HF316" s="39"/>
      <c r="HG316" s="39"/>
      <c r="HH316" s="39"/>
      <c r="HI316" s="39"/>
      <c r="HJ316" s="39"/>
      <c r="HK316" s="39"/>
      <c r="HL316" s="39"/>
      <c r="HM316" s="39"/>
      <c r="HN316" s="39"/>
      <c r="HO316" s="39"/>
      <c r="HP316" s="39"/>
      <c r="HQ316" s="39"/>
      <c r="HR316" s="39"/>
      <c r="HS316" s="39"/>
      <c r="HT316" s="39"/>
      <c r="HU316" s="39"/>
      <c r="HV316" s="39"/>
      <c r="HW316" s="39"/>
      <c r="HX316" s="39"/>
      <c r="HY316" s="39"/>
      <c r="HZ316" s="39"/>
      <c r="IA316" s="39"/>
      <c r="IB316" s="39"/>
      <c r="IC316" s="39"/>
      <c r="ID316" s="39"/>
      <c r="IE316" s="39"/>
      <c r="IF316" s="39"/>
      <c r="IG316" s="39"/>
      <c r="IH316" s="39"/>
      <c r="II316" s="39"/>
      <c r="IJ316" s="39"/>
      <c r="IK316" s="39"/>
      <c r="IL316" s="39"/>
      <c r="IM316" s="39"/>
      <c r="IN316" s="39"/>
      <c r="IO316" s="39"/>
      <c r="IP316" s="39"/>
      <c r="IQ316" s="39"/>
      <c r="IR316" s="39"/>
      <c r="IS316" s="39"/>
      <c r="IT316" s="39"/>
      <c r="IU316" s="39"/>
      <c r="IV316" s="39"/>
      <c r="IW316" s="39"/>
      <c r="IX316" s="39"/>
      <c r="IY316" s="39"/>
      <c r="IZ316" s="39"/>
      <c r="JA316" s="39"/>
      <c r="JB316" s="39"/>
      <c r="JC316" s="39"/>
      <c r="JD316" s="39"/>
      <c r="JE316" s="39"/>
      <c r="JF316" s="39"/>
      <c r="JG316" s="39"/>
      <c r="JH316" s="39"/>
      <c r="JI316" s="39"/>
      <c r="JJ316" s="39"/>
      <c r="JK316" s="39"/>
      <c r="JL316" s="39"/>
      <c r="JM316" s="39"/>
      <c r="JN316" s="39"/>
      <c r="JO316" s="39"/>
      <c r="JP316" s="39"/>
      <c r="JQ316" s="39"/>
      <c r="JR316" s="39"/>
      <c r="JS316" s="39"/>
      <c r="JT316" s="39"/>
      <c r="JU316" s="39"/>
      <c r="JV316" s="39"/>
      <c r="JW316" s="39"/>
      <c r="JX316" s="39"/>
      <c r="JY316" s="39"/>
      <c r="JZ316" s="39"/>
      <c r="KA316" s="39"/>
      <c r="KB316" s="39"/>
      <c r="KC316" s="39"/>
      <c r="KD316" s="39"/>
      <c r="KE316" s="39"/>
      <c r="KF316" s="39"/>
      <c r="KG316" s="39"/>
      <c r="KH316" s="39"/>
      <c r="KI316" s="39"/>
      <c r="KJ316" s="39"/>
      <c r="KK316" s="39"/>
      <c r="KL316" s="39"/>
    </row>
    <row r="317" spans="1:300" s="41" customFormat="1" ht="31.95" customHeight="1" x14ac:dyDescent="0.3">
      <c r="A317" s="17" t="s">
        <v>1113</v>
      </c>
      <c r="B317" s="18" t="s">
        <v>1143</v>
      </c>
      <c r="C317" s="19" t="s">
        <v>29</v>
      </c>
      <c r="D317" s="18" t="s">
        <v>36</v>
      </c>
      <c r="E317" s="20" t="s">
        <v>59</v>
      </c>
      <c r="F317" s="20" t="s">
        <v>1147</v>
      </c>
      <c r="G317" s="21"/>
      <c r="H317" s="21">
        <v>53.79</v>
      </c>
      <c r="I317" s="22">
        <f>VLOOKUP(A:A,'[1]ALL Carpet'!$A:$M,13,0)</f>
        <v>31.79</v>
      </c>
      <c r="J317" s="23">
        <v>1.1000000000000001</v>
      </c>
      <c r="K317" s="23">
        <f>SUM(I317:J317)</f>
        <v>32.89</v>
      </c>
      <c r="L317" s="23">
        <f>K317+M317</f>
        <v>34.89</v>
      </c>
      <c r="M317" s="23">
        <v>2</v>
      </c>
      <c r="N317" s="21"/>
      <c r="O317" s="21">
        <f>H317*0.75</f>
        <v>40.342500000000001</v>
      </c>
      <c r="P317" s="21">
        <f t="shared" ref="P317:P324" si="50">N317+M317</f>
        <v>2</v>
      </c>
      <c r="Q317" s="21">
        <f t="shared" ref="Q317:Q324" si="51">O317+M317</f>
        <v>42.342500000000001</v>
      </c>
      <c r="R317" s="24" t="e">
        <f t="shared" si="49"/>
        <v>#DIV/0!</v>
      </c>
      <c r="S317" s="29">
        <f t="shared" si="43"/>
        <v>0.24999999999999997</v>
      </c>
      <c r="T317" s="20" t="s">
        <v>21</v>
      </c>
      <c r="U317" s="42" t="s">
        <v>30</v>
      </c>
      <c r="V317" s="20" t="s">
        <v>810</v>
      </c>
      <c r="W317" s="20" t="s">
        <v>808</v>
      </c>
      <c r="X317" s="19" t="s">
        <v>25</v>
      </c>
      <c r="Y317" s="20" t="s">
        <v>26</v>
      </c>
      <c r="Z317" s="20" t="s">
        <v>1003</v>
      </c>
      <c r="AA317" s="20" t="s">
        <v>28</v>
      </c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  <c r="BO317" s="39"/>
      <c r="BP317" s="39"/>
      <c r="BQ317" s="39"/>
      <c r="BR317" s="39"/>
      <c r="BS317" s="39"/>
      <c r="BT317" s="39"/>
      <c r="BU317" s="39"/>
      <c r="BV317" s="39"/>
      <c r="BW317" s="39"/>
      <c r="BX317" s="39"/>
      <c r="BY317" s="39"/>
      <c r="BZ317" s="39"/>
      <c r="CA317" s="39"/>
      <c r="CB317" s="39"/>
      <c r="CC317" s="39"/>
      <c r="CD317" s="39"/>
      <c r="CE317" s="39"/>
      <c r="CF317" s="39"/>
      <c r="CG317" s="39"/>
      <c r="CH317" s="39"/>
      <c r="CI317" s="39"/>
      <c r="CJ317" s="39"/>
      <c r="CK317" s="39"/>
      <c r="CL317" s="39"/>
      <c r="CM317" s="39"/>
      <c r="CN317" s="39"/>
      <c r="CO317" s="39"/>
      <c r="CP317" s="39"/>
      <c r="CQ317" s="39"/>
      <c r="CR317" s="39"/>
      <c r="CS317" s="39"/>
      <c r="CT317" s="39"/>
      <c r="CU317" s="39"/>
      <c r="CV317" s="39"/>
      <c r="CW317" s="39"/>
      <c r="CX317" s="39"/>
      <c r="CY317" s="39"/>
      <c r="CZ317" s="39"/>
      <c r="DA317" s="39"/>
      <c r="DB317" s="39"/>
      <c r="DC317" s="39"/>
      <c r="DD317" s="39"/>
      <c r="DE317" s="39"/>
      <c r="DF317" s="39"/>
      <c r="DG317" s="39"/>
      <c r="DH317" s="39"/>
      <c r="DI317" s="39"/>
      <c r="DJ317" s="39"/>
      <c r="DK317" s="39"/>
      <c r="DL317" s="39"/>
      <c r="DM317" s="39"/>
      <c r="DN317" s="39"/>
      <c r="DO317" s="39"/>
      <c r="DP317" s="39"/>
      <c r="DQ317" s="39"/>
      <c r="DR317" s="39"/>
      <c r="DS317" s="39"/>
      <c r="DT317" s="39"/>
      <c r="DU317" s="39"/>
      <c r="DV317" s="39"/>
      <c r="DW317" s="39"/>
      <c r="DX317" s="39"/>
      <c r="DY317" s="39"/>
      <c r="DZ317" s="39"/>
      <c r="EA317" s="39"/>
      <c r="EB317" s="39"/>
      <c r="EC317" s="39"/>
      <c r="ED317" s="39"/>
      <c r="EE317" s="39"/>
      <c r="EF317" s="39"/>
      <c r="EG317" s="39"/>
      <c r="EH317" s="39"/>
      <c r="EI317" s="39"/>
      <c r="EJ317" s="39"/>
      <c r="EK317" s="39"/>
      <c r="EL317" s="39"/>
      <c r="EM317" s="39"/>
      <c r="EN317" s="39"/>
      <c r="EO317" s="39"/>
      <c r="EP317" s="39"/>
      <c r="EQ317" s="39"/>
      <c r="ER317" s="39"/>
      <c r="ES317" s="39"/>
      <c r="ET317" s="39"/>
      <c r="EU317" s="39"/>
      <c r="EV317" s="39"/>
      <c r="EW317" s="39"/>
      <c r="EX317" s="39"/>
      <c r="EY317" s="39"/>
      <c r="EZ317" s="39"/>
      <c r="FA317" s="39"/>
      <c r="FB317" s="39"/>
      <c r="FC317" s="39"/>
      <c r="FD317" s="39"/>
      <c r="FE317" s="39"/>
      <c r="FF317" s="39"/>
      <c r="FG317" s="39"/>
      <c r="FH317" s="39"/>
      <c r="FI317" s="39"/>
      <c r="FJ317" s="39"/>
      <c r="FK317" s="39"/>
      <c r="FL317" s="39"/>
      <c r="FM317" s="39"/>
      <c r="FN317" s="39"/>
      <c r="FO317" s="39"/>
      <c r="FP317" s="39"/>
      <c r="FQ317" s="39"/>
      <c r="FR317" s="39"/>
      <c r="FS317" s="39"/>
      <c r="FT317" s="39"/>
      <c r="FU317" s="39"/>
      <c r="FV317" s="39"/>
      <c r="FW317" s="39"/>
      <c r="FX317" s="39"/>
      <c r="FY317" s="39"/>
      <c r="FZ317" s="39"/>
      <c r="GA317" s="39"/>
      <c r="GB317" s="39"/>
      <c r="GC317" s="39"/>
      <c r="GD317" s="39"/>
      <c r="GE317" s="39"/>
      <c r="GF317" s="39"/>
      <c r="GG317" s="39"/>
      <c r="GH317" s="39"/>
      <c r="GI317" s="39"/>
      <c r="GJ317" s="39"/>
      <c r="GK317" s="39"/>
      <c r="GL317" s="39"/>
      <c r="GM317" s="39"/>
      <c r="GN317" s="39"/>
      <c r="GO317" s="39"/>
      <c r="GP317" s="39"/>
      <c r="GQ317" s="39"/>
      <c r="GR317" s="39"/>
      <c r="GS317" s="39"/>
      <c r="GT317" s="39"/>
      <c r="GU317" s="39"/>
      <c r="GV317" s="39"/>
      <c r="GW317" s="39"/>
      <c r="GX317" s="39"/>
      <c r="GY317" s="39"/>
      <c r="GZ317" s="39"/>
      <c r="HA317" s="39"/>
      <c r="HB317" s="39"/>
      <c r="HC317" s="39"/>
      <c r="HD317" s="39"/>
      <c r="HE317" s="39"/>
      <c r="HF317" s="39"/>
      <c r="HG317" s="39"/>
      <c r="HH317" s="39"/>
      <c r="HI317" s="39"/>
      <c r="HJ317" s="39"/>
      <c r="HK317" s="39"/>
      <c r="HL317" s="39"/>
      <c r="HM317" s="39"/>
      <c r="HN317" s="39"/>
      <c r="HO317" s="39"/>
      <c r="HP317" s="39"/>
      <c r="HQ317" s="39"/>
      <c r="HR317" s="39"/>
      <c r="HS317" s="39"/>
      <c r="HT317" s="39"/>
      <c r="HU317" s="39"/>
      <c r="HV317" s="39"/>
      <c r="HW317" s="39"/>
      <c r="HX317" s="39"/>
      <c r="HY317" s="39"/>
      <c r="HZ317" s="39"/>
      <c r="IA317" s="39"/>
      <c r="IB317" s="39"/>
      <c r="IC317" s="39"/>
      <c r="ID317" s="39"/>
      <c r="IE317" s="39"/>
      <c r="IF317" s="39"/>
      <c r="IG317" s="39"/>
      <c r="IH317" s="39"/>
      <c r="II317" s="39"/>
      <c r="IJ317" s="39"/>
      <c r="IK317" s="39"/>
      <c r="IL317" s="39"/>
      <c r="IM317" s="39"/>
      <c r="IN317" s="39"/>
      <c r="IO317" s="39"/>
      <c r="IP317" s="39"/>
      <c r="IQ317" s="39"/>
      <c r="IR317" s="39"/>
      <c r="IS317" s="39"/>
      <c r="IT317" s="39"/>
      <c r="IU317" s="39"/>
      <c r="IV317" s="39"/>
      <c r="IW317" s="39"/>
      <c r="IX317" s="39"/>
      <c r="IY317" s="39"/>
      <c r="IZ317" s="39"/>
      <c r="JA317" s="39"/>
      <c r="JB317" s="39"/>
      <c r="JC317" s="39"/>
      <c r="JD317" s="39"/>
      <c r="JE317" s="39"/>
      <c r="JF317" s="39"/>
      <c r="JG317" s="39"/>
      <c r="JH317" s="39"/>
      <c r="JI317" s="39"/>
      <c r="JJ317" s="39"/>
      <c r="JK317" s="39"/>
      <c r="JL317" s="39"/>
      <c r="JM317" s="39"/>
      <c r="JN317" s="39"/>
      <c r="JO317" s="39"/>
      <c r="JP317" s="39"/>
      <c r="JQ317" s="39"/>
      <c r="JR317" s="39"/>
      <c r="JS317" s="39"/>
      <c r="JT317" s="39"/>
      <c r="JU317" s="39"/>
      <c r="JV317" s="39"/>
      <c r="JW317" s="39"/>
      <c r="JX317" s="39"/>
      <c r="JY317" s="39"/>
      <c r="JZ317" s="39"/>
      <c r="KA317" s="39"/>
      <c r="KB317" s="39"/>
      <c r="KC317" s="39"/>
      <c r="KD317" s="39"/>
      <c r="KE317" s="39"/>
      <c r="KF317" s="39"/>
      <c r="KG317" s="39"/>
      <c r="KH317" s="39"/>
      <c r="KI317" s="39"/>
      <c r="KJ317" s="39"/>
      <c r="KK317" s="39"/>
      <c r="KL317" s="39"/>
    </row>
    <row r="318" spans="1:300" s="41" customFormat="1" ht="31.95" customHeight="1" x14ac:dyDescent="0.3">
      <c r="A318" s="17" t="s">
        <v>1114</v>
      </c>
      <c r="B318" s="18" t="s">
        <v>1143</v>
      </c>
      <c r="C318" s="19" t="s">
        <v>29</v>
      </c>
      <c r="D318" s="18" t="s">
        <v>39</v>
      </c>
      <c r="E318" s="20" t="s">
        <v>59</v>
      </c>
      <c r="F318" s="20" t="s">
        <v>1147</v>
      </c>
      <c r="G318" s="21"/>
      <c r="H318" s="21">
        <v>50.79</v>
      </c>
      <c r="I318" s="22">
        <f>VLOOKUP(A:A,'[1]ALL Carpet'!$A:$M,13,0)</f>
        <v>28.79</v>
      </c>
      <c r="J318" s="23">
        <v>0.9</v>
      </c>
      <c r="K318" s="23">
        <f>SUM(I318:J318)</f>
        <v>29.689999999999998</v>
      </c>
      <c r="L318" s="23">
        <f>K318+M318</f>
        <v>31.689999999999998</v>
      </c>
      <c r="M318" s="23">
        <v>2</v>
      </c>
      <c r="N318" s="21"/>
      <c r="O318" s="21">
        <f>H318*0.75</f>
        <v>38.092500000000001</v>
      </c>
      <c r="P318" s="21">
        <f t="shared" si="50"/>
        <v>2</v>
      </c>
      <c r="Q318" s="21">
        <f t="shared" si="51"/>
        <v>40.092500000000001</v>
      </c>
      <c r="R318" s="24" t="e">
        <f t="shared" si="49"/>
        <v>#DIV/0!</v>
      </c>
      <c r="S318" s="29">
        <f t="shared" si="43"/>
        <v>0.24999999999999997</v>
      </c>
      <c r="T318" s="20" t="s">
        <v>1350</v>
      </c>
      <c r="U318" s="42" t="s">
        <v>30</v>
      </c>
      <c r="V318" s="20" t="s">
        <v>810</v>
      </c>
      <c r="W318" s="20" t="s">
        <v>808</v>
      </c>
      <c r="X318" s="19" t="s">
        <v>25</v>
      </c>
      <c r="Y318" s="20" t="s">
        <v>26</v>
      </c>
      <c r="Z318" s="20" t="s">
        <v>1003</v>
      </c>
      <c r="AA318" s="20" t="s">
        <v>28</v>
      </c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  <c r="BO318" s="39"/>
      <c r="BP318" s="39"/>
      <c r="BQ318" s="39"/>
      <c r="BR318" s="39"/>
      <c r="BS318" s="39"/>
      <c r="BT318" s="39"/>
      <c r="BU318" s="39"/>
      <c r="BV318" s="39"/>
      <c r="BW318" s="39"/>
      <c r="BX318" s="39"/>
      <c r="BY318" s="39"/>
      <c r="BZ318" s="39"/>
      <c r="CA318" s="39"/>
      <c r="CB318" s="39"/>
      <c r="CC318" s="39"/>
      <c r="CD318" s="39"/>
      <c r="CE318" s="39"/>
      <c r="CF318" s="39"/>
      <c r="CG318" s="39"/>
      <c r="CH318" s="39"/>
      <c r="CI318" s="39"/>
      <c r="CJ318" s="39"/>
      <c r="CK318" s="39"/>
      <c r="CL318" s="39"/>
      <c r="CM318" s="39"/>
      <c r="CN318" s="39"/>
      <c r="CO318" s="39"/>
      <c r="CP318" s="39"/>
      <c r="CQ318" s="39"/>
      <c r="CR318" s="39"/>
      <c r="CS318" s="39"/>
      <c r="CT318" s="39"/>
      <c r="CU318" s="39"/>
      <c r="CV318" s="39"/>
      <c r="CW318" s="39"/>
      <c r="CX318" s="39"/>
      <c r="CY318" s="39"/>
      <c r="CZ318" s="39"/>
      <c r="DA318" s="39"/>
      <c r="DB318" s="39"/>
      <c r="DC318" s="39"/>
      <c r="DD318" s="39"/>
      <c r="DE318" s="39"/>
      <c r="DF318" s="39"/>
      <c r="DG318" s="39"/>
      <c r="DH318" s="39"/>
      <c r="DI318" s="39"/>
      <c r="DJ318" s="39"/>
      <c r="DK318" s="39"/>
      <c r="DL318" s="39"/>
      <c r="DM318" s="39"/>
      <c r="DN318" s="39"/>
      <c r="DO318" s="39"/>
      <c r="DP318" s="39"/>
      <c r="DQ318" s="39"/>
      <c r="DR318" s="39"/>
      <c r="DS318" s="39"/>
      <c r="DT318" s="39"/>
      <c r="DU318" s="39"/>
      <c r="DV318" s="39"/>
      <c r="DW318" s="39"/>
      <c r="DX318" s="39"/>
      <c r="DY318" s="39"/>
      <c r="DZ318" s="39"/>
      <c r="EA318" s="39"/>
      <c r="EB318" s="39"/>
      <c r="EC318" s="39"/>
      <c r="ED318" s="39"/>
      <c r="EE318" s="39"/>
      <c r="EF318" s="39"/>
      <c r="EG318" s="39"/>
      <c r="EH318" s="39"/>
      <c r="EI318" s="39"/>
      <c r="EJ318" s="39"/>
      <c r="EK318" s="39"/>
      <c r="EL318" s="39"/>
      <c r="EM318" s="39"/>
      <c r="EN318" s="39"/>
      <c r="EO318" s="39"/>
      <c r="EP318" s="39"/>
      <c r="EQ318" s="39"/>
      <c r="ER318" s="39"/>
      <c r="ES318" s="39"/>
      <c r="ET318" s="39"/>
      <c r="EU318" s="39"/>
      <c r="EV318" s="39"/>
      <c r="EW318" s="39"/>
      <c r="EX318" s="39"/>
      <c r="EY318" s="39"/>
      <c r="EZ318" s="39"/>
      <c r="FA318" s="39"/>
      <c r="FB318" s="39"/>
      <c r="FC318" s="39"/>
      <c r="FD318" s="39"/>
      <c r="FE318" s="39"/>
      <c r="FF318" s="39"/>
      <c r="FG318" s="39"/>
      <c r="FH318" s="39"/>
      <c r="FI318" s="39"/>
      <c r="FJ318" s="39"/>
      <c r="FK318" s="39"/>
      <c r="FL318" s="39"/>
      <c r="FM318" s="39"/>
      <c r="FN318" s="39"/>
      <c r="FO318" s="39"/>
      <c r="FP318" s="39"/>
      <c r="FQ318" s="39"/>
      <c r="FR318" s="39"/>
      <c r="FS318" s="39"/>
      <c r="FT318" s="39"/>
      <c r="FU318" s="39"/>
      <c r="FV318" s="39"/>
      <c r="FW318" s="39"/>
      <c r="FX318" s="39"/>
      <c r="FY318" s="39"/>
      <c r="FZ318" s="39"/>
      <c r="GA318" s="39"/>
      <c r="GB318" s="39"/>
      <c r="GC318" s="39"/>
      <c r="GD318" s="39"/>
      <c r="GE318" s="39"/>
      <c r="GF318" s="39"/>
      <c r="GG318" s="39"/>
      <c r="GH318" s="39"/>
      <c r="GI318" s="39"/>
      <c r="GJ318" s="39"/>
      <c r="GK318" s="39"/>
      <c r="GL318" s="39"/>
      <c r="GM318" s="39"/>
      <c r="GN318" s="39"/>
      <c r="GO318" s="39"/>
      <c r="GP318" s="39"/>
      <c r="GQ318" s="39"/>
      <c r="GR318" s="39"/>
      <c r="GS318" s="39"/>
      <c r="GT318" s="39"/>
      <c r="GU318" s="39"/>
      <c r="GV318" s="39"/>
      <c r="GW318" s="39"/>
      <c r="GX318" s="39"/>
      <c r="GY318" s="39"/>
      <c r="GZ318" s="39"/>
      <c r="HA318" s="39"/>
      <c r="HB318" s="39"/>
      <c r="HC318" s="39"/>
      <c r="HD318" s="39"/>
      <c r="HE318" s="39"/>
      <c r="HF318" s="39"/>
      <c r="HG318" s="39"/>
      <c r="HH318" s="39"/>
      <c r="HI318" s="39"/>
      <c r="HJ318" s="39"/>
      <c r="HK318" s="39"/>
      <c r="HL318" s="39"/>
      <c r="HM318" s="39"/>
      <c r="HN318" s="39"/>
      <c r="HO318" s="39"/>
      <c r="HP318" s="39"/>
      <c r="HQ318" s="39"/>
      <c r="HR318" s="39"/>
      <c r="HS318" s="39"/>
      <c r="HT318" s="39"/>
      <c r="HU318" s="39"/>
      <c r="HV318" s="39"/>
      <c r="HW318" s="39"/>
      <c r="HX318" s="39"/>
      <c r="HY318" s="39"/>
      <c r="HZ318" s="39"/>
      <c r="IA318" s="39"/>
      <c r="IB318" s="39"/>
      <c r="IC318" s="39"/>
      <c r="ID318" s="39"/>
      <c r="IE318" s="39"/>
      <c r="IF318" s="39"/>
      <c r="IG318" s="39"/>
      <c r="IH318" s="39"/>
      <c r="II318" s="39"/>
      <c r="IJ318" s="39"/>
      <c r="IK318" s="39"/>
      <c r="IL318" s="39"/>
      <c r="IM318" s="39"/>
      <c r="IN318" s="39"/>
      <c r="IO318" s="39"/>
      <c r="IP318" s="39"/>
      <c r="IQ318" s="39"/>
      <c r="IR318" s="39"/>
      <c r="IS318" s="39"/>
      <c r="IT318" s="39"/>
      <c r="IU318" s="39"/>
      <c r="IV318" s="39"/>
      <c r="IW318" s="39"/>
      <c r="IX318" s="39"/>
      <c r="IY318" s="39"/>
      <c r="IZ318" s="39"/>
      <c r="JA318" s="39"/>
      <c r="JB318" s="39"/>
      <c r="JC318" s="39"/>
      <c r="JD318" s="39"/>
      <c r="JE318" s="39"/>
      <c r="JF318" s="39"/>
      <c r="JG318" s="39"/>
      <c r="JH318" s="39"/>
      <c r="JI318" s="39"/>
      <c r="JJ318" s="39"/>
      <c r="JK318" s="39"/>
      <c r="JL318" s="39"/>
      <c r="JM318" s="39"/>
      <c r="JN318" s="39"/>
      <c r="JO318" s="39"/>
      <c r="JP318" s="39"/>
      <c r="JQ318" s="39"/>
      <c r="JR318" s="39"/>
      <c r="JS318" s="39"/>
      <c r="JT318" s="39"/>
      <c r="JU318" s="39"/>
      <c r="JV318" s="39"/>
      <c r="JW318" s="39"/>
      <c r="JX318" s="39"/>
      <c r="JY318" s="39"/>
      <c r="JZ318" s="39"/>
      <c r="KA318" s="39"/>
      <c r="KB318" s="39"/>
      <c r="KC318" s="39"/>
      <c r="KD318" s="39"/>
      <c r="KE318" s="39"/>
      <c r="KF318" s="39"/>
      <c r="KG318" s="39"/>
      <c r="KH318" s="39"/>
      <c r="KI318" s="39"/>
      <c r="KJ318" s="39"/>
      <c r="KK318" s="39"/>
      <c r="KL318" s="39"/>
    </row>
    <row r="319" spans="1:300" s="41" customFormat="1" ht="31.95" customHeight="1" x14ac:dyDescent="0.3">
      <c r="A319" s="17" t="s">
        <v>1115</v>
      </c>
      <c r="B319" s="18" t="s">
        <v>1144</v>
      </c>
      <c r="C319" s="19" t="s">
        <v>29</v>
      </c>
      <c r="D319" s="18" t="s">
        <v>36</v>
      </c>
      <c r="E319" s="20" t="s">
        <v>19</v>
      </c>
      <c r="F319" s="20" t="s">
        <v>1147</v>
      </c>
      <c r="G319" s="21"/>
      <c r="H319" s="21">
        <v>50.79</v>
      </c>
      <c r="I319" s="22">
        <f>VLOOKUP(A:A,'[1]ALL Carpet'!$A:$M,13,0)</f>
        <v>28.79</v>
      </c>
      <c r="J319" s="23">
        <v>1.1000000000000001</v>
      </c>
      <c r="K319" s="23">
        <f>SUM(I319:J319)</f>
        <v>29.89</v>
      </c>
      <c r="L319" s="23">
        <f>K319+M319</f>
        <v>31.89</v>
      </c>
      <c r="M319" s="23">
        <v>2</v>
      </c>
      <c r="N319" s="21"/>
      <c r="O319" s="21">
        <f>H319*0.75</f>
        <v>38.092500000000001</v>
      </c>
      <c r="P319" s="21">
        <f t="shared" si="50"/>
        <v>2</v>
      </c>
      <c r="Q319" s="21">
        <f t="shared" si="51"/>
        <v>40.092500000000001</v>
      </c>
      <c r="R319" s="24" t="e">
        <f t="shared" si="49"/>
        <v>#DIV/0!</v>
      </c>
      <c r="S319" s="29">
        <f t="shared" si="43"/>
        <v>0.24999999999999997</v>
      </c>
      <c r="T319" s="20" t="s">
        <v>21</v>
      </c>
      <c r="U319" s="42" t="s">
        <v>30</v>
      </c>
      <c r="V319" s="20" t="s">
        <v>810</v>
      </c>
      <c r="W319" s="20" t="s">
        <v>808</v>
      </c>
      <c r="X319" s="19" t="s">
        <v>25</v>
      </c>
      <c r="Y319" s="20" t="s">
        <v>26</v>
      </c>
      <c r="Z319" s="20" t="s">
        <v>1003</v>
      </c>
      <c r="AA319" s="20" t="s">
        <v>28</v>
      </c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  <c r="DF319" s="39"/>
      <c r="DG319" s="39"/>
      <c r="DH319" s="39"/>
      <c r="DI319" s="39"/>
      <c r="DJ319" s="39"/>
      <c r="DK319" s="39"/>
      <c r="DL319" s="39"/>
      <c r="DM319" s="39"/>
      <c r="DN319" s="39"/>
      <c r="DO319" s="39"/>
      <c r="DP319" s="39"/>
      <c r="DQ319" s="39"/>
      <c r="DR319" s="39"/>
      <c r="DS319" s="39"/>
      <c r="DT319" s="39"/>
      <c r="DU319" s="39"/>
      <c r="DV319" s="39"/>
      <c r="DW319" s="39"/>
      <c r="DX319" s="39"/>
      <c r="DY319" s="39"/>
      <c r="DZ319" s="39"/>
      <c r="EA319" s="39"/>
      <c r="EB319" s="39"/>
      <c r="EC319" s="39"/>
      <c r="ED319" s="39"/>
      <c r="EE319" s="39"/>
      <c r="EF319" s="39"/>
      <c r="EG319" s="39"/>
      <c r="EH319" s="39"/>
      <c r="EI319" s="39"/>
      <c r="EJ319" s="39"/>
      <c r="EK319" s="39"/>
      <c r="EL319" s="39"/>
      <c r="EM319" s="39"/>
      <c r="EN319" s="39"/>
      <c r="EO319" s="39"/>
      <c r="EP319" s="39"/>
      <c r="EQ319" s="39"/>
      <c r="ER319" s="39"/>
      <c r="ES319" s="39"/>
      <c r="ET319" s="39"/>
      <c r="EU319" s="39"/>
      <c r="EV319" s="39"/>
      <c r="EW319" s="39"/>
      <c r="EX319" s="39"/>
      <c r="EY319" s="39"/>
      <c r="EZ319" s="39"/>
      <c r="FA319" s="39"/>
      <c r="FB319" s="39"/>
      <c r="FC319" s="39"/>
      <c r="FD319" s="39"/>
      <c r="FE319" s="39"/>
      <c r="FF319" s="39"/>
      <c r="FG319" s="39"/>
      <c r="FH319" s="39"/>
      <c r="FI319" s="39"/>
      <c r="FJ319" s="39"/>
      <c r="FK319" s="39"/>
      <c r="FL319" s="39"/>
      <c r="FM319" s="39"/>
      <c r="FN319" s="39"/>
      <c r="FO319" s="39"/>
      <c r="FP319" s="39"/>
      <c r="FQ319" s="39"/>
      <c r="FR319" s="39"/>
      <c r="FS319" s="39"/>
      <c r="FT319" s="39"/>
      <c r="FU319" s="39"/>
      <c r="FV319" s="39"/>
      <c r="FW319" s="39"/>
      <c r="FX319" s="39"/>
      <c r="FY319" s="39"/>
      <c r="FZ319" s="39"/>
      <c r="GA319" s="39"/>
      <c r="GB319" s="39"/>
      <c r="GC319" s="39"/>
      <c r="GD319" s="39"/>
      <c r="GE319" s="39"/>
      <c r="GF319" s="39"/>
      <c r="GG319" s="39"/>
      <c r="GH319" s="39"/>
      <c r="GI319" s="39"/>
      <c r="GJ319" s="39"/>
      <c r="GK319" s="39"/>
      <c r="GL319" s="39"/>
      <c r="GM319" s="39"/>
      <c r="GN319" s="39"/>
      <c r="GO319" s="39"/>
      <c r="GP319" s="39"/>
      <c r="GQ319" s="39"/>
      <c r="GR319" s="39"/>
      <c r="GS319" s="39"/>
      <c r="GT319" s="39"/>
      <c r="GU319" s="39"/>
      <c r="GV319" s="39"/>
      <c r="GW319" s="39"/>
      <c r="GX319" s="39"/>
      <c r="GY319" s="39"/>
      <c r="GZ319" s="39"/>
      <c r="HA319" s="39"/>
      <c r="HB319" s="39"/>
      <c r="HC319" s="39"/>
      <c r="HD319" s="39"/>
      <c r="HE319" s="39"/>
      <c r="HF319" s="39"/>
      <c r="HG319" s="39"/>
      <c r="HH319" s="39"/>
      <c r="HI319" s="39"/>
      <c r="HJ319" s="39"/>
      <c r="HK319" s="39"/>
      <c r="HL319" s="39"/>
      <c r="HM319" s="39"/>
      <c r="HN319" s="39"/>
      <c r="HO319" s="39"/>
      <c r="HP319" s="39"/>
      <c r="HQ319" s="39"/>
      <c r="HR319" s="39"/>
      <c r="HS319" s="39"/>
      <c r="HT319" s="39"/>
      <c r="HU319" s="39"/>
      <c r="HV319" s="39"/>
      <c r="HW319" s="39"/>
      <c r="HX319" s="39"/>
      <c r="HY319" s="39"/>
      <c r="HZ319" s="39"/>
      <c r="IA319" s="39"/>
      <c r="IB319" s="39"/>
      <c r="IC319" s="39"/>
      <c r="ID319" s="39"/>
      <c r="IE319" s="39"/>
      <c r="IF319" s="39"/>
      <c r="IG319" s="39"/>
      <c r="IH319" s="39"/>
      <c r="II319" s="39"/>
      <c r="IJ319" s="39"/>
      <c r="IK319" s="39"/>
      <c r="IL319" s="39"/>
      <c r="IM319" s="39"/>
      <c r="IN319" s="39"/>
      <c r="IO319" s="39"/>
      <c r="IP319" s="39"/>
      <c r="IQ319" s="39"/>
      <c r="IR319" s="39"/>
      <c r="IS319" s="39"/>
      <c r="IT319" s="39"/>
      <c r="IU319" s="39"/>
      <c r="IV319" s="39"/>
      <c r="IW319" s="39"/>
      <c r="IX319" s="39"/>
      <c r="IY319" s="39"/>
      <c r="IZ319" s="39"/>
      <c r="JA319" s="39"/>
      <c r="JB319" s="39"/>
      <c r="JC319" s="39"/>
      <c r="JD319" s="39"/>
      <c r="JE319" s="39"/>
      <c r="JF319" s="39"/>
      <c r="JG319" s="39"/>
      <c r="JH319" s="39"/>
      <c r="JI319" s="39"/>
      <c r="JJ319" s="39"/>
      <c r="JK319" s="39"/>
      <c r="JL319" s="39"/>
      <c r="JM319" s="39"/>
      <c r="JN319" s="39"/>
      <c r="JO319" s="39"/>
      <c r="JP319" s="39"/>
      <c r="JQ319" s="39"/>
      <c r="JR319" s="39"/>
      <c r="JS319" s="39"/>
      <c r="JT319" s="39"/>
      <c r="JU319" s="39"/>
      <c r="JV319" s="39"/>
      <c r="JW319" s="39"/>
      <c r="JX319" s="39"/>
      <c r="JY319" s="39"/>
      <c r="JZ319" s="39"/>
      <c r="KA319" s="39"/>
      <c r="KB319" s="39"/>
      <c r="KC319" s="39"/>
      <c r="KD319" s="39"/>
      <c r="KE319" s="39"/>
      <c r="KF319" s="39"/>
      <c r="KG319" s="39"/>
      <c r="KH319" s="39"/>
      <c r="KI319" s="39"/>
      <c r="KJ319" s="39"/>
      <c r="KK319" s="39"/>
      <c r="KL319" s="39"/>
    </row>
    <row r="320" spans="1:300" s="41" customFormat="1" ht="31.95" customHeight="1" x14ac:dyDescent="0.3">
      <c r="A320" s="17" t="s">
        <v>1116</v>
      </c>
      <c r="B320" s="18" t="s">
        <v>1144</v>
      </c>
      <c r="C320" s="19" t="s">
        <v>29</v>
      </c>
      <c r="D320" s="18" t="s">
        <v>39</v>
      </c>
      <c r="E320" s="20" t="s">
        <v>19</v>
      </c>
      <c r="F320" s="20" t="s">
        <v>1147</v>
      </c>
      <c r="G320" s="21"/>
      <c r="H320" s="21">
        <v>46.79</v>
      </c>
      <c r="I320" s="22">
        <f>VLOOKUP(A:A,'[1]ALL Carpet'!$A:$M,13,0)</f>
        <v>24.79</v>
      </c>
      <c r="J320" s="23">
        <v>0.9</v>
      </c>
      <c r="K320" s="23">
        <f>SUM(I320:J320)</f>
        <v>25.689999999999998</v>
      </c>
      <c r="L320" s="23">
        <f>K320+M320</f>
        <v>27.689999999999998</v>
      </c>
      <c r="M320" s="23">
        <v>2</v>
      </c>
      <c r="N320" s="21"/>
      <c r="O320" s="21">
        <f>H320*0.75</f>
        <v>35.092500000000001</v>
      </c>
      <c r="P320" s="21">
        <f t="shared" si="50"/>
        <v>2</v>
      </c>
      <c r="Q320" s="21">
        <f t="shared" si="51"/>
        <v>37.092500000000001</v>
      </c>
      <c r="R320" s="24" t="e">
        <f t="shared" si="49"/>
        <v>#DIV/0!</v>
      </c>
      <c r="S320" s="29">
        <f t="shared" si="43"/>
        <v>0.24999999999999997</v>
      </c>
      <c r="T320" s="20" t="s">
        <v>1350</v>
      </c>
      <c r="U320" s="42" t="s">
        <v>30</v>
      </c>
      <c r="V320" s="20" t="s">
        <v>810</v>
      </c>
      <c r="W320" s="20" t="s">
        <v>808</v>
      </c>
      <c r="X320" s="19" t="s">
        <v>25</v>
      </c>
      <c r="Y320" s="20" t="s">
        <v>26</v>
      </c>
      <c r="Z320" s="20" t="s">
        <v>1003</v>
      </c>
      <c r="AA320" s="20" t="s">
        <v>28</v>
      </c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  <c r="BO320" s="39"/>
      <c r="BP320" s="39"/>
      <c r="BQ320" s="39"/>
      <c r="BR320" s="39"/>
      <c r="BS320" s="39"/>
      <c r="BT320" s="39"/>
      <c r="BU320" s="39"/>
      <c r="BV320" s="39"/>
      <c r="BW320" s="39"/>
      <c r="BX320" s="39"/>
      <c r="BY320" s="39"/>
      <c r="BZ320" s="39"/>
      <c r="CA320" s="39"/>
      <c r="CB320" s="39"/>
      <c r="CC320" s="39"/>
      <c r="CD320" s="39"/>
      <c r="CE320" s="39"/>
      <c r="CF320" s="39"/>
      <c r="CG320" s="39"/>
      <c r="CH320" s="39"/>
      <c r="CI320" s="39"/>
      <c r="CJ320" s="39"/>
      <c r="CK320" s="39"/>
      <c r="CL320" s="39"/>
      <c r="CM320" s="39"/>
      <c r="CN320" s="39"/>
      <c r="CO320" s="39"/>
      <c r="CP320" s="39"/>
      <c r="CQ320" s="39"/>
      <c r="CR320" s="39"/>
      <c r="CS320" s="39"/>
      <c r="CT320" s="39"/>
      <c r="CU320" s="39"/>
      <c r="CV320" s="39"/>
      <c r="CW320" s="39"/>
      <c r="CX320" s="39"/>
      <c r="CY320" s="39"/>
      <c r="CZ320" s="39"/>
      <c r="DA320" s="39"/>
      <c r="DB320" s="39"/>
      <c r="DC320" s="39"/>
      <c r="DD320" s="39"/>
      <c r="DE320" s="39"/>
      <c r="DF320" s="39"/>
      <c r="DG320" s="39"/>
      <c r="DH320" s="39"/>
      <c r="DI320" s="39"/>
      <c r="DJ320" s="39"/>
      <c r="DK320" s="39"/>
      <c r="DL320" s="39"/>
      <c r="DM320" s="39"/>
      <c r="DN320" s="39"/>
      <c r="DO320" s="39"/>
      <c r="DP320" s="39"/>
      <c r="DQ320" s="39"/>
      <c r="DR320" s="39"/>
      <c r="DS320" s="39"/>
      <c r="DT320" s="39"/>
      <c r="DU320" s="39"/>
      <c r="DV320" s="39"/>
      <c r="DW320" s="39"/>
      <c r="DX320" s="39"/>
      <c r="DY320" s="39"/>
      <c r="DZ320" s="39"/>
      <c r="EA320" s="39"/>
      <c r="EB320" s="39"/>
      <c r="EC320" s="39"/>
      <c r="ED320" s="39"/>
      <c r="EE320" s="39"/>
      <c r="EF320" s="39"/>
      <c r="EG320" s="39"/>
      <c r="EH320" s="39"/>
      <c r="EI320" s="39"/>
      <c r="EJ320" s="39"/>
      <c r="EK320" s="39"/>
      <c r="EL320" s="39"/>
      <c r="EM320" s="39"/>
      <c r="EN320" s="39"/>
      <c r="EO320" s="39"/>
      <c r="EP320" s="39"/>
      <c r="EQ320" s="39"/>
      <c r="ER320" s="39"/>
      <c r="ES320" s="39"/>
      <c r="ET320" s="39"/>
      <c r="EU320" s="39"/>
      <c r="EV320" s="39"/>
      <c r="EW320" s="39"/>
      <c r="EX320" s="39"/>
      <c r="EY320" s="39"/>
      <c r="EZ320" s="39"/>
      <c r="FA320" s="39"/>
      <c r="FB320" s="39"/>
      <c r="FC320" s="39"/>
      <c r="FD320" s="39"/>
      <c r="FE320" s="39"/>
      <c r="FF320" s="39"/>
      <c r="FG320" s="39"/>
      <c r="FH320" s="39"/>
      <c r="FI320" s="39"/>
      <c r="FJ320" s="39"/>
      <c r="FK320" s="39"/>
      <c r="FL320" s="39"/>
      <c r="FM320" s="39"/>
      <c r="FN320" s="39"/>
      <c r="FO320" s="39"/>
      <c r="FP320" s="39"/>
      <c r="FQ320" s="39"/>
      <c r="FR320" s="39"/>
      <c r="FS320" s="39"/>
      <c r="FT320" s="39"/>
      <c r="FU320" s="39"/>
      <c r="FV320" s="39"/>
      <c r="FW320" s="39"/>
      <c r="FX320" s="39"/>
      <c r="FY320" s="39"/>
      <c r="FZ320" s="39"/>
      <c r="GA320" s="39"/>
      <c r="GB320" s="39"/>
      <c r="GC320" s="39"/>
      <c r="GD320" s="39"/>
      <c r="GE320" s="39"/>
      <c r="GF320" s="39"/>
      <c r="GG320" s="39"/>
      <c r="GH320" s="39"/>
      <c r="GI320" s="39"/>
      <c r="GJ320" s="39"/>
      <c r="GK320" s="39"/>
      <c r="GL320" s="39"/>
      <c r="GM320" s="39"/>
      <c r="GN320" s="39"/>
      <c r="GO320" s="39"/>
      <c r="GP320" s="39"/>
      <c r="GQ320" s="39"/>
      <c r="GR320" s="39"/>
      <c r="GS320" s="39"/>
      <c r="GT320" s="39"/>
      <c r="GU320" s="39"/>
      <c r="GV320" s="39"/>
      <c r="GW320" s="39"/>
      <c r="GX320" s="39"/>
      <c r="GY320" s="39"/>
      <c r="GZ320" s="39"/>
      <c r="HA320" s="39"/>
      <c r="HB320" s="39"/>
      <c r="HC320" s="39"/>
      <c r="HD320" s="39"/>
      <c r="HE320" s="39"/>
      <c r="HF320" s="39"/>
      <c r="HG320" s="39"/>
      <c r="HH320" s="39"/>
      <c r="HI320" s="39"/>
      <c r="HJ320" s="39"/>
      <c r="HK320" s="39"/>
      <c r="HL320" s="39"/>
      <c r="HM320" s="39"/>
      <c r="HN320" s="39"/>
      <c r="HO320" s="39"/>
      <c r="HP320" s="39"/>
      <c r="HQ320" s="39"/>
      <c r="HR320" s="39"/>
      <c r="HS320" s="39"/>
      <c r="HT320" s="39"/>
      <c r="HU320" s="39"/>
      <c r="HV320" s="39"/>
      <c r="HW320" s="39"/>
      <c r="HX320" s="39"/>
      <c r="HY320" s="39"/>
      <c r="HZ320" s="39"/>
      <c r="IA320" s="39"/>
      <c r="IB320" s="39"/>
      <c r="IC320" s="39"/>
      <c r="ID320" s="39"/>
      <c r="IE320" s="39"/>
      <c r="IF320" s="39"/>
      <c r="IG320" s="39"/>
      <c r="IH320" s="39"/>
      <c r="II320" s="39"/>
      <c r="IJ320" s="39"/>
      <c r="IK320" s="39"/>
      <c r="IL320" s="39"/>
      <c r="IM320" s="39"/>
      <c r="IN320" s="39"/>
      <c r="IO320" s="39"/>
      <c r="IP320" s="39"/>
      <c r="IQ320" s="39"/>
      <c r="IR320" s="39"/>
      <c r="IS320" s="39"/>
      <c r="IT320" s="39"/>
      <c r="IU320" s="39"/>
      <c r="IV320" s="39"/>
      <c r="IW320" s="39"/>
      <c r="IX320" s="39"/>
      <c r="IY320" s="39"/>
      <c r="IZ320" s="39"/>
      <c r="JA320" s="39"/>
      <c r="JB320" s="39"/>
      <c r="JC320" s="39"/>
      <c r="JD320" s="39"/>
      <c r="JE320" s="39"/>
      <c r="JF320" s="39"/>
      <c r="JG320" s="39"/>
      <c r="JH320" s="39"/>
      <c r="JI320" s="39"/>
      <c r="JJ320" s="39"/>
      <c r="JK320" s="39"/>
      <c r="JL320" s="39"/>
      <c r="JM320" s="39"/>
      <c r="JN320" s="39"/>
      <c r="JO320" s="39"/>
      <c r="JP320" s="39"/>
      <c r="JQ320" s="39"/>
      <c r="JR320" s="39"/>
      <c r="JS320" s="39"/>
      <c r="JT320" s="39"/>
      <c r="JU320" s="39"/>
      <c r="JV320" s="39"/>
      <c r="JW320" s="39"/>
      <c r="JX320" s="39"/>
      <c r="JY320" s="39"/>
      <c r="JZ320" s="39"/>
      <c r="KA320" s="39"/>
      <c r="KB320" s="39"/>
      <c r="KC320" s="39"/>
      <c r="KD320" s="39"/>
      <c r="KE320" s="39"/>
      <c r="KF320" s="39"/>
      <c r="KG320" s="39"/>
      <c r="KH320" s="39"/>
      <c r="KI320" s="39"/>
      <c r="KJ320" s="39"/>
      <c r="KK320" s="39"/>
      <c r="KL320" s="39"/>
    </row>
    <row r="321" spans="1:300" s="41" customFormat="1" ht="31.95" customHeight="1" x14ac:dyDescent="0.3">
      <c r="A321" s="17" t="s">
        <v>389</v>
      </c>
      <c r="B321" s="18" t="s">
        <v>388</v>
      </c>
      <c r="C321" s="19" t="s">
        <v>29</v>
      </c>
      <c r="D321" s="18" t="s">
        <v>39</v>
      </c>
      <c r="E321" s="20" t="s">
        <v>230</v>
      </c>
      <c r="F321" s="20" t="s">
        <v>1163</v>
      </c>
      <c r="G321" s="21">
        <v>52.350000000000009</v>
      </c>
      <c r="H321" s="21">
        <v>54.967500000000008</v>
      </c>
      <c r="I321" s="22">
        <v>27.350000000000005</v>
      </c>
      <c r="J321" s="23">
        <v>0.9</v>
      </c>
      <c r="K321" s="23">
        <v>31.250000000000004</v>
      </c>
      <c r="L321" s="23">
        <v>33.25</v>
      </c>
      <c r="M321" s="23">
        <v>2</v>
      </c>
      <c r="N321" s="21">
        <f>K321*1.3</f>
        <v>40.625000000000007</v>
      </c>
      <c r="O321" s="21">
        <f>(N321*4%)+N321</f>
        <v>42.250000000000007</v>
      </c>
      <c r="P321" s="21">
        <f t="shared" si="50"/>
        <v>42.625000000000007</v>
      </c>
      <c r="Q321" s="21">
        <f t="shared" si="51"/>
        <v>44.250000000000007</v>
      </c>
      <c r="R321" s="24">
        <f t="shared" si="49"/>
        <v>0.23076923076923081</v>
      </c>
      <c r="S321" s="29">
        <f t="shared" si="43"/>
        <v>0.23136398781097919</v>
      </c>
      <c r="T321" s="20" t="s">
        <v>21</v>
      </c>
      <c r="U321" s="42" t="s">
        <v>30</v>
      </c>
      <c r="V321" s="20" t="s">
        <v>23</v>
      </c>
      <c r="W321" s="20" t="s">
        <v>808</v>
      </c>
      <c r="X321" s="19" t="s">
        <v>25</v>
      </c>
      <c r="Y321" s="20" t="s">
        <v>462</v>
      </c>
      <c r="Z321" s="20" t="s">
        <v>1004</v>
      </c>
      <c r="AA321" s="20" t="s">
        <v>28</v>
      </c>
    </row>
    <row r="322" spans="1:300" s="56" customFormat="1" ht="31.95" customHeight="1" x14ac:dyDescent="0.3">
      <c r="A322" s="17" t="s">
        <v>1059</v>
      </c>
      <c r="B322" s="18" t="s">
        <v>388</v>
      </c>
      <c r="C322" s="19" t="s">
        <v>29</v>
      </c>
      <c r="D322" s="18" t="s">
        <v>36</v>
      </c>
      <c r="E322" s="20" t="s">
        <v>230</v>
      </c>
      <c r="F322" s="20" t="s">
        <v>1163</v>
      </c>
      <c r="G322" s="21">
        <v>55.850000000000009</v>
      </c>
      <c r="H322" s="21">
        <v>58.642500000000013</v>
      </c>
      <c r="I322" s="22">
        <v>30.850000000000009</v>
      </c>
      <c r="J322" s="23">
        <v>1.1000000000000001</v>
      </c>
      <c r="K322" s="23">
        <v>31.95000000000001</v>
      </c>
      <c r="L322" s="23">
        <v>33.95000000000001</v>
      </c>
      <c r="M322" s="23">
        <v>2</v>
      </c>
      <c r="N322" s="21">
        <f>K322*1.3</f>
        <v>41.535000000000011</v>
      </c>
      <c r="O322" s="21">
        <f>(N322*4%)+N322</f>
        <v>43.196400000000011</v>
      </c>
      <c r="P322" s="21">
        <f t="shared" si="50"/>
        <v>43.535000000000011</v>
      </c>
      <c r="Q322" s="21">
        <f t="shared" si="51"/>
        <v>45.196400000000011</v>
      </c>
      <c r="R322" s="24">
        <f t="shared" si="49"/>
        <v>0.23076923076923073</v>
      </c>
      <c r="S322" s="29">
        <f t="shared" si="43"/>
        <v>0.26339429594577307</v>
      </c>
      <c r="T322" s="20" t="s">
        <v>21</v>
      </c>
      <c r="U322" s="42" t="s">
        <v>30</v>
      </c>
      <c r="V322" s="20" t="s">
        <v>23</v>
      </c>
      <c r="W322" s="20" t="s">
        <v>808</v>
      </c>
      <c r="X322" s="19" t="s">
        <v>25</v>
      </c>
      <c r="Y322" s="20" t="s">
        <v>412</v>
      </c>
      <c r="Z322" s="20" t="s">
        <v>1005</v>
      </c>
      <c r="AA322" s="20" t="s">
        <v>28</v>
      </c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  <c r="ED322" s="41"/>
      <c r="EE322" s="41"/>
      <c r="EF322" s="41"/>
      <c r="EG322" s="41"/>
      <c r="EH322" s="41"/>
      <c r="EI322" s="41"/>
      <c r="EJ322" s="41"/>
      <c r="EK322" s="41"/>
      <c r="EL322" s="41"/>
      <c r="EM322" s="41"/>
      <c r="EN322" s="41"/>
      <c r="EO322" s="41"/>
      <c r="EP322" s="41"/>
      <c r="EQ322" s="41"/>
      <c r="ER322" s="41"/>
      <c r="ES322" s="41"/>
      <c r="ET322" s="41"/>
      <c r="EU322" s="41"/>
      <c r="EV322" s="41"/>
      <c r="EW322" s="41"/>
      <c r="EX322" s="41"/>
      <c r="EY322" s="41"/>
      <c r="EZ322" s="41"/>
      <c r="FA322" s="41"/>
      <c r="FB322" s="41"/>
      <c r="FC322" s="41"/>
      <c r="FD322" s="41"/>
      <c r="FE322" s="41"/>
      <c r="FF322" s="41"/>
      <c r="FG322" s="41"/>
      <c r="FH322" s="41"/>
      <c r="FI322" s="41"/>
      <c r="FJ322" s="41"/>
      <c r="FK322" s="41"/>
      <c r="FL322" s="41"/>
      <c r="FM322" s="41"/>
      <c r="FN322" s="41"/>
      <c r="FO322" s="41"/>
      <c r="FP322" s="41"/>
      <c r="FQ322" s="41"/>
      <c r="FR322" s="41"/>
      <c r="FS322" s="41"/>
      <c r="FT322" s="41"/>
      <c r="FU322" s="41"/>
      <c r="FV322" s="41"/>
      <c r="FW322" s="41"/>
      <c r="FX322" s="41"/>
      <c r="FY322" s="41"/>
      <c r="FZ322" s="41"/>
      <c r="GA322" s="41"/>
      <c r="GB322" s="41"/>
      <c r="GC322" s="41"/>
      <c r="GD322" s="41"/>
      <c r="GE322" s="41"/>
      <c r="GF322" s="41"/>
      <c r="GG322" s="41"/>
      <c r="GH322" s="41"/>
      <c r="GI322" s="41"/>
      <c r="GJ322" s="41"/>
      <c r="GK322" s="41"/>
      <c r="GL322" s="41"/>
      <c r="GM322" s="41"/>
      <c r="GN322" s="41"/>
      <c r="GO322" s="41"/>
      <c r="GP322" s="41"/>
      <c r="GQ322" s="41"/>
      <c r="GR322" s="41"/>
      <c r="GS322" s="41"/>
      <c r="GT322" s="41"/>
      <c r="GU322" s="41"/>
      <c r="GV322" s="41"/>
      <c r="GW322" s="41"/>
      <c r="GX322" s="41"/>
      <c r="GY322" s="41"/>
      <c r="GZ322" s="41"/>
      <c r="HA322" s="41"/>
      <c r="HB322" s="41"/>
      <c r="HC322" s="41"/>
      <c r="HD322" s="41"/>
      <c r="HE322" s="41"/>
      <c r="HF322" s="41"/>
      <c r="HG322" s="41"/>
      <c r="HH322" s="41"/>
      <c r="HI322" s="41"/>
      <c r="HJ322" s="41"/>
      <c r="HK322" s="41"/>
      <c r="HL322" s="41"/>
      <c r="HM322" s="41"/>
      <c r="HN322" s="41"/>
      <c r="HO322" s="41"/>
      <c r="HP322" s="41"/>
      <c r="HQ322" s="41"/>
      <c r="HR322" s="41"/>
      <c r="HS322" s="41"/>
      <c r="HT322" s="41"/>
      <c r="HU322" s="41"/>
      <c r="HV322" s="41"/>
      <c r="HW322" s="41"/>
      <c r="HX322" s="41"/>
      <c r="HY322" s="41"/>
      <c r="HZ322" s="41"/>
      <c r="IA322" s="41"/>
      <c r="IB322" s="41"/>
      <c r="IC322" s="41"/>
      <c r="ID322" s="41"/>
      <c r="IE322" s="41"/>
      <c r="IF322" s="41"/>
      <c r="IG322" s="41"/>
      <c r="IH322" s="41"/>
      <c r="II322" s="41"/>
      <c r="IJ322" s="41"/>
      <c r="IK322" s="41"/>
      <c r="IL322" s="41"/>
      <c r="IM322" s="41"/>
      <c r="IN322" s="41"/>
      <c r="IO322" s="41"/>
      <c r="IP322" s="41"/>
      <c r="IQ322" s="41"/>
      <c r="IR322" s="41"/>
      <c r="IS322" s="41"/>
      <c r="IT322" s="41"/>
      <c r="IU322" s="41"/>
      <c r="IV322" s="41"/>
      <c r="IW322" s="41"/>
      <c r="IX322" s="41"/>
      <c r="IY322" s="41"/>
      <c r="IZ322" s="41"/>
      <c r="JA322" s="41"/>
      <c r="JB322" s="41"/>
      <c r="JC322" s="41"/>
      <c r="JD322" s="41"/>
      <c r="JE322" s="41"/>
      <c r="JF322" s="41"/>
      <c r="JG322" s="41"/>
      <c r="JH322" s="41"/>
      <c r="JI322" s="41"/>
      <c r="JJ322" s="41"/>
      <c r="JK322" s="41"/>
      <c r="JL322" s="41"/>
      <c r="JM322" s="41"/>
      <c r="JN322" s="41"/>
      <c r="JO322" s="41"/>
      <c r="JP322" s="41"/>
      <c r="JQ322" s="41"/>
      <c r="JR322" s="41"/>
      <c r="JS322" s="41"/>
      <c r="JT322" s="41"/>
      <c r="JU322" s="41"/>
      <c r="JV322" s="41"/>
      <c r="JW322" s="41"/>
      <c r="JX322" s="41"/>
      <c r="JY322" s="41"/>
      <c r="JZ322" s="41"/>
      <c r="KA322" s="41"/>
      <c r="KB322" s="41"/>
      <c r="KC322" s="41"/>
      <c r="KD322" s="41"/>
      <c r="KE322" s="41"/>
      <c r="KF322" s="41"/>
      <c r="KG322" s="41"/>
      <c r="KH322" s="41"/>
      <c r="KI322" s="41"/>
      <c r="KJ322" s="41"/>
      <c r="KK322" s="41"/>
      <c r="KL322" s="41"/>
      <c r="KM322" s="41"/>
      <c r="KN322" s="41"/>
    </row>
    <row r="323" spans="1:300" s="56" customFormat="1" ht="31.95" customHeight="1" x14ac:dyDescent="0.3">
      <c r="A323" s="17" t="s">
        <v>1060</v>
      </c>
      <c r="B323" s="18" t="s">
        <v>390</v>
      </c>
      <c r="C323" s="19" t="s">
        <v>29</v>
      </c>
      <c r="D323" s="18" t="s">
        <v>36</v>
      </c>
      <c r="E323" s="20" t="s">
        <v>80</v>
      </c>
      <c r="F323" s="20" t="s">
        <v>1166</v>
      </c>
      <c r="G323" s="21">
        <v>50.800000000000004</v>
      </c>
      <c r="H323" s="21">
        <v>53.34</v>
      </c>
      <c r="I323" s="22">
        <v>25.800000000000004</v>
      </c>
      <c r="J323" s="23">
        <v>1.1000000000000001</v>
      </c>
      <c r="K323" s="23">
        <v>26.900000000000006</v>
      </c>
      <c r="L323" s="23">
        <v>28.900000000000006</v>
      </c>
      <c r="M323" s="23">
        <v>2</v>
      </c>
      <c r="N323" s="21">
        <f>K323*1.3</f>
        <v>34.970000000000006</v>
      </c>
      <c r="O323" s="21">
        <f>(N323*4%)+N323</f>
        <v>36.368800000000007</v>
      </c>
      <c r="P323" s="21">
        <f t="shared" si="50"/>
        <v>36.970000000000006</v>
      </c>
      <c r="Q323" s="21">
        <f t="shared" si="51"/>
        <v>38.368800000000007</v>
      </c>
      <c r="R323" s="24">
        <f t="shared" si="49"/>
        <v>0.23076923076923073</v>
      </c>
      <c r="S323" s="29">
        <f t="shared" si="43"/>
        <v>0.31817022872140971</v>
      </c>
      <c r="T323" s="20" t="s">
        <v>21</v>
      </c>
      <c r="U323" s="42" t="s">
        <v>30</v>
      </c>
      <c r="V323" s="20" t="s">
        <v>23</v>
      </c>
      <c r="W323" s="20" t="s">
        <v>808</v>
      </c>
      <c r="X323" s="19" t="s">
        <v>25</v>
      </c>
      <c r="Y323" s="20" t="s">
        <v>412</v>
      </c>
      <c r="Z323" s="20" t="s">
        <v>1005</v>
      </c>
      <c r="AA323" s="20" t="s">
        <v>28</v>
      </c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  <c r="BO323" s="39"/>
      <c r="BP323" s="39"/>
      <c r="BQ323" s="39"/>
      <c r="BR323" s="39"/>
      <c r="BS323" s="39"/>
      <c r="BT323" s="39"/>
      <c r="BU323" s="39"/>
      <c r="BV323" s="39"/>
      <c r="BW323" s="39"/>
      <c r="BX323" s="39"/>
      <c r="BY323" s="39"/>
      <c r="BZ323" s="39"/>
      <c r="CA323" s="39"/>
      <c r="CB323" s="39"/>
      <c r="CC323" s="39"/>
      <c r="CD323" s="39"/>
      <c r="CE323" s="39"/>
      <c r="CF323" s="39"/>
      <c r="CG323" s="39"/>
      <c r="CH323" s="39"/>
      <c r="CI323" s="39"/>
      <c r="CJ323" s="39"/>
      <c r="CK323" s="39"/>
      <c r="CL323" s="39"/>
      <c r="CM323" s="39"/>
      <c r="CN323" s="39"/>
      <c r="CO323" s="39"/>
      <c r="CP323" s="39"/>
      <c r="CQ323" s="39"/>
      <c r="CR323" s="39"/>
      <c r="CS323" s="39"/>
      <c r="CT323" s="39"/>
      <c r="CU323" s="39"/>
      <c r="CV323" s="39"/>
      <c r="CW323" s="39"/>
      <c r="CX323" s="39"/>
      <c r="CY323" s="39"/>
      <c r="CZ323" s="39"/>
      <c r="DA323" s="39"/>
      <c r="DB323" s="39"/>
      <c r="DC323" s="39"/>
      <c r="DD323" s="39"/>
      <c r="DE323" s="39"/>
      <c r="DF323" s="39"/>
      <c r="DG323" s="39"/>
      <c r="DH323" s="39"/>
      <c r="DI323" s="39"/>
      <c r="DJ323" s="39"/>
      <c r="DK323" s="39"/>
      <c r="DL323" s="39"/>
      <c r="DM323" s="39"/>
      <c r="DN323" s="39"/>
      <c r="DO323" s="39"/>
      <c r="DP323" s="39"/>
      <c r="DQ323" s="39"/>
      <c r="DR323" s="39"/>
      <c r="DS323" s="39"/>
      <c r="DT323" s="39"/>
      <c r="DU323" s="39"/>
      <c r="DV323" s="39"/>
      <c r="DW323" s="39"/>
      <c r="DX323" s="39"/>
      <c r="DY323" s="39"/>
      <c r="DZ323" s="39"/>
      <c r="EA323" s="39"/>
      <c r="EB323" s="39"/>
      <c r="EC323" s="39"/>
      <c r="ED323" s="39"/>
      <c r="EE323" s="39"/>
      <c r="EF323" s="39"/>
      <c r="EG323" s="39"/>
      <c r="EH323" s="39"/>
      <c r="EI323" s="39"/>
      <c r="EJ323" s="39"/>
      <c r="EK323" s="39"/>
      <c r="EL323" s="39"/>
      <c r="EM323" s="39"/>
      <c r="EN323" s="39"/>
      <c r="EO323" s="39"/>
      <c r="EP323" s="39"/>
      <c r="EQ323" s="39"/>
      <c r="ER323" s="39"/>
      <c r="ES323" s="39"/>
      <c r="ET323" s="39"/>
      <c r="EU323" s="39"/>
      <c r="EV323" s="39"/>
      <c r="EW323" s="39"/>
      <c r="EX323" s="39"/>
      <c r="EY323" s="39"/>
      <c r="EZ323" s="39"/>
      <c r="FA323" s="39"/>
      <c r="FB323" s="39"/>
      <c r="FC323" s="39"/>
      <c r="FD323" s="39"/>
      <c r="FE323" s="39"/>
      <c r="FF323" s="39"/>
      <c r="FG323" s="39"/>
      <c r="FH323" s="39"/>
      <c r="FI323" s="39"/>
      <c r="FJ323" s="39"/>
      <c r="FK323" s="39"/>
      <c r="FL323" s="39"/>
      <c r="FM323" s="39"/>
      <c r="FN323" s="39"/>
      <c r="FO323" s="39"/>
      <c r="FP323" s="39"/>
      <c r="FQ323" s="39"/>
      <c r="FR323" s="39"/>
      <c r="FS323" s="39"/>
      <c r="FT323" s="39"/>
      <c r="FU323" s="39"/>
      <c r="FV323" s="39"/>
      <c r="FW323" s="39"/>
      <c r="FX323" s="39"/>
      <c r="FY323" s="39"/>
      <c r="FZ323" s="39"/>
      <c r="GA323" s="39"/>
      <c r="GB323" s="39"/>
      <c r="GC323" s="39"/>
      <c r="GD323" s="39"/>
      <c r="GE323" s="39"/>
      <c r="GF323" s="39"/>
      <c r="GG323" s="39"/>
      <c r="GH323" s="39"/>
      <c r="GI323" s="39"/>
      <c r="GJ323" s="39"/>
      <c r="GK323" s="39"/>
      <c r="GL323" s="39"/>
      <c r="GM323" s="39"/>
      <c r="GN323" s="39"/>
      <c r="GO323" s="39"/>
      <c r="GP323" s="39"/>
      <c r="GQ323" s="39"/>
      <c r="GR323" s="39"/>
      <c r="GS323" s="39"/>
      <c r="GT323" s="39"/>
      <c r="GU323" s="39"/>
      <c r="GV323" s="39"/>
      <c r="GW323" s="39"/>
      <c r="GX323" s="39"/>
      <c r="GY323" s="39"/>
      <c r="GZ323" s="39"/>
      <c r="HA323" s="39"/>
      <c r="HB323" s="39"/>
      <c r="HC323" s="39"/>
      <c r="HD323" s="39"/>
      <c r="HE323" s="39"/>
      <c r="HF323" s="39"/>
      <c r="HG323" s="39"/>
      <c r="HH323" s="39"/>
      <c r="HI323" s="39"/>
      <c r="HJ323" s="39"/>
      <c r="HK323" s="39"/>
      <c r="HL323" s="39"/>
      <c r="HM323" s="39"/>
      <c r="HN323" s="39"/>
      <c r="HO323" s="39"/>
      <c r="HP323" s="39"/>
      <c r="HQ323" s="39"/>
      <c r="HR323" s="39"/>
      <c r="HS323" s="39"/>
      <c r="HT323" s="39"/>
      <c r="HU323" s="39"/>
      <c r="HV323" s="39"/>
      <c r="HW323" s="39"/>
      <c r="HX323" s="39"/>
      <c r="HY323" s="39"/>
      <c r="HZ323" s="39"/>
      <c r="IA323" s="39"/>
      <c r="IB323" s="39"/>
      <c r="IC323" s="39"/>
      <c r="ID323" s="39"/>
      <c r="IE323" s="39"/>
      <c r="IF323" s="39"/>
      <c r="IG323" s="39"/>
      <c r="IH323" s="39"/>
      <c r="II323" s="39"/>
      <c r="IJ323" s="39"/>
      <c r="IK323" s="39"/>
      <c r="IL323" s="39"/>
      <c r="IM323" s="39"/>
      <c r="IN323" s="39"/>
      <c r="IO323" s="39"/>
      <c r="IP323" s="39"/>
      <c r="IQ323" s="39"/>
      <c r="IR323" s="39"/>
      <c r="IS323" s="39"/>
      <c r="IT323" s="39"/>
      <c r="IU323" s="39"/>
      <c r="IV323" s="39"/>
      <c r="IW323" s="39"/>
      <c r="IX323" s="39"/>
      <c r="IY323" s="39"/>
      <c r="IZ323" s="39"/>
      <c r="JA323" s="39"/>
      <c r="JB323" s="39"/>
      <c r="JC323" s="39"/>
      <c r="JD323" s="39"/>
      <c r="JE323" s="39"/>
      <c r="JF323" s="39"/>
      <c r="JG323" s="39"/>
      <c r="JH323" s="39"/>
      <c r="JI323" s="39"/>
      <c r="JJ323" s="39"/>
      <c r="JK323" s="39"/>
      <c r="JL323" s="39"/>
      <c r="JM323" s="39"/>
      <c r="JN323" s="39"/>
      <c r="JO323" s="39"/>
      <c r="JP323" s="39"/>
      <c r="JQ323" s="39"/>
      <c r="JR323" s="39"/>
      <c r="JS323" s="39"/>
      <c r="JT323" s="39"/>
      <c r="JU323" s="39"/>
      <c r="JV323" s="39"/>
      <c r="JW323" s="39"/>
      <c r="JX323" s="39"/>
      <c r="JY323" s="39"/>
      <c r="JZ323" s="39"/>
      <c r="KA323" s="39"/>
      <c r="KB323" s="39"/>
      <c r="KC323" s="39"/>
      <c r="KD323" s="39"/>
      <c r="KE323" s="39"/>
      <c r="KF323" s="39"/>
      <c r="KG323" s="39"/>
      <c r="KH323" s="39"/>
      <c r="KI323" s="39"/>
      <c r="KJ323" s="39"/>
      <c r="KK323" s="39"/>
      <c r="KL323" s="39"/>
      <c r="KM323" s="41"/>
      <c r="KN323" s="41"/>
    </row>
    <row r="324" spans="1:300" s="56" customFormat="1" ht="31.95" customHeight="1" x14ac:dyDescent="0.3">
      <c r="A324" s="17" t="s">
        <v>391</v>
      </c>
      <c r="B324" s="18" t="s">
        <v>390</v>
      </c>
      <c r="C324" s="19" t="s">
        <v>29</v>
      </c>
      <c r="D324" s="18" t="s">
        <v>39</v>
      </c>
      <c r="E324" s="20" t="s">
        <v>80</v>
      </c>
      <c r="F324" s="20" t="s">
        <v>1166</v>
      </c>
      <c r="G324" s="21">
        <v>47.300000000000004</v>
      </c>
      <c r="H324" s="21">
        <v>49.665000000000006</v>
      </c>
      <c r="I324" s="22">
        <v>22.300000000000004</v>
      </c>
      <c r="J324" s="23">
        <v>0.9</v>
      </c>
      <c r="K324" s="23">
        <v>23.200000000000003</v>
      </c>
      <c r="L324" s="23">
        <v>25.200000000000003</v>
      </c>
      <c r="M324" s="23">
        <v>2</v>
      </c>
      <c r="N324" s="21">
        <f>K324*1.3</f>
        <v>30.160000000000004</v>
      </c>
      <c r="O324" s="21">
        <f>(N324*4%)+N324</f>
        <v>31.366400000000002</v>
      </c>
      <c r="P324" s="21">
        <f t="shared" si="50"/>
        <v>32.160000000000004</v>
      </c>
      <c r="Q324" s="21">
        <f t="shared" si="51"/>
        <v>33.366399999999999</v>
      </c>
      <c r="R324" s="24">
        <f t="shared" si="49"/>
        <v>0.23076923076923078</v>
      </c>
      <c r="S324" s="29">
        <f t="shared" si="43"/>
        <v>0.36844055169636569</v>
      </c>
      <c r="T324" s="20" t="s">
        <v>21</v>
      </c>
      <c r="U324" s="42" t="s">
        <v>30</v>
      </c>
      <c r="V324" s="20" t="s">
        <v>23</v>
      </c>
      <c r="W324" s="20" t="s">
        <v>808</v>
      </c>
      <c r="X324" s="19" t="s">
        <v>25</v>
      </c>
      <c r="Y324" s="20" t="s">
        <v>462</v>
      </c>
      <c r="Z324" s="20" t="s">
        <v>1004</v>
      </c>
      <c r="AA324" s="20" t="s">
        <v>28</v>
      </c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  <c r="BO324" s="39"/>
      <c r="BP324" s="39"/>
      <c r="BQ324" s="39"/>
      <c r="BR324" s="39"/>
      <c r="BS324" s="39"/>
      <c r="BT324" s="39"/>
      <c r="BU324" s="39"/>
      <c r="BV324" s="39"/>
      <c r="BW324" s="39"/>
      <c r="BX324" s="39"/>
      <c r="BY324" s="39"/>
      <c r="BZ324" s="39"/>
      <c r="CA324" s="39"/>
      <c r="CB324" s="39"/>
      <c r="CC324" s="39"/>
      <c r="CD324" s="39"/>
      <c r="CE324" s="39"/>
      <c r="CF324" s="39"/>
      <c r="CG324" s="39"/>
      <c r="CH324" s="39"/>
      <c r="CI324" s="39"/>
      <c r="CJ324" s="39"/>
      <c r="CK324" s="39"/>
      <c r="CL324" s="39"/>
      <c r="CM324" s="39"/>
      <c r="CN324" s="39"/>
      <c r="CO324" s="39"/>
      <c r="CP324" s="39"/>
      <c r="CQ324" s="39"/>
      <c r="CR324" s="39"/>
      <c r="CS324" s="39"/>
      <c r="CT324" s="39"/>
      <c r="CU324" s="39"/>
      <c r="CV324" s="39"/>
      <c r="CW324" s="39"/>
      <c r="CX324" s="39"/>
      <c r="CY324" s="39"/>
      <c r="CZ324" s="39"/>
      <c r="DA324" s="39"/>
      <c r="DB324" s="39"/>
      <c r="DC324" s="39"/>
      <c r="DD324" s="39"/>
      <c r="DE324" s="39"/>
      <c r="DF324" s="39"/>
      <c r="DG324" s="39"/>
      <c r="DH324" s="39"/>
      <c r="DI324" s="39"/>
      <c r="DJ324" s="39"/>
      <c r="DK324" s="39"/>
      <c r="DL324" s="39"/>
      <c r="DM324" s="39"/>
      <c r="DN324" s="39"/>
      <c r="DO324" s="39"/>
      <c r="DP324" s="39"/>
      <c r="DQ324" s="39"/>
      <c r="DR324" s="39"/>
      <c r="DS324" s="39"/>
      <c r="DT324" s="39"/>
      <c r="DU324" s="39"/>
      <c r="DV324" s="39"/>
      <c r="DW324" s="39"/>
      <c r="DX324" s="39"/>
      <c r="DY324" s="39"/>
      <c r="DZ324" s="39"/>
      <c r="EA324" s="39"/>
      <c r="EB324" s="39"/>
      <c r="EC324" s="39"/>
      <c r="ED324" s="39"/>
      <c r="EE324" s="39"/>
      <c r="EF324" s="39"/>
      <c r="EG324" s="39"/>
      <c r="EH324" s="39"/>
      <c r="EI324" s="39"/>
      <c r="EJ324" s="39"/>
      <c r="EK324" s="39"/>
      <c r="EL324" s="39"/>
      <c r="EM324" s="39"/>
      <c r="EN324" s="39"/>
      <c r="EO324" s="39"/>
      <c r="EP324" s="39"/>
      <c r="EQ324" s="39"/>
      <c r="ER324" s="39"/>
      <c r="ES324" s="39"/>
      <c r="ET324" s="39"/>
      <c r="EU324" s="39"/>
      <c r="EV324" s="39"/>
      <c r="EW324" s="39"/>
      <c r="EX324" s="39"/>
      <c r="EY324" s="39"/>
      <c r="EZ324" s="39"/>
      <c r="FA324" s="39"/>
      <c r="FB324" s="39"/>
      <c r="FC324" s="39"/>
      <c r="FD324" s="39"/>
      <c r="FE324" s="39"/>
      <c r="FF324" s="39"/>
      <c r="FG324" s="39"/>
      <c r="FH324" s="39"/>
      <c r="FI324" s="39"/>
      <c r="FJ324" s="39"/>
      <c r="FK324" s="39"/>
      <c r="FL324" s="39"/>
      <c r="FM324" s="39"/>
      <c r="FN324" s="39"/>
      <c r="FO324" s="39"/>
      <c r="FP324" s="39"/>
      <c r="FQ324" s="39"/>
      <c r="FR324" s="39"/>
      <c r="FS324" s="39"/>
      <c r="FT324" s="39"/>
      <c r="FU324" s="39"/>
      <c r="FV324" s="39"/>
      <c r="FW324" s="39"/>
      <c r="FX324" s="39"/>
      <c r="FY324" s="39"/>
      <c r="FZ324" s="39"/>
      <c r="GA324" s="39"/>
      <c r="GB324" s="39"/>
      <c r="GC324" s="39"/>
      <c r="GD324" s="39"/>
      <c r="GE324" s="39"/>
      <c r="GF324" s="39"/>
      <c r="GG324" s="39"/>
      <c r="GH324" s="39"/>
      <c r="GI324" s="39"/>
      <c r="GJ324" s="39"/>
      <c r="GK324" s="39"/>
      <c r="GL324" s="39"/>
      <c r="GM324" s="39"/>
      <c r="GN324" s="39"/>
      <c r="GO324" s="39"/>
      <c r="GP324" s="39"/>
      <c r="GQ324" s="39"/>
      <c r="GR324" s="39"/>
      <c r="GS324" s="39"/>
      <c r="GT324" s="39"/>
      <c r="GU324" s="39"/>
      <c r="GV324" s="39"/>
      <c r="GW324" s="39"/>
      <c r="GX324" s="39"/>
      <c r="GY324" s="39"/>
      <c r="GZ324" s="39"/>
      <c r="HA324" s="39"/>
      <c r="HB324" s="39"/>
      <c r="HC324" s="39"/>
      <c r="HD324" s="39"/>
      <c r="HE324" s="39"/>
      <c r="HF324" s="39"/>
      <c r="HG324" s="39"/>
      <c r="HH324" s="39"/>
      <c r="HI324" s="39"/>
      <c r="HJ324" s="39"/>
      <c r="HK324" s="39"/>
      <c r="HL324" s="39"/>
      <c r="HM324" s="39"/>
      <c r="HN324" s="39"/>
      <c r="HO324" s="39"/>
      <c r="HP324" s="39"/>
      <c r="HQ324" s="39"/>
      <c r="HR324" s="39"/>
      <c r="HS324" s="39"/>
      <c r="HT324" s="39"/>
      <c r="HU324" s="39"/>
      <c r="HV324" s="39"/>
      <c r="HW324" s="39"/>
      <c r="HX324" s="39"/>
      <c r="HY324" s="39"/>
      <c r="HZ324" s="39"/>
      <c r="IA324" s="39"/>
      <c r="IB324" s="39"/>
      <c r="IC324" s="39"/>
      <c r="ID324" s="39"/>
      <c r="IE324" s="39"/>
      <c r="IF324" s="39"/>
      <c r="IG324" s="39"/>
      <c r="IH324" s="39"/>
      <c r="II324" s="39"/>
      <c r="IJ324" s="39"/>
      <c r="IK324" s="39"/>
      <c r="IL324" s="39"/>
      <c r="IM324" s="39"/>
      <c r="IN324" s="39"/>
      <c r="IO324" s="39"/>
      <c r="IP324" s="39"/>
      <c r="IQ324" s="39"/>
      <c r="IR324" s="39"/>
      <c r="IS324" s="39"/>
      <c r="IT324" s="39"/>
      <c r="IU324" s="39"/>
      <c r="IV324" s="39"/>
      <c r="IW324" s="39"/>
      <c r="IX324" s="39"/>
      <c r="IY324" s="39"/>
      <c r="IZ324" s="39"/>
      <c r="JA324" s="39"/>
      <c r="JB324" s="39"/>
      <c r="JC324" s="39"/>
      <c r="JD324" s="39"/>
      <c r="JE324" s="39"/>
      <c r="JF324" s="39"/>
      <c r="JG324" s="39"/>
      <c r="JH324" s="39"/>
      <c r="JI324" s="39"/>
      <c r="JJ324" s="39"/>
      <c r="JK324" s="39"/>
      <c r="JL324" s="39"/>
      <c r="JM324" s="39"/>
      <c r="JN324" s="39"/>
      <c r="JO324" s="39"/>
      <c r="JP324" s="39"/>
      <c r="JQ324" s="39"/>
      <c r="JR324" s="39"/>
      <c r="JS324" s="39"/>
      <c r="JT324" s="39"/>
      <c r="JU324" s="39"/>
      <c r="JV324" s="39"/>
      <c r="JW324" s="39"/>
      <c r="JX324" s="39"/>
      <c r="JY324" s="39"/>
      <c r="JZ324" s="39"/>
      <c r="KA324" s="39"/>
      <c r="KB324" s="39"/>
      <c r="KC324" s="39"/>
      <c r="KD324" s="39"/>
      <c r="KE324" s="39"/>
      <c r="KF324" s="39"/>
      <c r="KG324" s="39"/>
      <c r="KH324" s="39"/>
      <c r="KI324" s="39"/>
      <c r="KJ324" s="39"/>
      <c r="KK324" s="39"/>
      <c r="KL324" s="39"/>
      <c r="KM324" s="41"/>
      <c r="KN324" s="41"/>
    </row>
    <row r="325" spans="1:300" s="56" customFormat="1" ht="31.95" customHeight="1" x14ac:dyDescent="0.3">
      <c r="A325" s="17" t="s">
        <v>392</v>
      </c>
      <c r="B325" s="18" t="s">
        <v>390</v>
      </c>
      <c r="C325" s="19" t="s">
        <v>33</v>
      </c>
      <c r="D325" s="18" t="s">
        <v>18</v>
      </c>
      <c r="E325" s="20" t="s">
        <v>80</v>
      </c>
      <c r="F325" s="20" t="s">
        <v>1166</v>
      </c>
      <c r="G325" s="21">
        <v>60.300000000000004</v>
      </c>
      <c r="H325" s="21">
        <v>63.315000000000005</v>
      </c>
      <c r="I325" s="22">
        <v>27.300000000000004</v>
      </c>
      <c r="J325" s="23">
        <v>1.3</v>
      </c>
      <c r="K325" s="23">
        <v>28.600000000000005</v>
      </c>
      <c r="L325" s="23" t="s">
        <v>20</v>
      </c>
      <c r="M325" s="23" t="s">
        <v>20</v>
      </c>
      <c r="N325" s="21">
        <f>K325*1.3</f>
        <v>37.180000000000007</v>
      </c>
      <c r="O325" s="21">
        <f>(N325*4%)+N325</f>
        <v>38.667200000000008</v>
      </c>
      <c r="P325" s="21" t="s">
        <v>20</v>
      </c>
      <c r="Q325" s="21" t="s">
        <v>1332</v>
      </c>
      <c r="R325" s="24">
        <f t="shared" si="49"/>
        <v>0.23076923076923078</v>
      </c>
      <c r="S325" s="29">
        <f t="shared" si="43"/>
        <v>0.38928847824370205</v>
      </c>
      <c r="T325" s="20" t="s">
        <v>21</v>
      </c>
      <c r="U325" s="42" t="s">
        <v>22</v>
      </c>
      <c r="V325" s="20" t="s">
        <v>23</v>
      </c>
      <c r="W325" s="20" t="s">
        <v>808</v>
      </c>
      <c r="X325" s="19" t="s">
        <v>25</v>
      </c>
      <c r="Y325" s="20" t="s">
        <v>26</v>
      </c>
      <c r="Z325" s="20" t="s">
        <v>1003</v>
      </c>
      <c r="AA325" s="20" t="s">
        <v>28</v>
      </c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  <c r="CG325" s="39"/>
      <c r="CH325" s="39"/>
      <c r="CI325" s="39"/>
      <c r="CJ325" s="39"/>
      <c r="CK325" s="39"/>
      <c r="CL325" s="39"/>
      <c r="CM325" s="39"/>
      <c r="CN325" s="39"/>
      <c r="CO325" s="39"/>
      <c r="CP325" s="39"/>
      <c r="CQ325" s="39"/>
      <c r="CR325" s="39"/>
      <c r="CS325" s="39"/>
      <c r="CT325" s="39"/>
      <c r="CU325" s="39"/>
      <c r="CV325" s="39"/>
      <c r="CW325" s="39"/>
      <c r="CX325" s="39"/>
      <c r="CY325" s="39"/>
      <c r="CZ325" s="39"/>
      <c r="DA325" s="39"/>
      <c r="DB325" s="39"/>
      <c r="DC325" s="39"/>
      <c r="DD325" s="39"/>
      <c r="DE325" s="39"/>
      <c r="DF325" s="39"/>
      <c r="DG325" s="39"/>
      <c r="DH325" s="39"/>
      <c r="DI325" s="39"/>
      <c r="DJ325" s="39"/>
      <c r="DK325" s="39"/>
      <c r="DL325" s="39"/>
      <c r="DM325" s="39"/>
      <c r="DN325" s="39"/>
      <c r="DO325" s="39"/>
      <c r="DP325" s="39"/>
      <c r="DQ325" s="39"/>
      <c r="DR325" s="39"/>
      <c r="DS325" s="39"/>
      <c r="DT325" s="39"/>
      <c r="DU325" s="39"/>
      <c r="DV325" s="39"/>
      <c r="DW325" s="39"/>
      <c r="DX325" s="39"/>
      <c r="DY325" s="39"/>
      <c r="DZ325" s="39"/>
      <c r="EA325" s="39"/>
      <c r="EB325" s="39"/>
      <c r="EC325" s="39"/>
      <c r="ED325" s="39"/>
      <c r="EE325" s="39"/>
      <c r="EF325" s="39"/>
      <c r="EG325" s="39"/>
      <c r="EH325" s="39"/>
      <c r="EI325" s="39"/>
      <c r="EJ325" s="39"/>
      <c r="EK325" s="39"/>
      <c r="EL325" s="39"/>
      <c r="EM325" s="39"/>
      <c r="EN325" s="39"/>
      <c r="EO325" s="39"/>
      <c r="EP325" s="39"/>
      <c r="EQ325" s="39"/>
      <c r="ER325" s="39"/>
      <c r="ES325" s="39"/>
      <c r="ET325" s="39"/>
      <c r="EU325" s="39"/>
      <c r="EV325" s="39"/>
      <c r="EW325" s="39"/>
      <c r="EX325" s="39"/>
      <c r="EY325" s="39"/>
      <c r="EZ325" s="39"/>
      <c r="FA325" s="39"/>
      <c r="FB325" s="39"/>
      <c r="FC325" s="39"/>
      <c r="FD325" s="39"/>
      <c r="FE325" s="39"/>
      <c r="FF325" s="39"/>
      <c r="FG325" s="39"/>
      <c r="FH325" s="39"/>
      <c r="FI325" s="39"/>
      <c r="FJ325" s="39"/>
      <c r="FK325" s="39"/>
      <c r="FL325" s="39"/>
      <c r="FM325" s="39"/>
      <c r="FN325" s="39"/>
      <c r="FO325" s="39"/>
      <c r="FP325" s="39"/>
      <c r="FQ325" s="39"/>
      <c r="FR325" s="39"/>
      <c r="FS325" s="39"/>
      <c r="FT325" s="39"/>
      <c r="FU325" s="39"/>
      <c r="FV325" s="39"/>
      <c r="FW325" s="39"/>
      <c r="FX325" s="39"/>
      <c r="FY325" s="39"/>
      <c r="FZ325" s="39"/>
      <c r="GA325" s="39"/>
      <c r="GB325" s="39"/>
      <c r="GC325" s="39"/>
      <c r="GD325" s="39"/>
      <c r="GE325" s="39"/>
      <c r="GF325" s="39"/>
      <c r="GG325" s="39"/>
      <c r="GH325" s="39"/>
      <c r="GI325" s="39"/>
      <c r="GJ325" s="39"/>
      <c r="GK325" s="39"/>
      <c r="GL325" s="39"/>
      <c r="GM325" s="39"/>
      <c r="GN325" s="39"/>
      <c r="GO325" s="39"/>
      <c r="GP325" s="39"/>
      <c r="GQ325" s="39"/>
      <c r="GR325" s="39"/>
      <c r="GS325" s="39"/>
      <c r="GT325" s="39"/>
      <c r="GU325" s="39"/>
      <c r="GV325" s="39"/>
      <c r="GW325" s="39"/>
      <c r="GX325" s="39"/>
      <c r="GY325" s="39"/>
      <c r="GZ325" s="39"/>
      <c r="HA325" s="39"/>
      <c r="HB325" s="39"/>
      <c r="HC325" s="39"/>
      <c r="HD325" s="39"/>
      <c r="HE325" s="39"/>
      <c r="HF325" s="39"/>
      <c r="HG325" s="39"/>
      <c r="HH325" s="39"/>
      <c r="HI325" s="39"/>
      <c r="HJ325" s="39"/>
      <c r="HK325" s="39"/>
      <c r="HL325" s="39"/>
      <c r="HM325" s="39"/>
      <c r="HN325" s="39"/>
      <c r="HO325" s="39"/>
      <c r="HP325" s="39"/>
      <c r="HQ325" s="39"/>
      <c r="HR325" s="39"/>
      <c r="HS325" s="39"/>
      <c r="HT325" s="39"/>
      <c r="HU325" s="39"/>
      <c r="HV325" s="39"/>
      <c r="HW325" s="39"/>
      <c r="HX325" s="39"/>
      <c r="HY325" s="39"/>
      <c r="HZ325" s="39"/>
      <c r="IA325" s="39"/>
      <c r="IB325" s="39"/>
      <c r="IC325" s="39"/>
      <c r="ID325" s="39"/>
      <c r="IE325" s="39"/>
      <c r="IF325" s="39"/>
      <c r="IG325" s="39"/>
      <c r="IH325" s="39"/>
      <c r="II325" s="39"/>
      <c r="IJ325" s="39"/>
      <c r="IK325" s="39"/>
      <c r="IL325" s="39"/>
      <c r="IM325" s="39"/>
      <c r="IN325" s="39"/>
      <c r="IO325" s="39"/>
      <c r="IP325" s="39"/>
      <c r="IQ325" s="39"/>
      <c r="IR325" s="39"/>
      <c r="IS325" s="39"/>
      <c r="IT325" s="39"/>
      <c r="IU325" s="39"/>
      <c r="IV325" s="39"/>
      <c r="IW325" s="39"/>
      <c r="IX325" s="39"/>
      <c r="IY325" s="39"/>
      <c r="IZ325" s="39"/>
      <c r="JA325" s="39"/>
      <c r="JB325" s="39"/>
      <c r="JC325" s="39"/>
      <c r="JD325" s="39"/>
      <c r="JE325" s="39"/>
      <c r="JF325" s="39"/>
      <c r="JG325" s="39"/>
      <c r="JH325" s="39"/>
      <c r="JI325" s="39"/>
      <c r="JJ325" s="39"/>
      <c r="JK325" s="39"/>
      <c r="JL325" s="39"/>
      <c r="JM325" s="39"/>
      <c r="JN325" s="39"/>
      <c r="JO325" s="39"/>
      <c r="JP325" s="39"/>
      <c r="JQ325" s="39"/>
      <c r="JR325" s="39"/>
      <c r="JS325" s="39"/>
      <c r="JT325" s="39"/>
      <c r="JU325" s="39"/>
      <c r="JV325" s="39"/>
      <c r="JW325" s="39"/>
      <c r="JX325" s="39"/>
      <c r="JY325" s="39"/>
      <c r="JZ325" s="39"/>
      <c r="KA325" s="39"/>
      <c r="KB325" s="39"/>
      <c r="KC325" s="39"/>
      <c r="KD325" s="39"/>
      <c r="KE325" s="39"/>
      <c r="KF325" s="39"/>
      <c r="KG325" s="39"/>
      <c r="KH325" s="39"/>
      <c r="KI325" s="39"/>
      <c r="KJ325" s="39"/>
      <c r="KK325" s="39"/>
      <c r="KL325" s="39"/>
      <c r="KM325" s="41"/>
      <c r="KN325" s="41"/>
    </row>
  </sheetData>
  <sheetProtection algorithmName="SHA-512" hashValue="WzSogQDHZCT4xTU3+UsGxGISomQkJxw0HLSCd8CW+FXnc0U+RVkDgMkHCp5RmFT6Tt6pydr1Xc7w/pE3IJzxbg==" saltValue="1lznUpgxW2M0aiSQ9XyUpg==" spinCount="100000" sheet="1" objects="1" scenarios="1"/>
  <hyperlinks>
    <hyperlink ref="D201" location="'Sundries-All Products'!A9" display="Infinity 2 Modular" xr:uid="{48800F0D-6CAA-44C0-8907-C7AF8AF9B5E2}"/>
    <hyperlink ref="D227" location="'Sundries-All Products'!A9" display="Infinity 2 Modular" xr:uid="{E1BD6EB0-5628-49A2-BE65-2D3249A32EC3}"/>
    <hyperlink ref="D279" location="'Sundries-All Products '!A10" display="Infinity Modular 2" xr:uid="{423C8545-DAE4-4DBE-BCA9-CC81F8DEBEDC}"/>
    <hyperlink ref="D21" location="'Sundries-All Products'!A9" display="Infinity 2 Modular" xr:uid="{5FF7E39B-AAF4-4AE2-9AF0-06FCFF43AFD2}"/>
    <hyperlink ref="D135" location="'Sundries-All Products'!A9" display="Infinity 2 Modular" xr:uid="{6EC3323C-89E3-4418-8F5C-509B289C4155}"/>
    <hyperlink ref="D154" location="'Sundries-All Products'!A9" display="Infinity 2 Modular" xr:uid="{D649F2DE-DDC7-4683-BCD0-A32949483B3F}"/>
    <hyperlink ref="D198" location="'Sundries-All Products'!A42" display="UltraBac RE" xr:uid="{AB600DE1-8215-4194-85EA-14FBED7383C2}"/>
    <hyperlink ref="D196" location="'Sundries-All Products'!A49" display="Integra HP" xr:uid="{EC0A35B3-BDFE-425A-9E52-B8240B1EAB5D}"/>
    <hyperlink ref="D197" location="'Sundries-All Products'!A9" display="Infinity 2 Modular" xr:uid="{457C395B-3281-49C1-9A93-BE364A791271}"/>
    <hyperlink ref="D208" location="'Sundries-All Products'!A9" display="Infinity 2 Modular" xr:uid="{816FD3F4-D6B0-45C3-A350-2085C53DEABC}"/>
    <hyperlink ref="D230" location="'Sundries-All Products'!A42" display="UltraBac RE" xr:uid="{BCFD28E6-44D0-4B4A-9804-48038F139614}"/>
    <hyperlink ref="D228" location="'Sundries-All Products'!A49" display="Integra HP" xr:uid="{C44F1ED0-9634-412E-B1DA-AAAD1A2EB100}"/>
    <hyperlink ref="D229" location="'Sundries-All Products'!A9" display="Infinity 2 Modular" xr:uid="{7B97643E-8F9F-4D07-AF54-1E6D78B82233}"/>
    <hyperlink ref="D249" location="'Sundries-All Products'!A9" display="Infinity 2 Modular" xr:uid="{F2339AC4-09A6-4A8E-B5F8-8DC6EFD33E15}"/>
    <hyperlink ref="D276" location="'Sundries-All Products'!A9" display="Infinity 2 Modular" xr:uid="{AA740473-C02D-4DB8-BD67-BE9A021E8513}"/>
    <hyperlink ref="D278" location="'Sundries-All Products'!A9" display="Infinity 2 Modular" xr:uid="{D56AB579-E3EF-472D-AA2E-8CF402E8DA5C}"/>
    <hyperlink ref="D291" location="'Sundries-All Products'!A42" display="UltraBac RE" xr:uid="{FCAEDC8D-B79A-4A03-858F-17D120C9F75B}"/>
    <hyperlink ref="D289" location="'Sundries-All Products'!A49" display="Integra HP" xr:uid="{9C783607-C403-4B79-AEDE-98A8ED3481D4}"/>
    <hyperlink ref="D290" location="'Sundries-All Products'!A9" display="Infinity 2 Modular" xr:uid="{87276E9D-6D5F-4573-863B-5EB41935D2D3}"/>
    <hyperlink ref="D20" location="'Sundries-All Products'!A9" display="Infinity 2 Modular" xr:uid="{3635B6A7-D78C-4636-9C0E-6081EADC7B5F}"/>
    <hyperlink ref="D76" location="'Sundries-All Products'!A9" display="Infinity 2 Modular" xr:uid="{27C8456E-DE45-4801-8273-4F13B8A40F28}"/>
    <hyperlink ref="D202" location="'Sundries-All Products'!A9" display="Infinity 2 Modular" xr:uid="{5B92AA46-BF1E-4BC1-A991-D114B30886CF}"/>
    <hyperlink ref="D215" location="'Sundries-All Products'!A9" display="Infinity 2 Modular" xr:uid="{C11AE2F0-5DEC-450A-950B-E7BDA96138FB}"/>
    <hyperlink ref="D9" location="'Sundries-All Products'!A42" display="UltraBac RE" xr:uid="{0243B8E7-CD07-4084-B3AC-B1B48089195D}"/>
    <hyperlink ref="D10" location="'Sundries-All Products'!A21" display="Revolve II Modular" xr:uid="{2A0D492B-C3A2-47CC-8D3F-803BACD7D5A4}"/>
    <hyperlink ref="D15" location="'Sundries-All Products'!A9" display="Infinity 2 Modular" xr:uid="{01DF13DE-E65C-4031-B87A-71A391199CCC}"/>
    <hyperlink ref="D18" location="'Sundries-All Products'!A21" display="Revolve II Modular" xr:uid="{9131B746-F8C3-4F12-9AA8-701E400B98AE}"/>
    <hyperlink ref="D16" location="'Sundries-All Products'!A21" display="Revolve II Modular" xr:uid="{CD576DF6-DCBA-4D62-86BA-866416F52D50}"/>
    <hyperlink ref="D17" location="'Sundries-All Products'!A9" display="Infinity 2 Modular" xr:uid="{D7E0383A-38E5-408A-8B70-A23A0730FEC9}"/>
    <hyperlink ref="D29" location="'Sundries-All Products'!A49" display="Integra HP" xr:uid="{54B500A2-6796-4921-B496-83C0C29EA5B4}"/>
    <hyperlink ref="D69" location="'Sundries-All Products'!A42" display="UltraBac RE" xr:uid="{F8BA2E80-1AAC-4103-B08B-468294B8BCD6}"/>
    <hyperlink ref="D70" location="'Sundries-All Products'!A49" display="Integra HP" xr:uid="{555032EC-6597-4D4C-A3AA-833CF44E8132}"/>
    <hyperlink ref="D71" location="'Sundries-All Products'!A42" display="UltraBac RE" xr:uid="{0D78EDE9-DBA2-43F3-8C29-4795D0EEDD91}"/>
    <hyperlink ref="D85" location="'Sundries-All Products'!A21" display="Revolve II Modular" xr:uid="{EC778D0F-3E4F-4766-8138-49E828B92141}"/>
    <hyperlink ref="D86" location="'Sundries-All Products'!A9" display="Infinity 2 Modular" xr:uid="{1C9E328F-BF3E-4472-985A-CD3D967238E6}"/>
    <hyperlink ref="D88" location="'Sundries-All Products'!A21" display="Revolve II Modular" xr:uid="{DA45916C-2502-4C20-81EC-0B18BADBFE57}"/>
    <hyperlink ref="D89" location="'Sundries-All Products'!A21" display="Revolve II Modular" xr:uid="{89302E7D-098F-4A39-A4DD-12DC8F2EBCD4}"/>
    <hyperlink ref="D90" location="'Sundries-All Products'!A21" display="Revolve II Modular" xr:uid="{5A82FCB4-AE62-4938-A15B-53D56F069758}"/>
    <hyperlink ref="D93" location="'Sundries-All Products '!A10" display="Infinity Modular 2" xr:uid="{A7B6B8CB-3132-44BF-AB9D-94A987A816E8}"/>
    <hyperlink ref="D101" location="'Sundries-All Products'!A9" display="Infinity 2 Modular" xr:uid="{60C1DB71-D4F4-4869-8274-21E893221B88}"/>
    <hyperlink ref="D103" location="'Sundries-All Products'!A9" display="Infinity 2 Modular" xr:uid="{72F4E3FC-10EE-4065-97E9-CE04AA0EA66C}"/>
    <hyperlink ref="D104" location="'Sundries-All Products'!A49" display="Integra HP" xr:uid="{1D3DF06C-F6B2-4CC5-8FE3-435622FA7D6F}"/>
    <hyperlink ref="D115" location="'Sundries-All Products'!A9" display="Infinity 2 Modular" xr:uid="{DF1F1E2A-E9D5-469E-B223-3845196CA5F8}"/>
    <hyperlink ref="D116" location="'Sundries-All Products'!A49" display="Integra HP" xr:uid="{36C76AE5-B3C2-4EAA-BAB4-BE230708D840}"/>
    <hyperlink ref="D119" location="'Sundries-All Products'!A21" display="Revolve II Modular" xr:uid="{2572F7B6-E722-498B-8B86-32BB222E4A64}"/>
    <hyperlink ref="D117" location="'Sundries-All Products'!A42" display="UltraBac RE" xr:uid="{EFCF3722-A316-4E39-8F69-94CE1916AB9E}"/>
    <hyperlink ref="D118" location="'Sundries-All Products'!A21" display="Revolve II Modular" xr:uid="{77915BCE-A99A-41AC-8F84-963DA4AC152D}"/>
    <hyperlink ref="D132" location="'Sundries-All Products'!A9" display="Infinity 2 Modular" xr:uid="{EF1EF751-89B2-4E84-9F8C-0E5EF659A4EA}"/>
    <hyperlink ref="D133" location="'Sundries-All Products'!A9" display="Infinity 2 Modular" xr:uid="{544CB272-9DC0-46FC-9075-17B1AA6BB2D7}"/>
    <hyperlink ref="D134" location="'Sundries-All Products'!A9" display="Infinity 2 Modular" xr:uid="{FB815918-6FBA-4092-8F8F-BC8E223F1FE6}"/>
    <hyperlink ref="D151" location="'Sundries-All Products'!A9" display="Infinity 2 Modular" xr:uid="{625A2FB1-CDC6-4518-B922-B7239A974055}"/>
    <hyperlink ref="D150" location="'Sundries-All Products'!A9" display="Infinity 2 Modular" xr:uid="{85B06531-BF43-46DB-A7EE-51F3275E9B6A}"/>
    <hyperlink ref="D155" location="'Sundries-All Products'!A9" display="Infinity 2 Modular" xr:uid="{01C07BC7-633D-4B9B-8DB1-947B9C207855}"/>
    <hyperlink ref="D167" location="'Sundries-All Products'!A9" display="Infinity 2 Modular" xr:uid="{883A54E9-77B0-49A9-AA83-50D05C1A6414}"/>
    <hyperlink ref="D168" location="'Sundries-All Products'!A9" display="Infinity 2 Modular" xr:uid="{0F1D5141-D1B5-4DB6-9ABB-F1EA395EC8EE}"/>
    <hyperlink ref="D187" location="'Sundries-All Products'!A21" display="Revolve II Modular" xr:uid="{DD6F447F-689F-4065-8E08-696D96AC5B25}"/>
    <hyperlink ref="D186" location="'Sundries-All Products'!A21" display="Revolve II Modular" xr:uid="{F3026E35-D659-4942-B8A3-79959A886DA5}"/>
    <hyperlink ref="D200" location="'Sundries-All Products'!A49" display="Integra HP" xr:uid="{DF22C702-5AB1-4A4C-B2AD-860CDBBDAB3D}"/>
    <hyperlink ref="D199" location="'Sundries-All Products'!A49" display="Integra HP" xr:uid="{A8B3D395-8555-4D90-805B-3C7E5DE20E58}"/>
    <hyperlink ref="D225" location="'Sundries-All Products'!A42" display="UltraBac RE" xr:uid="{4CBB9C45-412D-4778-991A-0ECB6781F8C7}"/>
    <hyperlink ref="D224" location="'Sundries-All Products'!A42" display="UltraBac RE" xr:uid="{5C5DD631-B297-46B1-898B-A6C802FD3A8B}"/>
    <hyperlink ref="D250" location="'Sundries-All Products'!A42" display="UltraBac RE" xr:uid="{9F5BB195-1D6B-435D-BF1D-4C4C60DBB7FE}"/>
    <hyperlink ref="D251" location="'Sundries-All Products'!A21" display="Revolve II Modular" xr:uid="{F41063F6-9810-45D8-B31E-B921741633E5}"/>
    <hyperlink ref="D252" location="'Sundries-All Products'!A42" display="UltraBac RE" xr:uid="{A3DE0B1A-5222-4824-9DB1-555A9792E753}"/>
    <hyperlink ref="D254" location="'Sundries-All Products'!A21" display="Revolve II Modular" xr:uid="{6EA949FD-A110-402E-9F9B-0283028AB5B5}"/>
    <hyperlink ref="D281" location="'Sundries-All Products'!A9" display="Infinity 2 Modular" xr:uid="{C5CC6F23-16DB-4FF5-996B-B1F44F1CBD5C}"/>
    <hyperlink ref="D280" location="'Sundries-All Products'!A9" display="Infinity 2 Modular" xr:uid="{5A7E15BB-D41F-4D0A-8103-411F8794DCFD}"/>
    <hyperlink ref="D288" location="'Sundries-All Products'!A9" display="Infinity 2 Modular" xr:uid="{1DC0B4F4-EF15-47FB-A74E-BB5A70AA15A2}"/>
    <hyperlink ref="D310" location="'Sundries-All Products'!A9" display="Infinity 2 Modular" xr:uid="{6CF608F6-A39F-4686-9A4D-56EE8B72A1FB}"/>
    <hyperlink ref="D316" location="'Sundries-All Products'!A42" display="UltraBac RE" xr:uid="{B5B8FE28-9845-4DDF-8743-71EB5BDFFC30}"/>
    <hyperlink ref="D317" location="'Sundries-All Products'!A21" display="Revolve II Modular" xr:uid="{D3708D89-2446-4009-B0CB-3BA313CCEED4}"/>
    <hyperlink ref="D319" location="'Sundries-All Products'!A9" display="Infinity 2 Modular" xr:uid="{73914788-0A34-47C0-9C09-16ECC9E12D9D}"/>
    <hyperlink ref="D320" location="'Sundries-All Products'!A21" display="Revolve II Modular" xr:uid="{7FE12599-3877-47CF-A048-A490D46FEB17}"/>
    <hyperlink ref="D318" location="'Sundries-All Products'!A21" display="Revolve II Modular" xr:uid="{42FE4CFA-8ECD-4495-9E9A-248A47818622}"/>
  </hyperlinks>
  <pageMargins left="0.7" right="0.7" top="0.75" bottom="0.75" header="0.3" footer="0.3"/>
  <pageSetup scale="35" orientation="landscape" r:id="rId1"/>
  <ignoredErrors>
    <ignoredError sqref="O8:S32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30F0-93CF-445C-96EB-C36543D7E0C5}">
  <dimension ref="A1:Y32"/>
  <sheetViews>
    <sheetView zoomScaleNormal="100" zoomScaleSheetLayoutView="80" workbookViewId="0">
      <pane ySplit="6" topLeftCell="A7" activePane="bottomLeft" state="frozen"/>
      <selection pane="bottomLeft" activeCell="A4" sqref="A4:B4"/>
    </sheetView>
  </sheetViews>
  <sheetFormatPr defaultColWidth="9.21875" defaultRowHeight="14.4" x14ac:dyDescent="0.3"/>
  <cols>
    <col min="1" max="1" width="12.77734375" style="28" customWidth="1"/>
    <col min="2" max="2" width="31" style="28" customWidth="1"/>
    <col min="3" max="3" width="19.21875" style="28" customWidth="1"/>
    <col min="4" max="4" width="10.77734375" style="32" hidden="1" customWidth="1"/>
    <col min="5" max="5" width="14.21875" style="32" customWidth="1"/>
    <col min="6" max="6" width="19.77734375" style="102" hidden="1" customWidth="1"/>
    <col min="7" max="7" width="14.5546875" style="102" hidden="1" customWidth="1"/>
    <col min="8" max="8" width="25.21875" style="102" hidden="1" customWidth="1"/>
    <col min="9" max="9" width="18.33203125" style="102" hidden="1" customWidth="1"/>
    <col min="10" max="10" width="29.77734375" style="102" hidden="1" customWidth="1"/>
    <col min="11" max="11" width="28.77734375" style="102" hidden="1" customWidth="1"/>
    <col min="12" max="12" width="28.21875" style="99" hidden="1" customWidth="1"/>
    <col min="13" max="13" width="28.21875" style="99" customWidth="1"/>
    <col min="14" max="14" width="16.44140625" style="99" hidden="1" customWidth="1"/>
    <col min="15" max="15" width="27.21875" style="99" customWidth="1"/>
    <col min="16" max="16" width="12.5546875" style="77" customWidth="1"/>
    <col min="17" max="17" width="18.77734375" style="78" customWidth="1"/>
    <col min="18" max="18" width="18.5546875" style="78" customWidth="1"/>
    <col min="19" max="19" width="16" style="79" customWidth="1"/>
    <col min="20" max="20" width="9.77734375" style="79" customWidth="1"/>
    <col min="21" max="21" width="13.21875" style="79" customWidth="1"/>
    <col min="22" max="22" width="18" style="79" customWidth="1"/>
    <col min="23" max="23" width="25" style="79" customWidth="1"/>
    <col min="24" max="24" width="21.44140625" style="79" customWidth="1"/>
    <col min="25" max="25" width="13.44140625" style="79" customWidth="1"/>
    <col min="26" max="16384" width="9.21875" style="28"/>
  </cols>
  <sheetData>
    <row r="1" spans="1:25" s="1" customFormat="1" ht="25.8" x14ac:dyDescent="0.3">
      <c r="A1" s="125" t="s">
        <v>1357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7"/>
    </row>
    <row r="2" spans="1:25" s="1" customFormat="1" ht="25.8" x14ac:dyDescent="0.3">
      <c r="A2" s="128" t="s">
        <v>1361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9"/>
    </row>
    <row r="3" spans="1:25" s="1" customFormat="1" ht="25.8" x14ac:dyDescent="0.3">
      <c r="A3" s="128" t="s">
        <v>409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30"/>
    </row>
    <row r="4" spans="1:25" s="1" customFormat="1" ht="20.399999999999999" customHeight="1" x14ac:dyDescent="0.3">
      <c r="A4" s="181" t="s">
        <v>1354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8"/>
    </row>
    <row r="5" spans="1:25" s="4" customFormat="1" ht="16.5" customHeight="1" x14ac:dyDescent="0.3">
      <c r="A5" s="178" t="s">
        <v>0</v>
      </c>
      <c r="B5" s="2"/>
      <c r="C5" s="6"/>
      <c r="D5" s="3"/>
      <c r="E5" s="3"/>
      <c r="F5" s="3"/>
      <c r="G5" s="3"/>
      <c r="H5" s="3"/>
      <c r="I5" s="3"/>
      <c r="J5" s="3"/>
      <c r="K5" s="131"/>
      <c r="L5" s="57"/>
      <c r="M5" s="57"/>
      <c r="N5" s="57"/>
      <c r="O5" s="57"/>
      <c r="P5" s="67"/>
      <c r="Q5" s="132"/>
      <c r="R5" s="133"/>
      <c r="S5" s="134"/>
      <c r="T5" s="135"/>
      <c r="U5" s="135"/>
      <c r="V5" s="135"/>
      <c r="W5" s="136"/>
      <c r="X5" s="136"/>
      <c r="Y5" s="137"/>
    </row>
    <row r="6" spans="1:25" ht="98.25" customHeight="1" x14ac:dyDescent="0.3">
      <c r="A6" s="9" t="s">
        <v>2</v>
      </c>
      <c r="B6" s="8" t="s">
        <v>1064</v>
      </c>
      <c r="C6" s="9" t="s">
        <v>1206</v>
      </c>
      <c r="D6" s="100" t="s">
        <v>1205</v>
      </c>
      <c r="E6" s="10" t="s">
        <v>1334</v>
      </c>
      <c r="F6" s="80" t="s">
        <v>852</v>
      </c>
      <c r="G6" s="80" t="s">
        <v>393</v>
      </c>
      <c r="H6" s="80" t="s">
        <v>853</v>
      </c>
      <c r="I6" s="80" t="s">
        <v>394</v>
      </c>
      <c r="J6" s="11" t="s">
        <v>854</v>
      </c>
      <c r="K6" s="11" t="s">
        <v>855</v>
      </c>
      <c r="L6" s="10" t="s">
        <v>1340</v>
      </c>
      <c r="M6" s="10" t="s">
        <v>1337</v>
      </c>
      <c r="N6" s="10" t="s">
        <v>1339</v>
      </c>
      <c r="O6" s="10" t="s">
        <v>1338</v>
      </c>
      <c r="P6" s="69" t="s">
        <v>395</v>
      </c>
      <c r="Q6" s="8" t="s">
        <v>396</v>
      </c>
      <c r="R6" s="8" t="s">
        <v>397</v>
      </c>
      <c r="S6" s="15" t="s">
        <v>398</v>
      </c>
      <c r="T6" s="15" t="s">
        <v>399</v>
      </c>
      <c r="U6" s="70" t="s">
        <v>400</v>
      </c>
      <c r="V6" s="15" t="s">
        <v>10</v>
      </c>
      <c r="W6" s="15" t="s">
        <v>11</v>
      </c>
      <c r="X6" s="15" t="s">
        <v>12</v>
      </c>
      <c r="Y6" s="15" t="s">
        <v>13</v>
      </c>
    </row>
    <row r="7" spans="1:25" ht="34.049999999999997" customHeight="1" x14ac:dyDescent="0.3">
      <c r="A7" s="20" t="s">
        <v>401</v>
      </c>
      <c r="B7" s="71" t="s">
        <v>402</v>
      </c>
      <c r="C7" s="72" t="s">
        <v>403</v>
      </c>
      <c r="D7" s="101">
        <v>14.3582</v>
      </c>
      <c r="E7" s="101">
        <f>(D7*5%)+D7</f>
        <v>15.07611</v>
      </c>
      <c r="F7" s="73">
        <v>7.61</v>
      </c>
      <c r="G7" s="73">
        <v>1.25</v>
      </c>
      <c r="H7" s="73" t="s">
        <v>20</v>
      </c>
      <c r="I7" s="73">
        <f t="shared" ref="I7:I32" si="0">(L7-J7)/L7</f>
        <v>0.23076923076923075</v>
      </c>
      <c r="J7" s="103">
        <f t="shared" ref="J7:J32" si="1">F7+G7</f>
        <v>8.86</v>
      </c>
      <c r="K7" s="103" t="s">
        <v>20</v>
      </c>
      <c r="L7" s="21">
        <f t="shared" ref="L7:L32" si="2">J7*1.3</f>
        <v>11.517999999999999</v>
      </c>
      <c r="M7" s="21">
        <f>(L7*4%)+L7</f>
        <v>11.978719999999999</v>
      </c>
      <c r="N7" s="21" t="s">
        <v>20</v>
      </c>
      <c r="O7" s="21" t="s">
        <v>20</v>
      </c>
      <c r="P7" s="74">
        <f>(E7-M7)/E7</f>
        <v>0.20545021228950974</v>
      </c>
      <c r="Q7" s="25" t="s">
        <v>415</v>
      </c>
      <c r="R7" s="25" t="s">
        <v>479</v>
      </c>
      <c r="S7" s="75" t="s">
        <v>409</v>
      </c>
      <c r="T7" s="27" t="s">
        <v>20</v>
      </c>
      <c r="U7" s="27" t="s">
        <v>410</v>
      </c>
      <c r="V7" s="27" t="s">
        <v>871</v>
      </c>
      <c r="W7" s="27" t="s">
        <v>411</v>
      </c>
      <c r="X7" s="27" t="s">
        <v>412</v>
      </c>
      <c r="Y7" s="27">
        <v>0</v>
      </c>
    </row>
    <row r="8" spans="1:25" ht="31.2" x14ac:dyDescent="0.3">
      <c r="A8" s="20" t="s">
        <v>404</v>
      </c>
      <c r="B8" s="71" t="s">
        <v>405</v>
      </c>
      <c r="C8" s="26" t="s">
        <v>406</v>
      </c>
      <c r="D8" s="101">
        <v>76.119999999999976</v>
      </c>
      <c r="E8" s="101">
        <f t="shared" ref="E8:E32" si="3">(D8*5%)+D8</f>
        <v>79.925999999999974</v>
      </c>
      <c r="F8" s="73">
        <v>40.45999999999998</v>
      </c>
      <c r="G8" s="73">
        <v>1.25</v>
      </c>
      <c r="H8" s="73">
        <v>3</v>
      </c>
      <c r="I8" s="73">
        <f t="shared" si="0"/>
        <v>0.23076923076923084</v>
      </c>
      <c r="J8" s="103">
        <f t="shared" si="1"/>
        <v>41.70999999999998</v>
      </c>
      <c r="K8" s="103">
        <f>J8+H8</f>
        <v>44.70999999999998</v>
      </c>
      <c r="L8" s="21">
        <f t="shared" si="2"/>
        <v>54.222999999999978</v>
      </c>
      <c r="M8" s="21">
        <f t="shared" ref="M8:M32" si="4">(L8*4%)+L8</f>
        <v>56.391919999999978</v>
      </c>
      <c r="N8" s="21">
        <f t="shared" ref="N8:N32" si="5">L8+H8</f>
        <v>57.222999999999978</v>
      </c>
      <c r="O8" s="21">
        <f>M8+H8</f>
        <v>59.391919999999978</v>
      </c>
      <c r="P8" s="74">
        <f t="shared" ref="P8:P32" si="6">(E8-M8)/E8</f>
        <v>0.29444836473738212</v>
      </c>
      <c r="Q8" s="25" t="s">
        <v>407</v>
      </c>
      <c r="R8" s="25" t="s">
        <v>479</v>
      </c>
      <c r="S8" s="75" t="s">
        <v>409</v>
      </c>
      <c r="T8" s="27" t="s">
        <v>20</v>
      </c>
      <c r="U8" s="27" t="s">
        <v>20</v>
      </c>
      <c r="V8" s="27" t="s">
        <v>871</v>
      </c>
      <c r="W8" s="27" t="s">
        <v>411</v>
      </c>
      <c r="X8" s="27" t="s">
        <v>412</v>
      </c>
      <c r="Y8" s="27">
        <v>0</v>
      </c>
    </row>
    <row r="9" spans="1:25" ht="31.2" x14ac:dyDescent="0.3">
      <c r="A9" s="20" t="s">
        <v>413</v>
      </c>
      <c r="B9" s="71" t="s">
        <v>414</v>
      </c>
      <c r="C9" s="26" t="s">
        <v>406</v>
      </c>
      <c r="D9" s="101">
        <v>68.11999999999999</v>
      </c>
      <c r="E9" s="101">
        <f t="shared" si="3"/>
        <v>71.525999999999996</v>
      </c>
      <c r="F9" s="73">
        <v>36.459999999999987</v>
      </c>
      <c r="G9" s="73">
        <v>1.25</v>
      </c>
      <c r="H9" s="73">
        <v>3</v>
      </c>
      <c r="I9" s="73">
        <f t="shared" si="0"/>
        <v>0.23076923076923075</v>
      </c>
      <c r="J9" s="103">
        <f t="shared" si="1"/>
        <v>37.709999999999987</v>
      </c>
      <c r="K9" s="103">
        <f t="shared" ref="K9:K29" si="7">J9+H9</f>
        <v>40.709999999999987</v>
      </c>
      <c r="L9" s="21">
        <f t="shared" si="2"/>
        <v>49.022999999999982</v>
      </c>
      <c r="M9" s="21">
        <f t="shared" si="4"/>
        <v>50.983919999999983</v>
      </c>
      <c r="N9" s="21">
        <f t="shared" si="5"/>
        <v>52.022999999999982</v>
      </c>
      <c r="O9" s="21">
        <f t="shared" ref="O9:O32" si="8">M9+H9</f>
        <v>53.983919999999983</v>
      </c>
      <c r="P9" s="74">
        <f t="shared" si="6"/>
        <v>0.28719738276990203</v>
      </c>
      <c r="Q9" s="25" t="s">
        <v>415</v>
      </c>
      <c r="R9" s="25" t="s">
        <v>479</v>
      </c>
      <c r="S9" s="75" t="s">
        <v>409</v>
      </c>
      <c r="T9" s="27" t="s">
        <v>20</v>
      </c>
      <c r="U9" s="27" t="s">
        <v>20</v>
      </c>
      <c r="V9" s="27" t="s">
        <v>871</v>
      </c>
      <c r="W9" s="27" t="s">
        <v>411</v>
      </c>
      <c r="X9" s="27" t="s">
        <v>412</v>
      </c>
      <c r="Y9" s="27">
        <v>0</v>
      </c>
    </row>
    <row r="10" spans="1:25" ht="31.2" x14ac:dyDescent="0.3">
      <c r="A10" s="20" t="s">
        <v>416</v>
      </c>
      <c r="B10" s="71" t="s">
        <v>417</v>
      </c>
      <c r="C10" s="26" t="s">
        <v>406</v>
      </c>
      <c r="D10" s="101">
        <v>56.120000000000005</v>
      </c>
      <c r="E10" s="101">
        <f t="shared" si="3"/>
        <v>58.926000000000002</v>
      </c>
      <c r="F10" s="73">
        <v>30.460000000000004</v>
      </c>
      <c r="G10" s="73">
        <v>1.25</v>
      </c>
      <c r="H10" s="73">
        <v>3</v>
      </c>
      <c r="I10" s="73">
        <f t="shared" si="0"/>
        <v>0.23076923076923078</v>
      </c>
      <c r="J10" s="103">
        <f t="shared" si="1"/>
        <v>31.710000000000004</v>
      </c>
      <c r="K10" s="103">
        <f t="shared" si="7"/>
        <v>34.710000000000008</v>
      </c>
      <c r="L10" s="21">
        <f t="shared" si="2"/>
        <v>41.223000000000006</v>
      </c>
      <c r="M10" s="21">
        <f t="shared" si="4"/>
        <v>42.871920000000003</v>
      </c>
      <c r="N10" s="21">
        <f t="shared" si="5"/>
        <v>44.223000000000006</v>
      </c>
      <c r="O10" s="21">
        <f t="shared" si="8"/>
        <v>45.871920000000003</v>
      </c>
      <c r="P10" s="74">
        <f t="shared" si="6"/>
        <v>0.27244476122594435</v>
      </c>
      <c r="Q10" s="25" t="s">
        <v>418</v>
      </c>
      <c r="R10" s="25" t="s">
        <v>479</v>
      </c>
      <c r="S10" s="75" t="s">
        <v>409</v>
      </c>
      <c r="T10" s="27" t="s">
        <v>20</v>
      </c>
      <c r="U10" s="27" t="s">
        <v>20</v>
      </c>
      <c r="V10" s="27" t="s">
        <v>871</v>
      </c>
      <c r="W10" s="27" t="s">
        <v>411</v>
      </c>
      <c r="X10" s="27" t="s">
        <v>412</v>
      </c>
      <c r="Y10" s="27">
        <v>0</v>
      </c>
    </row>
    <row r="11" spans="1:25" ht="31.2" x14ac:dyDescent="0.3">
      <c r="A11" s="20" t="s">
        <v>419</v>
      </c>
      <c r="B11" s="71" t="s">
        <v>420</v>
      </c>
      <c r="C11" s="26" t="s">
        <v>406</v>
      </c>
      <c r="D11" s="101">
        <v>76.119999999999976</v>
      </c>
      <c r="E11" s="101">
        <f t="shared" si="3"/>
        <v>79.925999999999974</v>
      </c>
      <c r="F11" s="73">
        <v>40.45999999999998</v>
      </c>
      <c r="G11" s="73">
        <v>1.25</v>
      </c>
      <c r="H11" s="73">
        <v>3</v>
      </c>
      <c r="I11" s="73">
        <f t="shared" si="0"/>
        <v>0.23076923076923084</v>
      </c>
      <c r="J11" s="103">
        <f t="shared" si="1"/>
        <v>41.70999999999998</v>
      </c>
      <c r="K11" s="103">
        <f t="shared" si="7"/>
        <v>44.70999999999998</v>
      </c>
      <c r="L11" s="21">
        <f t="shared" si="2"/>
        <v>54.222999999999978</v>
      </c>
      <c r="M11" s="21">
        <f t="shared" si="4"/>
        <v>56.391919999999978</v>
      </c>
      <c r="N11" s="21">
        <f t="shared" si="5"/>
        <v>57.222999999999978</v>
      </c>
      <c r="O11" s="21">
        <f t="shared" si="8"/>
        <v>59.391919999999978</v>
      </c>
      <c r="P11" s="74">
        <f t="shared" si="6"/>
        <v>0.29444836473738212</v>
      </c>
      <c r="Q11" s="25" t="s">
        <v>407</v>
      </c>
      <c r="R11" s="25" t="s">
        <v>479</v>
      </c>
      <c r="S11" s="75" t="s">
        <v>409</v>
      </c>
      <c r="T11" s="27" t="s">
        <v>20</v>
      </c>
      <c r="U11" s="27" t="s">
        <v>20</v>
      </c>
      <c r="V11" s="27" t="s">
        <v>871</v>
      </c>
      <c r="W11" s="27" t="s">
        <v>411</v>
      </c>
      <c r="X11" s="27" t="s">
        <v>412</v>
      </c>
      <c r="Y11" s="27">
        <v>0</v>
      </c>
    </row>
    <row r="12" spans="1:25" ht="31.2" x14ac:dyDescent="0.3">
      <c r="A12" s="20" t="s">
        <v>421</v>
      </c>
      <c r="B12" s="76" t="s">
        <v>422</v>
      </c>
      <c r="C12" s="26" t="s">
        <v>423</v>
      </c>
      <c r="D12" s="101">
        <v>65.12</v>
      </c>
      <c r="E12" s="101">
        <f t="shared" si="3"/>
        <v>68.376000000000005</v>
      </c>
      <c r="F12" s="73">
        <v>34.959999999999994</v>
      </c>
      <c r="G12" s="73">
        <v>1.25</v>
      </c>
      <c r="H12" s="73">
        <v>4</v>
      </c>
      <c r="I12" s="73">
        <f t="shared" si="0"/>
        <v>0.23076923076923078</v>
      </c>
      <c r="J12" s="103">
        <f t="shared" si="1"/>
        <v>36.209999999999994</v>
      </c>
      <c r="K12" s="103">
        <f t="shared" si="7"/>
        <v>40.209999999999994</v>
      </c>
      <c r="L12" s="21">
        <f t="shared" si="2"/>
        <v>47.072999999999993</v>
      </c>
      <c r="M12" s="21">
        <f t="shared" si="4"/>
        <v>48.955919999999992</v>
      </c>
      <c r="N12" s="21">
        <f t="shared" si="5"/>
        <v>51.072999999999993</v>
      </c>
      <c r="O12" s="21">
        <f t="shared" si="8"/>
        <v>52.955919999999992</v>
      </c>
      <c r="P12" s="74">
        <f t="shared" si="6"/>
        <v>0.28401895401895416</v>
      </c>
      <c r="Q12" s="25" t="s">
        <v>424</v>
      </c>
      <c r="R12" s="25" t="s">
        <v>479</v>
      </c>
      <c r="S12" s="75" t="s">
        <v>409</v>
      </c>
      <c r="T12" s="27" t="s">
        <v>20</v>
      </c>
      <c r="U12" s="27" t="s">
        <v>410</v>
      </c>
      <c r="V12" s="27" t="s">
        <v>871</v>
      </c>
      <c r="W12" s="27" t="s">
        <v>411</v>
      </c>
      <c r="X12" s="27" t="s">
        <v>412</v>
      </c>
      <c r="Y12" s="27">
        <v>0</v>
      </c>
    </row>
    <row r="13" spans="1:25" ht="31.2" x14ac:dyDescent="0.3">
      <c r="A13" s="20" t="s">
        <v>848</v>
      </c>
      <c r="B13" s="76" t="s">
        <v>425</v>
      </c>
      <c r="C13" s="26" t="s">
        <v>423</v>
      </c>
      <c r="D13" s="101">
        <v>65.12</v>
      </c>
      <c r="E13" s="101">
        <f t="shared" si="3"/>
        <v>68.376000000000005</v>
      </c>
      <c r="F13" s="73">
        <v>34.959999999999994</v>
      </c>
      <c r="G13" s="73">
        <v>1.25</v>
      </c>
      <c r="H13" s="73">
        <v>4</v>
      </c>
      <c r="I13" s="73">
        <f t="shared" si="0"/>
        <v>0.23076923076923078</v>
      </c>
      <c r="J13" s="103">
        <f t="shared" si="1"/>
        <v>36.209999999999994</v>
      </c>
      <c r="K13" s="103">
        <f>J13+H13</f>
        <v>40.209999999999994</v>
      </c>
      <c r="L13" s="21">
        <f t="shared" si="2"/>
        <v>47.072999999999993</v>
      </c>
      <c r="M13" s="21">
        <f t="shared" si="4"/>
        <v>48.955919999999992</v>
      </c>
      <c r="N13" s="21">
        <f t="shared" si="5"/>
        <v>51.072999999999993</v>
      </c>
      <c r="O13" s="21">
        <f t="shared" si="8"/>
        <v>52.955919999999992</v>
      </c>
      <c r="P13" s="74">
        <f t="shared" si="6"/>
        <v>0.28401895401895416</v>
      </c>
      <c r="Q13" s="25" t="s">
        <v>424</v>
      </c>
      <c r="R13" s="25" t="s">
        <v>479</v>
      </c>
      <c r="S13" s="75" t="s">
        <v>409</v>
      </c>
      <c r="T13" s="27" t="s">
        <v>20</v>
      </c>
      <c r="U13" s="27" t="s">
        <v>410</v>
      </c>
      <c r="V13" s="27" t="s">
        <v>871</v>
      </c>
      <c r="W13" s="27" t="s">
        <v>411</v>
      </c>
      <c r="X13" s="27" t="s">
        <v>412</v>
      </c>
      <c r="Y13" s="27">
        <v>0</v>
      </c>
    </row>
    <row r="14" spans="1:25" ht="31.2" x14ac:dyDescent="0.3">
      <c r="A14" s="20" t="s">
        <v>427</v>
      </c>
      <c r="B14" s="76" t="s">
        <v>428</v>
      </c>
      <c r="C14" s="26" t="s">
        <v>429</v>
      </c>
      <c r="D14" s="101">
        <v>73.519999999999982</v>
      </c>
      <c r="E14" s="101">
        <f t="shared" si="3"/>
        <v>77.195999999999984</v>
      </c>
      <c r="F14" s="73">
        <v>39.159999999999982</v>
      </c>
      <c r="G14" s="73">
        <v>1.25</v>
      </c>
      <c r="H14" s="73">
        <v>6</v>
      </c>
      <c r="I14" s="73">
        <f t="shared" si="0"/>
        <v>0.23076923076923081</v>
      </c>
      <c r="J14" s="103">
        <f t="shared" si="1"/>
        <v>40.409999999999982</v>
      </c>
      <c r="K14" s="103">
        <f t="shared" si="7"/>
        <v>46.409999999999982</v>
      </c>
      <c r="L14" s="21">
        <f t="shared" si="2"/>
        <v>52.53299999999998</v>
      </c>
      <c r="M14" s="21">
        <f t="shared" si="4"/>
        <v>54.634319999999981</v>
      </c>
      <c r="N14" s="21">
        <f t="shared" si="5"/>
        <v>58.53299999999998</v>
      </c>
      <c r="O14" s="21">
        <f t="shared" si="8"/>
        <v>60.634319999999981</v>
      </c>
      <c r="P14" s="74">
        <f t="shared" si="6"/>
        <v>0.29226488419089081</v>
      </c>
      <c r="Q14" s="25" t="s">
        <v>424</v>
      </c>
      <c r="R14" s="25" t="s">
        <v>479</v>
      </c>
      <c r="S14" s="75" t="s">
        <v>409</v>
      </c>
      <c r="T14" s="27" t="s">
        <v>20</v>
      </c>
      <c r="U14" s="27" t="s">
        <v>410</v>
      </c>
      <c r="V14" s="27" t="s">
        <v>871</v>
      </c>
      <c r="W14" s="27" t="s">
        <v>411</v>
      </c>
      <c r="X14" s="27" t="s">
        <v>412</v>
      </c>
      <c r="Y14" s="27">
        <v>0</v>
      </c>
    </row>
    <row r="15" spans="1:25" ht="31.2" x14ac:dyDescent="0.3">
      <c r="A15" s="20" t="s">
        <v>430</v>
      </c>
      <c r="B15" s="76" t="s">
        <v>431</v>
      </c>
      <c r="C15" s="26" t="s">
        <v>426</v>
      </c>
      <c r="D15" s="101">
        <v>31.98</v>
      </c>
      <c r="E15" s="101">
        <f t="shared" si="3"/>
        <v>33.579000000000001</v>
      </c>
      <c r="F15" s="73">
        <v>15.99</v>
      </c>
      <c r="G15" s="73">
        <v>1.25</v>
      </c>
      <c r="H15" s="73">
        <v>4</v>
      </c>
      <c r="I15" s="73">
        <f t="shared" si="0"/>
        <v>0.23076923076923078</v>
      </c>
      <c r="J15" s="103">
        <f t="shared" si="1"/>
        <v>17.240000000000002</v>
      </c>
      <c r="K15" s="103">
        <f t="shared" si="7"/>
        <v>21.240000000000002</v>
      </c>
      <c r="L15" s="21">
        <f t="shared" si="2"/>
        <v>22.412000000000003</v>
      </c>
      <c r="M15" s="21">
        <f t="shared" si="4"/>
        <v>23.308480000000003</v>
      </c>
      <c r="N15" s="21">
        <f t="shared" si="5"/>
        <v>26.412000000000003</v>
      </c>
      <c r="O15" s="21">
        <f t="shared" si="8"/>
        <v>27.308480000000003</v>
      </c>
      <c r="P15" s="74">
        <f t="shared" si="6"/>
        <v>0.30586140147115748</v>
      </c>
      <c r="Q15" s="25" t="s">
        <v>424</v>
      </c>
      <c r="R15" s="25" t="s">
        <v>479</v>
      </c>
      <c r="S15" s="75" t="s">
        <v>409</v>
      </c>
      <c r="T15" s="27" t="s">
        <v>20</v>
      </c>
      <c r="U15" s="27" t="s">
        <v>410</v>
      </c>
      <c r="V15" s="27" t="s">
        <v>871</v>
      </c>
      <c r="W15" s="27" t="s">
        <v>411</v>
      </c>
      <c r="X15" s="27" t="s">
        <v>412</v>
      </c>
      <c r="Y15" s="27">
        <v>0</v>
      </c>
    </row>
    <row r="16" spans="1:25" ht="31.2" x14ac:dyDescent="0.3">
      <c r="A16" s="20" t="s">
        <v>847</v>
      </c>
      <c r="B16" s="76" t="s">
        <v>432</v>
      </c>
      <c r="C16" s="26" t="s">
        <v>423</v>
      </c>
      <c r="D16" s="101">
        <v>31.98</v>
      </c>
      <c r="E16" s="101">
        <f t="shared" si="3"/>
        <v>33.579000000000001</v>
      </c>
      <c r="F16" s="73">
        <v>15.99</v>
      </c>
      <c r="G16" s="73">
        <v>1.25</v>
      </c>
      <c r="H16" s="73">
        <v>4</v>
      </c>
      <c r="I16" s="73">
        <f t="shared" si="0"/>
        <v>0.23076923076923078</v>
      </c>
      <c r="J16" s="103">
        <f t="shared" si="1"/>
        <v>17.240000000000002</v>
      </c>
      <c r="K16" s="103">
        <f t="shared" si="7"/>
        <v>21.240000000000002</v>
      </c>
      <c r="L16" s="21">
        <f t="shared" si="2"/>
        <v>22.412000000000003</v>
      </c>
      <c r="M16" s="21">
        <f t="shared" si="4"/>
        <v>23.308480000000003</v>
      </c>
      <c r="N16" s="21">
        <f t="shared" si="5"/>
        <v>26.412000000000003</v>
      </c>
      <c r="O16" s="21">
        <f t="shared" si="8"/>
        <v>27.308480000000003</v>
      </c>
      <c r="P16" s="74">
        <f t="shared" si="6"/>
        <v>0.30586140147115748</v>
      </c>
      <c r="Q16" s="25" t="s">
        <v>424</v>
      </c>
      <c r="R16" s="25" t="s">
        <v>479</v>
      </c>
      <c r="S16" s="75" t="s">
        <v>409</v>
      </c>
      <c r="T16" s="27" t="s">
        <v>20</v>
      </c>
      <c r="U16" s="27" t="s">
        <v>410</v>
      </c>
      <c r="V16" s="27" t="s">
        <v>871</v>
      </c>
      <c r="W16" s="27" t="s">
        <v>411</v>
      </c>
      <c r="X16" s="27" t="s">
        <v>412</v>
      </c>
      <c r="Y16" s="27">
        <v>0</v>
      </c>
    </row>
    <row r="17" spans="1:25" ht="31.2" x14ac:dyDescent="0.3">
      <c r="A17" s="20" t="s">
        <v>433</v>
      </c>
      <c r="B17" s="76" t="s">
        <v>434</v>
      </c>
      <c r="C17" s="26" t="s">
        <v>429</v>
      </c>
      <c r="D17" s="101">
        <v>69.519999999999982</v>
      </c>
      <c r="E17" s="101">
        <f t="shared" si="3"/>
        <v>72.995999999999981</v>
      </c>
      <c r="F17" s="73">
        <v>37.159999999999982</v>
      </c>
      <c r="G17" s="73">
        <v>1.25</v>
      </c>
      <c r="H17" s="73">
        <v>6</v>
      </c>
      <c r="I17" s="73">
        <f t="shared" si="0"/>
        <v>0.23076923076923078</v>
      </c>
      <c r="J17" s="103">
        <f t="shared" si="1"/>
        <v>38.409999999999982</v>
      </c>
      <c r="K17" s="103">
        <f t="shared" si="7"/>
        <v>44.409999999999982</v>
      </c>
      <c r="L17" s="21">
        <f t="shared" si="2"/>
        <v>49.932999999999979</v>
      </c>
      <c r="M17" s="21">
        <f t="shared" si="4"/>
        <v>51.93031999999998</v>
      </c>
      <c r="N17" s="21">
        <f t="shared" si="5"/>
        <v>55.932999999999979</v>
      </c>
      <c r="O17" s="21">
        <f t="shared" si="8"/>
        <v>57.93031999999998</v>
      </c>
      <c r="P17" s="74">
        <f t="shared" si="6"/>
        <v>0.28858677187791121</v>
      </c>
      <c r="Q17" s="25" t="s">
        <v>424</v>
      </c>
      <c r="R17" s="25" t="s">
        <v>479</v>
      </c>
      <c r="S17" s="75" t="s">
        <v>409</v>
      </c>
      <c r="T17" s="27" t="s">
        <v>20</v>
      </c>
      <c r="U17" s="27" t="s">
        <v>410</v>
      </c>
      <c r="V17" s="27" t="s">
        <v>871</v>
      </c>
      <c r="W17" s="27" t="s">
        <v>411</v>
      </c>
      <c r="X17" s="27" t="s">
        <v>412</v>
      </c>
      <c r="Y17" s="27">
        <v>0</v>
      </c>
    </row>
    <row r="18" spans="1:25" ht="31.2" x14ac:dyDescent="0.3">
      <c r="A18" s="20" t="s">
        <v>435</v>
      </c>
      <c r="B18" s="76" t="s">
        <v>436</v>
      </c>
      <c r="C18" s="26" t="s">
        <v>423</v>
      </c>
      <c r="D18" s="101">
        <v>61.320000000000007</v>
      </c>
      <c r="E18" s="101">
        <f t="shared" si="3"/>
        <v>64.38600000000001</v>
      </c>
      <c r="F18" s="73">
        <v>33.06</v>
      </c>
      <c r="G18" s="73">
        <v>1.25</v>
      </c>
      <c r="H18" s="73">
        <v>4</v>
      </c>
      <c r="I18" s="73">
        <f t="shared" si="0"/>
        <v>0.23076923076923075</v>
      </c>
      <c r="J18" s="103">
        <f t="shared" si="1"/>
        <v>34.31</v>
      </c>
      <c r="K18" s="103">
        <f t="shared" si="7"/>
        <v>38.31</v>
      </c>
      <c r="L18" s="21">
        <f t="shared" si="2"/>
        <v>44.603000000000002</v>
      </c>
      <c r="M18" s="21">
        <f t="shared" si="4"/>
        <v>46.387120000000003</v>
      </c>
      <c r="N18" s="21">
        <f t="shared" si="5"/>
        <v>48.603000000000002</v>
      </c>
      <c r="O18" s="21">
        <f t="shared" si="8"/>
        <v>50.387120000000003</v>
      </c>
      <c r="P18" s="74">
        <f t="shared" si="6"/>
        <v>0.27954648526077103</v>
      </c>
      <c r="Q18" s="25" t="s">
        <v>424</v>
      </c>
      <c r="R18" s="25" t="s">
        <v>479</v>
      </c>
      <c r="S18" s="75" t="s">
        <v>409</v>
      </c>
      <c r="T18" s="27" t="s">
        <v>20</v>
      </c>
      <c r="U18" s="27" t="s">
        <v>410</v>
      </c>
      <c r="V18" s="27" t="s">
        <v>871</v>
      </c>
      <c r="W18" s="27" t="s">
        <v>411</v>
      </c>
      <c r="X18" s="27" t="s">
        <v>412</v>
      </c>
      <c r="Y18" s="27">
        <v>0</v>
      </c>
    </row>
    <row r="19" spans="1:25" ht="31.2" x14ac:dyDescent="0.3">
      <c r="A19" s="20" t="s">
        <v>846</v>
      </c>
      <c r="B19" s="76" t="s">
        <v>849</v>
      </c>
      <c r="C19" s="26" t="s">
        <v>423</v>
      </c>
      <c r="D19" s="101">
        <v>61.320000000000007</v>
      </c>
      <c r="E19" s="101">
        <f t="shared" si="3"/>
        <v>64.38600000000001</v>
      </c>
      <c r="F19" s="73">
        <v>33.06</v>
      </c>
      <c r="G19" s="73">
        <v>1.25</v>
      </c>
      <c r="H19" s="73">
        <v>4</v>
      </c>
      <c r="I19" s="73">
        <f t="shared" si="0"/>
        <v>0.23076923076923075</v>
      </c>
      <c r="J19" s="103">
        <f t="shared" si="1"/>
        <v>34.31</v>
      </c>
      <c r="K19" s="103">
        <f>J19+H19</f>
        <v>38.31</v>
      </c>
      <c r="L19" s="21">
        <f t="shared" si="2"/>
        <v>44.603000000000002</v>
      </c>
      <c r="M19" s="21">
        <f t="shared" si="4"/>
        <v>46.387120000000003</v>
      </c>
      <c r="N19" s="21">
        <f t="shared" si="5"/>
        <v>48.603000000000002</v>
      </c>
      <c r="O19" s="21">
        <f t="shared" si="8"/>
        <v>50.387120000000003</v>
      </c>
      <c r="P19" s="74">
        <f t="shared" si="6"/>
        <v>0.27954648526077103</v>
      </c>
      <c r="Q19" s="25" t="s">
        <v>424</v>
      </c>
      <c r="R19" s="25" t="s">
        <v>479</v>
      </c>
      <c r="S19" s="75" t="s">
        <v>409</v>
      </c>
      <c r="T19" s="27" t="s">
        <v>20</v>
      </c>
      <c r="U19" s="27" t="s">
        <v>410</v>
      </c>
      <c r="V19" s="27" t="s">
        <v>871</v>
      </c>
      <c r="W19" s="27" t="s">
        <v>411</v>
      </c>
      <c r="X19" s="27" t="s">
        <v>412</v>
      </c>
      <c r="Y19" s="27">
        <v>0</v>
      </c>
    </row>
    <row r="20" spans="1:25" ht="31.2" x14ac:dyDescent="0.3">
      <c r="A20" s="20" t="s">
        <v>437</v>
      </c>
      <c r="B20" s="76" t="s">
        <v>438</v>
      </c>
      <c r="C20" s="26" t="s">
        <v>439</v>
      </c>
      <c r="D20" s="101">
        <v>56.120000000000005</v>
      </c>
      <c r="E20" s="101">
        <f t="shared" si="3"/>
        <v>58.926000000000002</v>
      </c>
      <c r="F20" s="73">
        <v>30.460000000000004</v>
      </c>
      <c r="G20" s="73">
        <v>1.25</v>
      </c>
      <c r="H20" s="73">
        <v>3</v>
      </c>
      <c r="I20" s="73">
        <f t="shared" si="0"/>
        <v>0.23076923076923078</v>
      </c>
      <c r="J20" s="103">
        <f t="shared" si="1"/>
        <v>31.710000000000004</v>
      </c>
      <c r="K20" s="103">
        <f t="shared" si="7"/>
        <v>34.710000000000008</v>
      </c>
      <c r="L20" s="21">
        <f t="shared" si="2"/>
        <v>41.223000000000006</v>
      </c>
      <c r="M20" s="21">
        <f t="shared" si="4"/>
        <v>42.871920000000003</v>
      </c>
      <c r="N20" s="21">
        <f t="shared" si="5"/>
        <v>44.223000000000006</v>
      </c>
      <c r="O20" s="21">
        <f t="shared" si="8"/>
        <v>45.871920000000003</v>
      </c>
      <c r="P20" s="74">
        <f t="shared" si="6"/>
        <v>0.27244476122594435</v>
      </c>
      <c r="Q20" s="25" t="s">
        <v>418</v>
      </c>
      <c r="R20" s="25" t="s">
        <v>479</v>
      </c>
      <c r="S20" s="75" t="s">
        <v>409</v>
      </c>
      <c r="T20" s="27" t="s">
        <v>20</v>
      </c>
      <c r="U20" s="27" t="s">
        <v>20</v>
      </c>
      <c r="V20" s="27" t="s">
        <v>871</v>
      </c>
      <c r="W20" s="27" t="s">
        <v>411</v>
      </c>
      <c r="X20" s="27" t="s">
        <v>412</v>
      </c>
      <c r="Y20" s="27">
        <v>0</v>
      </c>
    </row>
    <row r="21" spans="1:25" ht="31.2" x14ac:dyDescent="0.3">
      <c r="A21" s="20" t="s">
        <v>440</v>
      </c>
      <c r="B21" s="71" t="s">
        <v>441</v>
      </c>
      <c r="C21" s="26" t="s">
        <v>423</v>
      </c>
      <c r="D21" s="101">
        <v>61.320000000000007</v>
      </c>
      <c r="E21" s="101">
        <f t="shared" si="3"/>
        <v>64.38600000000001</v>
      </c>
      <c r="F21" s="73">
        <v>33.06</v>
      </c>
      <c r="G21" s="73">
        <v>1.25</v>
      </c>
      <c r="H21" s="73">
        <v>4</v>
      </c>
      <c r="I21" s="73">
        <f t="shared" si="0"/>
        <v>0.23076923076923075</v>
      </c>
      <c r="J21" s="103">
        <f t="shared" si="1"/>
        <v>34.31</v>
      </c>
      <c r="K21" s="103">
        <f t="shared" si="7"/>
        <v>38.31</v>
      </c>
      <c r="L21" s="21">
        <f t="shared" si="2"/>
        <v>44.603000000000002</v>
      </c>
      <c r="M21" s="21">
        <f t="shared" si="4"/>
        <v>46.387120000000003</v>
      </c>
      <c r="N21" s="21">
        <f t="shared" si="5"/>
        <v>48.603000000000002</v>
      </c>
      <c r="O21" s="21">
        <f t="shared" si="8"/>
        <v>50.387120000000003</v>
      </c>
      <c r="P21" s="74">
        <f t="shared" si="6"/>
        <v>0.27954648526077103</v>
      </c>
      <c r="Q21" s="25" t="s">
        <v>424</v>
      </c>
      <c r="R21" s="25" t="s">
        <v>479</v>
      </c>
      <c r="S21" s="75" t="s">
        <v>409</v>
      </c>
      <c r="T21" s="27" t="s">
        <v>20</v>
      </c>
      <c r="U21" s="27" t="s">
        <v>410</v>
      </c>
      <c r="V21" s="27" t="s">
        <v>871</v>
      </c>
      <c r="W21" s="27" t="s">
        <v>411</v>
      </c>
      <c r="X21" s="27" t="s">
        <v>412</v>
      </c>
      <c r="Y21" s="27">
        <v>0</v>
      </c>
    </row>
    <row r="22" spans="1:25" ht="31.2" x14ac:dyDescent="0.3">
      <c r="A22" s="20" t="s">
        <v>845</v>
      </c>
      <c r="B22" s="71" t="s">
        <v>850</v>
      </c>
      <c r="C22" s="26" t="s">
        <v>423</v>
      </c>
      <c r="D22" s="101">
        <v>61.320000000000007</v>
      </c>
      <c r="E22" s="101">
        <f t="shared" si="3"/>
        <v>64.38600000000001</v>
      </c>
      <c r="F22" s="73">
        <v>33.06</v>
      </c>
      <c r="G22" s="73">
        <v>1.25</v>
      </c>
      <c r="H22" s="73">
        <v>4</v>
      </c>
      <c r="I22" s="73">
        <f t="shared" si="0"/>
        <v>0.23076923076923075</v>
      </c>
      <c r="J22" s="103">
        <f t="shared" si="1"/>
        <v>34.31</v>
      </c>
      <c r="K22" s="103">
        <f>J22+H22</f>
        <v>38.31</v>
      </c>
      <c r="L22" s="21">
        <f t="shared" si="2"/>
        <v>44.603000000000002</v>
      </c>
      <c r="M22" s="21">
        <f t="shared" si="4"/>
        <v>46.387120000000003</v>
      </c>
      <c r="N22" s="21">
        <f t="shared" si="5"/>
        <v>48.603000000000002</v>
      </c>
      <c r="O22" s="21">
        <f t="shared" si="8"/>
        <v>50.387120000000003</v>
      </c>
      <c r="P22" s="74">
        <f t="shared" si="6"/>
        <v>0.27954648526077103</v>
      </c>
      <c r="Q22" s="25" t="s">
        <v>424</v>
      </c>
      <c r="R22" s="25" t="s">
        <v>479</v>
      </c>
      <c r="S22" s="75" t="s">
        <v>409</v>
      </c>
      <c r="T22" s="27" t="s">
        <v>20</v>
      </c>
      <c r="U22" s="27" t="s">
        <v>410</v>
      </c>
      <c r="V22" s="27" t="s">
        <v>871</v>
      </c>
      <c r="W22" s="27" t="s">
        <v>411</v>
      </c>
      <c r="X22" s="27" t="s">
        <v>412</v>
      </c>
      <c r="Y22" s="27">
        <v>0</v>
      </c>
    </row>
    <row r="23" spans="1:25" ht="31.2" x14ac:dyDescent="0.3">
      <c r="A23" s="20" t="s">
        <v>442</v>
      </c>
      <c r="B23" s="71" t="s">
        <v>443</v>
      </c>
      <c r="C23" s="26" t="s">
        <v>429</v>
      </c>
      <c r="D23" s="101">
        <v>69.519999999999982</v>
      </c>
      <c r="E23" s="101">
        <f t="shared" si="3"/>
        <v>72.995999999999981</v>
      </c>
      <c r="F23" s="73">
        <v>37.159999999999982</v>
      </c>
      <c r="G23" s="73">
        <v>1.25</v>
      </c>
      <c r="H23" s="73">
        <v>6</v>
      </c>
      <c r="I23" s="73">
        <f t="shared" si="0"/>
        <v>0.23076923076923078</v>
      </c>
      <c r="J23" s="103">
        <f t="shared" si="1"/>
        <v>38.409999999999982</v>
      </c>
      <c r="K23" s="103">
        <f t="shared" si="7"/>
        <v>44.409999999999982</v>
      </c>
      <c r="L23" s="21">
        <f t="shared" si="2"/>
        <v>49.932999999999979</v>
      </c>
      <c r="M23" s="21">
        <f t="shared" si="4"/>
        <v>51.93031999999998</v>
      </c>
      <c r="N23" s="21">
        <f t="shared" si="5"/>
        <v>55.932999999999979</v>
      </c>
      <c r="O23" s="21">
        <f t="shared" si="8"/>
        <v>57.93031999999998</v>
      </c>
      <c r="P23" s="74">
        <f t="shared" si="6"/>
        <v>0.28858677187791121</v>
      </c>
      <c r="Q23" s="25" t="s">
        <v>424</v>
      </c>
      <c r="R23" s="25" t="s">
        <v>479</v>
      </c>
      <c r="S23" s="75" t="s">
        <v>409</v>
      </c>
      <c r="T23" s="27" t="s">
        <v>20</v>
      </c>
      <c r="U23" s="27" t="s">
        <v>410</v>
      </c>
      <c r="V23" s="27" t="s">
        <v>871</v>
      </c>
      <c r="W23" s="27" t="s">
        <v>411</v>
      </c>
      <c r="X23" s="27" t="s">
        <v>412</v>
      </c>
      <c r="Y23" s="27">
        <v>0</v>
      </c>
    </row>
    <row r="24" spans="1:25" ht="31.2" x14ac:dyDescent="0.3">
      <c r="A24" s="20" t="s">
        <v>444</v>
      </c>
      <c r="B24" s="71" t="s">
        <v>445</v>
      </c>
      <c r="C24" s="26" t="s">
        <v>423</v>
      </c>
      <c r="D24" s="101">
        <v>61.320000000000007</v>
      </c>
      <c r="E24" s="101">
        <f t="shared" si="3"/>
        <v>64.38600000000001</v>
      </c>
      <c r="F24" s="73">
        <v>33.06</v>
      </c>
      <c r="G24" s="73">
        <v>1.25</v>
      </c>
      <c r="H24" s="73">
        <v>4</v>
      </c>
      <c r="I24" s="73">
        <f t="shared" si="0"/>
        <v>0.23076923076923075</v>
      </c>
      <c r="J24" s="103">
        <f t="shared" si="1"/>
        <v>34.31</v>
      </c>
      <c r="K24" s="103">
        <f t="shared" si="7"/>
        <v>38.31</v>
      </c>
      <c r="L24" s="21">
        <f t="shared" si="2"/>
        <v>44.603000000000002</v>
      </c>
      <c r="M24" s="21">
        <f t="shared" si="4"/>
        <v>46.387120000000003</v>
      </c>
      <c r="N24" s="21">
        <f t="shared" si="5"/>
        <v>48.603000000000002</v>
      </c>
      <c r="O24" s="21">
        <f t="shared" si="8"/>
        <v>50.387120000000003</v>
      </c>
      <c r="P24" s="74">
        <f t="shared" si="6"/>
        <v>0.27954648526077103</v>
      </c>
      <c r="Q24" s="25" t="s">
        <v>424</v>
      </c>
      <c r="R24" s="25" t="s">
        <v>479</v>
      </c>
      <c r="S24" s="75" t="s">
        <v>409</v>
      </c>
      <c r="T24" s="27" t="s">
        <v>20</v>
      </c>
      <c r="U24" s="27" t="s">
        <v>410</v>
      </c>
      <c r="V24" s="27" t="s">
        <v>871</v>
      </c>
      <c r="W24" s="27" t="s">
        <v>411</v>
      </c>
      <c r="X24" s="27" t="s">
        <v>412</v>
      </c>
      <c r="Y24" s="27">
        <v>0</v>
      </c>
    </row>
    <row r="25" spans="1:25" ht="31.2" x14ac:dyDescent="0.3">
      <c r="A25" s="20" t="s">
        <v>446</v>
      </c>
      <c r="B25" s="71" t="s">
        <v>447</v>
      </c>
      <c r="C25" s="26" t="s">
        <v>429</v>
      </c>
      <c r="D25" s="101">
        <v>69.519999999999982</v>
      </c>
      <c r="E25" s="101">
        <f t="shared" si="3"/>
        <v>72.995999999999981</v>
      </c>
      <c r="F25" s="73">
        <v>37.159999999999982</v>
      </c>
      <c r="G25" s="73">
        <v>1.25</v>
      </c>
      <c r="H25" s="73">
        <v>6</v>
      </c>
      <c r="I25" s="73">
        <f t="shared" si="0"/>
        <v>0.23076923076923078</v>
      </c>
      <c r="J25" s="103">
        <f t="shared" si="1"/>
        <v>38.409999999999982</v>
      </c>
      <c r="K25" s="103">
        <f t="shared" si="7"/>
        <v>44.409999999999982</v>
      </c>
      <c r="L25" s="21">
        <f t="shared" si="2"/>
        <v>49.932999999999979</v>
      </c>
      <c r="M25" s="21">
        <f t="shared" si="4"/>
        <v>51.93031999999998</v>
      </c>
      <c r="N25" s="21">
        <f t="shared" si="5"/>
        <v>55.932999999999979</v>
      </c>
      <c r="O25" s="21">
        <f t="shared" si="8"/>
        <v>57.93031999999998</v>
      </c>
      <c r="P25" s="74">
        <f t="shared" si="6"/>
        <v>0.28858677187791121</v>
      </c>
      <c r="Q25" s="25" t="s">
        <v>424</v>
      </c>
      <c r="R25" s="25" t="s">
        <v>479</v>
      </c>
      <c r="S25" s="75" t="s">
        <v>409</v>
      </c>
      <c r="T25" s="27" t="s">
        <v>20</v>
      </c>
      <c r="U25" s="27" t="s">
        <v>410</v>
      </c>
      <c r="V25" s="27" t="s">
        <v>871</v>
      </c>
      <c r="W25" s="27" t="s">
        <v>411</v>
      </c>
      <c r="X25" s="27" t="s">
        <v>412</v>
      </c>
      <c r="Y25" s="27">
        <v>0</v>
      </c>
    </row>
    <row r="26" spans="1:25" ht="31.2" x14ac:dyDescent="0.3">
      <c r="A26" s="20" t="s">
        <v>844</v>
      </c>
      <c r="B26" s="71" t="s">
        <v>851</v>
      </c>
      <c r="C26" s="26" t="s">
        <v>423</v>
      </c>
      <c r="D26" s="101">
        <v>61.320000000000007</v>
      </c>
      <c r="E26" s="101">
        <f t="shared" si="3"/>
        <v>64.38600000000001</v>
      </c>
      <c r="F26" s="73">
        <v>33.06</v>
      </c>
      <c r="G26" s="73">
        <v>1.25</v>
      </c>
      <c r="H26" s="73">
        <v>4</v>
      </c>
      <c r="I26" s="73">
        <f t="shared" si="0"/>
        <v>0.23076923076923075</v>
      </c>
      <c r="J26" s="103">
        <f t="shared" si="1"/>
        <v>34.31</v>
      </c>
      <c r="K26" s="103">
        <f>J26+H26</f>
        <v>38.31</v>
      </c>
      <c r="L26" s="21">
        <f t="shared" si="2"/>
        <v>44.603000000000002</v>
      </c>
      <c r="M26" s="21">
        <f t="shared" si="4"/>
        <v>46.387120000000003</v>
      </c>
      <c r="N26" s="21">
        <f t="shared" si="5"/>
        <v>48.603000000000002</v>
      </c>
      <c r="O26" s="21">
        <f t="shared" si="8"/>
        <v>50.387120000000003</v>
      </c>
      <c r="P26" s="74">
        <f t="shared" si="6"/>
        <v>0.27954648526077103</v>
      </c>
      <c r="Q26" s="25" t="s">
        <v>424</v>
      </c>
      <c r="R26" s="25" t="s">
        <v>479</v>
      </c>
      <c r="S26" s="75" t="s">
        <v>409</v>
      </c>
      <c r="T26" s="27" t="s">
        <v>20</v>
      </c>
      <c r="U26" s="27" t="s">
        <v>410</v>
      </c>
      <c r="V26" s="27" t="s">
        <v>871</v>
      </c>
      <c r="W26" s="27" t="s">
        <v>411</v>
      </c>
      <c r="X26" s="27" t="s">
        <v>412</v>
      </c>
      <c r="Y26" s="27">
        <v>0</v>
      </c>
    </row>
    <row r="27" spans="1:25" ht="31.2" x14ac:dyDescent="0.3">
      <c r="A27" s="20" t="s">
        <v>448</v>
      </c>
      <c r="B27" s="71" t="s">
        <v>449</v>
      </c>
      <c r="C27" s="26" t="s">
        <v>423</v>
      </c>
      <c r="D27" s="101">
        <v>61.320000000000007</v>
      </c>
      <c r="E27" s="101">
        <f t="shared" si="3"/>
        <v>64.38600000000001</v>
      </c>
      <c r="F27" s="73">
        <v>33.06</v>
      </c>
      <c r="G27" s="73">
        <v>1.25</v>
      </c>
      <c r="H27" s="73">
        <v>4</v>
      </c>
      <c r="I27" s="73">
        <f t="shared" si="0"/>
        <v>0.23076923076923075</v>
      </c>
      <c r="J27" s="103">
        <f t="shared" si="1"/>
        <v>34.31</v>
      </c>
      <c r="K27" s="103">
        <f t="shared" si="7"/>
        <v>38.31</v>
      </c>
      <c r="L27" s="21">
        <f t="shared" si="2"/>
        <v>44.603000000000002</v>
      </c>
      <c r="M27" s="21">
        <f t="shared" si="4"/>
        <v>46.387120000000003</v>
      </c>
      <c r="N27" s="21">
        <f t="shared" si="5"/>
        <v>48.603000000000002</v>
      </c>
      <c r="O27" s="21">
        <f t="shared" si="8"/>
        <v>50.387120000000003</v>
      </c>
      <c r="P27" s="74">
        <f t="shared" si="6"/>
        <v>0.27954648526077103</v>
      </c>
      <c r="Q27" s="25" t="s">
        <v>424</v>
      </c>
      <c r="R27" s="25" t="s">
        <v>479</v>
      </c>
      <c r="S27" s="75" t="s">
        <v>409</v>
      </c>
      <c r="T27" s="27" t="s">
        <v>20</v>
      </c>
      <c r="U27" s="27" t="s">
        <v>410</v>
      </c>
      <c r="V27" s="27" t="s">
        <v>871</v>
      </c>
      <c r="W27" s="27" t="s">
        <v>411</v>
      </c>
      <c r="X27" s="27" t="s">
        <v>412</v>
      </c>
      <c r="Y27" s="27">
        <v>0</v>
      </c>
    </row>
    <row r="28" spans="1:25" ht="31.2" x14ac:dyDescent="0.3">
      <c r="A28" s="20" t="s">
        <v>450</v>
      </c>
      <c r="B28" s="71" t="s">
        <v>451</v>
      </c>
      <c r="C28" s="26" t="s">
        <v>429</v>
      </c>
      <c r="D28" s="101">
        <v>69.519999999999982</v>
      </c>
      <c r="E28" s="101">
        <f t="shared" si="3"/>
        <v>72.995999999999981</v>
      </c>
      <c r="F28" s="73">
        <v>37.159999999999982</v>
      </c>
      <c r="G28" s="73">
        <v>1.25</v>
      </c>
      <c r="H28" s="73">
        <v>6</v>
      </c>
      <c r="I28" s="73">
        <f t="shared" si="0"/>
        <v>0.23076923076923078</v>
      </c>
      <c r="J28" s="103">
        <f t="shared" si="1"/>
        <v>38.409999999999982</v>
      </c>
      <c r="K28" s="103">
        <f t="shared" si="7"/>
        <v>44.409999999999982</v>
      </c>
      <c r="L28" s="21">
        <f t="shared" si="2"/>
        <v>49.932999999999979</v>
      </c>
      <c r="M28" s="21">
        <f t="shared" si="4"/>
        <v>51.93031999999998</v>
      </c>
      <c r="N28" s="21">
        <f t="shared" si="5"/>
        <v>55.932999999999979</v>
      </c>
      <c r="O28" s="21">
        <f t="shared" si="8"/>
        <v>57.93031999999998</v>
      </c>
      <c r="P28" s="74">
        <f t="shared" si="6"/>
        <v>0.28858677187791121</v>
      </c>
      <c r="Q28" s="25" t="s">
        <v>424</v>
      </c>
      <c r="R28" s="25" t="s">
        <v>479</v>
      </c>
      <c r="S28" s="75" t="s">
        <v>409</v>
      </c>
      <c r="T28" s="27" t="s">
        <v>20</v>
      </c>
      <c r="U28" s="27" t="s">
        <v>410</v>
      </c>
      <c r="V28" s="27" t="s">
        <v>871</v>
      </c>
      <c r="W28" s="27" t="s">
        <v>411</v>
      </c>
      <c r="X28" s="27" t="s">
        <v>412</v>
      </c>
      <c r="Y28" s="27">
        <v>0</v>
      </c>
    </row>
    <row r="29" spans="1:25" ht="31.2" x14ac:dyDescent="0.3">
      <c r="A29" s="20" t="s">
        <v>452</v>
      </c>
      <c r="B29" s="71" t="s">
        <v>453</v>
      </c>
      <c r="C29" s="26" t="s">
        <v>426</v>
      </c>
      <c r="D29" s="101">
        <v>61.32</v>
      </c>
      <c r="E29" s="101">
        <f t="shared" si="3"/>
        <v>64.385999999999996</v>
      </c>
      <c r="F29" s="73">
        <v>33.06</v>
      </c>
      <c r="G29" s="73">
        <v>1.25</v>
      </c>
      <c r="H29" s="73">
        <v>4</v>
      </c>
      <c r="I29" s="73">
        <f t="shared" si="0"/>
        <v>0.23076923076923075</v>
      </c>
      <c r="J29" s="103">
        <f t="shared" si="1"/>
        <v>34.31</v>
      </c>
      <c r="K29" s="103">
        <f t="shared" si="7"/>
        <v>38.31</v>
      </c>
      <c r="L29" s="21">
        <f t="shared" si="2"/>
        <v>44.603000000000002</v>
      </c>
      <c r="M29" s="21">
        <f t="shared" si="4"/>
        <v>46.387120000000003</v>
      </c>
      <c r="N29" s="21">
        <f t="shared" si="5"/>
        <v>48.603000000000002</v>
      </c>
      <c r="O29" s="21">
        <f t="shared" si="8"/>
        <v>50.387120000000003</v>
      </c>
      <c r="P29" s="74">
        <f t="shared" si="6"/>
        <v>0.27954648526077086</v>
      </c>
      <c r="Q29" s="25" t="s">
        <v>424</v>
      </c>
      <c r="R29" s="25" t="s">
        <v>479</v>
      </c>
      <c r="S29" s="75" t="s">
        <v>409</v>
      </c>
      <c r="T29" s="27" t="s">
        <v>20</v>
      </c>
      <c r="U29" s="27" t="s">
        <v>410</v>
      </c>
      <c r="V29" s="27" t="s">
        <v>871</v>
      </c>
      <c r="W29" s="27" t="s">
        <v>411</v>
      </c>
      <c r="X29" s="27" t="s">
        <v>412</v>
      </c>
      <c r="Y29" s="27">
        <v>0</v>
      </c>
    </row>
    <row r="30" spans="1:25" s="41" customFormat="1" ht="31.2" x14ac:dyDescent="0.3">
      <c r="A30" s="20" t="s">
        <v>841</v>
      </c>
      <c r="B30" s="71" t="s">
        <v>838</v>
      </c>
      <c r="C30" s="20" t="s">
        <v>423</v>
      </c>
      <c r="D30" s="21">
        <v>61.320000000000007</v>
      </c>
      <c r="E30" s="101">
        <f t="shared" si="3"/>
        <v>64.38600000000001</v>
      </c>
      <c r="F30" s="73">
        <v>33.06</v>
      </c>
      <c r="G30" s="73">
        <v>1.25</v>
      </c>
      <c r="H30" s="73">
        <v>4</v>
      </c>
      <c r="I30" s="73">
        <f t="shared" si="0"/>
        <v>0.23076923076923075</v>
      </c>
      <c r="J30" s="73">
        <f t="shared" si="1"/>
        <v>34.31</v>
      </c>
      <c r="K30" s="73">
        <f>J30+H30</f>
        <v>38.31</v>
      </c>
      <c r="L30" s="21">
        <f t="shared" si="2"/>
        <v>44.603000000000002</v>
      </c>
      <c r="M30" s="21">
        <f t="shared" si="4"/>
        <v>46.387120000000003</v>
      </c>
      <c r="N30" s="21">
        <f t="shared" si="5"/>
        <v>48.603000000000002</v>
      </c>
      <c r="O30" s="21">
        <f t="shared" si="8"/>
        <v>50.387120000000003</v>
      </c>
      <c r="P30" s="74">
        <f t="shared" si="6"/>
        <v>0.27954648526077103</v>
      </c>
      <c r="Q30" s="19" t="s">
        <v>424</v>
      </c>
      <c r="R30" s="19" t="s">
        <v>479</v>
      </c>
      <c r="S30" s="75" t="s">
        <v>409</v>
      </c>
      <c r="T30" s="42" t="s">
        <v>20</v>
      </c>
      <c r="U30" s="42" t="s">
        <v>410</v>
      </c>
      <c r="V30" s="42" t="s">
        <v>871</v>
      </c>
      <c r="W30" s="42" t="s">
        <v>411</v>
      </c>
      <c r="X30" s="42" t="s">
        <v>412</v>
      </c>
      <c r="Y30" s="42">
        <v>0</v>
      </c>
    </row>
    <row r="31" spans="1:25" s="41" customFormat="1" ht="31.2" x14ac:dyDescent="0.3">
      <c r="A31" s="20" t="s">
        <v>842</v>
      </c>
      <c r="B31" s="71" t="s">
        <v>839</v>
      </c>
      <c r="C31" s="20" t="s">
        <v>429</v>
      </c>
      <c r="D31" s="21">
        <v>69.519999999999982</v>
      </c>
      <c r="E31" s="101">
        <f t="shared" si="3"/>
        <v>72.995999999999981</v>
      </c>
      <c r="F31" s="73">
        <v>37.159999999999982</v>
      </c>
      <c r="G31" s="73">
        <v>1.25</v>
      </c>
      <c r="H31" s="73">
        <v>6</v>
      </c>
      <c r="I31" s="73">
        <f t="shared" si="0"/>
        <v>0.23076923076923078</v>
      </c>
      <c r="J31" s="73">
        <f t="shared" si="1"/>
        <v>38.409999999999982</v>
      </c>
      <c r="K31" s="73">
        <f>J31+H31</f>
        <v>44.409999999999982</v>
      </c>
      <c r="L31" s="21">
        <f t="shared" si="2"/>
        <v>49.932999999999979</v>
      </c>
      <c r="M31" s="21">
        <f t="shared" si="4"/>
        <v>51.93031999999998</v>
      </c>
      <c r="N31" s="21">
        <f t="shared" si="5"/>
        <v>55.932999999999979</v>
      </c>
      <c r="O31" s="21">
        <f t="shared" si="8"/>
        <v>57.93031999999998</v>
      </c>
      <c r="P31" s="74">
        <f t="shared" si="6"/>
        <v>0.28858677187791121</v>
      </c>
      <c r="Q31" s="19" t="s">
        <v>424</v>
      </c>
      <c r="R31" s="19" t="s">
        <v>479</v>
      </c>
      <c r="S31" s="75" t="s">
        <v>409</v>
      </c>
      <c r="T31" s="42" t="s">
        <v>20</v>
      </c>
      <c r="U31" s="42" t="s">
        <v>410</v>
      </c>
      <c r="V31" s="42" t="s">
        <v>871</v>
      </c>
      <c r="W31" s="42" t="s">
        <v>411</v>
      </c>
      <c r="X31" s="42" t="s">
        <v>412</v>
      </c>
      <c r="Y31" s="42">
        <v>0</v>
      </c>
    </row>
    <row r="32" spans="1:25" s="41" customFormat="1" ht="31.2" x14ac:dyDescent="0.3">
      <c r="A32" s="20" t="s">
        <v>843</v>
      </c>
      <c r="B32" s="71" t="s">
        <v>840</v>
      </c>
      <c r="C32" s="20" t="s">
        <v>426</v>
      </c>
      <c r="D32" s="21">
        <v>61.32</v>
      </c>
      <c r="E32" s="101">
        <f t="shared" si="3"/>
        <v>64.385999999999996</v>
      </c>
      <c r="F32" s="73">
        <v>33.06</v>
      </c>
      <c r="G32" s="73">
        <v>1.25</v>
      </c>
      <c r="H32" s="73">
        <v>4</v>
      </c>
      <c r="I32" s="73">
        <f t="shared" si="0"/>
        <v>0.23076923076923075</v>
      </c>
      <c r="J32" s="73">
        <f t="shared" si="1"/>
        <v>34.31</v>
      </c>
      <c r="K32" s="73">
        <f>J32+H32</f>
        <v>38.31</v>
      </c>
      <c r="L32" s="21">
        <f t="shared" si="2"/>
        <v>44.603000000000002</v>
      </c>
      <c r="M32" s="21">
        <f t="shared" si="4"/>
        <v>46.387120000000003</v>
      </c>
      <c r="N32" s="21">
        <f t="shared" si="5"/>
        <v>48.603000000000002</v>
      </c>
      <c r="O32" s="21">
        <f t="shared" si="8"/>
        <v>50.387120000000003</v>
      </c>
      <c r="P32" s="74">
        <f t="shared" si="6"/>
        <v>0.27954648526077086</v>
      </c>
      <c r="Q32" s="19" t="s">
        <v>424</v>
      </c>
      <c r="R32" s="19" t="s">
        <v>479</v>
      </c>
      <c r="S32" s="75" t="s">
        <v>409</v>
      </c>
      <c r="T32" s="42" t="s">
        <v>20</v>
      </c>
      <c r="U32" s="42" t="s">
        <v>410</v>
      </c>
      <c r="V32" s="42" t="s">
        <v>871</v>
      </c>
      <c r="W32" s="42" t="s">
        <v>411</v>
      </c>
      <c r="X32" s="42" t="s">
        <v>412</v>
      </c>
      <c r="Y32" s="42">
        <v>0</v>
      </c>
    </row>
  </sheetData>
  <sheetProtection algorithmName="SHA-512" hashValue="EL77cxNxtCawMSuQUHIbjxOZ4Pm+Zzl4/b+nnEpo3lFKSYwzp9EigY4TPdBeIxrAqXCE18lbOKhEJoS4K9J28Q==" saltValue="o7CsGJ2eERtUGTA0rrD4SQ==" spinCount="100000" sheet="1" objects="1" scenarios="1"/>
  <pageMargins left="0.7" right="0.7" top="0.75" bottom="0.75" header="0.3" footer="0.3"/>
  <pageSetup scale="40" fitToWidth="0" fitToHeight="0" orientation="landscape" r:id="rId1"/>
  <ignoredErrors>
    <ignoredError sqref="E7:E32 L7:L32 N7:N32 M7:M32 O7:P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7E72-35FC-4167-8ED7-021DBB41928E}">
  <dimension ref="A1:U141"/>
  <sheetViews>
    <sheetView topLeftCell="A6" zoomScaleNormal="100" zoomScaleSheetLayoutView="70" workbookViewId="0">
      <pane ySplit="5" topLeftCell="A11" activePane="bottomLeft" state="frozen"/>
      <selection activeCell="A6" sqref="A6"/>
      <selection pane="bottomLeft" activeCell="B10" sqref="B10"/>
    </sheetView>
  </sheetViews>
  <sheetFormatPr defaultColWidth="9.21875" defaultRowHeight="14.4" x14ac:dyDescent="0.3"/>
  <cols>
    <col min="1" max="1" width="16.44140625" style="95" customWidth="1"/>
    <col min="2" max="2" width="51.21875" style="96" customWidth="1"/>
    <col min="3" max="3" width="17.44140625" style="83" bestFit="1" customWidth="1"/>
    <col min="4" max="4" width="21.5546875" style="83" customWidth="1"/>
    <col min="5" max="5" width="18.21875" style="98" customWidth="1"/>
    <col min="6" max="6" width="29" style="97" customWidth="1"/>
    <col min="7" max="7" width="14.77734375" style="98" bestFit="1" customWidth="1"/>
    <col min="8" max="8" width="20.44140625" style="109" hidden="1" customWidth="1"/>
    <col min="9" max="9" width="15.88671875" style="109" customWidth="1"/>
    <col min="10" max="10" width="28.6640625" style="110" hidden="1" customWidth="1"/>
    <col min="11" max="11" width="13.88671875" style="107" hidden="1" customWidth="1"/>
    <col min="12" max="12" width="22.88671875" style="102" hidden="1" customWidth="1"/>
    <col min="13" max="13" width="22.109375" style="109" hidden="1" customWidth="1"/>
    <col min="14" max="14" width="16.44140625" style="109" bestFit="1" customWidth="1"/>
    <col min="15" max="15" width="13.77734375" style="108" customWidth="1"/>
    <col min="16" max="16" width="31.21875" style="95" customWidth="1"/>
    <col min="17" max="17" width="20.77734375" style="95" customWidth="1"/>
    <col min="18" max="18" width="16.77734375" style="83" customWidth="1"/>
    <col min="19" max="19" width="21.21875" style="83" customWidth="1"/>
    <col min="20" max="20" width="20.21875" style="83" customWidth="1"/>
    <col min="21" max="21" width="15.21875" style="83" customWidth="1"/>
    <col min="22" max="16384" width="9.21875" style="83"/>
  </cols>
  <sheetData>
    <row r="1" spans="1:21" s="1" customFormat="1" ht="25.8" x14ac:dyDescent="0.3">
      <c r="A1" s="125" t="s">
        <v>1357</v>
      </c>
      <c r="B1" s="166"/>
      <c r="C1" s="166"/>
      <c r="D1" s="166"/>
      <c r="E1" s="166"/>
      <c r="F1" s="166"/>
      <c r="G1" s="166"/>
      <c r="H1" s="167"/>
      <c r="I1" s="167"/>
      <c r="J1" s="167"/>
      <c r="K1" s="168"/>
      <c r="L1" s="168"/>
      <c r="M1" s="167"/>
      <c r="N1" s="167"/>
      <c r="O1" s="169"/>
      <c r="P1" s="166"/>
      <c r="Q1" s="170"/>
      <c r="R1" s="171"/>
      <c r="S1" s="171"/>
      <c r="T1" s="171"/>
      <c r="U1" s="172"/>
    </row>
    <row r="2" spans="1:21" s="1" customFormat="1" ht="25.8" x14ac:dyDescent="0.3">
      <c r="A2" s="128" t="s">
        <v>1353</v>
      </c>
      <c r="B2" s="122"/>
      <c r="C2" s="122"/>
      <c r="D2" s="122"/>
      <c r="E2" s="122"/>
      <c r="F2" s="122"/>
      <c r="G2" s="122"/>
      <c r="H2" s="173"/>
      <c r="I2" s="173"/>
      <c r="J2" s="173"/>
      <c r="K2" s="174"/>
      <c r="L2" s="174"/>
      <c r="M2" s="173"/>
      <c r="N2" s="173"/>
      <c r="O2" s="175"/>
      <c r="P2" s="122"/>
      <c r="Q2" s="176"/>
      <c r="R2" s="124"/>
      <c r="S2" s="124"/>
      <c r="T2" s="124"/>
      <c r="U2" s="177"/>
    </row>
    <row r="3" spans="1:21" s="1" customFormat="1" ht="25.8" x14ac:dyDescent="0.3">
      <c r="A3" s="128" t="s">
        <v>1355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9"/>
    </row>
    <row r="4" spans="1:21" s="4" customFormat="1" ht="15.6" x14ac:dyDescent="0.3">
      <c r="A4" s="181" t="s">
        <v>1354</v>
      </c>
      <c r="B4" s="5"/>
      <c r="C4" s="3"/>
      <c r="D4" s="3"/>
      <c r="E4" s="6"/>
      <c r="F4" s="2"/>
      <c r="G4" s="3"/>
      <c r="H4" s="57"/>
      <c r="I4" s="57"/>
      <c r="J4" s="131"/>
      <c r="K4" s="179"/>
      <c r="L4" s="179"/>
      <c r="M4" s="57"/>
      <c r="N4" s="57"/>
      <c r="O4" s="152"/>
      <c r="P4" s="67"/>
      <c r="Q4" s="180"/>
      <c r="U4" s="155"/>
    </row>
    <row r="5" spans="1:21" s="4" customFormat="1" ht="15.6" customHeight="1" x14ac:dyDescent="0.3">
      <c r="A5" s="178" t="s">
        <v>0</v>
      </c>
      <c r="B5" s="190"/>
      <c r="C5" s="191"/>
      <c r="D5" s="191"/>
      <c r="E5" s="192"/>
      <c r="F5" s="193"/>
      <c r="G5" s="191"/>
      <c r="H5" s="194"/>
      <c r="I5" s="194"/>
      <c r="J5" s="195"/>
      <c r="K5" s="196"/>
      <c r="L5" s="196"/>
      <c r="M5" s="194"/>
      <c r="N5" s="194"/>
      <c r="O5" s="197"/>
      <c r="P5" s="191"/>
      <c r="Q5" s="198"/>
      <c r="R5" s="199"/>
      <c r="S5" s="199"/>
      <c r="T5" s="199"/>
      <c r="U5" s="155"/>
    </row>
    <row r="6" spans="1:21" s="1" customFormat="1" ht="25.8" x14ac:dyDescent="0.3">
      <c r="A6" s="125" t="s">
        <v>1357</v>
      </c>
      <c r="B6" s="166"/>
      <c r="C6" s="166"/>
      <c r="D6" s="166"/>
      <c r="E6" s="166"/>
      <c r="F6" s="166"/>
      <c r="G6" s="166"/>
      <c r="H6" s="167"/>
      <c r="I6" s="167"/>
      <c r="J6" s="167"/>
      <c r="K6" s="168"/>
      <c r="L6" s="168"/>
      <c r="M6" s="167"/>
      <c r="N6" s="167"/>
      <c r="O6" s="169"/>
      <c r="P6" s="166"/>
      <c r="Q6" s="170"/>
      <c r="R6" s="171"/>
      <c r="S6" s="171"/>
      <c r="T6" s="171"/>
      <c r="U6" s="171"/>
    </row>
    <row r="7" spans="1:21" s="1" customFormat="1" ht="25.8" x14ac:dyDescent="0.3">
      <c r="A7" s="128" t="s">
        <v>1353</v>
      </c>
      <c r="B7" s="122"/>
      <c r="C7" s="122"/>
      <c r="D7" s="122"/>
      <c r="E7" s="122"/>
      <c r="F7" s="122"/>
      <c r="G7" s="122"/>
      <c r="H7" s="173"/>
      <c r="I7" s="173"/>
      <c r="J7" s="173"/>
      <c r="K7" s="174"/>
      <c r="L7" s="174"/>
      <c r="M7" s="173"/>
      <c r="N7" s="173"/>
      <c r="O7" s="175"/>
      <c r="P7" s="122"/>
      <c r="Q7" s="176"/>
      <c r="R7" s="124"/>
      <c r="S7" s="124"/>
      <c r="T7" s="124"/>
      <c r="U7" s="124"/>
    </row>
    <row r="8" spans="1:21" s="1" customFormat="1" ht="25.8" x14ac:dyDescent="0.3">
      <c r="A8" s="128" t="s">
        <v>1355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</row>
    <row r="9" spans="1:21" s="1" customFormat="1" ht="15.6" x14ac:dyDescent="0.3">
      <c r="A9" s="181" t="s">
        <v>1354</v>
      </c>
      <c r="B9" s="187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</row>
    <row r="10" spans="1:21" ht="87.45" customHeight="1" x14ac:dyDescent="0.3">
      <c r="A10" s="8" t="s">
        <v>2</v>
      </c>
      <c r="B10" s="8" t="s">
        <v>1227</v>
      </c>
      <c r="C10" s="8" t="s">
        <v>1230</v>
      </c>
      <c r="D10" s="8" t="s">
        <v>1231</v>
      </c>
      <c r="E10" s="8" t="s">
        <v>1226</v>
      </c>
      <c r="F10" s="8" t="s">
        <v>1250</v>
      </c>
      <c r="G10" s="8" t="s">
        <v>1323</v>
      </c>
      <c r="H10" s="81" t="s">
        <v>1344</v>
      </c>
      <c r="I10" s="81" t="s">
        <v>1334</v>
      </c>
      <c r="J10" s="68" t="s">
        <v>455</v>
      </c>
      <c r="K10" s="82" t="s">
        <v>393</v>
      </c>
      <c r="L10" s="11" t="s">
        <v>883</v>
      </c>
      <c r="M10" s="81" t="s">
        <v>1341</v>
      </c>
      <c r="N10" s="81" t="s">
        <v>1342</v>
      </c>
      <c r="O10" s="81" t="s">
        <v>395</v>
      </c>
      <c r="P10" s="8" t="s">
        <v>396</v>
      </c>
      <c r="Q10" s="8" t="s">
        <v>397</v>
      </c>
      <c r="R10" s="15" t="s">
        <v>10</v>
      </c>
      <c r="S10" s="15" t="s">
        <v>11</v>
      </c>
      <c r="T10" s="15" t="s">
        <v>12</v>
      </c>
      <c r="U10" s="15" t="s">
        <v>13</v>
      </c>
    </row>
    <row r="11" spans="1:21" s="41" customFormat="1" ht="31.2" x14ac:dyDescent="0.3">
      <c r="A11" s="84" t="s">
        <v>456</v>
      </c>
      <c r="B11" s="76" t="s">
        <v>457</v>
      </c>
      <c r="C11" s="91" t="s">
        <v>461</v>
      </c>
      <c r="D11" s="91" t="s">
        <v>1232</v>
      </c>
      <c r="E11" s="88" t="s">
        <v>1228</v>
      </c>
      <c r="F11" s="19" t="s">
        <v>458</v>
      </c>
      <c r="G11" s="19" t="s">
        <v>459</v>
      </c>
      <c r="H11" s="105">
        <v>9.6999999999999993</v>
      </c>
      <c r="I11" s="105">
        <f>(H11*5%)+H11</f>
        <v>10.184999999999999</v>
      </c>
      <c r="J11" s="21">
        <v>5.09</v>
      </c>
      <c r="K11" s="105">
        <v>0.2</v>
      </c>
      <c r="L11" s="21">
        <f t="shared" ref="L11:L52" si="0">J11+K11</f>
        <v>5.29</v>
      </c>
      <c r="M11" s="105">
        <f t="shared" ref="M11:M52" si="1">L11*1.3</f>
        <v>6.8770000000000007</v>
      </c>
      <c r="N11" s="105">
        <f>(M11*4%)+M11</f>
        <v>7.1520800000000007</v>
      </c>
      <c r="O11" s="74">
        <f>(I11-N11)/I11</f>
        <v>0.29778301423662235</v>
      </c>
      <c r="P11" s="19" t="s">
        <v>460</v>
      </c>
      <c r="Q11" s="42" t="s">
        <v>408</v>
      </c>
      <c r="R11" s="42" t="s">
        <v>462</v>
      </c>
      <c r="S11" s="42" t="s">
        <v>463</v>
      </c>
      <c r="T11" s="91" t="s">
        <v>412</v>
      </c>
      <c r="U11" s="91">
        <v>0</v>
      </c>
    </row>
    <row r="12" spans="1:21" s="41" customFormat="1" ht="31.2" x14ac:dyDescent="0.3">
      <c r="A12" s="84" t="s">
        <v>465</v>
      </c>
      <c r="B12" s="85" t="s">
        <v>1210</v>
      </c>
      <c r="C12" s="91" t="s">
        <v>466</v>
      </c>
      <c r="D12" s="91" t="s">
        <v>1233</v>
      </c>
      <c r="E12" s="111" t="s">
        <v>1229</v>
      </c>
      <c r="F12" s="19" t="s">
        <v>458</v>
      </c>
      <c r="G12" s="19" t="s">
        <v>459</v>
      </c>
      <c r="H12" s="105">
        <v>9.8800000000000008</v>
      </c>
      <c r="I12" s="105">
        <f t="shared" ref="I12:I52" si="2">(H12*5%)+H12</f>
        <v>10.374000000000001</v>
      </c>
      <c r="J12" s="21">
        <v>5.1800000000000006</v>
      </c>
      <c r="K12" s="105">
        <v>0.2</v>
      </c>
      <c r="L12" s="21">
        <f t="shared" si="0"/>
        <v>5.3800000000000008</v>
      </c>
      <c r="M12" s="105">
        <f t="shared" si="1"/>
        <v>6.9940000000000015</v>
      </c>
      <c r="N12" s="105">
        <f t="shared" ref="N12:N52" si="3">(M12*4%)+M12</f>
        <v>7.273760000000002</v>
      </c>
      <c r="O12" s="74">
        <f t="shared" ref="O12:O76" si="4">(I12-N12)/I12</f>
        <v>0.29884711779448608</v>
      </c>
      <c r="P12" s="19" t="s">
        <v>467</v>
      </c>
      <c r="Q12" s="42" t="s">
        <v>479</v>
      </c>
      <c r="R12" s="42" t="s">
        <v>808</v>
      </c>
      <c r="S12" s="42" t="s">
        <v>463</v>
      </c>
      <c r="T12" s="91" t="s">
        <v>412</v>
      </c>
      <c r="U12" s="91">
        <v>0</v>
      </c>
    </row>
    <row r="13" spans="1:21" s="41" customFormat="1" ht="31.2" x14ac:dyDescent="0.3">
      <c r="A13" s="84" t="s">
        <v>464</v>
      </c>
      <c r="B13" s="85" t="s">
        <v>1211</v>
      </c>
      <c r="C13" s="91" t="s">
        <v>466</v>
      </c>
      <c r="D13" s="91" t="s">
        <v>1233</v>
      </c>
      <c r="E13" s="111" t="s">
        <v>1229</v>
      </c>
      <c r="F13" s="19" t="s">
        <v>458</v>
      </c>
      <c r="G13" s="19" t="s">
        <v>459</v>
      </c>
      <c r="H13" s="105">
        <v>11.3</v>
      </c>
      <c r="I13" s="105">
        <f t="shared" si="2"/>
        <v>11.865</v>
      </c>
      <c r="J13" s="21">
        <v>6.6000000000000005</v>
      </c>
      <c r="K13" s="105">
        <v>0.2</v>
      </c>
      <c r="L13" s="21">
        <f t="shared" si="0"/>
        <v>6.8000000000000007</v>
      </c>
      <c r="M13" s="105">
        <f t="shared" si="1"/>
        <v>8.8400000000000016</v>
      </c>
      <c r="N13" s="105">
        <f t="shared" si="3"/>
        <v>9.1936000000000018</v>
      </c>
      <c r="O13" s="74">
        <f t="shared" si="4"/>
        <v>0.22514959966287387</v>
      </c>
      <c r="P13" s="19" t="s">
        <v>467</v>
      </c>
      <c r="Q13" s="42" t="s">
        <v>479</v>
      </c>
      <c r="R13" s="42" t="s">
        <v>808</v>
      </c>
      <c r="S13" s="42" t="s">
        <v>463</v>
      </c>
      <c r="T13" s="91" t="s">
        <v>412</v>
      </c>
      <c r="U13" s="91">
        <v>0</v>
      </c>
    </row>
    <row r="14" spans="1:21" s="41" customFormat="1" ht="43.2" x14ac:dyDescent="0.3">
      <c r="A14" s="84" t="s">
        <v>471</v>
      </c>
      <c r="B14" s="85" t="s">
        <v>472</v>
      </c>
      <c r="C14" s="91" t="s">
        <v>466</v>
      </c>
      <c r="D14" s="91" t="s">
        <v>1233</v>
      </c>
      <c r="E14" s="111" t="s">
        <v>1229</v>
      </c>
      <c r="F14" s="19" t="s">
        <v>458</v>
      </c>
      <c r="G14" s="19" t="s">
        <v>459</v>
      </c>
      <c r="H14" s="105">
        <v>15.56</v>
      </c>
      <c r="I14" s="105">
        <f t="shared" si="2"/>
        <v>16.338000000000001</v>
      </c>
      <c r="J14" s="21">
        <v>8.0200000000000014</v>
      </c>
      <c r="K14" s="105">
        <v>0.2</v>
      </c>
      <c r="L14" s="21">
        <f t="shared" si="0"/>
        <v>8.2200000000000006</v>
      </c>
      <c r="M14" s="105">
        <f t="shared" si="1"/>
        <v>10.686000000000002</v>
      </c>
      <c r="N14" s="105">
        <f t="shared" si="3"/>
        <v>11.113440000000002</v>
      </c>
      <c r="O14" s="74">
        <f t="shared" si="4"/>
        <v>0.31977965479250814</v>
      </c>
      <c r="P14" s="19" t="s">
        <v>467</v>
      </c>
      <c r="Q14" s="42" t="s">
        <v>468</v>
      </c>
      <c r="R14" s="42" t="s">
        <v>808</v>
      </c>
      <c r="S14" s="42" t="s">
        <v>463</v>
      </c>
      <c r="T14" s="91" t="s">
        <v>412</v>
      </c>
      <c r="U14" s="91">
        <v>0</v>
      </c>
    </row>
    <row r="15" spans="1:21" s="41" customFormat="1" ht="43.2" x14ac:dyDescent="0.3">
      <c r="A15" s="84" t="s">
        <v>856</v>
      </c>
      <c r="B15" s="85" t="s">
        <v>1212</v>
      </c>
      <c r="C15" s="91" t="s">
        <v>466</v>
      </c>
      <c r="D15" s="91" t="s">
        <v>1233</v>
      </c>
      <c r="E15" s="111" t="s">
        <v>1229</v>
      </c>
      <c r="F15" s="19" t="s">
        <v>458</v>
      </c>
      <c r="G15" s="19" t="s">
        <v>459</v>
      </c>
      <c r="H15" s="105">
        <v>10.39</v>
      </c>
      <c r="I15" s="105">
        <f t="shared" si="2"/>
        <v>10.909500000000001</v>
      </c>
      <c r="J15" s="21">
        <v>5.43</v>
      </c>
      <c r="K15" s="105">
        <v>0.2</v>
      </c>
      <c r="L15" s="21">
        <f t="shared" si="0"/>
        <v>5.63</v>
      </c>
      <c r="M15" s="105">
        <f t="shared" si="1"/>
        <v>7.319</v>
      </c>
      <c r="N15" s="105">
        <f t="shared" si="3"/>
        <v>7.6117600000000003</v>
      </c>
      <c r="O15" s="74">
        <f t="shared" si="4"/>
        <v>0.30228149777716673</v>
      </c>
      <c r="P15" s="19" t="s">
        <v>467</v>
      </c>
      <c r="Q15" s="42" t="s">
        <v>468</v>
      </c>
      <c r="R15" s="42" t="s">
        <v>808</v>
      </c>
      <c r="S15" s="42" t="s">
        <v>463</v>
      </c>
      <c r="T15" s="91" t="s">
        <v>412</v>
      </c>
      <c r="U15" s="91">
        <v>0</v>
      </c>
    </row>
    <row r="16" spans="1:21" s="41" customFormat="1" ht="43.2" x14ac:dyDescent="0.3">
      <c r="A16" s="84" t="s">
        <v>857</v>
      </c>
      <c r="B16" s="85" t="s">
        <v>1213</v>
      </c>
      <c r="C16" s="91" t="s">
        <v>466</v>
      </c>
      <c r="D16" s="91" t="s">
        <v>1233</v>
      </c>
      <c r="E16" s="111" t="s">
        <v>1229</v>
      </c>
      <c r="F16" s="19" t="s">
        <v>458</v>
      </c>
      <c r="G16" s="19" t="s">
        <v>459</v>
      </c>
      <c r="H16" s="105">
        <v>11.81</v>
      </c>
      <c r="I16" s="105">
        <f t="shared" si="2"/>
        <v>12.400500000000001</v>
      </c>
      <c r="J16" s="21">
        <v>6.85</v>
      </c>
      <c r="K16" s="105">
        <v>0.2</v>
      </c>
      <c r="L16" s="21">
        <f t="shared" si="0"/>
        <v>7.05</v>
      </c>
      <c r="M16" s="105">
        <f t="shared" si="1"/>
        <v>9.1650000000000009</v>
      </c>
      <c r="N16" s="105">
        <f t="shared" si="3"/>
        <v>9.531600000000001</v>
      </c>
      <c r="O16" s="74">
        <f t="shared" si="4"/>
        <v>0.23135357445264301</v>
      </c>
      <c r="P16" s="19" t="s">
        <v>467</v>
      </c>
      <c r="Q16" s="42" t="s">
        <v>468</v>
      </c>
      <c r="R16" s="42" t="s">
        <v>808</v>
      </c>
      <c r="S16" s="42" t="s">
        <v>463</v>
      </c>
      <c r="T16" s="91" t="s">
        <v>412</v>
      </c>
      <c r="U16" s="91">
        <v>0</v>
      </c>
    </row>
    <row r="17" spans="1:21" s="41" customFormat="1" ht="43.2" x14ac:dyDescent="0.3">
      <c r="A17" s="84" t="s">
        <v>473</v>
      </c>
      <c r="B17" s="76" t="s">
        <v>474</v>
      </c>
      <c r="C17" s="91" t="s">
        <v>466</v>
      </c>
      <c r="D17" s="91" t="s">
        <v>1233</v>
      </c>
      <c r="E17" s="88" t="s">
        <v>1229</v>
      </c>
      <c r="F17" s="19" t="s">
        <v>458</v>
      </c>
      <c r="G17" s="19" t="s">
        <v>459</v>
      </c>
      <c r="H17" s="105">
        <v>9.8800000000000008</v>
      </c>
      <c r="I17" s="105">
        <f t="shared" si="2"/>
        <v>10.374000000000001</v>
      </c>
      <c r="J17" s="21">
        <v>5.1800000000000006</v>
      </c>
      <c r="K17" s="105">
        <v>0.2</v>
      </c>
      <c r="L17" s="21">
        <f t="shared" si="0"/>
        <v>5.3800000000000008</v>
      </c>
      <c r="M17" s="105">
        <f t="shared" si="1"/>
        <v>6.9940000000000015</v>
      </c>
      <c r="N17" s="105">
        <f t="shared" si="3"/>
        <v>7.273760000000002</v>
      </c>
      <c r="O17" s="74">
        <f t="shared" si="4"/>
        <v>0.29884711779448608</v>
      </c>
      <c r="P17" s="19" t="s">
        <v>467</v>
      </c>
      <c r="Q17" s="42" t="s">
        <v>468</v>
      </c>
      <c r="R17" s="42" t="s">
        <v>808</v>
      </c>
      <c r="S17" s="42" t="s">
        <v>463</v>
      </c>
      <c r="T17" s="91" t="s">
        <v>412</v>
      </c>
      <c r="U17" s="91">
        <v>0</v>
      </c>
    </row>
    <row r="18" spans="1:21" s="41" customFormat="1" ht="43.2" x14ac:dyDescent="0.3">
      <c r="A18" s="84" t="s">
        <v>475</v>
      </c>
      <c r="B18" s="76" t="s">
        <v>1214</v>
      </c>
      <c r="C18" s="91" t="s">
        <v>466</v>
      </c>
      <c r="D18" s="91" t="s">
        <v>1233</v>
      </c>
      <c r="E18" s="88" t="s">
        <v>1229</v>
      </c>
      <c r="F18" s="19" t="s">
        <v>458</v>
      </c>
      <c r="G18" s="19" t="s">
        <v>459</v>
      </c>
      <c r="H18" s="105">
        <v>11.3</v>
      </c>
      <c r="I18" s="105">
        <f t="shared" si="2"/>
        <v>11.865</v>
      </c>
      <c r="J18" s="21">
        <v>6.6000000000000005</v>
      </c>
      <c r="K18" s="105">
        <v>0.2</v>
      </c>
      <c r="L18" s="21">
        <f t="shared" si="0"/>
        <v>6.8000000000000007</v>
      </c>
      <c r="M18" s="105">
        <f t="shared" si="1"/>
        <v>8.8400000000000016</v>
      </c>
      <c r="N18" s="105">
        <f t="shared" si="3"/>
        <v>9.1936000000000018</v>
      </c>
      <c r="O18" s="74">
        <f t="shared" si="4"/>
        <v>0.22514959966287387</v>
      </c>
      <c r="P18" s="19" t="s">
        <v>467</v>
      </c>
      <c r="Q18" s="42" t="s">
        <v>468</v>
      </c>
      <c r="R18" s="42" t="s">
        <v>808</v>
      </c>
      <c r="S18" s="42" t="s">
        <v>463</v>
      </c>
      <c r="T18" s="91" t="s">
        <v>412</v>
      </c>
      <c r="U18" s="91">
        <v>0</v>
      </c>
    </row>
    <row r="19" spans="1:21" s="41" customFormat="1" ht="36.450000000000003" customHeight="1" x14ac:dyDescent="0.3">
      <c r="A19" s="84" t="s">
        <v>476</v>
      </c>
      <c r="B19" s="76" t="s">
        <v>477</v>
      </c>
      <c r="C19" s="91" t="s">
        <v>461</v>
      </c>
      <c r="D19" s="91" t="s">
        <v>1233</v>
      </c>
      <c r="E19" s="88" t="s">
        <v>1228</v>
      </c>
      <c r="F19" s="19" t="s">
        <v>458</v>
      </c>
      <c r="G19" s="19" t="s">
        <v>459</v>
      </c>
      <c r="H19" s="105">
        <v>5.9400000000000013</v>
      </c>
      <c r="I19" s="105">
        <f t="shared" si="2"/>
        <v>6.237000000000001</v>
      </c>
      <c r="J19" s="21">
        <v>3.2100000000000009</v>
      </c>
      <c r="K19" s="105">
        <v>0.2</v>
      </c>
      <c r="L19" s="21">
        <f t="shared" si="0"/>
        <v>3.410000000000001</v>
      </c>
      <c r="M19" s="105">
        <f t="shared" si="1"/>
        <v>4.4330000000000016</v>
      </c>
      <c r="N19" s="105">
        <f t="shared" si="3"/>
        <v>4.6103200000000015</v>
      </c>
      <c r="O19" s="74">
        <f t="shared" si="4"/>
        <v>0.26081128747795401</v>
      </c>
      <c r="P19" s="19" t="s">
        <v>478</v>
      </c>
      <c r="Q19" s="42" t="s">
        <v>479</v>
      </c>
      <c r="R19" s="42" t="s">
        <v>808</v>
      </c>
      <c r="S19" s="42" t="s">
        <v>463</v>
      </c>
      <c r="T19" s="91" t="s">
        <v>412</v>
      </c>
      <c r="U19" s="91">
        <v>0</v>
      </c>
    </row>
    <row r="20" spans="1:21" s="41" customFormat="1" ht="43.05" customHeight="1" x14ac:dyDescent="0.3">
      <c r="A20" s="84" t="s">
        <v>476</v>
      </c>
      <c r="B20" s="76" t="s">
        <v>477</v>
      </c>
      <c r="C20" s="91" t="s">
        <v>461</v>
      </c>
      <c r="D20" s="91" t="s">
        <v>1232</v>
      </c>
      <c r="E20" s="88" t="s">
        <v>1228</v>
      </c>
      <c r="F20" s="19" t="s">
        <v>458</v>
      </c>
      <c r="G20" s="19" t="s">
        <v>459</v>
      </c>
      <c r="H20" s="105">
        <v>8.9499999999999993</v>
      </c>
      <c r="I20" s="105">
        <f t="shared" si="2"/>
        <v>9.3974999999999991</v>
      </c>
      <c r="J20" s="21">
        <v>4.67</v>
      </c>
      <c r="K20" s="105">
        <v>0.2</v>
      </c>
      <c r="L20" s="21">
        <f t="shared" si="0"/>
        <v>4.87</v>
      </c>
      <c r="M20" s="105">
        <f t="shared" si="1"/>
        <v>6.3310000000000004</v>
      </c>
      <c r="N20" s="105">
        <f t="shared" si="3"/>
        <v>6.5842400000000003</v>
      </c>
      <c r="O20" s="74">
        <f t="shared" si="4"/>
        <v>0.29936259643522201</v>
      </c>
      <c r="P20" s="113"/>
      <c r="Q20" s="114"/>
      <c r="R20" s="114"/>
      <c r="S20" s="114"/>
      <c r="T20" s="104"/>
      <c r="U20" s="104"/>
    </row>
    <row r="21" spans="1:21" s="41" customFormat="1" ht="49.5" customHeight="1" x14ac:dyDescent="0.3">
      <c r="A21" s="84" t="s">
        <v>480</v>
      </c>
      <c r="B21" s="85" t="s">
        <v>481</v>
      </c>
      <c r="C21" s="91" t="s">
        <v>461</v>
      </c>
      <c r="D21" s="42" t="s">
        <v>1234</v>
      </c>
      <c r="E21" s="88" t="s">
        <v>1229</v>
      </c>
      <c r="F21" s="19" t="s">
        <v>458</v>
      </c>
      <c r="G21" s="19" t="s">
        <v>459</v>
      </c>
      <c r="H21" s="105">
        <v>8.7792000000000012</v>
      </c>
      <c r="I21" s="105">
        <f t="shared" si="2"/>
        <v>9.218160000000001</v>
      </c>
      <c r="J21" s="21">
        <v>4.6696</v>
      </c>
      <c r="K21" s="105">
        <v>0.2</v>
      </c>
      <c r="L21" s="21">
        <f t="shared" si="0"/>
        <v>4.8696000000000002</v>
      </c>
      <c r="M21" s="105">
        <f t="shared" si="1"/>
        <v>6.3304800000000006</v>
      </c>
      <c r="N21" s="105">
        <f t="shared" si="3"/>
        <v>6.5836992000000008</v>
      </c>
      <c r="O21" s="74">
        <f t="shared" si="4"/>
        <v>0.28579030956286289</v>
      </c>
      <c r="P21" s="19" t="s">
        <v>484</v>
      </c>
      <c r="Q21" s="42" t="s">
        <v>408</v>
      </c>
      <c r="R21" s="42" t="s">
        <v>462</v>
      </c>
      <c r="S21" s="42" t="s">
        <v>463</v>
      </c>
      <c r="T21" s="91" t="s">
        <v>412</v>
      </c>
      <c r="U21" s="91">
        <v>0</v>
      </c>
    </row>
    <row r="22" spans="1:21" s="41" customFormat="1" ht="43.2" x14ac:dyDescent="0.3">
      <c r="A22" s="84" t="s">
        <v>482</v>
      </c>
      <c r="B22" s="76" t="s">
        <v>483</v>
      </c>
      <c r="C22" s="91" t="s">
        <v>461</v>
      </c>
      <c r="D22" s="91" t="s">
        <v>1233</v>
      </c>
      <c r="E22" s="88" t="s">
        <v>1229</v>
      </c>
      <c r="F22" s="19" t="s">
        <v>458</v>
      </c>
      <c r="G22" s="19" t="s">
        <v>459</v>
      </c>
      <c r="H22" s="105">
        <v>6.98</v>
      </c>
      <c r="I22" s="105">
        <f t="shared" si="2"/>
        <v>7.3290000000000006</v>
      </c>
      <c r="J22" s="21">
        <v>3.6900000000000004</v>
      </c>
      <c r="K22" s="105">
        <v>0.2</v>
      </c>
      <c r="L22" s="21">
        <f t="shared" si="0"/>
        <v>3.8900000000000006</v>
      </c>
      <c r="M22" s="105">
        <f t="shared" si="1"/>
        <v>5.0570000000000013</v>
      </c>
      <c r="N22" s="105">
        <f t="shared" si="3"/>
        <v>5.2592800000000013</v>
      </c>
      <c r="O22" s="74">
        <f t="shared" si="4"/>
        <v>0.28240141902033006</v>
      </c>
      <c r="P22" s="19" t="s">
        <v>484</v>
      </c>
      <c r="Q22" s="42" t="s">
        <v>485</v>
      </c>
      <c r="R22" s="42" t="s">
        <v>808</v>
      </c>
      <c r="S22" s="42" t="s">
        <v>463</v>
      </c>
      <c r="T22" s="91" t="s">
        <v>412</v>
      </c>
      <c r="U22" s="91">
        <v>0</v>
      </c>
    </row>
    <row r="23" spans="1:21" s="41" customFormat="1" ht="43.2" x14ac:dyDescent="0.3">
      <c r="A23" s="84" t="s">
        <v>486</v>
      </c>
      <c r="B23" s="76" t="s">
        <v>1215</v>
      </c>
      <c r="C23" s="91" t="s">
        <v>461</v>
      </c>
      <c r="D23" s="91" t="s">
        <v>1233</v>
      </c>
      <c r="E23" s="88" t="s">
        <v>1229</v>
      </c>
      <c r="F23" s="19" t="s">
        <v>458</v>
      </c>
      <c r="G23" s="19" t="s">
        <v>459</v>
      </c>
      <c r="H23" s="105">
        <v>8.4</v>
      </c>
      <c r="I23" s="105">
        <f t="shared" si="2"/>
        <v>8.82</v>
      </c>
      <c r="J23" s="21">
        <v>5.1100000000000003</v>
      </c>
      <c r="K23" s="105">
        <v>0.2</v>
      </c>
      <c r="L23" s="21">
        <f t="shared" si="0"/>
        <v>5.3100000000000005</v>
      </c>
      <c r="M23" s="105">
        <f t="shared" si="1"/>
        <v>6.9030000000000005</v>
      </c>
      <c r="N23" s="105">
        <f t="shared" si="3"/>
        <v>7.1791200000000002</v>
      </c>
      <c r="O23" s="74">
        <f t="shared" si="4"/>
        <v>0.18604081632653061</v>
      </c>
      <c r="P23" s="19" t="s">
        <v>484</v>
      </c>
      <c r="Q23" s="42" t="s">
        <v>485</v>
      </c>
      <c r="R23" s="42" t="s">
        <v>808</v>
      </c>
      <c r="S23" s="42" t="s">
        <v>463</v>
      </c>
      <c r="T23" s="91" t="s">
        <v>412</v>
      </c>
      <c r="U23" s="91">
        <v>0</v>
      </c>
    </row>
    <row r="24" spans="1:21" s="41" customFormat="1" ht="31.2" x14ac:dyDescent="0.3">
      <c r="A24" s="84" t="s">
        <v>858</v>
      </c>
      <c r="B24" s="76" t="s">
        <v>926</v>
      </c>
      <c r="C24" s="91" t="s">
        <v>502</v>
      </c>
      <c r="D24" s="91" t="s">
        <v>1235</v>
      </c>
      <c r="E24" s="88" t="s">
        <v>1228</v>
      </c>
      <c r="F24" s="19" t="s">
        <v>458</v>
      </c>
      <c r="G24" s="19" t="s">
        <v>459</v>
      </c>
      <c r="H24" s="105">
        <v>8.1300000000000008</v>
      </c>
      <c r="I24" s="105">
        <f t="shared" si="2"/>
        <v>8.5365000000000002</v>
      </c>
      <c r="J24" s="73">
        <v>3.85</v>
      </c>
      <c r="K24" s="105">
        <v>0.2</v>
      </c>
      <c r="L24" s="21">
        <f t="shared" si="0"/>
        <v>4.05</v>
      </c>
      <c r="M24" s="105">
        <f t="shared" si="1"/>
        <v>5.2649999999999997</v>
      </c>
      <c r="N24" s="105">
        <f t="shared" si="3"/>
        <v>5.4756</v>
      </c>
      <c r="O24" s="74">
        <f t="shared" si="4"/>
        <v>0.35856615709014233</v>
      </c>
      <c r="P24" s="19" t="s">
        <v>867</v>
      </c>
      <c r="Q24" s="42" t="s">
        <v>866</v>
      </c>
      <c r="R24" s="42" t="s">
        <v>462</v>
      </c>
      <c r="S24" s="42" t="s">
        <v>463</v>
      </c>
      <c r="T24" s="91" t="s">
        <v>412</v>
      </c>
      <c r="U24" s="91">
        <v>0</v>
      </c>
    </row>
    <row r="25" spans="1:21" s="41" customFormat="1" ht="43.2" x14ac:dyDescent="0.3">
      <c r="A25" s="84" t="s">
        <v>487</v>
      </c>
      <c r="B25" s="76" t="s">
        <v>1216</v>
      </c>
      <c r="C25" s="91" t="s">
        <v>470</v>
      </c>
      <c r="D25" s="91" t="s">
        <v>1233</v>
      </c>
      <c r="E25" s="88" t="s">
        <v>1229</v>
      </c>
      <c r="F25" s="19" t="s">
        <v>458</v>
      </c>
      <c r="G25" s="19" t="s">
        <v>459</v>
      </c>
      <c r="H25" s="105">
        <v>9.4806000000000008</v>
      </c>
      <c r="I25" s="105">
        <f t="shared" si="2"/>
        <v>9.9546300000000016</v>
      </c>
      <c r="J25" s="73">
        <v>3.91</v>
      </c>
      <c r="K25" s="105">
        <v>0.2</v>
      </c>
      <c r="L25" s="21">
        <f t="shared" si="0"/>
        <v>4.1100000000000003</v>
      </c>
      <c r="M25" s="105">
        <f t="shared" si="1"/>
        <v>5.3430000000000009</v>
      </c>
      <c r="N25" s="105">
        <f t="shared" si="3"/>
        <v>5.5567200000000012</v>
      </c>
      <c r="O25" s="74">
        <f t="shared" si="4"/>
        <v>0.4417954258470681</v>
      </c>
      <c r="P25" s="19" t="s">
        <v>469</v>
      </c>
      <c r="Q25" s="42" t="s">
        <v>485</v>
      </c>
      <c r="R25" s="42" t="s">
        <v>808</v>
      </c>
      <c r="S25" s="42" t="s">
        <v>463</v>
      </c>
      <c r="T25" s="91" t="s">
        <v>412</v>
      </c>
      <c r="U25" s="91">
        <v>0</v>
      </c>
    </row>
    <row r="26" spans="1:21" s="41" customFormat="1" ht="43.2" x14ac:dyDescent="0.3">
      <c r="A26" s="84" t="s">
        <v>488</v>
      </c>
      <c r="B26" s="76" t="s">
        <v>489</v>
      </c>
      <c r="C26" s="91" t="s">
        <v>470</v>
      </c>
      <c r="D26" s="91" t="s">
        <v>1233</v>
      </c>
      <c r="E26" s="88" t="s">
        <v>1229</v>
      </c>
      <c r="F26" s="19" t="s">
        <v>458</v>
      </c>
      <c r="G26" s="19" t="s">
        <v>459</v>
      </c>
      <c r="H26" s="105">
        <v>8.0606000000000009</v>
      </c>
      <c r="I26" s="105">
        <f t="shared" si="2"/>
        <v>8.4636300000000002</v>
      </c>
      <c r="J26" s="73">
        <v>4.67</v>
      </c>
      <c r="K26" s="105">
        <v>0.2</v>
      </c>
      <c r="L26" s="21">
        <f t="shared" si="0"/>
        <v>4.87</v>
      </c>
      <c r="M26" s="105">
        <f t="shared" si="1"/>
        <v>6.3310000000000004</v>
      </c>
      <c r="N26" s="105">
        <f t="shared" si="3"/>
        <v>6.5842400000000003</v>
      </c>
      <c r="O26" s="74">
        <f t="shared" si="4"/>
        <v>0.22205483935379972</v>
      </c>
      <c r="P26" s="19" t="s">
        <v>469</v>
      </c>
      <c r="Q26" s="42" t="s">
        <v>485</v>
      </c>
      <c r="R26" s="42" t="s">
        <v>808</v>
      </c>
      <c r="S26" s="42" t="s">
        <v>463</v>
      </c>
      <c r="T26" s="91" t="s">
        <v>412</v>
      </c>
      <c r="U26" s="91">
        <v>0</v>
      </c>
    </row>
    <row r="27" spans="1:21" s="41" customFormat="1" ht="43.2" x14ac:dyDescent="0.3">
      <c r="A27" s="84" t="s">
        <v>490</v>
      </c>
      <c r="B27" s="76" t="s">
        <v>491</v>
      </c>
      <c r="C27" s="91" t="s">
        <v>470</v>
      </c>
      <c r="D27" s="91" t="s">
        <v>1233</v>
      </c>
      <c r="E27" s="88" t="s">
        <v>1229</v>
      </c>
      <c r="F27" s="19" t="s">
        <v>458</v>
      </c>
      <c r="G27" s="19" t="s">
        <v>459</v>
      </c>
      <c r="H27" s="105">
        <v>8.0606000000000009</v>
      </c>
      <c r="I27" s="105">
        <f t="shared" si="2"/>
        <v>8.4636300000000002</v>
      </c>
      <c r="J27" s="73">
        <v>3.69</v>
      </c>
      <c r="K27" s="105">
        <v>0.2</v>
      </c>
      <c r="L27" s="21">
        <f t="shared" si="0"/>
        <v>3.89</v>
      </c>
      <c r="M27" s="105">
        <f t="shared" si="1"/>
        <v>5.0570000000000004</v>
      </c>
      <c r="N27" s="105">
        <f t="shared" si="3"/>
        <v>5.2592800000000004</v>
      </c>
      <c r="O27" s="74">
        <f t="shared" si="4"/>
        <v>0.37860232547972911</v>
      </c>
      <c r="P27" s="19" t="s">
        <v>469</v>
      </c>
      <c r="Q27" s="42" t="s">
        <v>485</v>
      </c>
      <c r="R27" s="42" t="s">
        <v>808</v>
      </c>
      <c r="S27" s="42" t="s">
        <v>463</v>
      </c>
      <c r="T27" s="91" t="s">
        <v>412</v>
      </c>
      <c r="U27" s="91">
        <v>0</v>
      </c>
    </row>
    <row r="28" spans="1:21" s="41" customFormat="1" ht="43.2" x14ac:dyDescent="0.3">
      <c r="A28" s="84" t="s">
        <v>492</v>
      </c>
      <c r="B28" s="76" t="s">
        <v>1217</v>
      </c>
      <c r="C28" s="91" t="s">
        <v>470</v>
      </c>
      <c r="D28" s="91" t="s">
        <v>1233</v>
      </c>
      <c r="E28" s="88" t="s">
        <v>1229</v>
      </c>
      <c r="F28" s="19" t="s">
        <v>458</v>
      </c>
      <c r="G28" s="19" t="s">
        <v>459</v>
      </c>
      <c r="H28" s="105">
        <v>9.4806000000000008</v>
      </c>
      <c r="I28" s="105">
        <f t="shared" si="2"/>
        <v>9.9546300000000016</v>
      </c>
      <c r="J28" s="73">
        <v>5.1100000000000003</v>
      </c>
      <c r="K28" s="105">
        <v>0.2</v>
      </c>
      <c r="L28" s="21">
        <f t="shared" si="0"/>
        <v>5.3100000000000005</v>
      </c>
      <c r="M28" s="105">
        <f t="shared" si="1"/>
        <v>6.9030000000000005</v>
      </c>
      <c r="N28" s="105">
        <f t="shared" si="3"/>
        <v>7.1791200000000002</v>
      </c>
      <c r="O28" s="74">
        <f t="shared" si="4"/>
        <v>0.27881598813818304</v>
      </c>
      <c r="P28" s="19" t="s">
        <v>469</v>
      </c>
      <c r="Q28" s="42" t="s">
        <v>485</v>
      </c>
      <c r="R28" s="42" t="s">
        <v>808</v>
      </c>
      <c r="S28" s="42" t="s">
        <v>463</v>
      </c>
      <c r="T28" s="91" t="s">
        <v>412</v>
      </c>
      <c r="U28" s="91">
        <v>0</v>
      </c>
    </row>
    <row r="29" spans="1:21" s="41" customFormat="1" ht="45.45" customHeight="1" x14ac:dyDescent="0.3">
      <c r="A29" s="84" t="s">
        <v>1243</v>
      </c>
      <c r="B29" s="76" t="s">
        <v>1242</v>
      </c>
      <c r="C29" s="91" t="s">
        <v>461</v>
      </c>
      <c r="D29" s="91" t="s">
        <v>1233</v>
      </c>
      <c r="E29" s="88" t="s">
        <v>1229</v>
      </c>
      <c r="F29" s="19" t="s">
        <v>458</v>
      </c>
      <c r="G29" s="19" t="s">
        <v>459</v>
      </c>
      <c r="H29" s="105">
        <v>6.98</v>
      </c>
      <c r="I29" s="105">
        <f t="shared" si="2"/>
        <v>7.3290000000000006</v>
      </c>
      <c r="J29" s="21">
        <v>3.6900000000000004</v>
      </c>
      <c r="K29" s="105">
        <v>0.2</v>
      </c>
      <c r="L29" s="21">
        <f>J29+K29</f>
        <v>3.8900000000000006</v>
      </c>
      <c r="M29" s="105">
        <f>L29*1.3</f>
        <v>5.0570000000000013</v>
      </c>
      <c r="N29" s="105">
        <f t="shared" si="3"/>
        <v>5.2592800000000013</v>
      </c>
      <c r="O29" s="74">
        <f t="shared" si="4"/>
        <v>0.28240141902033006</v>
      </c>
      <c r="P29" s="19" t="s">
        <v>484</v>
      </c>
      <c r="Q29" s="42" t="s">
        <v>485</v>
      </c>
      <c r="R29" s="42" t="s">
        <v>808</v>
      </c>
      <c r="S29" s="42" t="s">
        <v>463</v>
      </c>
      <c r="T29" s="91" t="s">
        <v>412</v>
      </c>
      <c r="U29" s="91">
        <v>0</v>
      </c>
    </row>
    <row r="30" spans="1:21" s="41" customFormat="1" ht="45.45" customHeight="1" x14ac:dyDescent="0.3">
      <c r="A30" s="84" t="s">
        <v>1244</v>
      </c>
      <c r="B30" s="76" t="s">
        <v>1242</v>
      </c>
      <c r="C30" s="91" t="s">
        <v>461</v>
      </c>
      <c r="D30" s="91" t="s">
        <v>1245</v>
      </c>
      <c r="E30" s="88" t="s">
        <v>1229</v>
      </c>
      <c r="F30" s="19" t="s">
        <v>458</v>
      </c>
      <c r="G30" s="19" t="s">
        <v>459</v>
      </c>
      <c r="H30" s="105">
        <v>8.9499999999999993</v>
      </c>
      <c r="I30" s="105">
        <f t="shared" si="2"/>
        <v>9.3974999999999991</v>
      </c>
      <c r="J30" s="21">
        <v>4.67</v>
      </c>
      <c r="K30" s="105">
        <v>0.2</v>
      </c>
      <c r="L30" s="21">
        <f>J30+K30</f>
        <v>4.87</v>
      </c>
      <c r="M30" s="105">
        <f>L30*1.3</f>
        <v>6.3310000000000004</v>
      </c>
      <c r="N30" s="105">
        <f t="shared" si="3"/>
        <v>6.5842400000000003</v>
      </c>
      <c r="O30" s="74">
        <f t="shared" si="4"/>
        <v>0.29936259643522201</v>
      </c>
      <c r="P30" s="19" t="s">
        <v>484</v>
      </c>
      <c r="Q30" s="42" t="s">
        <v>485</v>
      </c>
      <c r="R30" s="42" t="s">
        <v>808</v>
      </c>
      <c r="S30" s="42" t="s">
        <v>463</v>
      </c>
      <c r="T30" s="91" t="s">
        <v>412</v>
      </c>
      <c r="U30" s="91">
        <v>0</v>
      </c>
    </row>
    <row r="31" spans="1:21" s="41" customFormat="1" ht="31.05" customHeight="1" x14ac:dyDescent="0.3">
      <c r="A31" s="84" t="s">
        <v>1246</v>
      </c>
      <c r="B31" s="76" t="s">
        <v>1247</v>
      </c>
      <c r="C31" s="91" t="s">
        <v>461</v>
      </c>
      <c r="D31" s="42" t="s">
        <v>1248</v>
      </c>
      <c r="E31" s="88" t="s">
        <v>1229</v>
      </c>
      <c r="F31" s="19" t="s">
        <v>458</v>
      </c>
      <c r="G31" s="19" t="s">
        <v>459</v>
      </c>
      <c r="H31" s="105">
        <v>9.6999999999999993</v>
      </c>
      <c r="I31" s="105">
        <f t="shared" si="2"/>
        <v>10.184999999999999</v>
      </c>
      <c r="J31" s="21">
        <v>5.09</v>
      </c>
      <c r="K31" s="105">
        <v>0.2</v>
      </c>
      <c r="L31" s="21">
        <f>J31+K31</f>
        <v>5.29</v>
      </c>
      <c r="M31" s="105">
        <f>L31*1.3</f>
        <v>6.8770000000000007</v>
      </c>
      <c r="N31" s="105">
        <f t="shared" si="3"/>
        <v>7.1520800000000007</v>
      </c>
      <c r="O31" s="74">
        <f t="shared" si="4"/>
        <v>0.29778301423662235</v>
      </c>
      <c r="P31" s="19" t="s">
        <v>484</v>
      </c>
      <c r="Q31" s="42" t="s">
        <v>809</v>
      </c>
      <c r="R31" s="42" t="s">
        <v>808</v>
      </c>
      <c r="S31" s="42" t="s">
        <v>463</v>
      </c>
      <c r="T31" s="91" t="s">
        <v>412</v>
      </c>
      <c r="U31" s="91">
        <v>0</v>
      </c>
    </row>
    <row r="32" spans="1:21" s="41" customFormat="1" ht="43.2" x14ac:dyDescent="0.3">
      <c r="A32" s="84" t="s">
        <v>493</v>
      </c>
      <c r="B32" s="87" t="s">
        <v>1236</v>
      </c>
      <c r="C32" s="91" t="s">
        <v>470</v>
      </c>
      <c r="D32" s="91" t="s">
        <v>1233</v>
      </c>
      <c r="E32" s="88" t="s">
        <v>1229</v>
      </c>
      <c r="F32" s="19" t="s">
        <v>458</v>
      </c>
      <c r="G32" s="19" t="s">
        <v>459</v>
      </c>
      <c r="H32" s="105">
        <v>9.4806000000000008</v>
      </c>
      <c r="I32" s="105">
        <f t="shared" si="2"/>
        <v>9.9546300000000016</v>
      </c>
      <c r="J32" s="21">
        <v>5.6502999999999997</v>
      </c>
      <c r="K32" s="105">
        <v>0.2</v>
      </c>
      <c r="L32" s="21">
        <f t="shared" si="0"/>
        <v>5.8502999999999998</v>
      </c>
      <c r="M32" s="105">
        <f t="shared" si="1"/>
        <v>7.6053899999999999</v>
      </c>
      <c r="N32" s="105">
        <f t="shared" si="3"/>
        <v>7.9096055999999999</v>
      </c>
      <c r="O32" s="74">
        <f t="shared" si="4"/>
        <v>0.20543449630975752</v>
      </c>
      <c r="P32" s="19" t="s">
        <v>469</v>
      </c>
      <c r="Q32" s="42" t="s">
        <v>485</v>
      </c>
      <c r="R32" s="42" t="s">
        <v>808</v>
      </c>
      <c r="S32" s="42" t="s">
        <v>463</v>
      </c>
      <c r="T32" s="91" t="s">
        <v>412</v>
      </c>
      <c r="U32" s="91">
        <v>0</v>
      </c>
    </row>
    <row r="33" spans="1:21" s="41" customFormat="1" ht="43.2" x14ac:dyDescent="0.3">
      <c r="A33" s="84" t="s">
        <v>494</v>
      </c>
      <c r="B33" s="76" t="s">
        <v>1237</v>
      </c>
      <c r="C33" s="91" t="s">
        <v>470</v>
      </c>
      <c r="D33" s="91" t="s">
        <v>1233</v>
      </c>
      <c r="E33" s="88" t="s">
        <v>1229</v>
      </c>
      <c r="F33" s="19" t="s">
        <v>458</v>
      </c>
      <c r="G33" s="19" t="s">
        <v>459</v>
      </c>
      <c r="H33" s="105">
        <v>8.0606000000000009</v>
      </c>
      <c r="I33" s="105">
        <f t="shared" si="2"/>
        <v>8.4636300000000002</v>
      </c>
      <c r="J33" s="21">
        <v>4.2302999999999997</v>
      </c>
      <c r="K33" s="105">
        <v>0.2</v>
      </c>
      <c r="L33" s="21">
        <f t="shared" si="0"/>
        <v>4.4302999999999999</v>
      </c>
      <c r="M33" s="105">
        <f t="shared" si="1"/>
        <v>5.7593899999999998</v>
      </c>
      <c r="N33" s="105">
        <f t="shared" si="3"/>
        <v>5.9897656000000001</v>
      </c>
      <c r="O33" s="74">
        <f t="shared" si="4"/>
        <v>0.29229354307785194</v>
      </c>
      <c r="P33" s="19" t="s">
        <v>469</v>
      </c>
      <c r="Q33" s="42" t="s">
        <v>485</v>
      </c>
      <c r="R33" s="42" t="s">
        <v>808</v>
      </c>
      <c r="S33" s="42" t="s">
        <v>463</v>
      </c>
      <c r="T33" s="91" t="s">
        <v>412</v>
      </c>
      <c r="U33" s="91">
        <v>0</v>
      </c>
    </row>
    <row r="34" spans="1:21" s="41" customFormat="1" ht="36.450000000000003" customHeight="1" x14ac:dyDescent="0.3">
      <c r="A34" s="84" t="s">
        <v>495</v>
      </c>
      <c r="B34" s="85" t="s">
        <v>1218</v>
      </c>
      <c r="C34" s="91" t="s">
        <v>461</v>
      </c>
      <c r="D34" s="88" t="s">
        <v>1238</v>
      </c>
      <c r="E34" s="88" t="s">
        <v>1228</v>
      </c>
      <c r="F34" s="19" t="s">
        <v>458</v>
      </c>
      <c r="G34" s="19" t="s">
        <v>459</v>
      </c>
      <c r="H34" s="105">
        <v>12.480000000000002</v>
      </c>
      <c r="I34" s="105">
        <f t="shared" si="2"/>
        <v>13.104000000000003</v>
      </c>
      <c r="J34" s="21">
        <v>6.4800000000000013</v>
      </c>
      <c r="K34" s="105">
        <v>0.2</v>
      </c>
      <c r="L34" s="21">
        <f t="shared" si="0"/>
        <v>6.6800000000000015</v>
      </c>
      <c r="M34" s="105">
        <f t="shared" si="1"/>
        <v>8.6840000000000028</v>
      </c>
      <c r="N34" s="105">
        <f t="shared" si="3"/>
        <v>9.0313600000000029</v>
      </c>
      <c r="O34" s="74">
        <f t="shared" si="4"/>
        <v>0.31079365079365073</v>
      </c>
      <c r="P34" s="19" t="s">
        <v>484</v>
      </c>
      <c r="Q34" s="42" t="s">
        <v>568</v>
      </c>
      <c r="R34" s="42" t="s">
        <v>462</v>
      </c>
      <c r="S34" s="42" t="s">
        <v>463</v>
      </c>
      <c r="T34" s="91" t="s">
        <v>412</v>
      </c>
      <c r="U34" s="91">
        <v>0</v>
      </c>
    </row>
    <row r="35" spans="1:21" s="41" customFormat="1" ht="43.2" x14ac:dyDescent="0.3">
      <c r="A35" s="84" t="s">
        <v>496</v>
      </c>
      <c r="B35" s="85" t="s">
        <v>497</v>
      </c>
      <c r="C35" s="91" t="s">
        <v>461</v>
      </c>
      <c r="D35" s="91" t="s">
        <v>1239</v>
      </c>
      <c r="E35" s="88" t="s">
        <v>1229</v>
      </c>
      <c r="F35" s="19" t="s">
        <v>458</v>
      </c>
      <c r="G35" s="19" t="s">
        <v>459</v>
      </c>
      <c r="H35" s="105">
        <v>7.6000000000000023</v>
      </c>
      <c r="I35" s="105">
        <f t="shared" si="2"/>
        <v>7.9800000000000022</v>
      </c>
      <c r="J35" s="21">
        <v>4.0000000000000009</v>
      </c>
      <c r="K35" s="105">
        <v>0.2</v>
      </c>
      <c r="L35" s="21">
        <f t="shared" si="0"/>
        <v>4.2000000000000011</v>
      </c>
      <c r="M35" s="105">
        <f t="shared" si="1"/>
        <v>5.4600000000000017</v>
      </c>
      <c r="N35" s="105">
        <f t="shared" si="3"/>
        <v>5.6784000000000017</v>
      </c>
      <c r="O35" s="74">
        <f t="shared" si="4"/>
        <v>0.28842105263157891</v>
      </c>
      <c r="P35" s="19" t="s">
        <v>484</v>
      </c>
      <c r="Q35" s="42" t="s">
        <v>485</v>
      </c>
      <c r="R35" s="42" t="s">
        <v>808</v>
      </c>
      <c r="S35" s="42" t="s">
        <v>463</v>
      </c>
      <c r="T35" s="91" t="s">
        <v>412</v>
      </c>
      <c r="U35" s="91">
        <v>0</v>
      </c>
    </row>
    <row r="36" spans="1:21" s="41" customFormat="1" ht="43.2" x14ac:dyDescent="0.3">
      <c r="A36" s="84" t="s">
        <v>498</v>
      </c>
      <c r="B36" s="89" t="s">
        <v>499</v>
      </c>
      <c r="C36" s="91" t="s">
        <v>461</v>
      </c>
      <c r="D36" s="91" t="s">
        <v>1239</v>
      </c>
      <c r="E36" s="88" t="s">
        <v>1229</v>
      </c>
      <c r="F36" s="19" t="s">
        <v>458</v>
      </c>
      <c r="G36" s="19" t="s">
        <v>459</v>
      </c>
      <c r="H36" s="105">
        <v>7.6000000000000023</v>
      </c>
      <c r="I36" s="105">
        <f t="shared" si="2"/>
        <v>7.9800000000000022</v>
      </c>
      <c r="J36" s="21">
        <v>4.0000000000000009</v>
      </c>
      <c r="K36" s="105">
        <v>0.2</v>
      </c>
      <c r="L36" s="21">
        <f t="shared" si="0"/>
        <v>4.2000000000000011</v>
      </c>
      <c r="M36" s="105">
        <f t="shared" si="1"/>
        <v>5.4600000000000017</v>
      </c>
      <c r="N36" s="105">
        <f t="shared" si="3"/>
        <v>5.6784000000000017</v>
      </c>
      <c r="O36" s="74">
        <f t="shared" si="4"/>
        <v>0.28842105263157891</v>
      </c>
      <c r="P36" s="19" t="s">
        <v>484</v>
      </c>
      <c r="Q36" s="42" t="s">
        <v>485</v>
      </c>
      <c r="R36" s="42" t="s">
        <v>808</v>
      </c>
      <c r="S36" s="42" t="s">
        <v>463</v>
      </c>
      <c r="T36" s="91" t="s">
        <v>412</v>
      </c>
      <c r="U36" s="91">
        <v>0</v>
      </c>
    </row>
    <row r="37" spans="1:21" s="41" customFormat="1" ht="31.2" x14ac:dyDescent="0.3">
      <c r="A37" s="84" t="s">
        <v>500</v>
      </c>
      <c r="B37" s="85" t="s">
        <v>501</v>
      </c>
      <c r="C37" s="91" t="s">
        <v>502</v>
      </c>
      <c r="D37" s="91" t="s">
        <v>1238</v>
      </c>
      <c r="E37" s="88" t="s">
        <v>1228</v>
      </c>
      <c r="F37" s="19" t="s">
        <v>458</v>
      </c>
      <c r="G37" s="19" t="s">
        <v>459</v>
      </c>
      <c r="H37" s="105">
        <v>5.1400000000000006</v>
      </c>
      <c r="I37" s="105">
        <f t="shared" si="2"/>
        <v>5.3970000000000002</v>
      </c>
      <c r="J37" s="21">
        <v>2.8100000000000005</v>
      </c>
      <c r="K37" s="105">
        <v>0.2</v>
      </c>
      <c r="L37" s="21">
        <f t="shared" si="0"/>
        <v>3.0100000000000007</v>
      </c>
      <c r="M37" s="105">
        <f t="shared" si="1"/>
        <v>3.9130000000000011</v>
      </c>
      <c r="N37" s="105">
        <f t="shared" si="3"/>
        <v>4.0695200000000016</v>
      </c>
      <c r="O37" s="74">
        <f t="shared" si="4"/>
        <v>0.24596627756160805</v>
      </c>
      <c r="P37" s="19" t="s">
        <v>507</v>
      </c>
      <c r="Q37" s="42" t="s">
        <v>809</v>
      </c>
      <c r="R37" s="42" t="s">
        <v>808</v>
      </c>
      <c r="S37" s="42" t="s">
        <v>463</v>
      </c>
      <c r="T37" s="91" t="s">
        <v>412</v>
      </c>
      <c r="U37" s="91">
        <v>0</v>
      </c>
    </row>
    <row r="38" spans="1:21" s="41" customFormat="1" ht="31.2" x14ac:dyDescent="0.3">
      <c r="A38" s="84" t="s">
        <v>859</v>
      </c>
      <c r="B38" s="89" t="s">
        <v>504</v>
      </c>
      <c r="C38" s="91" t="s">
        <v>461</v>
      </c>
      <c r="D38" s="91" t="s">
        <v>1240</v>
      </c>
      <c r="E38" s="88" t="s">
        <v>1228</v>
      </c>
      <c r="F38" s="19" t="s">
        <v>458</v>
      </c>
      <c r="G38" s="19" t="s">
        <v>459</v>
      </c>
      <c r="H38" s="105">
        <v>8.1999999999999993</v>
      </c>
      <c r="I38" s="105">
        <f t="shared" si="2"/>
        <v>8.61</v>
      </c>
      <c r="J38" s="21">
        <v>3.91</v>
      </c>
      <c r="K38" s="105">
        <v>0.2</v>
      </c>
      <c r="L38" s="21">
        <f t="shared" si="0"/>
        <v>4.1100000000000003</v>
      </c>
      <c r="M38" s="105">
        <f t="shared" si="1"/>
        <v>5.3430000000000009</v>
      </c>
      <c r="N38" s="105">
        <f t="shared" si="3"/>
        <v>5.5567200000000012</v>
      </c>
      <c r="O38" s="74">
        <f t="shared" si="4"/>
        <v>0.35462020905923325</v>
      </c>
      <c r="P38" s="19" t="s">
        <v>870</v>
      </c>
      <c r="Q38" s="42" t="s">
        <v>479</v>
      </c>
      <c r="R38" s="42" t="s">
        <v>808</v>
      </c>
      <c r="S38" s="42" t="s">
        <v>463</v>
      </c>
      <c r="T38" s="91" t="s">
        <v>412</v>
      </c>
      <c r="U38" s="91">
        <v>0</v>
      </c>
    </row>
    <row r="39" spans="1:21" s="41" customFormat="1" ht="31.2" x14ac:dyDescent="0.3">
      <c r="A39" s="84" t="s">
        <v>503</v>
      </c>
      <c r="B39" s="90" t="s">
        <v>865</v>
      </c>
      <c r="C39" s="91" t="s">
        <v>502</v>
      </c>
      <c r="D39" s="91" t="s">
        <v>1240</v>
      </c>
      <c r="E39" s="88" t="s">
        <v>1228</v>
      </c>
      <c r="F39" s="19" t="s">
        <v>458</v>
      </c>
      <c r="G39" s="19" t="s">
        <v>459</v>
      </c>
      <c r="H39" s="105">
        <v>7.9392000000000005</v>
      </c>
      <c r="I39" s="105">
        <f t="shared" si="2"/>
        <v>8.3361600000000013</v>
      </c>
      <c r="J39" s="21">
        <v>4.2496000000000009</v>
      </c>
      <c r="K39" s="105">
        <v>0.2</v>
      </c>
      <c r="L39" s="21">
        <f t="shared" si="0"/>
        <v>4.4496000000000011</v>
      </c>
      <c r="M39" s="105">
        <f t="shared" si="1"/>
        <v>5.7844800000000021</v>
      </c>
      <c r="N39" s="105">
        <f t="shared" si="3"/>
        <v>6.0158592000000022</v>
      </c>
      <c r="O39" s="74">
        <f t="shared" si="4"/>
        <v>0.27834168250129543</v>
      </c>
      <c r="P39" s="19" t="s">
        <v>804</v>
      </c>
      <c r="Q39" s="42" t="s">
        <v>479</v>
      </c>
      <c r="R39" s="42" t="s">
        <v>808</v>
      </c>
      <c r="S39" s="42" t="s">
        <v>463</v>
      </c>
      <c r="T39" s="91" t="s">
        <v>412</v>
      </c>
      <c r="U39" s="91">
        <v>0</v>
      </c>
    </row>
    <row r="40" spans="1:21" s="41" customFormat="1" ht="28.8" x14ac:dyDescent="0.3">
      <c r="A40" s="84" t="s">
        <v>505</v>
      </c>
      <c r="B40" s="89" t="s">
        <v>506</v>
      </c>
      <c r="C40" s="91" t="s">
        <v>502</v>
      </c>
      <c r="D40" s="91" t="s">
        <v>1238</v>
      </c>
      <c r="E40" s="88" t="s">
        <v>1228</v>
      </c>
      <c r="F40" s="19" t="s">
        <v>458</v>
      </c>
      <c r="G40" s="19" t="s">
        <v>459</v>
      </c>
      <c r="H40" s="105">
        <v>5.1400000000000006</v>
      </c>
      <c r="I40" s="105">
        <f t="shared" si="2"/>
        <v>5.3970000000000002</v>
      </c>
      <c r="J40" s="21">
        <v>2.8100000000000005</v>
      </c>
      <c r="K40" s="105">
        <v>0.2</v>
      </c>
      <c r="L40" s="21">
        <f t="shared" si="0"/>
        <v>3.0100000000000007</v>
      </c>
      <c r="M40" s="105">
        <f t="shared" si="1"/>
        <v>3.9130000000000011</v>
      </c>
      <c r="N40" s="105">
        <f t="shared" si="3"/>
        <v>4.0695200000000016</v>
      </c>
      <c r="O40" s="74">
        <f t="shared" si="4"/>
        <v>0.24596627756160805</v>
      </c>
      <c r="P40" s="19" t="s">
        <v>803</v>
      </c>
      <c r="Q40" s="42" t="s">
        <v>479</v>
      </c>
      <c r="R40" s="42" t="s">
        <v>808</v>
      </c>
      <c r="S40" s="42" t="s">
        <v>463</v>
      </c>
      <c r="T40" s="91" t="s">
        <v>412</v>
      </c>
      <c r="U40" s="91">
        <v>0</v>
      </c>
    </row>
    <row r="41" spans="1:21" ht="87.45" customHeight="1" x14ac:dyDescent="0.3">
      <c r="A41" s="8" t="s">
        <v>2</v>
      </c>
      <c r="B41" s="8" t="s">
        <v>1227</v>
      </c>
      <c r="C41" s="8" t="s">
        <v>1230</v>
      </c>
      <c r="D41" s="8" t="s">
        <v>1231</v>
      </c>
      <c r="E41" s="8" t="s">
        <v>1226</v>
      </c>
      <c r="F41" s="8" t="s">
        <v>1250</v>
      </c>
      <c r="G41" s="8" t="s">
        <v>1323</v>
      </c>
      <c r="H41" s="81" t="s">
        <v>1344</v>
      </c>
      <c r="I41" s="81" t="s">
        <v>1334</v>
      </c>
      <c r="J41" s="68" t="s">
        <v>455</v>
      </c>
      <c r="K41" s="82" t="s">
        <v>393</v>
      </c>
      <c r="L41" s="11" t="s">
        <v>883</v>
      </c>
      <c r="M41" s="81" t="s">
        <v>1341</v>
      </c>
      <c r="N41" s="81" t="s">
        <v>1342</v>
      </c>
      <c r="O41" s="81" t="s">
        <v>395</v>
      </c>
      <c r="P41" s="8" t="s">
        <v>396</v>
      </c>
      <c r="Q41" s="8" t="s">
        <v>397</v>
      </c>
      <c r="R41" s="15" t="s">
        <v>10</v>
      </c>
      <c r="S41" s="15" t="s">
        <v>11</v>
      </c>
      <c r="T41" s="15" t="s">
        <v>12</v>
      </c>
      <c r="U41" s="15" t="s">
        <v>13</v>
      </c>
    </row>
    <row r="42" spans="1:21" s="41" customFormat="1" ht="31.2" x14ac:dyDescent="0.3">
      <c r="A42" s="84" t="s">
        <v>508</v>
      </c>
      <c r="B42" s="86" t="s">
        <v>509</v>
      </c>
      <c r="C42" s="91" t="s">
        <v>461</v>
      </c>
      <c r="D42" s="91" t="s">
        <v>1233</v>
      </c>
      <c r="E42" s="112" t="s">
        <v>1241</v>
      </c>
      <c r="F42" s="19" t="s">
        <v>458</v>
      </c>
      <c r="G42" s="19" t="s">
        <v>459</v>
      </c>
      <c r="H42" s="105">
        <v>6.3400000000000016</v>
      </c>
      <c r="I42" s="105">
        <f t="shared" si="2"/>
        <v>6.6570000000000018</v>
      </c>
      <c r="J42" s="21">
        <v>3.410000000000001</v>
      </c>
      <c r="K42" s="105">
        <v>0.2</v>
      </c>
      <c r="L42" s="21">
        <f t="shared" si="0"/>
        <v>3.6100000000000012</v>
      </c>
      <c r="M42" s="105">
        <f t="shared" si="1"/>
        <v>4.6930000000000014</v>
      </c>
      <c r="N42" s="105">
        <f t="shared" si="3"/>
        <v>4.8807200000000011</v>
      </c>
      <c r="O42" s="74">
        <f t="shared" si="4"/>
        <v>0.26682890190776631</v>
      </c>
      <c r="P42" s="19" t="s">
        <v>460</v>
      </c>
      <c r="Q42" s="42" t="s">
        <v>479</v>
      </c>
      <c r="R42" s="42" t="s">
        <v>808</v>
      </c>
      <c r="S42" s="42" t="s">
        <v>463</v>
      </c>
      <c r="T42" s="91" t="s">
        <v>412</v>
      </c>
      <c r="U42" s="91">
        <v>0</v>
      </c>
    </row>
    <row r="43" spans="1:21" s="41" customFormat="1" ht="31.2" x14ac:dyDescent="0.3">
      <c r="A43" s="84" t="s">
        <v>510</v>
      </c>
      <c r="B43" s="89" t="s">
        <v>1219</v>
      </c>
      <c r="C43" s="91" t="s">
        <v>461</v>
      </c>
      <c r="D43" s="91" t="s">
        <v>1233</v>
      </c>
      <c r="E43" s="112" t="s">
        <v>1241</v>
      </c>
      <c r="F43" s="19" t="s">
        <v>458</v>
      </c>
      <c r="G43" s="19" t="s">
        <v>459</v>
      </c>
      <c r="H43" s="105">
        <v>7.7600000000000016</v>
      </c>
      <c r="I43" s="105">
        <f t="shared" si="2"/>
        <v>8.1480000000000015</v>
      </c>
      <c r="J43" s="21">
        <v>4.830000000000001</v>
      </c>
      <c r="K43" s="105">
        <v>0.2</v>
      </c>
      <c r="L43" s="21">
        <f t="shared" si="0"/>
        <v>5.0300000000000011</v>
      </c>
      <c r="M43" s="105">
        <f t="shared" si="1"/>
        <v>6.5390000000000015</v>
      </c>
      <c r="N43" s="105">
        <f t="shared" si="3"/>
        <v>6.8005600000000017</v>
      </c>
      <c r="O43" s="74">
        <f t="shared" si="4"/>
        <v>0.1653706431026018</v>
      </c>
      <c r="P43" s="19" t="s">
        <v>460</v>
      </c>
      <c r="Q43" s="42" t="s">
        <v>479</v>
      </c>
      <c r="R43" s="42" t="s">
        <v>808</v>
      </c>
      <c r="S43" s="42" t="s">
        <v>463</v>
      </c>
      <c r="T43" s="91" t="s">
        <v>412</v>
      </c>
      <c r="U43" s="91">
        <v>0</v>
      </c>
    </row>
    <row r="44" spans="1:21" s="41" customFormat="1" ht="31.2" x14ac:dyDescent="0.3">
      <c r="A44" s="84" t="s">
        <v>511</v>
      </c>
      <c r="B44" s="85" t="s">
        <v>1220</v>
      </c>
      <c r="C44" s="91" t="s">
        <v>461</v>
      </c>
      <c r="D44" s="91" t="s">
        <v>1233</v>
      </c>
      <c r="E44" s="88" t="s">
        <v>1229</v>
      </c>
      <c r="F44" s="19" t="s">
        <v>458</v>
      </c>
      <c r="G44" s="19" t="s">
        <v>459</v>
      </c>
      <c r="H44" s="105">
        <v>10.58</v>
      </c>
      <c r="I44" s="105">
        <f t="shared" si="2"/>
        <v>11.109</v>
      </c>
      <c r="J44" s="21">
        <v>5.49</v>
      </c>
      <c r="K44" s="105">
        <v>0.2</v>
      </c>
      <c r="L44" s="21">
        <f t="shared" si="0"/>
        <v>5.69</v>
      </c>
      <c r="M44" s="105">
        <f t="shared" si="1"/>
        <v>7.3970000000000011</v>
      </c>
      <c r="N44" s="105">
        <f t="shared" si="3"/>
        <v>7.6928800000000015</v>
      </c>
      <c r="O44" s="74">
        <f t="shared" si="4"/>
        <v>0.30750922675308295</v>
      </c>
      <c r="P44" s="19" t="s">
        <v>484</v>
      </c>
      <c r="Q44" s="42" t="s">
        <v>807</v>
      </c>
      <c r="R44" s="42" t="s">
        <v>808</v>
      </c>
      <c r="S44" s="42" t="s">
        <v>463</v>
      </c>
      <c r="T44" s="104" t="s">
        <v>412</v>
      </c>
      <c r="U44" s="91">
        <v>0</v>
      </c>
    </row>
    <row r="45" spans="1:21" s="41" customFormat="1" ht="43.2" x14ac:dyDescent="0.3">
      <c r="A45" s="84" t="s">
        <v>512</v>
      </c>
      <c r="B45" s="76" t="s">
        <v>513</v>
      </c>
      <c r="C45" s="91" t="s">
        <v>461</v>
      </c>
      <c r="D45" s="91" t="s">
        <v>1233</v>
      </c>
      <c r="E45" s="88" t="s">
        <v>1229</v>
      </c>
      <c r="F45" s="19" t="s">
        <v>458</v>
      </c>
      <c r="G45" s="19" t="s">
        <v>459</v>
      </c>
      <c r="H45" s="105">
        <v>6.98</v>
      </c>
      <c r="I45" s="105">
        <f t="shared" si="2"/>
        <v>7.3290000000000006</v>
      </c>
      <c r="J45" s="21">
        <v>3.6900000000000004</v>
      </c>
      <c r="K45" s="105">
        <v>0.2</v>
      </c>
      <c r="L45" s="21">
        <f t="shared" si="0"/>
        <v>3.8900000000000006</v>
      </c>
      <c r="M45" s="105">
        <f t="shared" si="1"/>
        <v>5.0570000000000013</v>
      </c>
      <c r="N45" s="105">
        <f t="shared" si="3"/>
        <v>5.2592800000000013</v>
      </c>
      <c r="O45" s="74">
        <f t="shared" si="4"/>
        <v>0.28240141902033006</v>
      </c>
      <c r="P45" s="19" t="s">
        <v>484</v>
      </c>
      <c r="Q45" s="42" t="s">
        <v>485</v>
      </c>
      <c r="R45" s="42" t="s">
        <v>808</v>
      </c>
      <c r="S45" s="42" t="s">
        <v>463</v>
      </c>
      <c r="T45" s="91" t="s">
        <v>412</v>
      </c>
      <c r="U45" s="91">
        <v>0</v>
      </c>
    </row>
    <row r="46" spans="1:21" s="41" customFormat="1" ht="43.2" x14ac:dyDescent="0.3">
      <c r="A46" s="84" t="s">
        <v>514</v>
      </c>
      <c r="B46" s="89" t="s">
        <v>515</v>
      </c>
      <c r="C46" s="91" t="s">
        <v>461</v>
      </c>
      <c r="D46" s="91" t="s">
        <v>1239</v>
      </c>
      <c r="E46" s="88" t="s">
        <v>1229</v>
      </c>
      <c r="F46" s="19" t="s">
        <v>458</v>
      </c>
      <c r="G46" s="19" t="s">
        <v>459</v>
      </c>
      <c r="H46" s="105">
        <v>8.240000000000002</v>
      </c>
      <c r="I46" s="105">
        <f t="shared" si="2"/>
        <v>8.6520000000000028</v>
      </c>
      <c r="J46" s="21">
        <v>4.32</v>
      </c>
      <c r="K46" s="105">
        <v>0.2</v>
      </c>
      <c r="L46" s="21">
        <f t="shared" si="0"/>
        <v>4.5200000000000005</v>
      </c>
      <c r="M46" s="105">
        <f t="shared" si="1"/>
        <v>5.8760000000000012</v>
      </c>
      <c r="N46" s="105">
        <f t="shared" si="3"/>
        <v>6.1110400000000009</v>
      </c>
      <c r="O46" s="74">
        <f t="shared" si="4"/>
        <v>0.29368469717984291</v>
      </c>
      <c r="P46" s="19" t="s">
        <v>484</v>
      </c>
      <c r="Q46" s="42" t="s">
        <v>485</v>
      </c>
      <c r="R46" s="42" t="s">
        <v>808</v>
      </c>
      <c r="S46" s="42" t="s">
        <v>463</v>
      </c>
      <c r="T46" s="91" t="s">
        <v>412</v>
      </c>
      <c r="U46" s="91">
        <v>0</v>
      </c>
    </row>
    <row r="47" spans="1:21" s="41" customFormat="1" ht="31.2" x14ac:dyDescent="0.3">
      <c r="A47" s="84" t="s">
        <v>860</v>
      </c>
      <c r="B47" s="89" t="s">
        <v>863</v>
      </c>
      <c r="C47" s="91" t="s">
        <v>461</v>
      </c>
      <c r="D47" s="91" t="s">
        <v>1232</v>
      </c>
      <c r="E47" s="88" t="s">
        <v>1229</v>
      </c>
      <c r="F47" s="19" t="s">
        <v>458</v>
      </c>
      <c r="G47" s="19" t="s">
        <v>459</v>
      </c>
      <c r="H47" s="105">
        <v>8.9499999999999993</v>
      </c>
      <c r="I47" s="105">
        <f t="shared" si="2"/>
        <v>9.3974999999999991</v>
      </c>
      <c r="J47" s="21">
        <v>4.67</v>
      </c>
      <c r="K47" s="105">
        <v>0.2</v>
      </c>
      <c r="L47" s="21">
        <f t="shared" si="0"/>
        <v>4.87</v>
      </c>
      <c r="M47" s="105">
        <f t="shared" si="1"/>
        <v>6.3310000000000004</v>
      </c>
      <c r="N47" s="105">
        <f t="shared" si="3"/>
        <v>6.5842400000000003</v>
      </c>
      <c r="O47" s="74">
        <f t="shared" si="4"/>
        <v>0.29936259643522201</v>
      </c>
      <c r="P47" s="19" t="s">
        <v>869</v>
      </c>
      <c r="Q47" s="42" t="s">
        <v>868</v>
      </c>
      <c r="R47" s="42" t="s">
        <v>808</v>
      </c>
      <c r="S47" s="42" t="s">
        <v>463</v>
      </c>
      <c r="T47" s="91" t="s">
        <v>412</v>
      </c>
      <c r="U47" s="91">
        <v>0</v>
      </c>
    </row>
    <row r="48" spans="1:21" s="41" customFormat="1" ht="43.2" x14ac:dyDescent="0.3">
      <c r="A48" s="84" t="s">
        <v>516</v>
      </c>
      <c r="B48" s="76" t="s">
        <v>1221</v>
      </c>
      <c r="C48" s="91" t="s">
        <v>461</v>
      </c>
      <c r="D48" s="91" t="s">
        <v>1233</v>
      </c>
      <c r="E48" s="88" t="s">
        <v>1229</v>
      </c>
      <c r="F48" s="19" t="s">
        <v>458</v>
      </c>
      <c r="G48" s="19" t="s">
        <v>459</v>
      </c>
      <c r="H48" s="105">
        <v>8.4</v>
      </c>
      <c r="I48" s="105">
        <f t="shared" si="2"/>
        <v>8.82</v>
      </c>
      <c r="J48" s="21">
        <v>5.1100000000000003</v>
      </c>
      <c r="K48" s="105">
        <v>0.2</v>
      </c>
      <c r="L48" s="21">
        <f t="shared" si="0"/>
        <v>5.3100000000000005</v>
      </c>
      <c r="M48" s="105">
        <f t="shared" si="1"/>
        <v>6.9030000000000005</v>
      </c>
      <c r="N48" s="105">
        <f t="shared" si="3"/>
        <v>7.1791200000000002</v>
      </c>
      <c r="O48" s="74">
        <f t="shared" si="4"/>
        <v>0.18604081632653061</v>
      </c>
      <c r="P48" s="19" t="s">
        <v>484</v>
      </c>
      <c r="Q48" s="42" t="s">
        <v>485</v>
      </c>
      <c r="R48" s="42" t="s">
        <v>808</v>
      </c>
      <c r="S48" s="42" t="s">
        <v>463</v>
      </c>
      <c r="T48" s="91" t="s">
        <v>412</v>
      </c>
      <c r="U48" s="91">
        <v>0</v>
      </c>
    </row>
    <row r="49" spans="1:21" s="41" customFormat="1" ht="43.2" x14ac:dyDescent="0.3">
      <c r="A49" s="84" t="s">
        <v>517</v>
      </c>
      <c r="B49" s="89" t="s">
        <v>518</v>
      </c>
      <c r="C49" s="91" t="s">
        <v>461</v>
      </c>
      <c r="D49" s="91" t="s">
        <v>1239</v>
      </c>
      <c r="E49" s="88" t="s">
        <v>1229</v>
      </c>
      <c r="F49" s="19" t="s">
        <v>458</v>
      </c>
      <c r="G49" s="19" t="s">
        <v>459</v>
      </c>
      <c r="H49" s="105">
        <v>7.6000000000000023</v>
      </c>
      <c r="I49" s="105">
        <f t="shared" si="2"/>
        <v>7.9800000000000022</v>
      </c>
      <c r="J49" s="21">
        <v>4.0000000000000009</v>
      </c>
      <c r="K49" s="105">
        <v>0.2</v>
      </c>
      <c r="L49" s="21">
        <f t="shared" si="0"/>
        <v>4.2000000000000011</v>
      </c>
      <c r="M49" s="105">
        <f t="shared" si="1"/>
        <v>5.4600000000000017</v>
      </c>
      <c r="N49" s="105">
        <f t="shared" si="3"/>
        <v>5.6784000000000017</v>
      </c>
      <c r="O49" s="74">
        <f t="shared" si="4"/>
        <v>0.28842105263157891</v>
      </c>
      <c r="P49" s="19" t="s">
        <v>484</v>
      </c>
      <c r="Q49" s="42" t="s">
        <v>485</v>
      </c>
      <c r="R49" s="42" t="s">
        <v>808</v>
      </c>
      <c r="S49" s="42" t="s">
        <v>463</v>
      </c>
      <c r="T49" s="91" t="s">
        <v>412</v>
      </c>
      <c r="U49" s="91">
        <v>0</v>
      </c>
    </row>
    <row r="50" spans="1:21" s="41" customFormat="1" ht="31.2" x14ac:dyDescent="0.3">
      <c r="A50" s="84" t="s">
        <v>519</v>
      </c>
      <c r="B50" s="85" t="s">
        <v>520</v>
      </c>
      <c r="C50" s="91" t="s">
        <v>461</v>
      </c>
      <c r="D50" s="91" t="s">
        <v>1233</v>
      </c>
      <c r="E50" s="88" t="s">
        <v>1228</v>
      </c>
      <c r="F50" s="19" t="s">
        <v>458</v>
      </c>
      <c r="G50" s="19" t="s">
        <v>459</v>
      </c>
      <c r="H50" s="105">
        <v>5.9400000000000013</v>
      </c>
      <c r="I50" s="105">
        <f t="shared" si="2"/>
        <v>6.237000000000001</v>
      </c>
      <c r="J50" s="21">
        <v>3.2100000000000009</v>
      </c>
      <c r="K50" s="105">
        <v>0.2</v>
      </c>
      <c r="L50" s="21">
        <f t="shared" si="0"/>
        <v>3.410000000000001</v>
      </c>
      <c r="M50" s="105">
        <f t="shared" si="1"/>
        <v>4.4330000000000016</v>
      </c>
      <c r="N50" s="105">
        <f t="shared" si="3"/>
        <v>4.6103200000000015</v>
      </c>
      <c r="O50" s="74">
        <f t="shared" si="4"/>
        <v>0.26081128747795401</v>
      </c>
      <c r="P50" s="19" t="s">
        <v>805</v>
      </c>
      <c r="Q50" s="42" t="s">
        <v>806</v>
      </c>
      <c r="R50" s="42" t="s">
        <v>808</v>
      </c>
      <c r="S50" s="42" t="s">
        <v>463</v>
      </c>
      <c r="T50" s="104" t="s">
        <v>412</v>
      </c>
      <c r="U50" s="91">
        <v>0</v>
      </c>
    </row>
    <row r="51" spans="1:21" s="41" customFormat="1" ht="31.2" x14ac:dyDescent="0.3">
      <c r="A51" s="84" t="s">
        <v>861</v>
      </c>
      <c r="B51" s="89" t="s">
        <v>864</v>
      </c>
      <c r="C51" s="91" t="s">
        <v>461</v>
      </c>
      <c r="D51" s="91" t="s">
        <v>1233</v>
      </c>
      <c r="E51" s="88" t="s">
        <v>1229</v>
      </c>
      <c r="F51" s="19" t="s">
        <v>458</v>
      </c>
      <c r="G51" s="19" t="s">
        <v>459</v>
      </c>
      <c r="H51" s="105">
        <v>6.98</v>
      </c>
      <c r="I51" s="105">
        <f t="shared" si="2"/>
        <v>7.3290000000000006</v>
      </c>
      <c r="J51" s="21">
        <v>3.69</v>
      </c>
      <c r="K51" s="105">
        <v>0.2</v>
      </c>
      <c r="L51" s="21">
        <f t="shared" si="0"/>
        <v>3.89</v>
      </c>
      <c r="M51" s="105">
        <f t="shared" si="1"/>
        <v>5.0570000000000004</v>
      </c>
      <c r="N51" s="105">
        <f t="shared" si="3"/>
        <v>5.2592800000000004</v>
      </c>
      <c r="O51" s="74">
        <f t="shared" si="4"/>
        <v>0.28240141902033022</v>
      </c>
      <c r="P51" s="19" t="s">
        <v>869</v>
      </c>
      <c r="Q51" s="42" t="s">
        <v>868</v>
      </c>
      <c r="R51" s="42" t="s">
        <v>808</v>
      </c>
      <c r="S51" s="42" t="s">
        <v>463</v>
      </c>
      <c r="T51" s="91" t="s">
        <v>412</v>
      </c>
      <c r="U51" s="91">
        <v>0</v>
      </c>
    </row>
    <row r="52" spans="1:21" s="41" customFormat="1" ht="31.2" x14ac:dyDescent="0.3">
      <c r="A52" s="84" t="s">
        <v>862</v>
      </c>
      <c r="B52" s="89" t="s">
        <v>1222</v>
      </c>
      <c r="C52" s="91" t="s">
        <v>461</v>
      </c>
      <c r="D52" s="91" t="s">
        <v>1233</v>
      </c>
      <c r="E52" s="88" t="s">
        <v>1229</v>
      </c>
      <c r="F52" s="19" t="s">
        <v>458</v>
      </c>
      <c r="G52" s="19" t="s">
        <v>459</v>
      </c>
      <c r="H52" s="105">
        <v>8.4</v>
      </c>
      <c r="I52" s="105">
        <f t="shared" si="2"/>
        <v>8.82</v>
      </c>
      <c r="J52" s="21">
        <v>5.1100000000000003</v>
      </c>
      <c r="K52" s="105">
        <v>0.2</v>
      </c>
      <c r="L52" s="21">
        <f t="shared" si="0"/>
        <v>5.3100000000000005</v>
      </c>
      <c r="M52" s="105">
        <f t="shared" si="1"/>
        <v>6.9030000000000005</v>
      </c>
      <c r="N52" s="105">
        <f t="shared" si="3"/>
        <v>7.1791200000000002</v>
      </c>
      <c r="O52" s="74">
        <f t="shared" si="4"/>
        <v>0.18604081632653061</v>
      </c>
      <c r="P52" s="19" t="s">
        <v>869</v>
      </c>
      <c r="Q52" s="42" t="s">
        <v>868</v>
      </c>
      <c r="R52" s="42" t="s">
        <v>808</v>
      </c>
      <c r="S52" s="42" t="s">
        <v>463</v>
      </c>
      <c r="T52" s="91" t="s">
        <v>412</v>
      </c>
      <c r="U52" s="91">
        <v>0</v>
      </c>
    </row>
    <row r="53" spans="1:21" ht="57.6" x14ac:dyDescent="0.3">
      <c r="A53" s="8" t="s">
        <v>2</v>
      </c>
      <c r="B53" s="8" t="s">
        <v>1227</v>
      </c>
      <c r="C53" s="8" t="s">
        <v>1231</v>
      </c>
      <c r="D53" s="183" t="s">
        <v>1251</v>
      </c>
      <c r="E53" s="184"/>
      <c r="F53" s="8" t="s">
        <v>1250</v>
      </c>
      <c r="G53" s="8" t="s">
        <v>454</v>
      </c>
      <c r="H53" s="81" t="s">
        <v>1197</v>
      </c>
      <c r="I53" s="81" t="s">
        <v>1334</v>
      </c>
      <c r="J53" s="68" t="s">
        <v>455</v>
      </c>
      <c r="K53" s="82" t="s">
        <v>393</v>
      </c>
      <c r="L53" s="11" t="s">
        <v>883</v>
      </c>
      <c r="M53" s="81" t="s">
        <v>1343</v>
      </c>
      <c r="N53" s="81" t="s">
        <v>1342</v>
      </c>
      <c r="O53" s="81" t="s">
        <v>395</v>
      </c>
      <c r="P53" s="8" t="s">
        <v>396</v>
      </c>
      <c r="Q53" s="8" t="s">
        <v>397</v>
      </c>
      <c r="R53" s="15" t="s">
        <v>10</v>
      </c>
      <c r="S53" s="15" t="s">
        <v>11</v>
      </c>
      <c r="T53" s="15" t="s">
        <v>12</v>
      </c>
      <c r="U53" s="15" t="s">
        <v>13</v>
      </c>
    </row>
    <row r="54" spans="1:21" s="41" customFormat="1" ht="46.95" customHeight="1" x14ac:dyDescent="0.3">
      <c r="A54" s="91" t="s">
        <v>884</v>
      </c>
      <c r="B54" s="18" t="s">
        <v>521</v>
      </c>
      <c r="C54" s="91" t="s">
        <v>524</v>
      </c>
      <c r="D54" s="185" t="s">
        <v>1252</v>
      </c>
      <c r="E54" s="186"/>
      <c r="F54" s="19" t="s">
        <v>522</v>
      </c>
      <c r="G54" s="19" t="s">
        <v>459</v>
      </c>
      <c r="H54" s="105">
        <f>VLOOKUP(A:A,'[2]Rubber Flooring'!$A:$G,7,FALSE)</f>
        <v>12.866400000000002</v>
      </c>
      <c r="I54" s="105">
        <f>(H54*5%)+H54</f>
        <v>13.509720000000002</v>
      </c>
      <c r="J54" s="21">
        <f>VLOOKUP(A:A,'[2]Rubber Flooring'!$A:$K,11,FALSE)</f>
        <v>6.5532000000000012</v>
      </c>
      <c r="K54" s="105">
        <v>0.5</v>
      </c>
      <c r="L54" s="21">
        <f t="shared" ref="L54:L73" si="5">J54+K54</f>
        <v>7.0532000000000012</v>
      </c>
      <c r="M54" s="105">
        <f t="shared" ref="M54:M73" si="6">L54*1.3</f>
        <v>9.1691600000000015</v>
      </c>
      <c r="N54" s="105">
        <f>(M54*4%)+M54</f>
        <v>9.535926400000001</v>
      </c>
      <c r="O54" s="74">
        <f t="shared" si="4"/>
        <v>0.29414329830670066</v>
      </c>
      <c r="P54" s="19" t="s">
        <v>523</v>
      </c>
      <c r="Q54" s="42" t="s">
        <v>408</v>
      </c>
      <c r="R54" s="42" t="s">
        <v>462</v>
      </c>
      <c r="S54" s="42" t="s">
        <v>463</v>
      </c>
      <c r="T54" s="91" t="s">
        <v>412</v>
      </c>
      <c r="U54" s="91">
        <v>0</v>
      </c>
    </row>
    <row r="55" spans="1:21" s="41" customFormat="1" ht="46.95" customHeight="1" x14ac:dyDescent="0.3">
      <c r="A55" s="91" t="s">
        <v>880</v>
      </c>
      <c r="B55" s="18" t="s">
        <v>1256</v>
      </c>
      <c r="C55" s="91" t="s">
        <v>524</v>
      </c>
      <c r="D55" s="185" t="s">
        <v>1253</v>
      </c>
      <c r="E55" s="186"/>
      <c r="F55" s="19" t="s">
        <v>525</v>
      </c>
      <c r="G55" s="19" t="s">
        <v>459</v>
      </c>
      <c r="H55" s="105">
        <f>VLOOKUP(A:A,'[2]Rubber Flooring'!$A:$G,7,FALSE)</f>
        <v>15.955200000000001</v>
      </c>
      <c r="I55" s="105">
        <f t="shared" ref="I55:I119" si="7">(H55*5%)+H55</f>
        <v>16.752960000000002</v>
      </c>
      <c r="J55" s="21">
        <f>VLOOKUP(A:A,'[2]Rubber Flooring'!$A:$K,11,FALSE)</f>
        <v>8.0975999999999999</v>
      </c>
      <c r="K55" s="105">
        <v>0.5</v>
      </c>
      <c r="L55" s="21">
        <f t="shared" si="5"/>
        <v>8.5975999999999999</v>
      </c>
      <c r="M55" s="105">
        <f t="shared" si="6"/>
        <v>11.176880000000001</v>
      </c>
      <c r="N55" s="105">
        <f t="shared" ref="N55:N119" si="8">(M55*4%)+M55</f>
        <v>11.623955200000001</v>
      </c>
      <c r="O55" s="74">
        <f t="shared" si="4"/>
        <v>0.30615513915152903</v>
      </c>
      <c r="P55" s="19" t="s">
        <v>523</v>
      </c>
      <c r="Q55" s="42" t="s">
        <v>408</v>
      </c>
      <c r="R55" s="42" t="s">
        <v>462</v>
      </c>
      <c r="S55" s="42" t="s">
        <v>463</v>
      </c>
      <c r="T55" s="91" t="s">
        <v>412</v>
      </c>
      <c r="U55" s="91">
        <v>0</v>
      </c>
    </row>
    <row r="56" spans="1:21" s="41" customFormat="1" ht="46.95" customHeight="1" x14ac:dyDescent="0.3">
      <c r="A56" s="91" t="s">
        <v>885</v>
      </c>
      <c r="B56" s="18" t="s">
        <v>1257</v>
      </c>
      <c r="C56" s="91" t="s">
        <v>526</v>
      </c>
      <c r="D56" s="185" t="s">
        <v>1254</v>
      </c>
      <c r="E56" s="186"/>
      <c r="F56" s="19" t="s">
        <v>525</v>
      </c>
      <c r="G56" s="19" t="s">
        <v>459</v>
      </c>
      <c r="H56" s="105">
        <f>VLOOKUP(A:A,'[2]Rubber Flooring'!$A:$G,7,FALSE)</f>
        <v>15.220800000000002</v>
      </c>
      <c r="I56" s="105">
        <f t="shared" si="7"/>
        <v>15.981840000000002</v>
      </c>
      <c r="J56" s="21">
        <f>VLOOKUP(A:A,'[2]Rubber Flooring'!$A:$K,11,FALSE)</f>
        <v>7.7304000000000013</v>
      </c>
      <c r="K56" s="105">
        <v>0.5</v>
      </c>
      <c r="L56" s="21">
        <f t="shared" si="5"/>
        <v>8.2304000000000013</v>
      </c>
      <c r="M56" s="105">
        <f t="shared" si="6"/>
        <v>10.699520000000001</v>
      </c>
      <c r="N56" s="105">
        <f t="shared" si="8"/>
        <v>11.127500800000002</v>
      </c>
      <c r="O56" s="74">
        <f t="shared" si="4"/>
        <v>0.30374094597368012</v>
      </c>
      <c r="P56" s="19" t="s">
        <v>523</v>
      </c>
      <c r="Q56" s="42" t="s">
        <v>807</v>
      </c>
      <c r="R56" s="42" t="s">
        <v>808</v>
      </c>
      <c r="S56" s="42" t="s">
        <v>463</v>
      </c>
      <c r="T56" s="91" t="s">
        <v>412</v>
      </c>
      <c r="U56" s="91">
        <v>0</v>
      </c>
    </row>
    <row r="57" spans="1:21" s="41" customFormat="1" ht="46.95" customHeight="1" x14ac:dyDescent="0.3">
      <c r="A57" s="91" t="s">
        <v>527</v>
      </c>
      <c r="B57" s="18" t="s">
        <v>1258</v>
      </c>
      <c r="C57" s="91" t="s">
        <v>526</v>
      </c>
      <c r="D57" s="185" t="s">
        <v>1255</v>
      </c>
      <c r="E57" s="186"/>
      <c r="F57" s="19" t="s">
        <v>525</v>
      </c>
      <c r="G57" s="19" t="s">
        <v>459</v>
      </c>
      <c r="H57" s="105">
        <f>VLOOKUP(A:A,'[2]Rubber Flooring'!$A:$G,7,FALSE)</f>
        <v>19.520799999999991</v>
      </c>
      <c r="I57" s="105">
        <f t="shared" si="7"/>
        <v>20.496839999999992</v>
      </c>
      <c r="J57" s="21">
        <f>VLOOKUP(A:A,'[2]Rubber Flooring'!$A:$K,11,FALSE)</f>
        <v>9.8803999999999945</v>
      </c>
      <c r="K57" s="105">
        <v>0.5</v>
      </c>
      <c r="L57" s="21">
        <f t="shared" si="5"/>
        <v>10.380399999999995</v>
      </c>
      <c r="M57" s="105">
        <f t="shared" si="6"/>
        <v>13.494519999999993</v>
      </c>
      <c r="N57" s="105">
        <f t="shared" si="8"/>
        <v>14.034300799999992</v>
      </c>
      <c r="O57" s="74">
        <f t="shared" si="4"/>
        <v>0.31529441611487441</v>
      </c>
      <c r="P57" s="19" t="s">
        <v>523</v>
      </c>
      <c r="Q57" s="42" t="s">
        <v>807</v>
      </c>
      <c r="R57" s="42" t="s">
        <v>808</v>
      </c>
      <c r="S57" s="42" t="s">
        <v>463</v>
      </c>
      <c r="T57" s="91" t="s">
        <v>412</v>
      </c>
      <c r="U57" s="91">
        <v>0</v>
      </c>
    </row>
    <row r="58" spans="1:21" s="41" customFormat="1" ht="46.95" customHeight="1" x14ac:dyDescent="0.3">
      <c r="A58" s="91" t="s">
        <v>886</v>
      </c>
      <c r="B58" s="18" t="s">
        <v>1259</v>
      </c>
      <c r="C58" s="91" t="s">
        <v>526</v>
      </c>
      <c r="D58" s="185" t="s">
        <v>1261</v>
      </c>
      <c r="E58" s="186"/>
      <c r="F58" s="19" t="s">
        <v>525</v>
      </c>
      <c r="G58" s="19" t="s">
        <v>459</v>
      </c>
      <c r="H58" s="105">
        <f>VLOOKUP(A:A,'[2]Rubber Flooring'!$A:$G,7,FALSE)</f>
        <v>16.3872</v>
      </c>
      <c r="I58" s="105">
        <f t="shared" si="7"/>
        <v>17.20656</v>
      </c>
      <c r="J58" s="21">
        <f>VLOOKUP(A:A,'[2]Rubber Flooring'!$A:$K,11,FALSE)</f>
        <v>8.3135999999999992</v>
      </c>
      <c r="K58" s="105">
        <v>0.5</v>
      </c>
      <c r="L58" s="21">
        <f t="shared" si="5"/>
        <v>8.8135999999999992</v>
      </c>
      <c r="M58" s="105">
        <f t="shared" si="6"/>
        <v>11.45768</v>
      </c>
      <c r="N58" s="105">
        <f t="shared" si="8"/>
        <v>11.9159872</v>
      </c>
      <c r="O58" s="74">
        <f t="shared" si="4"/>
        <v>0.30747417264113219</v>
      </c>
      <c r="P58" s="19" t="s">
        <v>523</v>
      </c>
      <c r="Q58" s="42" t="s">
        <v>807</v>
      </c>
      <c r="R58" s="42" t="s">
        <v>808</v>
      </c>
      <c r="S58" s="42" t="s">
        <v>463</v>
      </c>
      <c r="T58" s="91" t="s">
        <v>412</v>
      </c>
      <c r="U58" s="91">
        <v>0</v>
      </c>
    </row>
    <row r="59" spans="1:21" s="41" customFormat="1" ht="46.95" customHeight="1" x14ac:dyDescent="0.3">
      <c r="A59" s="91" t="s">
        <v>528</v>
      </c>
      <c r="B59" s="18" t="s">
        <v>1260</v>
      </c>
      <c r="C59" s="91" t="s">
        <v>526</v>
      </c>
      <c r="D59" s="185" t="s">
        <v>1262</v>
      </c>
      <c r="E59" s="186"/>
      <c r="F59" s="19" t="s">
        <v>525</v>
      </c>
      <c r="G59" s="19" t="s">
        <v>459</v>
      </c>
      <c r="H59" s="105">
        <f>VLOOKUP(A:A,'[2]Rubber Flooring'!$A:$G,7,FALSE)</f>
        <v>20.68719999999999</v>
      </c>
      <c r="I59" s="105">
        <f t="shared" si="7"/>
        <v>21.72155999999999</v>
      </c>
      <c r="J59" s="21">
        <f>VLOOKUP(A:A,'[2]Rubber Flooring'!$A:$K,11,FALSE)</f>
        <v>10.463599999999994</v>
      </c>
      <c r="K59" s="105">
        <v>0.5</v>
      </c>
      <c r="L59" s="21">
        <f t="shared" si="5"/>
        <v>10.963599999999994</v>
      </c>
      <c r="M59" s="105">
        <f t="shared" si="6"/>
        <v>14.252679999999993</v>
      </c>
      <c r="N59" s="105">
        <f t="shared" si="8"/>
        <v>14.822787199999992</v>
      </c>
      <c r="O59" s="74">
        <f t="shared" si="4"/>
        <v>0.31760024602284559</v>
      </c>
      <c r="P59" s="19" t="s">
        <v>523</v>
      </c>
      <c r="Q59" s="42" t="s">
        <v>807</v>
      </c>
      <c r="R59" s="42" t="s">
        <v>808</v>
      </c>
      <c r="S59" s="42" t="s">
        <v>463</v>
      </c>
      <c r="T59" s="91" t="s">
        <v>412</v>
      </c>
      <c r="U59" s="91">
        <v>0</v>
      </c>
    </row>
    <row r="60" spans="1:21" s="41" customFormat="1" ht="46.95" customHeight="1" x14ac:dyDescent="0.3">
      <c r="A60" s="91" t="s">
        <v>529</v>
      </c>
      <c r="B60" s="18" t="s">
        <v>530</v>
      </c>
      <c r="C60" s="91" t="s">
        <v>526</v>
      </c>
      <c r="D60" s="185" t="s">
        <v>1263</v>
      </c>
      <c r="E60" s="186"/>
      <c r="F60" s="19" t="s">
        <v>525</v>
      </c>
      <c r="G60" s="19" t="s">
        <v>459</v>
      </c>
      <c r="H60" s="105">
        <f>VLOOKUP(A:A,'[2]Rubber Flooring'!$A:$G,7,FALSE)</f>
        <v>17.920799999999993</v>
      </c>
      <c r="I60" s="105">
        <f t="shared" si="7"/>
        <v>18.816839999999992</v>
      </c>
      <c r="J60" s="21">
        <f>VLOOKUP(A:A,'[2]Rubber Flooring'!$A:$K,11,FALSE)</f>
        <v>9.0803999999999956</v>
      </c>
      <c r="K60" s="105">
        <v>0.5</v>
      </c>
      <c r="L60" s="21">
        <f t="shared" si="5"/>
        <v>9.5803999999999956</v>
      </c>
      <c r="M60" s="105">
        <f t="shared" si="6"/>
        <v>12.454519999999995</v>
      </c>
      <c r="N60" s="105">
        <f t="shared" si="8"/>
        <v>12.952700799999995</v>
      </c>
      <c r="O60" s="74">
        <f t="shared" si="4"/>
        <v>0.31164314518271929</v>
      </c>
      <c r="P60" s="19" t="s">
        <v>523</v>
      </c>
      <c r="Q60" s="42" t="s">
        <v>807</v>
      </c>
      <c r="R60" s="42" t="s">
        <v>808</v>
      </c>
      <c r="S60" s="42" t="s">
        <v>463</v>
      </c>
      <c r="T60" s="91" t="s">
        <v>412</v>
      </c>
      <c r="U60" s="91">
        <v>0</v>
      </c>
    </row>
    <row r="61" spans="1:21" s="41" customFormat="1" ht="46.95" customHeight="1" x14ac:dyDescent="0.3">
      <c r="A61" s="91" t="s">
        <v>887</v>
      </c>
      <c r="B61" s="18" t="s">
        <v>1249</v>
      </c>
      <c r="C61" s="91" t="s">
        <v>526</v>
      </c>
      <c r="D61" s="185" t="s">
        <v>1264</v>
      </c>
      <c r="E61" s="186"/>
      <c r="F61" s="19" t="s">
        <v>525</v>
      </c>
      <c r="G61" s="19" t="s">
        <v>459</v>
      </c>
      <c r="H61" s="105">
        <f>VLOOKUP(A:A,'[2]Rubber Flooring'!$A:$G,7,FALSE)</f>
        <v>22.220799999999993</v>
      </c>
      <c r="I61" s="105">
        <f t="shared" si="7"/>
        <v>23.331839999999993</v>
      </c>
      <c r="J61" s="21">
        <f>VLOOKUP(A:A,'[2]Rubber Flooring'!$A:$K,11,FALSE)</f>
        <v>11.230399999999996</v>
      </c>
      <c r="K61" s="105">
        <v>0.5</v>
      </c>
      <c r="L61" s="21">
        <f>J61+K61</f>
        <v>11.730399999999996</v>
      </c>
      <c r="M61" s="105">
        <f>L61*1.3</f>
        <v>15.249519999999995</v>
      </c>
      <c r="N61" s="105">
        <f t="shared" si="8"/>
        <v>15.859500799999996</v>
      </c>
      <c r="O61" s="74">
        <f t="shared" si="4"/>
        <v>0.32026360544217686</v>
      </c>
      <c r="P61" s="19" t="s">
        <v>523</v>
      </c>
      <c r="Q61" s="42" t="s">
        <v>807</v>
      </c>
      <c r="R61" s="42" t="s">
        <v>808</v>
      </c>
      <c r="S61" s="42" t="s">
        <v>463</v>
      </c>
      <c r="T61" s="91" t="s">
        <v>412</v>
      </c>
      <c r="U61" s="91">
        <v>0</v>
      </c>
    </row>
    <row r="62" spans="1:21" s="41" customFormat="1" ht="46.95" customHeight="1" x14ac:dyDescent="0.3">
      <c r="A62" s="91" t="s">
        <v>888</v>
      </c>
      <c r="B62" s="18" t="s">
        <v>531</v>
      </c>
      <c r="C62" s="91" t="s">
        <v>526</v>
      </c>
      <c r="D62" s="185" t="s">
        <v>1265</v>
      </c>
      <c r="E62" s="186"/>
      <c r="F62" s="19" t="s">
        <v>532</v>
      </c>
      <c r="G62" s="19" t="s">
        <v>459</v>
      </c>
      <c r="H62" s="105">
        <f>VLOOKUP(A:A,'[2]Rubber Flooring'!$A:$G,7,FALSE)</f>
        <v>16.797599999999996</v>
      </c>
      <c r="I62" s="105">
        <f t="shared" si="7"/>
        <v>17.637479999999996</v>
      </c>
      <c r="J62" s="21">
        <f>VLOOKUP(A:A,'[2]Rubber Flooring'!$A:$K,11,FALSE)</f>
        <v>8.518799999999997</v>
      </c>
      <c r="K62" s="105">
        <v>0.5</v>
      </c>
      <c r="L62" s="21">
        <f t="shared" si="5"/>
        <v>9.018799999999997</v>
      </c>
      <c r="M62" s="105">
        <f t="shared" si="6"/>
        <v>11.724439999999996</v>
      </c>
      <c r="N62" s="105">
        <f t="shared" si="8"/>
        <v>12.193417599999997</v>
      </c>
      <c r="O62" s="74">
        <f t="shared" si="4"/>
        <v>0.30866441237637127</v>
      </c>
      <c r="P62" s="19" t="s">
        <v>523</v>
      </c>
      <c r="Q62" s="42" t="s">
        <v>479</v>
      </c>
      <c r="R62" s="42" t="s">
        <v>808</v>
      </c>
      <c r="S62" s="42" t="s">
        <v>463</v>
      </c>
      <c r="T62" s="91" t="s">
        <v>412</v>
      </c>
      <c r="U62" s="91">
        <v>0</v>
      </c>
    </row>
    <row r="63" spans="1:21" s="41" customFormat="1" ht="46.95" customHeight="1" x14ac:dyDescent="0.3">
      <c r="A63" s="91" t="s">
        <v>533</v>
      </c>
      <c r="B63" s="18" t="s">
        <v>1223</v>
      </c>
      <c r="C63" s="91" t="s">
        <v>526</v>
      </c>
      <c r="D63" s="185" t="s">
        <v>1266</v>
      </c>
      <c r="E63" s="186"/>
      <c r="F63" s="19" t="s">
        <v>532</v>
      </c>
      <c r="G63" s="19" t="s">
        <v>459</v>
      </c>
      <c r="H63" s="105">
        <f>VLOOKUP(A:A,'[2]Rubber Flooring'!$A:$G,7,FALSE)</f>
        <v>21.097599999999993</v>
      </c>
      <c r="I63" s="105">
        <f t="shared" si="7"/>
        <v>22.152479999999994</v>
      </c>
      <c r="J63" s="21">
        <f>VLOOKUP(A:A,'[2]Rubber Flooring'!$A:$K,11,FALSE)</f>
        <v>10.668799999999996</v>
      </c>
      <c r="K63" s="105">
        <v>0.5</v>
      </c>
      <c r="L63" s="21">
        <f t="shared" si="5"/>
        <v>11.168799999999996</v>
      </c>
      <c r="M63" s="105">
        <f t="shared" si="6"/>
        <v>14.519439999999994</v>
      </c>
      <c r="N63" s="105">
        <f t="shared" si="8"/>
        <v>15.100217599999993</v>
      </c>
      <c r="O63" s="74">
        <f t="shared" si="4"/>
        <v>0.31835092052898828</v>
      </c>
      <c r="P63" s="19" t="s">
        <v>523</v>
      </c>
      <c r="Q63" s="42" t="s">
        <v>479</v>
      </c>
      <c r="R63" s="42" t="s">
        <v>808</v>
      </c>
      <c r="S63" s="42" t="s">
        <v>463</v>
      </c>
      <c r="T63" s="91" t="s">
        <v>412</v>
      </c>
      <c r="U63" s="91">
        <v>0</v>
      </c>
    </row>
    <row r="64" spans="1:21" s="41" customFormat="1" ht="46.95" customHeight="1" x14ac:dyDescent="0.3">
      <c r="A64" s="91" t="s">
        <v>889</v>
      </c>
      <c r="B64" s="18" t="s">
        <v>534</v>
      </c>
      <c r="C64" s="91" t="s">
        <v>536</v>
      </c>
      <c r="D64" s="185" t="s">
        <v>1267</v>
      </c>
      <c r="E64" s="186"/>
      <c r="F64" s="19" t="s">
        <v>525</v>
      </c>
      <c r="G64" s="19" t="s">
        <v>459</v>
      </c>
      <c r="H64" s="105">
        <f>VLOOKUP(A:A,'[2]Rubber Flooring'!$A:$G,7,FALSE)</f>
        <v>15.760800000000001</v>
      </c>
      <c r="I64" s="105">
        <f t="shared" si="7"/>
        <v>16.548840000000002</v>
      </c>
      <c r="J64" s="21">
        <f>VLOOKUP(A:A,'[2]Rubber Flooring'!$A:$K,11,FALSE)</f>
        <v>8.0004000000000008</v>
      </c>
      <c r="K64" s="105">
        <v>0.5</v>
      </c>
      <c r="L64" s="21">
        <f t="shared" si="5"/>
        <v>8.5004000000000008</v>
      </c>
      <c r="M64" s="105">
        <f t="shared" si="6"/>
        <v>11.050520000000002</v>
      </c>
      <c r="N64" s="105">
        <f t="shared" si="8"/>
        <v>11.492540800000002</v>
      </c>
      <c r="O64" s="74">
        <f t="shared" si="4"/>
        <v>0.305537983326928</v>
      </c>
      <c r="P64" s="20" t="s">
        <v>535</v>
      </c>
      <c r="Q64" s="42" t="s">
        <v>547</v>
      </c>
      <c r="R64" s="42" t="s">
        <v>462</v>
      </c>
      <c r="S64" s="42" t="s">
        <v>463</v>
      </c>
      <c r="T64" s="91" t="s">
        <v>412</v>
      </c>
      <c r="U64" s="91" t="s">
        <v>1006</v>
      </c>
    </row>
    <row r="65" spans="1:21" s="41" customFormat="1" ht="46.95" customHeight="1" x14ac:dyDescent="0.3">
      <c r="A65" s="91" t="s">
        <v>890</v>
      </c>
      <c r="B65" s="18" t="s">
        <v>537</v>
      </c>
      <c r="C65" s="91" t="s">
        <v>536</v>
      </c>
      <c r="D65" s="185" t="s">
        <v>1267</v>
      </c>
      <c r="E65" s="186"/>
      <c r="F65" s="19" t="s">
        <v>525</v>
      </c>
      <c r="G65" s="19" t="s">
        <v>459</v>
      </c>
      <c r="H65" s="105">
        <f>VLOOKUP(A:A,'[2]Rubber Flooring'!$A:$G,7,FALSE)</f>
        <v>13.104000000000003</v>
      </c>
      <c r="I65" s="105">
        <f t="shared" si="7"/>
        <v>13.759200000000003</v>
      </c>
      <c r="J65" s="21">
        <f>VLOOKUP(A:A,'[2]Rubber Flooring'!$A:$K,11,FALSE)</f>
        <v>6.6720000000000015</v>
      </c>
      <c r="K65" s="105">
        <v>0.5</v>
      </c>
      <c r="L65" s="21">
        <f t="shared" si="5"/>
        <v>7.1720000000000015</v>
      </c>
      <c r="M65" s="105">
        <f t="shared" si="6"/>
        <v>9.3236000000000026</v>
      </c>
      <c r="N65" s="105">
        <f t="shared" si="8"/>
        <v>9.6965440000000029</v>
      </c>
      <c r="O65" s="74">
        <f t="shared" si="4"/>
        <v>0.29526832955404381</v>
      </c>
      <c r="P65" s="20" t="s">
        <v>535</v>
      </c>
      <c r="Q65" s="42" t="s">
        <v>547</v>
      </c>
      <c r="R65" s="42" t="s">
        <v>462</v>
      </c>
      <c r="S65" s="42" t="s">
        <v>463</v>
      </c>
      <c r="T65" s="91" t="s">
        <v>412</v>
      </c>
      <c r="U65" s="91" t="s">
        <v>1006</v>
      </c>
    </row>
    <row r="66" spans="1:21" s="41" customFormat="1" ht="46.95" customHeight="1" x14ac:dyDescent="0.3">
      <c r="A66" s="91" t="s">
        <v>891</v>
      </c>
      <c r="B66" s="18" t="s">
        <v>538</v>
      </c>
      <c r="C66" s="91" t="s">
        <v>536</v>
      </c>
      <c r="D66" s="185" t="s">
        <v>1268</v>
      </c>
      <c r="E66" s="186"/>
      <c r="F66" s="19" t="s">
        <v>525</v>
      </c>
      <c r="G66" s="19" t="s">
        <v>459</v>
      </c>
      <c r="H66" s="105">
        <f>VLOOKUP(A:A,'[2]Rubber Flooring'!$A:$G,7,FALSE)</f>
        <v>12.110400000000002</v>
      </c>
      <c r="I66" s="105">
        <f t="shared" si="7"/>
        <v>12.715920000000002</v>
      </c>
      <c r="J66" s="21">
        <f>VLOOKUP(A:A,'[2]Rubber Flooring'!$A:$K,11,FALSE)</f>
        <v>6.1752000000000011</v>
      </c>
      <c r="K66" s="105">
        <v>0.5</v>
      </c>
      <c r="L66" s="21">
        <f t="shared" si="5"/>
        <v>6.6752000000000011</v>
      </c>
      <c r="M66" s="105">
        <f t="shared" si="6"/>
        <v>8.677760000000001</v>
      </c>
      <c r="N66" s="105">
        <f t="shared" si="8"/>
        <v>9.0248704000000011</v>
      </c>
      <c r="O66" s="74">
        <f t="shared" si="4"/>
        <v>0.29026996080503814</v>
      </c>
      <c r="P66" s="20" t="s">
        <v>535</v>
      </c>
      <c r="Q66" s="42" t="s">
        <v>547</v>
      </c>
      <c r="R66" s="42" t="s">
        <v>462</v>
      </c>
      <c r="S66" s="42" t="s">
        <v>463</v>
      </c>
      <c r="T66" s="91" t="s">
        <v>412</v>
      </c>
      <c r="U66" s="91" t="s">
        <v>1006</v>
      </c>
    </row>
    <row r="67" spans="1:21" s="41" customFormat="1" ht="46.95" customHeight="1" x14ac:dyDescent="0.3">
      <c r="A67" s="91" t="s">
        <v>892</v>
      </c>
      <c r="B67" s="18" t="s">
        <v>539</v>
      </c>
      <c r="C67" s="91" t="s">
        <v>536</v>
      </c>
      <c r="D67" s="185" t="s">
        <v>1268</v>
      </c>
      <c r="E67" s="186"/>
      <c r="F67" s="19" t="s">
        <v>525</v>
      </c>
      <c r="G67" s="19" t="s">
        <v>459</v>
      </c>
      <c r="H67" s="105">
        <f>VLOOKUP(A:A,'[2]Rubber Flooring'!$A:$G,7,FALSE)</f>
        <v>14.767200000000003</v>
      </c>
      <c r="I67" s="105">
        <f t="shared" si="7"/>
        <v>15.505560000000003</v>
      </c>
      <c r="J67" s="21">
        <f>VLOOKUP(A:A,'[2]Rubber Flooring'!$A:$K,11,FALSE)</f>
        <v>7.5036000000000014</v>
      </c>
      <c r="K67" s="105">
        <v>0.5</v>
      </c>
      <c r="L67" s="21">
        <f t="shared" si="5"/>
        <v>8.0036000000000023</v>
      </c>
      <c r="M67" s="105">
        <f t="shared" si="6"/>
        <v>10.404680000000003</v>
      </c>
      <c r="N67" s="105">
        <f t="shared" si="8"/>
        <v>10.820867200000002</v>
      </c>
      <c r="O67" s="74">
        <f t="shared" si="4"/>
        <v>0.30212986825371024</v>
      </c>
      <c r="P67" s="20" t="s">
        <v>535</v>
      </c>
      <c r="Q67" s="42" t="s">
        <v>547</v>
      </c>
      <c r="R67" s="42" t="s">
        <v>462</v>
      </c>
      <c r="S67" s="42" t="s">
        <v>463</v>
      </c>
      <c r="T67" s="91" t="s">
        <v>412</v>
      </c>
      <c r="U67" s="91" t="s">
        <v>1006</v>
      </c>
    </row>
    <row r="68" spans="1:21" s="41" customFormat="1" ht="46.95" customHeight="1" x14ac:dyDescent="0.3">
      <c r="A68" s="91" t="s">
        <v>893</v>
      </c>
      <c r="B68" s="18" t="s">
        <v>540</v>
      </c>
      <c r="C68" s="91" t="s">
        <v>536</v>
      </c>
      <c r="D68" s="185" t="s">
        <v>1269</v>
      </c>
      <c r="E68" s="186"/>
      <c r="F68" s="19" t="s">
        <v>541</v>
      </c>
      <c r="G68" s="19" t="s">
        <v>459</v>
      </c>
      <c r="H68" s="105">
        <f>VLOOKUP(A:A,'[2]Rubber Flooring'!$A:$G,7,FALSE)</f>
        <v>11.678400000000002</v>
      </c>
      <c r="I68" s="105">
        <f t="shared" si="7"/>
        <v>12.262320000000003</v>
      </c>
      <c r="J68" s="21">
        <f>VLOOKUP(A:A,'[2]Rubber Flooring'!$A:$K,11,FALSE)</f>
        <v>5.9592000000000009</v>
      </c>
      <c r="K68" s="105">
        <v>0.5</v>
      </c>
      <c r="L68" s="21">
        <f t="shared" si="5"/>
        <v>6.4592000000000009</v>
      </c>
      <c r="M68" s="105">
        <f t="shared" si="6"/>
        <v>8.3969600000000018</v>
      </c>
      <c r="N68" s="105">
        <f t="shared" si="8"/>
        <v>8.7328384000000021</v>
      </c>
      <c r="O68" s="74">
        <f t="shared" si="4"/>
        <v>0.28783147071679743</v>
      </c>
      <c r="P68" s="20" t="s">
        <v>535</v>
      </c>
      <c r="Q68" s="42" t="s">
        <v>547</v>
      </c>
      <c r="R68" s="42" t="s">
        <v>462</v>
      </c>
      <c r="S68" s="42" t="s">
        <v>463</v>
      </c>
      <c r="T68" s="91" t="s">
        <v>412</v>
      </c>
      <c r="U68" s="91" t="s">
        <v>1006</v>
      </c>
    </row>
    <row r="69" spans="1:21" s="41" customFormat="1" ht="46.95" customHeight="1" x14ac:dyDescent="0.3">
      <c r="A69" s="91" t="s">
        <v>894</v>
      </c>
      <c r="B69" s="18" t="s">
        <v>542</v>
      </c>
      <c r="C69" s="91" t="s">
        <v>536</v>
      </c>
      <c r="D69" s="185" t="s">
        <v>1269</v>
      </c>
      <c r="E69" s="186"/>
      <c r="F69" s="19" t="s">
        <v>541</v>
      </c>
      <c r="G69" s="19" t="s">
        <v>459</v>
      </c>
      <c r="H69" s="105">
        <f>VLOOKUP(A:A,'[2]Rubber Flooring'!$A:$G,7,FALSE)</f>
        <v>8.5896000000000008</v>
      </c>
      <c r="I69" s="105">
        <f t="shared" si="7"/>
        <v>9.0190800000000007</v>
      </c>
      <c r="J69" s="21">
        <f>VLOOKUP(A:A,'[2]Rubber Flooring'!$A:$K,11,FALSE)</f>
        <v>4.4148000000000005</v>
      </c>
      <c r="K69" s="105">
        <v>0.5</v>
      </c>
      <c r="L69" s="21">
        <f t="shared" si="5"/>
        <v>4.9148000000000005</v>
      </c>
      <c r="M69" s="105">
        <f t="shared" si="6"/>
        <v>6.3892400000000009</v>
      </c>
      <c r="N69" s="105">
        <f t="shared" si="8"/>
        <v>6.6448096000000012</v>
      </c>
      <c r="O69" s="74">
        <f t="shared" si="4"/>
        <v>0.26324973278871006</v>
      </c>
      <c r="P69" s="20" t="s">
        <v>535</v>
      </c>
      <c r="Q69" s="42" t="s">
        <v>547</v>
      </c>
      <c r="R69" s="42" t="s">
        <v>462</v>
      </c>
      <c r="S69" s="42" t="s">
        <v>463</v>
      </c>
      <c r="T69" s="91" t="s">
        <v>412</v>
      </c>
      <c r="U69" s="91" t="s">
        <v>1006</v>
      </c>
    </row>
    <row r="70" spans="1:21" s="41" customFormat="1" ht="46.95" customHeight="1" x14ac:dyDescent="0.3">
      <c r="A70" s="91" t="s">
        <v>895</v>
      </c>
      <c r="B70" s="92" t="s">
        <v>543</v>
      </c>
      <c r="C70" s="91" t="s">
        <v>548</v>
      </c>
      <c r="D70" s="185" t="s">
        <v>1270</v>
      </c>
      <c r="E70" s="186"/>
      <c r="F70" s="19" t="s">
        <v>544</v>
      </c>
      <c r="G70" s="19" t="s">
        <v>545</v>
      </c>
      <c r="H70" s="105">
        <f>VLOOKUP(A:A,[2]StairTreadRiserStringerNosing!$A:$G,7,FALSE)</f>
        <v>34.621353683510399</v>
      </c>
      <c r="I70" s="105">
        <f t="shared" si="7"/>
        <v>36.35242136768592</v>
      </c>
      <c r="J70" s="21">
        <f>VLOOKUP(A:A,[2]StairTreadRiserStringerNosing!$A:$K,11,FALSE)</f>
        <v>17.460676841755198</v>
      </c>
      <c r="K70" s="105">
        <v>0.25</v>
      </c>
      <c r="L70" s="21">
        <f t="shared" si="5"/>
        <v>17.710676841755198</v>
      </c>
      <c r="M70" s="105">
        <f t="shared" si="6"/>
        <v>23.023879894281759</v>
      </c>
      <c r="N70" s="105">
        <f t="shared" si="8"/>
        <v>23.944835090053029</v>
      </c>
      <c r="O70" s="74">
        <f t="shared" si="4"/>
        <v>0.34131388806639812</v>
      </c>
      <c r="P70" s="19" t="s">
        <v>546</v>
      </c>
      <c r="Q70" s="42" t="s">
        <v>807</v>
      </c>
      <c r="R70" s="42" t="s">
        <v>808</v>
      </c>
      <c r="S70" s="42" t="s">
        <v>463</v>
      </c>
      <c r="T70" s="91" t="s">
        <v>412</v>
      </c>
      <c r="U70" s="91">
        <v>0</v>
      </c>
    </row>
    <row r="71" spans="1:21" s="41" customFormat="1" ht="46.95" customHeight="1" x14ac:dyDescent="0.3">
      <c r="A71" s="91" t="s">
        <v>882</v>
      </c>
      <c r="B71" s="92" t="s">
        <v>1207</v>
      </c>
      <c r="C71" s="91" t="s">
        <v>548</v>
      </c>
      <c r="D71" s="185" t="s">
        <v>1271</v>
      </c>
      <c r="E71" s="186"/>
      <c r="F71" s="19" t="s">
        <v>544</v>
      </c>
      <c r="G71" s="19" t="s">
        <v>545</v>
      </c>
      <c r="H71" s="105">
        <f>VLOOKUP(A:A,[2]StairTreadRiserStringerNosing!$A:$G,7,FALSE)</f>
        <v>44.299445154289117</v>
      </c>
      <c r="I71" s="105">
        <f t="shared" si="7"/>
        <v>46.514417412003574</v>
      </c>
      <c r="J71" s="21">
        <f>VLOOKUP(A:A,[2]StairTreadRiserStringerNosing!$A:$K,11,FALSE)</f>
        <v>22.299722577144557</v>
      </c>
      <c r="K71" s="105">
        <v>0.25</v>
      </c>
      <c r="L71" s="21">
        <f>J71+K71</f>
        <v>22.549722577144557</v>
      </c>
      <c r="M71" s="105">
        <f>L71*1.3</f>
        <v>29.314639350287926</v>
      </c>
      <c r="N71" s="105">
        <f t="shared" si="8"/>
        <v>30.487224924299444</v>
      </c>
      <c r="O71" s="74">
        <f t="shared" si="4"/>
        <v>0.34456397348251278</v>
      </c>
      <c r="P71" s="19" t="s">
        <v>546</v>
      </c>
      <c r="Q71" s="42" t="s">
        <v>807</v>
      </c>
      <c r="R71" s="42" t="s">
        <v>808</v>
      </c>
      <c r="S71" s="42" t="s">
        <v>463</v>
      </c>
      <c r="T71" s="91" t="s">
        <v>412</v>
      </c>
      <c r="U71" s="91">
        <v>0</v>
      </c>
    </row>
    <row r="72" spans="1:21" s="41" customFormat="1" ht="46.95" customHeight="1" x14ac:dyDescent="0.3">
      <c r="A72" s="91" t="s">
        <v>895</v>
      </c>
      <c r="B72" s="92" t="s">
        <v>549</v>
      </c>
      <c r="C72" s="91" t="s">
        <v>548</v>
      </c>
      <c r="D72" s="185" t="s">
        <v>1271</v>
      </c>
      <c r="E72" s="186"/>
      <c r="F72" s="19" t="s">
        <v>544</v>
      </c>
      <c r="G72" s="19" t="s">
        <v>545</v>
      </c>
      <c r="H72" s="105">
        <f>VLOOKUP(A:A,[2]StairTreadRiserStringerNosing!$A:$G,7,FALSE)</f>
        <v>34.621353683510399</v>
      </c>
      <c r="I72" s="105">
        <f t="shared" si="7"/>
        <v>36.35242136768592</v>
      </c>
      <c r="J72" s="21">
        <f>VLOOKUP(A:A,[2]StairTreadRiserStringerNosing!$A:$K,11,FALSE)</f>
        <v>17.460676841755198</v>
      </c>
      <c r="K72" s="105">
        <v>0.25</v>
      </c>
      <c r="L72" s="21">
        <f t="shared" si="5"/>
        <v>17.710676841755198</v>
      </c>
      <c r="M72" s="105">
        <f t="shared" si="6"/>
        <v>23.023879894281759</v>
      </c>
      <c r="N72" s="105">
        <f t="shared" si="8"/>
        <v>23.944835090053029</v>
      </c>
      <c r="O72" s="74">
        <f t="shared" si="4"/>
        <v>0.34131388806639812</v>
      </c>
      <c r="P72" s="19" t="s">
        <v>546</v>
      </c>
      <c r="Q72" s="42" t="s">
        <v>807</v>
      </c>
      <c r="R72" s="42" t="s">
        <v>808</v>
      </c>
      <c r="S72" s="42" t="s">
        <v>463</v>
      </c>
      <c r="T72" s="91" t="s">
        <v>412</v>
      </c>
      <c r="U72" s="91">
        <v>0</v>
      </c>
    </row>
    <row r="73" spans="1:21" s="41" customFormat="1" ht="46.95" customHeight="1" x14ac:dyDescent="0.3">
      <c r="A73" s="91" t="s">
        <v>882</v>
      </c>
      <c r="B73" s="92" t="s">
        <v>1208</v>
      </c>
      <c r="C73" s="91" t="s">
        <v>548</v>
      </c>
      <c r="D73" s="185" t="s">
        <v>1271</v>
      </c>
      <c r="E73" s="186"/>
      <c r="F73" s="19" t="s">
        <v>544</v>
      </c>
      <c r="G73" s="19" t="s">
        <v>545</v>
      </c>
      <c r="H73" s="105">
        <f>VLOOKUP(A:A,[2]StairTreadRiserStringerNosing!$A:$G,7,FALSE)</f>
        <v>44.299445154289117</v>
      </c>
      <c r="I73" s="105">
        <f t="shared" si="7"/>
        <v>46.514417412003574</v>
      </c>
      <c r="J73" s="21">
        <f>VLOOKUP(A:A,[2]StairTreadRiserStringerNosing!$A:$K,11,FALSE)</f>
        <v>22.299722577144557</v>
      </c>
      <c r="K73" s="105">
        <v>0.25</v>
      </c>
      <c r="L73" s="21">
        <f t="shared" si="5"/>
        <v>22.549722577144557</v>
      </c>
      <c r="M73" s="105">
        <f t="shared" si="6"/>
        <v>29.314639350287926</v>
      </c>
      <c r="N73" s="105">
        <f t="shared" si="8"/>
        <v>30.487224924299444</v>
      </c>
      <c r="O73" s="74">
        <f t="shared" si="4"/>
        <v>0.34456397348251278</v>
      </c>
      <c r="P73" s="19" t="s">
        <v>546</v>
      </c>
      <c r="Q73" s="42" t="s">
        <v>807</v>
      </c>
      <c r="R73" s="42" t="s">
        <v>808</v>
      </c>
      <c r="S73" s="42" t="s">
        <v>463</v>
      </c>
      <c r="T73" s="91" t="s">
        <v>412</v>
      </c>
      <c r="U73" s="91">
        <v>0</v>
      </c>
    </row>
    <row r="74" spans="1:21" s="41" customFormat="1" ht="46.95" customHeight="1" x14ac:dyDescent="0.3">
      <c r="A74" s="91" t="s">
        <v>896</v>
      </c>
      <c r="B74" s="92" t="s">
        <v>550</v>
      </c>
      <c r="C74" s="91" t="s">
        <v>548</v>
      </c>
      <c r="D74" s="185" t="s">
        <v>1272</v>
      </c>
      <c r="E74" s="186"/>
      <c r="F74" s="19" t="s">
        <v>544</v>
      </c>
      <c r="G74" s="19" t="s">
        <v>545</v>
      </c>
      <c r="H74" s="105">
        <f>VLOOKUP(A:A,[2]StairTreadRiserStringerNosing!$A:$G,7,FALSE)</f>
        <v>26.43004148215568</v>
      </c>
      <c r="I74" s="105">
        <f t="shared" si="7"/>
        <v>27.751543556263464</v>
      </c>
      <c r="J74" s="21">
        <f>VLOOKUP(A:A,[2]StairTreadRiserStringerNosing!$A:$K,11,FALSE)</f>
        <v>13.36502074107784</v>
      </c>
      <c r="K74" s="105">
        <v>0.25</v>
      </c>
      <c r="L74" s="21">
        <f t="shared" ref="L74:L118" si="9">J74+K74</f>
        <v>13.61502074107784</v>
      </c>
      <c r="M74" s="105">
        <f t="shared" ref="M74:M118" si="10">L74*1.3</f>
        <v>17.699526963401194</v>
      </c>
      <c r="N74" s="105">
        <f t="shared" si="8"/>
        <v>18.407508041937241</v>
      </c>
      <c r="O74" s="74">
        <f t="shared" si="4"/>
        <v>0.33670327185160459</v>
      </c>
      <c r="P74" s="19" t="s">
        <v>546</v>
      </c>
      <c r="Q74" s="42" t="s">
        <v>807</v>
      </c>
      <c r="R74" s="42" t="s">
        <v>808</v>
      </c>
      <c r="S74" s="42" t="s">
        <v>463</v>
      </c>
      <c r="T74" s="91" t="s">
        <v>412</v>
      </c>
      <c r="U74" s="91">
        <v>0</v>
      </c>
    </row>
    <row r="75" spans="1:21" s="41" customFormat="1" ht="46.95" customHeight="1" x14ac:dyDescent="0.3">
      <c r="A75" s="91" t="s">
        <v>897</v>
      </c>
      <c r="B75" s="92" t="s">
        <v>1209</v>
      </c>
      <c r="C75" s="91" t="s">
        <v>548</v>
      </c>
      <c r="D75" s="185" t="s">
        <v>1273</v>
      </c>
      <c r="E75" s="186"/>
      <c r="F75" s="19" t="s">
        <v>544</v>
      </c>
      <c r="G75" s="19" t="s">
        <v>545</v>
      </c>
      <c r="H75" s="105">
        <f>VLOOKUP(A:A,[2]StairTreadRiserStringerNosing!$A:$G,7,FALSE)</f>
        <v>33.753063903523355</v>
      </c>
      <c r="I75" s="105">
        <f t="shared" si="7"/>
        <v>35.440717098699523</v>
      </c>
      <c r="J75" s="21">
        <f>VLOOKUP(A:A,[2]StairTreadRiserStringerNosing!$A:$K,11,FALSE)</f>
        <v>17.026531951761676</v>
      </c>
      <c r="K75" s="105">
        <v>0.25</v>
      </c>
      <c r="L75" s="21">
        <f>J75+K75</f>
        <v>17.276531951761676</v>
      </c>
      <c r="M75" s="105">
        <f>L75*1.3</f>
        <v>22.45949153729018</v>
      </c>
      <c r="N75" s="105">
        <f t="shared" si="8"/>
        <v>23.357871198781787</v>
      </c>
      <c r="O75" s="74">
        <f t="shared" si="4"/>
        <v>0.34093119126986032</v>
      </c>
      <c r="P75" s="19" t="s">
        <v>546</v>
      </c>
      <c r="Q75" s="42" t="s">
        <v>807</v>
      </c>
      <c r="R75" s="42" t="s">
        <v>808</v>
      </c>
      <c r="S75" s="42" t="s">
        <v>463</v>
      </c>
      <c r="T75" s="91" t="s">
        <v>412</v>
      </c>
      <c r="U75" s="91">
        <v>0</v>
      </c>
    </row>
    <row r="76" spans="1:21" s="41" customFormat="1" ht="46.95" customHeight="1" x14ac:dyDescent="0.3">
      <c r="A76" s="91" t="s">
        <v>898</v>
      </c>
      <c r="B76" s="92" t="s">
        <v>551</v>
      </c>
      <c r="C76" s="91" t="s">
        <v>526</v>
      </c>
      <c r="D76" s="185" t="s">
        <v>1272</v>
      </c>
      <c r="E76" s="186"/>
      <c r="F76" s="19" t="s">
        <v>544</v>
      </c>
      <c r="G76" s="19" t="s">
        <v>545</v>
      </c>
      <c r="H76" s="105">
        <f>VLOOKUP(A:A,[2]StairTreadRiserStringerNosing!$A:$G,7,FALSE)</f>
        <v>29.077657395900808</v>
      </c>
      <c r="I76" s="105">
        <f t="shared" si="7"/>
        <v>30.531540265695849</v>
      </c>
      <c r="J76" s="21">
        <f>VLOOKUP(A:A,[2]StairTreadRiserStringerNosing!$A:$K,11,FALSE)</f>
        <v>14.688828697950404</v>
      </c>
      <c r="K76" s="105">
        <v>0.25</v>
      </c>
      <c r="L76" s="21">
        <f t="shared" si="9"/>
        <v>14.938828697950404</v>
      </c>
      <c r="M76" s="105">
        <f t="shared" si="10"/>
        <v>19.420477307335528</v>
      </c>
      <c r="N76" s="105">
        <f t="shared" si="8"/>
        <v>20.19729639962895</v>
      </c>
      <c r="O76" s="74">
        <f t="shared" si="4"/>
        <v>0.33847764561285781</v>
      </c>
      <c r="P76" s="19" t="s">
        <v>546</v>
      </c>
      <c r="Q76" s="42" t="s">
        <v>807</v>
      </c>
      <c r="R76" s="42" t="s">
        <v>808</v>
      </c>
      <c r="S76" s="42" t="s">
        <v>463</v>
      </c>
      <c r="T76" s="91" t="s">
        <v>412</v>
      </c>
      <c r="U76" s="91">
        <v>0</v>
      </c>
    </row>
    <row r="77" spans="1:21" s="41" customFormat="1" ht="46.95" customHeight="1" x14ac:dyDescent="0.3">
      <c r="A77" s="91" t="s">
        <v>899</v>
      </c>
      <c r="B77" s="92" t="s">
        <v>881</v>
      </c>
      <c r="C77" s="91" t="s">
        <v>526</v>
      </c>
      <c r="D77" s="185" t="s">
        <v>1273</v>
      </c>
      <c r="E77" s="186"/>
      <c r="F77" s="19" t="s">
        <v>544</v>
      </c>
      <c r="G77" s="19" t="s">
        <v>545</v>
      </c>
      <c r="H77" s="105">
        <f>VLOOKUP(A:A,[2]StairTreadRiserStringerNosing!$A:$G,7,FALSE)</f>
        <v>37.252939632086523</v>
      </c>
      <c r="I77" s="105">
        <f t="shared" si="7"/>
        <v>39.115586613690851</v>
      </c>
      <c r="J77" s="21">
        <f>VLOOKUP(A:A,[2]StairTreadRiserStringerNosing!$A:$K,11,FALSE)</f>
        <v>18.77646981604326</v>
      </c>
      <c r="K77" s="105">
        <v>0.25</v>
      </c>
      <c r="L77" s="21">
        <f>J77+K77</f>
        <v>19.02646981604326</v>
      </c>
      <c r="M77" s="105">
        <f>L77*1.3</f>
        <v>24.734410760856239</v>
      </c>
      <c r="N77" s="105">
        <f t="shared" si="8"/>
        <v>25.723787191290487</v>
      </c>
      <c r="O77" s="74">
        <f t="shared" ref="O77:O132" si="11">(I77-N77)/I77</f>
        <v>0.34236478554339511</v>
      </c>
      <c r="P77" s="19" t="s">
        <v>546</v>
      </c>
      <c r="Q77" s="42" t="s">
        <v>807</v>
      </c>
      <c r="R77" s="42" t="s">
        <v>808</v>
      </c>
      <c r="S77" s="42" t="s">
        <v>463</v>
      </c>
      <c r="T77" s="91" t="s">
        <v>412</v>
      </c>
      <c r="U77" s="91">
        <v>0</v>
      </c>
    </row>
    <row r="78" spans="1:21" s="41" customFormat="1" ht="46.95" customHeight="1" x14ac:dyDescent="0.3">
      <c r="A78" s="91" t="s">
        <v>900</v>
      </c>
      <c r="B78" s="93" t="s">
        <v>552</v>
      </c>
      <c r="C78" s="91" t="s">
        <v>553</v>
      </c>
      <c r="D78" s="185" t="s">
        <v>1275</v>
      </c>
      <c r="E78" s="186"/>
      <c r="F78" s="19" t="s">
        <v>544</v>
      </c>
      <c r="G78" s="19" t="s">
        <v>545</v>
      </c>
      <c r="H78" s="105">
        <f>VLOOKUP(A:A,[2]StairTreadRiserStringerNosing!$A:$G,7,FALSE)</f>
        <v>18.41951166576235</v>
      </c>
      <c r="I78" s="105">
        <f t="shared" si="7"/>
        <v>19.340487249050469</v>
      </c>
      <c r="J78" s="21">
        <f>VLOOKUP(A:A,[2]StairTreadRiserStringerNosing!$A:$K,11,FALSE)</f>
        <v>9.3597558328811754</v>
      </c>
      <c r="K78" s="105">
        <v>0.25</v>
      </c>
      <c r="L78" s="21">
        <f t="shared" si="9"/>
        <v>9.6097558328811754</v>
      </c>
      <c r="M78" s="105">
        <f t="shared" si="10"/>
        <v>12.492682582745529</v>
      </c>
      <c r="N78" s="105">
        <f t="shared" si="8"/>
        <v>12.992389886055349</v>
      </c>
      <c r="O78" s="74">
        <f t="shared" si="11"/>
        <v>0.32822840920446733</v>
      </c>
      <c r="P78" s="19" t="s">
        <v>535</v>
      </c>
      <c r="Q78" s="42" t="s">
        <v>547</v>
      </c>
      <c r="R78" s="42" t="s">
        <v>462</v>
      </c>
      <c r="S78" s="42" t="s">
        <v>463</v>
      </c>
      <c r="T78" s="91" t="s">
        <v>462</v>
      </c>
      <c r="U78" s="91">
        <v>0</v>
      </c>
    </row>
    <row r="79" spans="1:21" s="41" customFormat="1" ht="46.95" customHeight="1" x14ac:dyDescent="0.3">
      <c r="A79" s="91" t="s">
        <v>901</v>
      </c>
      <c r="B79" s="93" t="s">
        <v>904</v>
      </c>
      <c r="C79" s="91" t="s">
        <v>553</v>
      </c>
      <c r="D79" s="185" t="s">
        <v>1276</v>
      </c>
      <c r="E79" s="186"/>
      <c r="F79" s="19" t="s">
        <v>544</v>
      </c>
      <c r="G79" s="19" t="s">
        <v>545</v>
      </c>
      <c r="H79" s="105">
        <f>VLOOKUP(A:A,[2]StairTreadRiserStringerNosing!$A:$G,7,FALSE)</f>
        <v>22.719327183939235</v>
      </c>
      <c r="I79" s="105">
        <f t="shared" si="7"/>
        <v>23.855293543136199</v>
      </c>
      <c r="J79" s="21">
        <f>VLOOKUP(A:A,[2]StairTreadRiserStringerNosing!$A:$K,11,FALSE)</f>
        <v>11.509663591969618</v>
      </c>
      <c r="K79" s="105">
        <v>0.25</v>
      </c>
      <c r="L79" s="21">
        <f t="shared" si="9"/>
        <v>11.759663591969618</v>
      </c>
      <c r="M79" s="105">
        <f t="shared" si="10"/>
        <v>15.287562669560504</v>
      </c>
      <c r="N79" s="105">
        <f t="shared" si="8"/>
        <v>15.899065176342924</v>
      </c>
      <c r="O79" s="74">
        <f t="shared" si="11"/>
        <v>0.33352045542455683</v>
      </c>
      <c r="P79" s="19" t="s">
        <v>535</v>
      </c>
      <c r="Q79" s="42" t="s">
        <v>547</v>
      </c>
      <c r="R79" s="42" t="s">
        <v>462</v>
      </c>
      <c r="S79" s="42" t="s">
        <v>463</v>
      </c>
      <c r="T79" s="91" t="s">
        <v>462</v>
      </c>
      <c r="U79" s="91">
        <v>0</v>
      </c>
    </row>
    <row r="80" spans="1:21" s="41" customFormat="1" ht="46.95" customHeight="1" x14ac:dyDescent="0.3">
      <c r="A80" s="91" t="s">
        <v>902</v>
      </c>
      <c r="B80" s="93" t="s">
        <v>554</v>
      </c>
      <c r="C80" s="91" t="s">
        <v>553</v>
      </c>
      <c r="D80" s="185" t="s">
        <v>1274</v>
      </c>
      <c r="E80" s="186"/>
      <c r="F80" s="19" t="s">
        <v>544</v>
      </c>
      <c r="G80" s="19" t="s">
        <v>545</v>
      </c>
      <c r="H80" s="105">
        <f>VLOOKUP(A:A,[2]StairTreadRiserStringerNosing!$A:$G,7,FALSE)</f>
        <v>14.288790016277815</v>
      </c>
      <c r="I80" s="105">
        <f t="shared" si="7"/>
        <v>15.003229517091706</v>
      </c>
      <c r="J80" s="21">
        <f>VLOOKUP(A:A,[2]StairTreadRiserStringerNosing!$A:$K,11,FALSE)</f>
        <v>7.294395008138908</v>
      </c>
      <c r="K80" s="105">
        <v>0.25</v>
      </c>
      <c r="L80" s="21">
        <f t="shared" si="9"/>
        <v>7.544395008138908</v>
      </c>
      <c r="M80" s="105">
        <f t="shared" si="10"/>
        <v>9.8077135105805802</v>
      </c>
      <c r="N80" s="105">
        <f t="shared" si="8"/>
        <v>10.200022051003803</v>
      </c>
      <c r="O80" s="74">
        <f t="shared" si="11"/>
        <v>0.32014490351001301</v>
      </c>
      <c r="P80" s="19" t="s">
        <v>535</v>
      </c>
      <c r="Q80" s="42" t="s">
        <v>547</v>
      </c>
      <c r="R80" s="42" t="s">
        <v>462</v>
      </c>
      <c r="S80" s="42" t="s">
        <v>463</v>
      </c>
      <c r="T80" s="91" t="s">
        <v>462</v>
      </c>
      <c r="U80" s="91">
        <v>0</v>
      </c>
    </row>
    <row r="81" spans="1:21" s="41" customFormat="1" ht="46.95" customHeight="1" x14ac:dyDescent="0.3">
      <c r="A81" s="91" t="s">
        <v>901</v>
      </c>
      <c r="B81" s="93" t="s">
        <v>905</v>
      </c>
      <c r="C81" s="91" t="s">
        <v>556</v>
      </c>
      <c r="D81" s="185" t="s">
        <v>1277</v>
      </c>
      <c r="E81" s="186"/>
      <c r="F81" s="19" t="s">
        <v>544</v>
      </c>
      <c r="G81" s="19" t="s">
        <v>545</v>
      </c>
      <c r="H81" s="105">
        <f>VLOOKUP(A:A,[2]StairTreadRiserStringerNosing!$A:$G,7,FALSE)</f>
        <v>22.719327183939235</v>
      </c>
      <c r="I81" s="105">
        <f t="shared" si="7"/>
        <v>23.855293543136199</v>
      </c>
      <c r="J81" s="21">
        <f>VLOOKUP(A:A,[2]StairTreadRiserStringerNosing!$A:$K,11,FALSE)</f>
        <v>11.509663591969618</v>
      </c>
      <c r="K81" s="105">
        <v>0.25</v>
      </c>
      <c r="L81" s="21">
        <f>J81+K81</f>
        <v>11.759663591969618</v>
      </c>
      <c r="M81" s="105">
        <f>L81*1.3</f>
        <v>15.287562669560504</v>
      </c>
      <c r="N81" s="105">
        <f t="shared" si="8"/>
        <v>15.899065176342924</v>
      </c>
      <c r="O81" s="74">
        <f t="shared" si="11"/>
        <v>0.33352045542455683</v>
      </c>
      <c r="P81" s="19" t="s">
        <v>535</v>
      </c>
      <c r="Q81" s="42" t="s">
        <v>547</v>
      </c>
      <c r="R81" s="42" t="s">
        <v>462</v>
      </c>
      <c r="S81" s="42" t="s">
        <v>463</v>
      </c>
      <c r="T81" s="91" t="s">
        <v>462</v>
      </c>
      <c r="U81" s="91">
        <v>0</v>
      </c>
    </row>
    <row r="82" spans="1:21" s="41" customFormat="1" ht="46.95" customHeight="1" x14ac:dyDescent="0.3">
      <c r="A82" s="91" t="s">
        <v>903</v>
      </c>
      <c r="B82" s="93" t="s">
        <v>555</v>
      </c>
      <c r="C82" s="91" t="s">
        <v>556</v>
      </c>
      <c r="D82" s="185" t="s">
        <v>1278</v>
      </c>
      <c r="E82" s="186"/>
      <c r="F82" s="19" t="s">
        <v>544</v>
      </c>
      <c r="G82" s="19" t="s">
        <v>545</v>
      </c>
      <c r="H82" s="105">
        <f>VLOOKUP(A:A,[2]StairTreadRiserStringerNosing!$A:$G,7,FALSE)</f>
        <v>9.9418697775366311</v>
      </c>
      <c r="I82" s="105">
        <f t="shared" si="7"/>
        <v>10.438963266413463</v>
      </c>
      <c r="J82" s="21">
        <f>VLOOKUP(A:A,[2]StairTreadRiserStringerNosing!$A:$K,11,FALSE)</f>
        <v>5.1209348887683159</v>
      </c>
      <c r="K82" s="105">
        <v>0.25</v>
      </c>
      <c r="L82" s="21">
        <f t="shared" si="9"/>
        <v>5.3709348887683159</v>
      </c>
      <c r="M82" s="105">
        <f t="shared" si="10"/>
        <v>6.9822153553988109</v>
      </c>
      <c r="N82" s="105">
        <f t="shared" si="8"/>
        <v>7.261503969614763</v>
      </c>
      <c r="O82" s="74">
        <f t="shared" si="11"/>
        <v>0.30438456537364428</v>
      </c>
      <c r="P82" s="19" t="s">
        <v>535</v>
      </c>
      <c r="Q82" s="42" t="s">
        <v>547</v>
      </c>
      <c r="R82" s="42" t="s">
        <v>462</v>
      </c>
      <c r="S82" s="42" t="s">
        <v>463</v>
      </c>
      <c r="T82" s="91" t="s">
        <v>462</v>
      </c>
      <c r="U82" s="91">
        <v>0</v>
      </c>
    </row>
    <row r="83" spans="1:21" ht="57.6" x14ac:dyDescent="0.3">
      <c r="A83" s="8" t="s">
        <v>2</v>
      </c>
      <c r="B83" s="8" t="s">
        <v>1227</v>
      </c>
      <c r="C83" s="8" t="s">
        <v>1231</v>
      </c>
      <c r="D83" s="183" t="s">
        <v>1251</v>
      </c>
      <c r="E83" s="184"/>
      <c r="F83" s="8" t="s">
        <v>1250</v>
      </c>
      <c r="G83" s="8" t="s">
        <v>454</v>
      </c>
      <c r="H83" s="81" t="s">
        <v>1197</v>
      </c>
      <c r="I83" s="81" t="s">
        <v>1334</v>
      </c>
      <c r="J83" s="68" t="s">
        <v>455</v>
      </c>
      <c r="K83" s="82" t="s">
        <v>393</v>
      </c>
      <c r="L83" s="11" t="s">
        <v>883</v>
      </c>
      <c r="M83" s="81" t="s">
        <v>1343</v>
      </c>
      <c r="N83" s="81" t="s">
        <v>1342</v>
      </c>
      <c r="O83" s="81" t="s">
        <v>395</v>
      </c>
      <c r="P83" s="8" t="s">
        <v>396</v>
      </c>
      <c r="Q83" s="8" t="s">
        <v>397</v>
      </c>
      <c r="R83" s="15" t="s">
        <v>10</v>
      </c>
      <c r="S83" s="15" t="s">
        <v>11</v>
      </c>
      <c r="T83" s="15" t="s">
        <v>12</v>
      </c>
      <c r="U83" s="15" t="s">
        <v>13</v>
      </c>
    </row>
    <row r="84" spans="1:21" s="41" customFormat="1" ht="28.8" x14ac:dyDescent="0.3">
      <c r="A84" s="91" t="s">
        <v>909</v>
      </c>
      <c r="B84" s="93" t="s">
        <v>908</v>
      </c>
      <c r="C84" s="91" t="s">
        <v>20</v>
      </c>
      <c r="D84" s="185" t="s">
        <v>1279</v>
      </c>
      <c r="E84" s="186"/>
      <c r="F84" s="19" t="s">
        <v>557</v>
      </c>
      <c r="G84" s="19" t="s">
        <v>545</v>
      </c>
      <c r="H84" s="105">
        <f>VLOOKUP(A:A,[2]StairTreadRiserStringerNosing!$A:$G,7,FALSE)</f>
        <v>36.407748586631179</v>
      </c>
      <c r="I84" s="105">
        <f t="shared" si="7"/>
        <v>38.22813601596274</v>
      </c>
      <c r="J84" s="21">
        <f>VLOOKUP(A:A,[2]StairTreadRiserStringerNosing!$A:$K,11,FALSE)</f>
        <v>18.353874293315588</v>
      </c>
      <c r="K84" s="105">
        <v>0.25</v>
      </c>
      <c r="L84" s="21">
        <f t="shared" si="9"/>
        <v>18.603874293315588</v>
      </c>
      <c r="M84" s="105">
        <f t="shared" si="10"/>
        <v>24.185036581310264</v>
      </c>
      <c r="N84" s="105">
        <f t="shared" si="8"/>
        <v>25.152438044562675</v>
      </c>
      <c r="O84" s="74">
        <f t="shared" si="11"/>
        <v>0.34204382776968534</v>
      </c>
      <c r="P84" s="19" t="s">
        <v>535</v>
      </c>
      <c r="Q84" s="42" t="s">
        <v>807</v>
      </c>
      <c r="R84" s="42" t="s">
        <v>808</v>
      </c>
      <c r="S84" s="42" t="s">
        <v>463</v>
      </c>
      <c r="T84" s="91" t="s">
        <v>412</v>
      </c>
      <c r="U84" s="91">
        <v>0</v>
      </c>
    </row>
    <row r="85" spans="1:21" s="41" customFormat="1" ht="28.95" customHeight="1" x14ac:dyDescent="0.3">
      <c r="A85" s="91" t="s">
        <v>910</v>
      </c>
      <c r="B85" s="93" t="s">
        <v>908</v>
      </c>
      <c r="C85" s="91" t="s">
        <v>20</v>
      </c>
      <c r="D85" s="185" t="s">
        <v>1279</v>
      </c>
      <c r="E85" s="186" t="s">
        <v>1279</v>
      </c>
      <c r="F85" s="19" t="s">
        <v>557</v>
      </c>
      <c r="G85" s="19" t="s">
        <v>545</v>
      </c>
      <c r="H85" s="105">
        <f>VLOOKUP(A:A,[2]StairTreadRiserStringerNosing!$A:$G,7,FALSE)</f>
        <v>44.097331227136671</v>
      </c>
      <c r="I85" s="105">
        <f t="shared" si="7"/>
        <v>46.302197788493501</v>
      </c>
      <c r="J85" s="21">
        <f>VLOOKUP(A:A,[2]StairTreadRiserStringerNosing!$A:$K,11,FALSE)</f>
        <v>22.198665613568334</v>
      </c>
      <c r="K85" s="105">
        <v>0.25</v>
      </c>
      <c r="L85" s="21">
        <f>J85+K85</f>
        <v>22.448665613568334</v>
      </c>
      <c r="M85" s="105">
        <f>L85*1.3</f>
        <v>29.183265297638837</v>
      </c>
      <c r="N85" s="105">
        <f t="shared" si="8"/>
        <v>30.350595909544388</v>
      </c>
      <c r="O85" s="74">
        <f t="shared" si="11"/>
        <v>0.34451068503951715</v>
      </c>
      <c r="P85" s="19" t="s">
        <v>535</v>
      </c>
      <c r="Q85" s="42" t="s">
        <v>807</v>
      </c>
      <c r="R85" s="42" t="s">
        <v>808</v>
      </c>
      <c r="S85" s="42" t="s">
        <v>463</v>
      </c>
      <c r="T85" s="91" t="s">
        <v>412</v>
      </c>
      <c r="U85" s="91">
        <v>0</v>
      </c>
    </row>
    <row r="86" spans="1:21" s="41" customFormat="1" ht="28.95" customHeight="1" x14ac:dyDescent="0.3">
      <c r="A86" s="91" t="s">
        <v>911</v>
      </c>
      <c r="B86" s="93" t="s">
        <v>908</v>
      </c>
      <c r="C86" s="91" t="s">
        <v>20</v>
      </c>
      <c r="D86" s="185" t="s">
        <v>1279</v>
      </c>
      <c r="E86" s="186" t="s">
        <v>1279</v>
      </c>
      <c r="F86" s="19" t="s">
        <v>557</v>
      </c>
      <c r="G86" s="19" t="s">
        <v>545</v>
      </c>
      <c r="H86" s="105">
        <f>VLOOKUP(A:A,[2]StairTreadRiserStringerNosing!$A:$G,7,FALSE)</f>
        <v>49.1496923844363</v>
      </c>
      <c r="I86" s="105">
        <f t="shared" si="7"/>
        <v>51.607177003658116</v>
      </c>
      <c r="J86" s="21">
        <f>VLOOKUP(A:A,[2]StairTreadRiserStringerNosing!$A:$K,11,FALSE)</f>
        <v>24.724846192218148</v>
      </c>
      <c r="K86" s="105">
        <v>0.25</v>
      </c>
      <c r="L86" s="21">
        <f>J86+K86</f>
        <v>24.974846192218148</v>
      </c>
      <c r="M86" s="105">
        <f>L86*1.3</f>
        <v>32.467300049883598</v>
      </c>
      <c r="N86" s="105">
        <f t="shared" si="8"/>
        <v>33.765992051878939</v>
      </c>
      <c r="O86" s="74">
        <f t="shared" si="11"/>
        <v>0.34571131357397294</v>
      </c>
      <c r="P86" s="19" t="s">
        <v>535</v>
      </c>
      <c r="Q86" s="42" t="s">
        <v>807</v>
      </c>
      <c r="R86" s="42" t="s">
        <v>808</v>
      </c>
      <c r="S86" s="42" t="s">
        <v>463</v>
      </c>
      <c r="T86" s="91" t="s">
        <v>412</v>
      </c>
      <c r="U86" s="91">
        <v>0</v>
      </c>
    </row>
    <row r="87" spans="1:21" s="41" customFormat="1" ht="28.95" customHeight="1" x14ac:dyDescent="0.3">
      <c r="A87" s="91" t="s">
        <v>912</v>
      </c>
      <c r="B87" s="93" t="s">
        <v>908</v>
      </c>
      <c r="C87" s="91" t="s">
        <v>20</v>
      </c>
      <c r="D87" s="185" t="s">
        <v>1279</v>
      </c>
      <c r="E87" s="186" t="s">
        <v>1279</v>
      </c>
      <c r="F87" s="19" t="s">
        <v>557</v>
      </c>
      <c r="G87" s="19" t="s">
        <v>545</v>
      </c>
      <c r="H87" s="105">
        <f>VLOOKUP(A:A,[2]StairTreadRiserStringerNosing!$A:$G,7,FALSE)</f>
        <v>62.123999999999988</v>
      </c>
      <c r="I87" s="105">
        <f t="shared" si="7"/>
        <v>65.230199999999982</v>
      </c>
      <c r="J87" s="21">
        <f>VLOOKUP(A:A,[2]StairTreadRiserStringerNosing!$A:$K,11,FALSE)</f>
        <v>31.211999999999993</v>
      </c>
      <c r="K87" s="105">
        <v>0.25</v>
      </c>
      <c r="L87" s="21">
        <f>J87+K87</f>
        <v>31.461999999999993</v>
      </c>
      <c r="M87" s="105">
        <f>L87*1.3</f>
        <v>40.90059999999999</v>
      </c>
      <c r="N87" s="105">
        <f t="shared" si="8"/>
        <v>42.536623999999989</v>
      </c>
      <c r="O87" s="74">
        <f t="shared" si="11"/>
        <v>0.34789983780518841</v>
      </c>
      <c r="P87" s="19" t="s">
        <v>535</v>
      </c>
      <c r="Q87" s="42" t="s">
        <v>807</v>
      </c>
      <c r="R87" s="42" t="s">
        <v>808</v>
      </c>
      <c r="S87" s="42" t="s">
        <v>463</v>
      </c>
      <c r="T87" s="91" t="s">
        <v>412</v>
      </c>
      <c r="U87" s="91">
        <v>0</v>
      </c>
    </row>
    <row r="88" spans="1:21" s="41" customFormat="1" ht="28.95" customHeight="1" x14ac:dyDescent="0.3">
      <c r="A88" s="91" t="s">
        <v>913</v>
      </c>
      <c r="B88" s="93" t="s">
        <v>907</v>
      </c>
      <c r="C88" s="91" t="s">
        <v>20</v>
      </c>
      <c r="D88" s="185" t="s">
        <v>1279</v>
      </c>
      <c r="E88" s="186" t="s">
        <v>1279</v>
      </c>
      <c r="F88" s="19" t="s">
        <v>557</v>
      </c>
      <c r="G88" s="19" t="s">
        <v>545</v>
      </c>
      <c r="H88" s="105">
        <f>VLOOKUP(A:A,[2]StairTreadRiserStringerNosing!$A:$G,7,FALSE)</f>
        <v>50.50377452610573</v>
      </c>
      <c r="I88" s="105">
        <f t="shared" si="7"/>
        <v>53.028963252411017</v>
      </c>
      <c r="J88" s="21">
        <f>VLOOKUP(A:A,[2]StairTreadRiserStringerNosing!$A:$K,11,FALSE)</f>
        <v>25.401887263052863</v>
      </c>
      <c r="K88" s="105">
        <v>0.25</v>
      </c>
      <c r="L88" s="21">
        <f t="shared" si="9"/>
        <v>25.651887263052863</v>
      </c>
      <c r="M88" s="105">
        <f t="shared" si="10"/>
        <v>33.347453441968725</v>
      </c>
      <c r="N88" s="105">
        <f t="shared" si="8"/>
        <v>34.681351579647476</v>
      </c>
      <c r="O88" s="74">
        <f t="shared" si="11"/>
        <v>0.34599227568208868</v>
      </c>
      <c r="P88" s="19" t="s">
        <v>535</v>
      </c>
      <c r="Q88" s="42" t="s">
        <v>807</v>
      </c>
      <c r="R88" s="42" t="s">
        <v>808</v>
      </c>
      <c r="S88" s="42" t="s">
        <v>463</v>
      </c>
      <c r="T88" s="91" t="s">
        <v>412</v>
      </c>
      <c r="U88" s="91">
        <v>0</v>
      </c>
    </row>
    <row r="89" spans="1:21" s="41" customFormat="1" ht="28.95" customHeight="1" x14ac:dyDescent="0.3">
      <c r="A89" s="91" t="s">
        <v>914</v>
      </c>
      <c r="B89" s="93" t="s">
        <v>907</v>
      </c>
      <c r="C89" s="91" t="s">
        <v>20</v>
      </c>
      <c r="D89" s="185" t="s">
        <v>1279</v>
      </c>
      <c r="E89" s="186" t="s">
        <v>1279</v>
      </c>
      <c r="F89" s="19" t="s">
        <v>557</v>
      </c>
      <c r="G89" s="19" t="s">
        <v>545</v>
      </c>
      <c r="H89" s="105">
        <f>VLOOKUP(A:A,[2]StairTreadRiserStringerNosing!$A:$G,7,FALSE)</f>
        <v>60.023387096774201</v>
      </c>
      <c r="I89" s="105">
        <f t="shared" si="7"/>
        <v>63.024556451612909</v>
      </c>
      <c r="J89" s="21">
        <f>VLOOKUP(A:A,[2]StairTreadRiserStringerNosing!$A:$K,11,FALSE)</f>
        <v>30.311693548387101</v>
      </c>
      <c r="K89" s="105">
        <v>0.25</v>
      </c>
      <c r="L89" s="21">
        <f t="shared" ref="L89:L95" si="12">J89+K89</f>
        <v>30.561693548387101</v>
      </c>
      <c r="M89" s="105">
        <f t="shared" ref="M89:M95" si="13">L89*1.3</f>
        <v>39.73020161290323</v>
      </c>
      <c r="N89" s="105">
        <f t="shared" si="8"/>
        <v>41.319409677419358</v>
      </c>
      <c r="O89" s="74">
        <f t="shared" si="11"/>
        <v>0.34439190049449492</v>
      </c>
      <c r="P89" s="19" t="s">
        <v>535</v>
      </c>
      <c r="Q89" s="42" t="s">
        <v>807</v>
      </c>
      <c r="R89" s="42" t="s">
        <v>808</v>
      </c>
      <c r="S89" s="42" t="s">
        <v>463</v>
      </c>
      <c r="T89" s="91" t="s">
        <v>412</v>
      </c>
      <c r="U89" s="91">
        <v>0</v>
      </c>
    </row>
    <row r="90" spans="1:21" s="41" customFormat="1" ht="28.95" customHeight="1" x14ac:dyDescent="0.3">
      <c r="A90" s="91" t="s">
        <v>915</v>
      </c>
      <c r="B90" s="93" t="s">
        <v>907</v>
      </c>
      <c r="C90" s="91" t="s">
        <v>20</v>
      </c>
      <c r="D90" s="185" t="s">
        <v>1279</v>
      </c>
      <c r="E90" s="186" t="s">
        <v>1279</v>
      </c>
      <c r="F90" s="19" t="s">
        <v>557</v>
      </c>
      <c r="G90" s="19" t="s">
        <v>545</v>
      </c>
      <c r="H90" s="105">
        <f>VLOOKUP(A:A,[2]StairTreadRiserStringerNosing!$A:$G,7,FALSE)</f>
        <v>74.21999999999997</v>
      </c>
      <c r="I90" s="105">
        <f t="shared" si="7"/>
        <v>77.930999999999969</v>
      </c>
      <c r="J90" s="21">
        <f>VLOOKUP(A:A,[2]StairTreadRiserStringerNosing!$A:$K,11,FALSE)</f>
        <v>37.409999999999982</v>
      </c>
      <c r="K90" s="105">
        <v>0.25</v>
      </c>
      <c r="L90" s="21">
        <f t="shared" si="12"/>
        <v>37.659999999999982</v>
      </c>
      <c r="M90" s="105">
        <f t="shared" si="13"/>
        <v>48.957999999999977</v>
      </c>
      <c r="N90" s="105">
        <f t="shared" si="8"/>
        <v>50.916319999999978</v>
      </c>
      <c r="O90" s="74">
        <f t="shared" si="11"/>
        <v>0.34664870205694787</v>
      </c>
      <c r="P90" s="19" t="s">
        <v>535</v>
      </c>
      <c r="Q90" s="42" t="s">
        <v>807</v>
      </c>
      <c r="R90" s="42" t="s">
        <v>808</v>
      </c>
      <c r="S90" s="42" t="s">
        <v>463</v>
      </c>
      <c r="T90" s="91" t="s">
        <v>412</v>
      </c>
      <c r="U90" s="91">
        <v>0</v>
      </c>
    </row>
    <row r="91" spans="1:21" s="41" customFormat="1" ht="28.95" customHeight="1" x14ac:dyDescent="0.3">
      <c r="A91" s="91" t="s">
        <v>916</v>
      </c>
      <c r="B91" s="93" t="s">
        <v>907</v>
      </c>
      <c r="C91" s="91" t="s">
        <v>20</v>
      </c>
      <c r="D91" s="185" t="s">
        <v>1279</v>
      </c>
      <c r="E91" s="186" t="s">
        <v>1279</v>
      </c>
      <c r="F91" s="19" t="s">
        <v>557</v>
      </c>
      <c r="G91" s="19" t="s">
        <v>545</v>
      </c>
      <c r="H91" s="105">
        <f>VLOOKUP(A:A,[2]StairTreadRiserStringerNosing!$A:$G,7,FALSE)</f>
        <v>88.34399999999998</v>
      </c>
      <c r="I91" s="105">
        <f t="shared" si="7"/>
        <v>92.761199999999974</v>
      </c>
      <c r="J91" s="21">
        <f>VLOOKUP(A:A,[2]StairTreadRiserStringerNosing!$A:$K,11,FALSE)</f>
        <v>44.471999999999987</v>
      </c>
      <c r="K91" s="105">
        <v>0.25</v>
      </c>
      <c r="L91" s="21">
        <f t="shared" si="12"/>
        <v>44.721999999999987</v>
      </c>
      <c r="M91" s="105">
        <f t="shared" si="13"/>
        <v>58.138599999999983</v>
      </c>
      <c r="N91" s="105">
        <f t="shared" si="8"/>
        <v>60.464143999999983</v>
      </c>
      <c r="O91" s="74">
        <f t="shared" si="11"/>
        <v>0.34817419352056678</v>
      </c>
      <c r="P91" s="19" t="s">
        <v>535</v>
      </c>
      <c r="Q91" s="42" t="s">
        <v>807</v>
      </c>
      <c r="R91" s="42" t="s">
        <v>808</v>
      </c>
      <c r="S91" s="42" t="s">
        <v>463</v>
      </c>
      <c r="T91" s="91" t="s">
        <v>412</v>
      </c>
      <c r="U91" s="91">
        <v>0</v>
      </c>
    </row>
    <row r="92" spans="1:21" s="41" customFormat="1" ht="28.95" customHeight="1" x14ac:dyDescent="0.3">
      <c r="A92" s="91" t="s">
        <v>917</v>
      </c>
      <c r="B92" s="93" t="s">
        <v>906</v>
      </c>
      <c r="C92" s="91" t="s">
        <v>20</v>
      </c>
      <c r="D92" s="185" t="s">
        <v>1279</v>
      </c>
      <c r="E92" s="186" t="s">
        <v>1279</v>
      </c>
      <c r="F92" s="19" t="s">
        <v>557</v>
      </c>
      <c r="G92" s="19" t="s">
        <v>545</v>
      </c>
      <c r="H92" s="105">
        <f>VLOOKUP(A:A,[2]StairTreadRiserStringerNosing!$A:$G,7,FALSE)</f>
        <v>57.14639175257733</v>
      </c>
      <c r="I92" s="105">
        <f t="shared" si="7"/>
        <v>60.003711340206195</v>
      </c>
      <c r="J92" s="21">
        <f>VLOOKUP(A:A,[2]StairTreadRiserStringerNosing!$A:$K,11,FALSE)</f>
        <v>28.873195876288666</v>
      </c>
      <c r="K92" s="105">
        <v>0.25</v>
      </c>
      <c r="L92" s="21">
        <f t="shared" si="12"/>
        <v>29.123195876288666</v>
      </c>
      <c r="M92" s="105">
        <f t="shared" si="13"/>
        <v>37.860154639175263</v>
      </c>
      <c r="N92" s="105">
        <f t="shared" si="8"/>
        <v>39.374560824742275</v>
      </c>
      <c r="O92" s="74">
        <f t="shared" si="11"/>
        <v>0.34379790940766547</v>
      </c>
      <c r="P92" s="19" t="s">
        <v>535</v>
      </c>
      <c r="Q92" s="42" t="s">
        <v>479</v>
      </c>
      <c r="R92" s="42" t="s">
        <v>808</v>
      </c>
      <c r="S92" s="42" t="s">
        <v>463</v>
      </c>
      <c r="T92" s="91" t="s">
        <v>412</v>
      </c>
      <c r="U92" s="91">
        <v>0</v>
      </c>
    </row>
    <row r="93" spans="1:21" s="41" customFormat="1" ht="28.95" customHeight="1" x14ac:dyDescent="0.3">
      <c r="A93" s="91" t="s">
        <v>918</v>
      </c>
      <c r="B93" s="93" t="s">
        <v>906</v>
      </c>
      <c r="C93" s="91" t="s">
        <v>20</v>
      </c>
      <c r="D93" s="185" t="s">
        <v>1279</v>
      </c>
      <c r="E93" s="186" t="s">
        <v>1279</v>
      </c>
      <c r="F93" s="19" t="s">
        <v>557</v>
      </c>
      <c r="G93" s="19" t="s">
        <v>545</v>
      </c>
      <c r="H93" s="105">
        <f>VLOOKUP(A:A,[2]StairTreadRiserStringerNosing!$A:$G,7,FALSE)</f>
        <v>75.005470568673047</v>
      </c>
      <c r="I93" s="105">
        <f t="shared" si="7"/>
        <v>78.7557440971067</v>
      </c>
      <c r="J93" s="21">
        <f>VLOOKUP(A:A,[2]StairTreadRiserStringerNosing!$A:$K,11,FALSE)</f>
        <v>37.802735284336521</v>
      </c>
      <c r="K93" s="105">
        <v>0.25</v>
      </c>
      <c r="L93" s="21">
        <f t="shared" si="12"/>
        <v>38.052735284336521</v>
      </c>
      <c r="M93" s="105">
        <f t="shared" si="13"/>
        <v>49.468555869637477</v>
      </c>
      <c r="N93" s="105">
        <f t="shared" si="8"/>
        <v>51.447298104422977</v>
      </c>
      <c r="O93" s="74">
        <f t="shared" si="11"/>
        <v>0.34674862520519273</v>
      </c>
      <c r="P93" s="19" t="s">
        <v>535</v>
      </c>
      <c r="Q93" s="42" t="s">
        <v>479</v>
      </c>
      <c r="R93" s="42" t="s">
        <v>808</v>
      </c>
      <c r="S93" s="42" t="s">
        <v>463</v>
      </c>
      <c r="T93" s="91" t="s">
        <v>412</v>
      </c>
      <c r="U93" s="91">
        <v>0</v>
      </c>
    </row>
    <row r="94" spans="1:21" s="41" customFormat="1" ht="28.95" customHeight="1" x14ac:dyDescent="0.3">
      <c r="A94" s="91" t="s">
        <v>919</v>
      </c>
      <c r="B94" s="93" t="s">
        <v>906</v>
      </c>
      <c r="C94" s="91" t="s">
        <v>20</v>
      </c>
      <c r="D94" s="185" t="s">
        <v>1279</v>
      </c>
      <c r="E94" s="186" t="s">
        <v>1279</v>
      </c>
      <c r="F94" s="19" t="s">
        <v>557</v>
      </c>
      <c r="G94" s="19" t="s">
        <v>545</v>
      </c>
      <c r="H94" s="105">
        <f>VLOOKUP(A:A,[2]StairTreadRiserStringerNosing!$A:$G,7,FALSE)</f>
        <v>92.833704689058834</v>
      </c>
      <c r="I94" s="105">
        <f t="shared" si="7"/>
        <v>97.47538992351177</v>
      </c>
      <c r="J94" s="21">
        <f>VLOOKUP(A:A,[2]StairTreadRiserStringerNosing!$A:$K,11,FALSE)</f>
        <v>46.716852344529414</v>
      </c>
      <c r="K94" s="105">
        <v>0.25</v>
      </c>
      <c r="L94" s="21">
        <f t="shared" si="12"/>
        <v>46.966852344529414</v>
      </c>
      <c r="M94" s="105">
        <f t="shared" si="13"/>
        <v>61.056908047888243</v>
      </c>
      <c r="N94" s="105">
        <f t="shared" si="8"/>
        <v>63.499184369803771</v>
      </c>
      <c r="O94" s="74">
        <f t="shared" si="11"/>
        <v>0.34856188398290971</v>
      </c>
      <c r="P94" s="19" t="s">
        <v>535</v>
      </c>
      <c r="Q94" s="42" t="s">
        <v>479</v>
      </c>
      <c r="R94" s="42" t="s">
        <v>808</v>
      </c>
      <c r="S94" s="42" t="s">
        <v>463</v>
      </c>
      <c r="T94" s="91" t="s">
        <v>412</v>
      </c>
      <c r="U94" s="91">
        <v>0</v>
      </c>
    </row>
    <row r="95" spans="1:21" s="41" customFormat="1" ht="28.95" customHeight="1" x14ac:dyDescent="0.3">
      <c r="A95" s="91" t="s">
        <v>920</v>
      </c>
      <c r="B95" s="93" t="s">
        <v>906</v>
      </c>
      <c r="C95" s="91" t="s">
        <v>20</v>
      </c>
      <c r="D95" s="185" t="s">
        <v>1279</v>
      </c>
      <c r="E95" s="186" t="s">
        <v>1279</v>
      </c>
      <c r="F95" s="19" t="s">
        <v>557</v>
      </c>
      <c r="G95" s="19" t="s">
        <v>545</v>
      </c>
      <c r="H95" s="105">
        <f>VLOOKUP(A:A,[2]StairTreadRiserStringerNosing!$A:$G,7,FALSE)</f>
        <v>110.69278350515461</v>
      </c>
      <c r="I95" s="105">
        <f t="shared" si="7"/>
        <v>116.22742268041233</v>
      </c>
      <c r="J95" s="21">
        <f>VLOOKUP(A:A,[2]StairTreadRiserStringerNosing!$A:$K,11,FALSE)</f>
        <v>55.646391752577301</v>
      </c>
      <c r="K95" s="105">
        <v>0.25</v>
      </c>
      <c r="L95" s="21">
        <f t="shared" si="12"/>
        <v>55.896391752577301</v>
      </c>
      <c r="M95" s="105">
        <f t="shared" si="13"/>
        <v>72.665309278350492</v>
      </c>
      <c r="N95" s="105">
        <f t="shared" si="8"/>
        <v>75.571921649484509</v>
      </c>
      <c r="O95" s="74">
        <f t="shared" si="11"/>
        <v>0.34979267451122315</v>
      </c>
      <c r="P95" s="19" t="s">
        <v>535</v>
      </c>
      <c r="Q95" s="42" t="s">
        <v>479</v>
      </c>
      <c r="R95" s="42" t="s">
        <v>808</v>
      </c>
      <c r="S95" s="42" t="s">
        <v>463</v>
      </c>
      <c r="T95" s="91" t="s">
        <v>412</v>
      </c>
      <c r="U95" s="91">
        <v>0</v>
      </c>
    </row>
    <row r="96" spans="1:21" s="41" customFormat="1" ht="28.95" customHeight="1" x14ac:dyDescent="0.3">
      <c r="A96" s="91" t="s">
        <v>921</v>
      </c>
      <c r="B96" s="93" t="s">
        <v>558</v>
      </c>
      <c r="C96" s="91" t="s">
        <v>20</v>
      </c>
      <c r="D96" s="185" t="s">
        <v>1280</v>
      </c>
      <c r="E96" s="186" t="s">
        <v>1280</v>
      </c>
      <c r="F96" s="19" t="s">
        <v>557</v>
      </c>
      <c r="G96" s="19" t="s">
        <v>545</v>
      </c>
      <c r="H96" s="105">
        <f>VLOOKUP(A:A,[2]StairTreadRiserStringerNosing!$A:$G,7,FALSE)</f>
        <v>7.0250005425935989</v>
      </c>
      <c r="I96" s="105">
        <f t="shared" si="7"/>
        <v>7.376250569723279</v>
      </c>
      <c r="J96" s="21">
        <f>VLOOKUP(A:A,[2]StairTreadRiserStringerNosing!$A:$K,11,FALSE)</f>
        <v>3.6625002712967993</v>
      </c>
      <c r="K96" s="105">
        <v>0.25</v>
      </c>
      <c r="L96" s="21">
        <f t="shared" si="9"/>
        <v>3.9125002712967993</v>
      </c>
      <c r="M96" s="105">
        <f t="shared" si="10"/>
        <v>5.0862503526858394</v>
      </c>
      <c r="N96" s="105">
        <f t="shared" si="8"/>
        <v>5.2897003667932729</v>
      </c>
      <c r="O96" s="74">
        <f t="shared" si="11"/>
        <v>0.28287409480021003</v>
      </c>
      <c r="P96" s="19" t="s">
        <v>535</v>
      </c>
      <c r="Q96" s="42" t="s">
        <v>547</v>
      </c>
      <c r="R96" s="42" t="s">
        <v>462</v>
      </c>
      <c r="S96" s="42" t="s">
        <v>463</v>
      </c>
      <c r="T96" s="91" t="s">
        <v>462</v>
      </c>
      <c r="U96" s="91">
        <v>0</v>
      </c>
    </row>
    <row r="97" spans="1:21" s="41" customFormat="1" ht="28.95" customHeight="1" x14ac:dyDescent="0.3">
      <c r="A97" s="91" t="s">
        <v>922</v>
      </c>
      <c r="B97" s="93" t="s">
        <v>559</v>
      </c>
      <c r="C97" s="91" t="s">
        <v>20</v>
      </c>
      <c r="D97" s="185" t="s">
        <v>1281</v>
      </c>
      <c r="E97" s="186" t="s">
        <v>1281</v>
      </c>
      <c r="F97" s="19" t="s">
        <v>557</v>
      </c>
      <c r="G97" s="19" t="s">
        <v>545</v>
      </c>
      <c r="H97" s="105">
        <f>VLOOKUP(A:A,[2]StairTreadRiserStringerNosing!$A:$G,7,FALSE)</f>
        <v>4.3871361909929449</v>
      </c>
      <c r="I97" s="105">
        <f t="shared" si="7"/>
        <v>4.6064930005425921</v>
      </c>
      <c r="J97" s="21">
        <f>VLOOKUP(A:A,[2]StairTreadRiserStringerNosing!$A:$K,11,FALSE)</f>
        <v>2.3435680954964724</v>
      </c>
      <c r="K97" s="105">
        <v>0.25</v>
      </c>
      <c r="L97" s="21">
        <f t="shared" si="9"/>
        <v>2.5935680954964724</v>
      </c>
      <c r="M97" s="105">
        <f t="shared" si="10"/>
        <v>3.3716385241454141</v>
      </c>
      <c r="N97" s="105">
        <f t="shared" si="8"/>
        <v>3.5065040651112307</v>
      </c>
      <c r="O97" s="74">
        <f t="shared" si="11"/>
        <v>0.23879097076708797</v>
      </c>
      <c r="P97" s="19" t="s">
        <v>535</v>
      </c>
      <c r="Q97" s="42" t="s">
        <v>547</v>
      </c>
      <c r="R97" s="42" t="s">
        <v>462</v>
      </c>
      <c r="S97" s="42" t="s">
        <v>463</v>
      </c>
      <c r="T97" s="91" t="s">
        <v>462</v>
      </c>
      <c r="U97" s="91">
        <v>0</v>
      </c>
    </row>
    <row r="98" spans="1:21" s="41" customFormat="1" ht="28.95" customHeight="1" x14ac:dyDescent="0.3">
      <c r="A98" s="91" t="s">
        <v>923</v>
      </c>
      <c r="B98" s="93" t="s">
        <v>560</v>
      </c>
      <c r="C98" s="91" t="s">
        <v>20</v>
      </c>
      <c r="D98" s="185" t="s">
        <v>1282</v>
      </c>
      <c r="E98" s="186" t="s">
        <v>1282</v>
      </c>
      <c r="F98" s="19" t="s">
        <v>561</v>
      </c>
      <c r="G98" s="19" t="s">
        <v>562</v>
      </c>
      <c r="H98" s="105">
        <f>VLOOKUP(A:A,[2]StairTreadRiserStringerNosing!$A:$G,7,FALSE)</f>
        <v>40.439458762886588</v>
      </c>
      <c r="I98" s="105">
        <f t="shared" si="7"/>
        <v>42.461431701030918</v>
      </c>
      <c r="J98" s="21">
        <f>VLOOKUP(A:A,[2]StairTreadRiserStringerNosing!$A:$K,11,FALSE)</f>
        <v>20.369729381443292</v>
      </c>
      <c r="K98" s="105">
        <v>0.25</v>
      </c>
      <c r="L98" s="21">
        <f t="shared" si="9"/>
        <v>20.619729381443292</v>
      </c>
      <c r="M98" s="105">
        <f t="shared" si="10"/>
        <v>26.80564819587628</v>
      </c>
      <c r="N98" s="105">
        <f t="shared" si="8"/>
        <v>27.877874123711333</v>
      </c>
      <c r="O98" s="74">
        <f t="shared" si="11"/>
        <v>0.34345421228379147</v>
      </c>
      <c r="P98" s="19" t="s">
        <v>535</v>
      </c>
      <c r="Q98" s="42" t="s">
        <v>547</v>
      </c>
      <c r="R98" s="42" t="s">
        <v>462</v>
      </c>
      <c r="S98" s="42" t="s">
        <v>463</v>
      </c>
      <c r="T98" s="91" t="s">
        <v>462</v>
      </c>
      <c r="U98" s="91">
        <v>0</v>
      </c>
    </row>
    <row r="99" spans="1:21" s="41" customFormat="1" ht="28.95" customHeight="1" x14ac:dyDescent="0.3">
      <c r="A99" s="91" t="s">
        <v>924</v>
      </c>
      <c r="B99" s="93" t="s">
        <v>563</v>
      </c>
      <c r="C99" s="91" t="s">
        <v>20</v>
      </c>
      <c r="D99" s="185" t="s">
        <v>1283</v>
      </c>
      <c r="E99" s="186" t="s">
        <v>1283</v>
      </c>
      <c r="F99" s="19" t="s">
        <v>561</v>
      </c>
      <c r="G99" s="19" t="s">
        <v>545</v>
      </c>
      <c r="H99" s="105">
        <f>VLOOKUP(A:A,[2]StairTreadRiserStringerNosing!$A:$G,7,FALSE)</f>
        <v>8.4660000000000011</v>
      </c>
      <c r="I99" s="105">
        <f t="shared" si="7"/>
        <v>8.8893000000000004</v>
      </c>
      <c r="J99" s="21">
        <f>VLOOKUP(A:A,[2]StairTreadRiserStringerNosing!$A:$K,11,FALSE)</f>
        <v>4.3830000000000009</v>
      </c>
      <c r="K99" s="105">
        <v>0.25</v>
      </c>
      <c r="L99" s="21">
        <f t="shared" si="9"/>
        <v>4.6330000000000009</v>
      </c>
      <c r="M99" s="105">
        <f t="shared" si="10"/>
        <v>6.0229000000000017</v>
      </c>
      <c r="N99" s="105">
        <f t="shared" si="8"/>
        <v>6.263816000000002</v>
      </c>
      <c r="O99" s="74">
        <f t="shared" si="11"/>
        <v>0.29535328991034143</v>
      </c>
      <c r="P99" s="19" t="s">
        <v>535</v>
      </c>
      <c r="Q99" s="42" t="s">
        <v>547</v>
      </c>
      <c r="R99" s="42" t="s">
        <v>462</v>
      </c>
      <c r="S99" s="42" t="s">
        <v>463</v>
      </c>
      <c r="T99" s="91" t="s">
        <v>462</v>
      </c>
      <c r="U99" s="91">
        <v>0</v>
      </c>
    </row>
    <row r="100" spans="1:21" s="41" customFormat="1" ht="28.95" customHeight="1" x14ac:dyDescent="0.3">
      <c r="A100" s="91" t="s">
        <v>925</v>
      </c>
      <c r="B100" s="93" t="s">
        <v>564</v>
      </c>
      <c r="C100" s="91" t="s">
        <v>20</v>
      </c>
      <c r="D100" s="185" t="s">
        <v>1284</v>
      </c>
      <c r="E100" s="186" t="s">
        <v>1284</v>
      </c>
      <c r="F100" s="19" t="s">
        <v>561</v>
      </c>
      <c r="G100" s="19" t="s">
        <v>545</v>
      </c>
      <c r="H100" s="105">
        <f>VLOOKUP(A:A,[2]StairTreadRiserStringerNosing!$A:$G,7,FALSE)</f>
        <v>5.452427563754747</v>
      </c>
      <c r="I100" s="105">
        <f t="shared" si="7"/>
        <v>5.7250489419424841</v>
      </c>
      <c r="J100" s="21">
        <f>VLOOKUP(A:A,[2]StairTreadRiserStringerNosing!$A:$K,11,FALSE)</f>
        <v>2.8762137818773734</v>
      </c>
      <c r="K100" s="105">
        <v>0.25</v>
      </c>
      <c r="L100" s="21">
        <f t="shared" si="9"/>
        <v>3.1262137818773734</v>
      </c>
      <c r="M100" s="105">
        <f t="shared" si="10"/>
        <v>4.0640779164405858</v>
      </c>
      <c r="N100" s="105">
        <f t="shared" si="8"/>
        <v>4.2266410330982094</v>
      </c>
      <c r="O100" s="74">
        <f t="shared" si="11"/>
        <v>0.26172840163282018</v>
      </c>
      <c r="P100" s="19" t="s">
        <v>535</v>
      </c>
      <c r="Q100" s="42" t="s">
        <v>547</v>
      </c>
      <c r="R100" s="42" t="s">
        <v>462</v>
      </c>
      <c r="S100" s="42" t="s">
        <v>463</v>
      </c>
      <c r="T100" s="91" t="s">
        <v>462</v>
      </c>
      <c r="U100" s="91">
        <v>0</v>
      </c>
    </row>
    <row r="101" spans="1:21" s="41" customFormat="1" ht="43.2" x14ac:dyDescent="0.3">
      <c r="A101" s="42" t="s">
        <v>565</v>
      </c>
      <c r="B101" s="18" t="s">
        <v>1347</v>
      </c>
      <c r="C101" s="91" t="s">
        <v>20</v>
      </c>
      <c r="D101" s="185" t="s">
        <v>566</v>
      </c>
      <c r="E101" s="186"/>
      <c r="F101" s="19" t="s">
        <v>1285</v>
      </c>
      <c r="G101" s="20" t="s">
        <v>567</v>
      </c>
      <c r="H101" s="105">
        <v>202.40937500000001</v>
      </c>
      <c r="I101" s="105">
        <f t="shared" si="7"/>
        <v>212.52984375</v>
      </c>
      <c r="J101" s="21">
        <v>115.5</v>
      </c>
      <c r="K101" s="105">
        <v>0.25</v>
      </c>
      <c r="L101" s="21">
        <f t="shared" si="9"/>
        <v>115.75</v>
      </c>
      <c r="M101" s="105">
        <f t="shared" si="10"/>
        <v>150.47499999999999</v>
      </c>
      <c r="N101" s="105">
        <f t="shared" si="8"/>
        <v>156.494</v>
      </c>
      <c r="O101" s="74">
        <f t="shared" si="11"/>
        <v>0.26366105936592726</v>
      </c>
      <c r="P101" s="19" t="s">
        <v>535</v>
      </c>
      <c r="Q101" s="42" t="s">
        <v>568</v>
      </c>
      <c r="R101" s="42" t="s">
        <v>462</v>
      </c>
      <c r="S101" s="42" t="s">
        <v>463</v>
      </c>
      <c r="T101" s="91" t="s">
        <v>462</v>
      </c>
      <c r="U101" s="91">
        <v>0</v>
      </c>
    </row>
    <row r="102" spans="1:21" s="41" customFormat="1" ht="43.2" x14ac:dyDescent="0.3">
      <c r="A102" s="42" t="s">
        <v>569</v>
      </c>
      <c r="B102" s="18" t="s">
        <v>1348</v>
      </c>
      <c r="C102" s="91" t="s">
        <v>20</v>
      </c>
      <c r="D102" s="185" t="s">
        <v>566</v>
      </c>
      <c r="E102" s="186"/>
      <c r="F102" s="19" t="s">
        <v>1285</v>
      </c>
      <c r="G102" s="20" t="s">
        <v>570</v>
      </c>
      <c r="H102" s="105">
        <v>202.40937500000001</v>
      </c>
      <c r="I102" s="105">
        <f t="shared" si="7"/>
        <v>212.52984375</v>
      </c>
      <c r="J102" s="21">
        <v>115.5</v>
      </c>
      <c r="K102" s="105">
        <v>0.25</v>
      </c>
      <c r="L102" s="21">
        <f t="shared" si="9"/>
        <v>115.75</v>
      </c>
      <c r="M102" s="105">
        <f t="shared" si="10"/>
        <v>150.47499999999999</v>
      </c>
      <c r="N102" s="105">
        <f t="shared" si="8"/>
        <v>156.494</v>
      </c>
      <c r="O102" s="74">
        <f t="shared" si="11"/>
        <v>0.26366105936592726</v>
      </c>
      <c r="P102" s="19" t="s">
        <v>535</v>
      </c>
      <c r="Q102" s="42" t="s">
        <v>547</v>
      </c>
      <c r="R102" s="42" t="s">
        <v>462</v>
      </c>
      <c r="S102" s="42" t="s">
        <v>463</v>
      </c>
      <c r="T102" s="91" t="s">
        <v>462</v>
      </c>
      <c r="U102" s="91">
        <v>0</v>
      </c>
    </row>
    <row r="103" spans="1:21" s="41" customFormat="1" ht="57.6" x14ac:dyDescent="0.3">
      <c r="A103" s="91">
        <v>570</v>
      </c>
      <c r="B103" s="17" t="s">
        <v>571</v>
      </c>
      <c r="C103" s="91" t="s">
        <v>20</v>
      </c>
      <c r="D103" s="185" t="s">
        <v>572</v>
      </c>
      <c r="E103" s="186"/>
      <c r="F103" s="19" t="s">
        <v>1285</v>
      </c>
      <c r="G103" s="19" t="s">
        <v>573</v>
      </c>
      <c r="H103" s="105">
        <v>64.63</v>
      </c>
      <c r="I103" s="105">
        <f t="shared" si="7"/>
        <v>67.861499999999992</v>
      </c>
      <c r="J103" s="21">
        <v>32.909999999999997</v>
      </c>
      <c r="K103" s="105">
        <v>0.25</v>
      </c>
      <c r="L103" s="21">
        <f t="shared" si="9"/>
        <v>33.159999999999997</v>
      </c>
      <c r="M103" s="105">
        <f t="shared" si="10"/>
        <v>43.107999999999997</v>
      </c>
      <c r="N103" s="105">
        <f t="shared" si="8"/>
        <v>44.832319999999996</v>
      </c>
      <c r="O103" s="74">
        <f t="shared" si="11"/>
        <v>0.33935559927204673</v>
      </c>
      <c r="P103" s="19" t="s">
        <v>535</v>
      </c>
      <c r="Q103" s="42" t="s">
        <v>547</v>
      </c>
      <c r="R103" s="42" t="s">
        <v>462</v>
      </c>
      <c r="S103" s="42" t="s">
        <v>463</v>
      </c>
      <c r="T103" s="91" t="s">
        <v>462</v>
      </c>
      <c r="U103" s="91">
        <v>0</v>
      </c>
    </row>
    <row r="104" spans="1:21" s="41" customFormat="1" ht="86.4" x14ac:dyDescent="0.3">
      <c r="A104" s="91">
        <v>700</v>
      </c>
      <c r="B104" s="17" t="s">
        <v>574</v>
      </c>
      <c r="C104" s="91" t="s">
        <v>20</v>
      </c>
      <c r="D104" s="185" t="s">
        <v>1286</v>
      </c>
      <c r="E104" s="186"/>
      <c r="F104" s="19" t="s">
        <v>575</v>
      </c>
      <c r="G104" s="19" t="s">
        <v>545</v>
      </c>
      <c r="H104" s="105">
        <v>1.5295000000000001</v>
      </c>
      <c r="I104" s="105">
        <f t="shared" si="7"/>
        <v>1.6059750000000002</v>
      </c>
      <c r="J104" s="21">
        <v>0.67</v>
      </c>
      <c r="K104" s="105">
        <v>0.25</v>
      </c>
      <c r="L104" s="21">
        <f t="shared" si="9"/>
        <v>0.92</v>
      </c>
      <c r="M104" s="105">
        <f t="shared" si="10"/>
        <v>1.1960000000000002</v>
      </c>
      <c r="N104" s="105">
        <f t="shared" si="8"/>
        <v>1.2438400000000003</v>
      </c>
      <c r="O104" s="74">
        <f t="shared" si="11"/>
        <v>0.22549230218403141</v>
      </c>
      <c r="P104" s="19" t="s">
        <v>535</v>
      </c>
      <c r="Q104" s="42" t="s">
        <v>547</v>
      </c>
      <c r="R104" s="42" t="s">
        <v>462</v>
      </c>
      <c r="S104" s="42" t="s">
        <v>463</v>
      </c>
      <c r="T104" s="91" t="s">
        <v>462</v>
      </c>
      <c r="U104" s="91">
        <v>0</v>
      </c>
    </row>
    <row r="105" spans="1:21" s="41" customFormat="1" ht="86.4" x14ac:dyDescent="0.3">
      <c r="A105" s="91">
        <v>705</v>
      </c>
      <c r="B105" s="17" t="s">
        <v>576</v>
      </c>
      <c r="C105" s="91" t="s">
        <v>20</v>
      </c>
      <c r="D105" s="185" t="s">
        <v>1287</v>
      </c>
      <c r="E105" s="186"/>
      <c r="F105" s="19" t="s">
        <v>575</v>
      </c>
      <c r="G105" s="19" t="s">
        <v>545</v>
      </c>
      <c r="H105" s="105">
        <v>1.0640000000000001</v>
      </c>
      <c r="I105" s="105">
        <f t="shared" si="7"/>
        <v>1.1172</v>
      </c>
      <c r="J105" s="21">
        <v>0.39</v>
      </c>
      <c r="K105" s="105">
        <v>0.25</v>
      </c>
      <c r="L105" s="21">
        <f t="shared" si="9"/>
        <v>0.64</v>
      </c>
      <c r="M105" s="105">
        <f t="shared" si="10"/>
        <v>0.83200000000000007</v>
      </c>
      <c r="N105" s="105">
        <f t="shared" si="8"/>
        <v>0.86528000000000005</v>
      </c>
      <c r="O105" s="74">
        <f t="shared" si="11"/>
        <v>0.22549230218403143</v>
      </c>
      <c r="P105" s="19" t="s">
        <v>535</v>
      </c>
      <c r="Q105" s="42" t="s">
        <v>547</v>
      </c>
      <c r="R105" s="42" t="s">
        <v>462</v>
      </c>
      <c r="S105" s="42" t="s">
        <v>463</v>
      </c>
      <c r="T105" s="91" t="s">
        <v>462</v>
      </c>
      <c r="U105" s="91">
        <v>0</v>
      </c>
    </row>
    <row r="106" spans="1:21" s="41" customFormat="1" ht="57.6" x14ac:dyDescent="0.3">
      <c r="A106" s="91">
        <v>735</v>
      </c>
      <c r="B106" s="17" t="s">
        <v>577</v>
      </c>
      <c r="C106" s="91" t="s">
        <v>20</v>
      </c>
      <c r="D106" s="185" t="s">
        <v>1288</v>
      </c>
      <c r="E106" s="186"/>
      <c r="F106" s="19" t="s">
        <v>575</v>
      </c>
      <c r="G106" s="19" t="s">
        <v>570</v>
      </c>
      <c r="H106" s="105">
        <v>60.764375000000001</v>
      </c>
      <c r="I106" s="105">
        <f t="shared" si="7"/>
        <v>63.80259375</v>
      </c>
      <c r="J106" s="21">
        <v>36.299999999999997</v>
      </c>
      <c r="K106" s="105">
        <v>0.25</v>
      </c>
      <c r="L106" s="21">
        <f t="shared" si="9"/>
        <v>36.549999999999997</v>
      </c>
      <c r="M106" s="105">
        <f t="shared" si="10"/>
        <v>47.515000000000001</v>
      </c>
      <c r="N106" s="105">
        <f t="shared" si="8"/>
        <v>49.415599999999998</v>
      </c>
      <c r="O106" s="74">
        <f t="shared" si="11"/>
        <v>0.22549230218403155</v>
      </c>
      <c r="P106" s="19" t="s">
        <v>535</v>
      </c>
      <c r="Q106" s="42" t="s">
        <v>547</v>
      </c>
      <c r="R106" s="42" t="s">
        <v>462</v>
      </c>
      <c r="S106" s="42" t="s">
        <v>463</v>
      </c>
      <c r="T106" s="91" t="s">
        <v>462</v>
      </c>
      <c r="U106" s="91">
        <v>0</v>
      </c>
    </row>
    <row r="107" spans="1:21" s="41" customFormat="1" ht="57.6" x14ac:dyDescent="0.3">
      <c r="A107" s="91">
        <v>150</v>
      </c>
      <c r="B107" s="17" t="s">
        <v>578</v>
      </c>
      <c r="C107" s="91" t="s">
        <v>20</v>
      </c>
      <c r="D107" s="185" t="s">
        <v>1289</v>
      </c>
      <c r="E107" s="186"/>
      <c r="F107" s="19" t="s">
        <v>579</v>
      </c>
      <c r="G107" s="19" t="s">
        <v>545</v>
      </c>
      <c r="H107" s="105">
        <v>1.4630000000000001</v>
      </c>
      <c r="I107" s="105">
        <f t="shared" si="7"/>
        <v>1.5361500000000001</v>
      </c>
      <c r="J107" s="21">
        <v>0.63</v>
      </c>
      <c r="K107" s="105">
        <v>0.25</v>
      </c>
      <c r="L107" s="21">
        <f t="shared" si="9"/>
        <v>0.88</v>
      </c>
      <c r="M107" s="105">
        <f t="shared" si="10"/>
        <v>1.1440000000000001</v>
      </c>
      <c r="N107" s="105">
        <f t="shared" si="8"/>
        <v>1.1897600000000002</v>
      </c>
      <c r="O107" s="74">
        <f t="shared" si="11"/>
        <v>0.22549230218403146</v>
      </c>
      <c r="P107" s="19" t="s">
        <v>535</v>
      </c>
      <c r="Q107" s="42" t="s">
        <v>547</v>
      </c>
      <c r="R107" s="42" t="s">
        <v>462</v>
      </c>
      <c r="S107" s="42" t="s">
        <v>463</v>
      </c>
      <c r="T107" s="91" t="s">
        <v>462</v>
      </c>
      <c r="U107" s="91">
        <v>0</v>
      </c>
    </row>
    <row r="108" spans="1:21" s="41" customFormat="1" ht="72" x14ac:dyDescent="0.3">
      <c r="A108" s="91">
        <v>152</v>
      </c>
      <c r="B108" s="17" t="s">
        <v>580</v>
      </c>
      <c r="C108" s="91" t="s">
        <v>20</v>
      </c>
      <c r="D108" s="185" t="s">
        <v>1290</v>
      </c>
      <c r="E108" s="186"/>
      <c r="F108" s="19" t="s">
        <v>579</v>
      </c>
      <c r="G108" s="19" t="s">
        <v>545</v>
      </c>
      <c r="H108" s="105">
        <v>1.4962500000000001</v>
      </c>
      <c r="I108" s="105">
        <f t="shared" si="7"/>
        <v>1.5710625</v>
      </c>
      <c r="J108" s="21">
        <v>0.65</v>
      </c>
      <c r="K108" s="105">
        <v>0.25</v>
      </c>
      <c r="L108" s="21">
        <f t="shared" si="9"/>
        <v>0.9</v>
      </c>
      <c r="M108" s="105">
        <f t="shared" si="10"/>
        <v>1.1700000000000002</v>
      </c>
      <c r="N108" s="105">
        <f t="shared" si="8"/>
        <v>1.2168000000000001</v>
      </c>
      <c r="O108" s="74">
        <f t="shared" si="11"/>
        <v>0.22549230218403146</v>
      </c>
      <c r="P108" s="19" t="s">
        <v>535</v>
      </c>
      <c r="Q108" s="42" t="s">
        <v>547</v>
      </c>
      <c r="R108" s="42" t="s">
        <v>462</v>
      </c>
      <c r="S108" s="42" t="s">
        <v>463</v>
      </c>
      <c r="T108" s="91" t="s">
        <v>462</v>
      </c>
      <c r="U108" s="91">
        <v>0</v>
      </c>
    </row>
    <row r="109" spans="1:21" s="41" customFormat="1" ht="72" x14ac:dyDescent="0.3">
      <c r="A109" s="91">
        <v>153</v>
      </c>
      <c r="B109" s="17" t="s">
        <v>581</v>
      </c>
      <c r="C109" s="91" t="s">
        <v>20</v>
      </c>
      <c r="D109" s="185" t="s">
        <v>1291</v>
      </c>
      <c r="E109" s="186"/>
      <c r="F109" s="19" t="s">
        <v>579</v>
      </c>
      <c r="G109" s="19" t="s">
        <v>545</v>
      </c>
      <c r="H109" s="105">
        <v>1.878625</v>
      </c>
      <c r="I109" s="105">
        <f t="shared" si="7"/>
        <v>1.97255625</v>
      </c>
      <c r="J109" s="21">
        <v>0.88</v>
      </c>
      <c r="K109" s="105">
        <v>0.25</v>
      </c>
      <c r="L109" s="21">
        <f t="shared" si="9"/>
        <v>1.1299999999999999</v>
      </c>
      <c r="M109" s="105">
        <f t="shared" si="10"/>
        <v>1.4689999999999999</v>
      </c>
      <c r="N109" s="105">
        <f t="shared" si="8"/>
        <v>1.5277599999999998</v>
      </c>
      <c r="O109" s="74">
        <f t="shared" si="11"/>
        <v>0.22549230218403163</v>
      </c>
      <c r="P109" s="19" t="s">
        <v>535</v>
      </c>
      <c r="Q109" s="42" t="s">
        <v>547</v>
      </c>
      <c r="R109" s="42" t="s">
        <v>462</v>
      </c>
      <c r="S109" s="42" t="s">
        <v>463</v>
      </c>
      <c r="T109" s="91" t="s">
        <v>462</v>
      </c>
      <c r="U109" s="91">
        <v>0</v>
      </c>
    </row>
    <row r="110" spans="1:21" s="41" customFormat="1" ht="57.6" x14ac:dyDescent="0.3">
      <c r="A110" s="91">
        <v>360</v>
      </c>
      <c r="B110" s="17" t="s">
        <v>582</v>
      </c>
      <c r="C110" s="91" t="s">
        <v>20</v>
      </c>
      <c r="D110" s="185" t="s">
        <v>1292</v>
      </c>
      <c r="E110" s="186"/>
      <c r="F110" s="19" t="s">
        <v>579</v>
      </c>
      <c r="G110" s="19" t="s">
        <v>545</v>
      </c>
      <c r="H110" s="105">
        <v>1.7290000000000003</v>
      </c>
      <c r="I110" s="105">
        <f t="shared" si="7"/>
        <v>1.8154500000000002</v>
      </c>
      <c r="J110" s="21">
        <v>0.79</v>
      </c>
      <c r="K110" s="105">
        <v>0.25</v>
      </c>
      <c r="L110" s="21">
        <f t="shared" si="9"/>
        <v>1.04</v>
      </c>
      <c r="M110" s="105">
        <f t="shared" si="10"/>
        <v>1.3520000000000001</v>
      </c>
      <c r="N110" s="105">
        <f t="shared" si="8"/>
        <v>1.40608</v>
      </c>
      <c r="O110" s="74">
        <f t="shared" si="11"/>
        <v>0.2254923021840316</v>
      </c>
      <c r="P110" s="19" t="s">
        <v>535</v>
      </c>
      <c r="Q110" s="42" t="s">
        <v>547</v>
      </c>
      <c r="R110" s="42" t="s">
        <v>462</v>
      </c>
      <c r="S110" s="42" t="s">
        <v>463</v>
      </c>
      <c r="T110" s="91" t="s">
        <v>462</v>
      </c>
      <c r="U110" s="91">
        <v>0</v>
      </c>
    </row>
    <row r="111" spans="1:21" s="41" customFormat="1" ht="57.6" x14ac:dyDescent="0.3">
      <c r="A111" s="91">
        <v>930</v>
      </c>
      <c r="B111" s="17" t="s">
        <v>583</v>
      </c>
      <c r="C111" s="91" t="s">
        <v>20</v>
      </c>
      <c r="D111" s="185" t="s">
        <v>1293</v>
      </c>
      <c r="E111" s="186"/>
      <c r="F111" s="19" t="s">
        <v>579</v>
      </c>
      <c r="G111" s="19" t="s">
        <v>545</v>
      </c>
      <c r="H111" s="105">
        <v>1.0972499999999998</v>
      </c>
      <c r="I111" s="105">
        <f t="shared" si="7"/>
        <v>1.1521124999999999</v>
      </c>
      <c r="J111" s="21">
        <v>0.41</v>
      </c>
      <c r="K111" s="105">
        <v>0.25</v>
      </c>
      <c r="L111" s="21">
        <f t="shared" si="9"/>
        <v>0.65999999999999992</v>
      </c>
      <c r="M111" s="105">
        <f t="shared" si="10"/>
        <v>0.85799999999999987</v>
      </c>
      <c r="N111" s="105">
        <f t="shared" si="8"/>
        <v>0.89231999999999989</v>
      </c>
      <c r="O111" s="74">
        <f t="shared" si="11"/>
        <v>0.22549230218403152</v>
      </c>
      <c r="P111" s="19" t="s">
        <v>535</v>
      </c>
      <c r="Q111" s="42" t="s">
        <v>547</v>
      </c>
      <c r="R111" s="42" t="s">
        <v>462</v>
      </c>
      <c r="S111" s="42" t="s">
        <v>463</v>
      </c>
      <c r="T111" s="91" t="s">
        <v>462</v>
      </c>
      <c r="U111" s="91">
        <v>0</v>
      </c>
    </row>
    <row r="112" spans="1:21" s="41" customFormat="1" ht="57.6" x14ac:dyDescent="0.3">
      <c r="A112" s="91">
        <v>935</v>
      </c>
      <c r="B112" s="17" t="s">
        <v>584</v>
      </c>
      <c r="C112" s="91" t="s">
        <v>20</v>
      </c>
      <c r="D112" s="185" t="s">
        <v>1293</v>
      </c>
      <c r="E112" s="186"/>
      <c r="F112" s="19" t="s">
        <v>579</v>
      </c>
      <c r="G112" s="19" t="s">
        <v>545</v>
      </c>
      <c r="H112" s="105">
        <v>1.7955000000000001</v>
      </c>
      <c r="I112" s="105">
        <f t="shared" si="7"/>
        <v>1.885275</v>
      </c>
      <c r="J112" s="21">
        <v>0.83</v>
      </c>
      <c r="K112" s="105">
        <v>0.25</v>
      </c>
      <c r="L112" s="21">
        <f t="shared" si="9"/>
        <v>1.08</v>
      </c>
      <c r="M112" s="105">
        <f t="shared" si="10"/>
        <v>1.4040000000000001</v>
      </c>
      <c r="N112" s="105">
        <f t="shared" si="8"/>
        <v>1.4601600000000001</v>
      </c>
      <c r="O112" s="74">
        <f t="shared" si="11"/>
        <v>0.22549230218403146</v>
      </c>
      <c r="P112" s="19" t="s">
        <v>535</v>
      </c>
      <c r="Q112" s="42" t="s">
        <v>547</v>
      </c>
      <c r="R112" s="42" t="s">
        <v>462</v>
      </c>
      <c r="S112" s="42" t="s">
        <v>463</v>
      </c>
      <c r="T112" s="91" t="s">
        <v>462</v>
      </c>
      <c r="U112" s="91">
        <v>0</v>
      </c>
    </row>
    <row r="113" spans="1:21" s="41" customFormat="1" ht="57.6" x14ac:dyDescent="0.3">
      <c r="A113" s="91">
        <v>940</v>
      </c>
      <c r="B113" s="17" t="s">
        <v>585</v>
      </c>
      <c r="C113" s="91" t="s">
        <v>20</v>
      </c>
      <c r="D113" s="185" t="s">
        <v>1294</v>
      </c>
      <c r="E113" s="186"/>
      <c r="F113" s="19" t="s">
        <v>579</v>
      </c>
      <c r="G113" s="19" t="s">
        <v>545</v>
      </c>
      <c r="H113" s="105">
        <v>1.0972499999999998</v>
      </c>
      <c r="I113" s="105">
        <f t="shared" si="7"/>
        <v>1.1521124999999999</v>
      </c>
      <c r="J113" s="21">
        <v>0.41</v>
      </c>
      <c r="K113" s="105">
        <v>0.25</v>
      </c>
      <c r="L113" s="21">
        <f t="shared" si="9"/>
        <v>0.65999999999999992</v>
      </c>
      <c r="M113" s="105">
        <f t="shared" si="10"/>
        <v>0.85799999999999987</v>
      </c>
      <c r="N113" s="105">
        <f t="shared" si="8"/>
        <v>0.89231999999999989</v>
      </c>
      <c r="O113" s="74">
        <f t="shared" si="11"/>
        <v>0.22549230218403152</v>
      </c>
      <c r="P113" s="19" t="s">
        <v>535</v>
      </c>
      <c r="Q113" s="42" t="s">
        <v>547</v>
      </c>
      <c r="R113" s="42" t="s">
        <v>462</v>
      </c>
      <c r="S113" s="42" t="s">
        <v>463</v>
      </c>
      <c r="T113" s="91" t="s">
        <v>462</v>
      </c>
      <c r="U113" s="91">
        <v>0</v>
      </c>
    </row>
    <row r="114" spans="1:21" s="41" customFormat="1" ht="43.2" x14ac:dyDescent="0.3">
      <c r="A114" s="91">
        <v>401159</v>
      </c>
      <c r="B114" s="17" t="s">
        <v>586</v>
      </c>
      <c r="C114" s="91" t="s">
        <v>20</v>
      </c>
      <c r="D114" s="185" t="s">
        <v>1295</v>
      </c>
      <c r="E114" s="186"/>
      <c r="F114" s="19" t="s">
        <v>579</v>
      </c>
      <c r="G114" s="19" t="s">
        <v>545</v>
      </c>
      <c r="H114" s="105">
        <v>1.9950000000000001</v>
      </c>
      <c r="I114" s="105">
        <f t="shared" si="7"/>
        <v>2.0947500000000003</v>
      </c>
      <c r="J114" s="21">
        <v>0.95</v>
      </c>
      <c r="K114" s="105">
        <v>0.25</v>
      </c>
      <c r="L114" s="21">
        <f t="shared" si="9"/>
        <v>1.2</v>
      </c>
      <c r="M114" s="105">
        <f t="shared" si="10"/>
        <v>1.56</v>
      </c>
      <c r="N114" s="105">
        <f t="shared" si="8"/>
        <v>1.6224000000000001</v>
      </c>
      <c r="O114" s="74">
        <f t="shared" si="11"/>
        <v>0.2254923021840316</v>
      </c>
      <c r="P114" s="19" t="s">
        <v>535</v>
      </c>
      <c r="Q114" s="42" t="s">
        <v>547</v>
      </c>
      <c r="R114" s="42" t="s">
        <v>462</v>
      </c>
      <c r="S114" s="42" t="s">
        <v>463</v>
      </c>
      <c r="T114" s="91" t="s">
        <v>462</v>
      </c>
      <c r="U114" s="91">
        <v>0</v>
      </c>
    </row>
    <row r="115" spans="1:21" s="41" customFormat="1" ht="43.2" x14ac:dyDescent="0.3">
      <c r="A115" s="91">
        <v>401158</v>
      </c>
      <c r="B115" s="17" t="s">
        <v>587</v>
      </c>
      <c r="C115" s="91" t="s">
        <v>20</v>
      </c>
      <c r="D115" s="185" t="s">
        <v>1295</v>
      </c>
      <c r="E115" s="186"/>
      <c r="F115" s="19" t="s">
        <v>579</v>
      </c>
      <c r="G115" s="19" t="s">
        <v>545</v>
      </c>
      <c r="H115" s="105">
        <v>1.7123750000000002</v>
      </c>
      <c r="I115" s="105">
        <f t="shared" si="7"/>
        <v>1.7979937500000003</v>
      </c>
      <c r="J115" s="21">
        <v>0.78</v>
      </c>
      <c r="K115" s="105">
        <v>0.25</v>
      </c>
      <c r="L115" s="21">
        <f t="shared" si="9"/>
        <v>1.03</v>
      </c>
      <c r="M115" s="105">
        <f t="shared" si="10"/>
        <v>1.3390000000000002</v>
      </c>
      <c r="N115" s="105">
        <f t="shared" si="8"/>
        <v>1.3925600000000002</v>
      </c>
      <c r="O115" s="74">
        <f t="shared" si="11"/>
        <v>0.22549230218403149</v>
      </c>
      <c r="P115" s="19" t="s">
        <v>535</v>
      </c>
      <c r="Q115" s="42" t="s">
        <v>547</v>
      </c>
      <c r="R115" s="42" t="s">
        <v>462</v>
      </c>
      <c r="S115" s="42" t="s">
        <v>463</v>
      </c>
      <c r="T115" s="91" t="s">
        <v>462</v>
      </c>
      <c r="U115" s="91">
        <v>0</v>
      </c>
    </row>
    <row r="116" spans="1:21" s="41" customFormat="1" ht="72" x14ac:dyDescent="0.3">
      <c r="A116" s="91">
        <v>60</v>
      </c>
      <c r="B116" s="17" t="s">
        <v>588</v>
      </c>
      <c r="C116" s="91" t="s">
        <v>20</v>
      </c>
      <c r="D116" s="185" t="s">
        <v>1296</v>
      </c>
      <c r="E116" s="186"/>
      <c r="F116" s="19" t="s">
        <v>588</v>
      </c>
      <c r="G116" s="19" t="s">
        <v>545</v>
      </c>
      <c r="H116" s="105">
        <v>1.4297500000000003</v>
      </c>
      <c r="I116" s="105">
        <f t="shared" si="7"/>
        <v>1.5012375000000002</v>
      </c>
      <c r="J116" s="21">
        <v>0.61</v>
      </c>
      <c r="K116" s="105">
        <v>0.25</v>
      </c>
      <c r="L116" s="21">
        <f t="shared" si="9"/>
        <v>0.86</v>
      </c>
      <c r="M116" s="105">
        <f t="shared" si="10"/>
        <v>1.1180000000000001</v>
      </c>
      <c r="N116" s="105">
        <f t="shared" si="8"/>
        <v>1.1627200000000002</v>
      </c>
      <c r="O116" s="74">
        <f t="shared" si="11"/>
        <v>0.22549230218403149</v>
      </c>
      <c r="P116" s="19" t="s">
        <v>535</v>
      </c>
      <c r="Q116" s="42" t="s">
        <v>547</v>
      </c>
      <c r="R116" s="42" t="s">
        <v>462</v>
      </c>
      <c r="S116" s="42" t="s">
        <v>463</v>
      </c>
      <c r="T116" s="91" t="s">
        <v>462</v>
      </c>
      <c r="U116" s="91">
        <v>0</v>
      </c>
    </row>
    <row r="117" spans="1:21" s="41" customFormat="1" ht="57.6" x14ac:dyDescent="0.3">
      <c r="A117" s="91">
        <v>452</v>
      </c>
      <c r="B117" s="17" t="s">
        <v>589</v>
      </c>
      <c r="C117" s="91" t="s">
        <v>20</v>
      </c>
      <c r="D117" s="185" t="s">
        <v>1297</v>
      </c>
      <c r="E117" s="186"/>
      <c r="F117" s="19" t="s">
        <v>590</v>
      </c>
      <c r="G117" s="19" t="s">
        <v>545</v>
      </c>
      <c r="H117" s="105">
        <v>1.1138749999999999</v>
      </c>
      <c r="I117" s="105">
        <f t="shared" si="7"/>
        <v>1.16956875</v>
      </c>
      <c r="J117" s="21">
        <v>0.42</v>
      </c>
      <c r="K117" s="105">
        <v>0.25</v>
      </c>
      <c r="L117" s="21">
        <f t="shared" si="9"/>
        <v>0.66999999999999993</v>
      </c>
      <c r="M117" s="105">
        <f t="shared" si="10"/>
        <v>0.87099999999999989</v>
      </c>
      <c r="N117" s="105">
        <f t="shared" si="8"/>
        <v>0.90583999999999987</v>
      </c>
      <c r="O117" s="74">
        <f t="shared" si="11"/>
        <v>0.22549230218403166</v>
      </c>
      <c r="P117" s="19" t="s">
        <v>535</v>
      </c>
      <c r="Q117" s="42" t="s">
        <v>547</v>
      </c>
      <c r="R117" s="42" t="s">
        <v>462</v>
      </c>
      <c r="S117" s="42" t="s">
        <v>463</v>
      </c>
      <c r="T117" s="91" t="s">
        <v>462</v>
      </c>
      <c r="U117" s="91">
        <v>0</v>
      </c>
    </row>
    <row r="118" spans="1:21" s="41" customFormat="1" ht="28.8" x14ac:dyDescent="0.3">
      <c r="A118" s="91">
        <v>655</v>
      </c>
      <c r="B118" s="17" t="s">
        <v>591</v>
      </c>
      <c r="C118" s="91" t="s">
        <v>20</v>
      </c>
      <c r="D118" s="185" t="s">
        <v>1298</v>
      </c>
      <c r="E118" s="186"/>
      <c r="F118" s="19" t="s">
        <v>590</v>
      </c>
      <c r="G118" s="19" t="s">
        <v>545</v>
      </c>
      <c r="H118" s="105">
        <v>1.1970000000000001</v>
      </c>
      <c r="I118" s="105">
        <f t="shared" si="7"/>
        <v>1.25685</v>
      </c>
      <c r="J118" s="21">
        <v>0.47</v>
      </c>
      <c r="K118" s="105">
        <v>0.25</v>
      </c>
      <c r="L118" s="21">
        <f t="shared" si="9"/>
        <v>0.72</v>
      </c>
      <c r="M118" s="105">
        <f t="shared" si="10"/>
        <v>0.93599999999999994</v>
      </c>
      <c r="N118" s="105">
        <f t="shared" si="8"/>
        <v>0.97343999999999997</v>
      </c>
      <c r="O118" s="74">
        <f t="shared" si="11"/>
        <v>0.22549230218403155</v>
      </c>
      <c r="P118" s="19" t="s">
        <v>535</v>
      </c>
      <c r="Q118" s="42" t="s">
        <v>547</v>
      </c>
      <c r="R118" s="42" t="s">
        <v>462</v>
      </c>
      <c r="S118" s="42" t="s">
        <v>463</v>
      </c>
      <c r="T118" s="91" t="s">
        <v>462</v>
      </c>
      <c r="U118" s="91">
        <v>0</v>
      </c>
    </row>
    <row r="119" spans="1:21" s="41" customFormat="1" ht="58.5" customHeight="1" x14ac:dyDescent="0.3">
      <c r="A119" s="91">
        <v>420</v>
      </c>
      <c r="B119" s="18" t="s">
        <v>1224</v>
      </c>
      <c r="C119" s="91" t="s">
        <v>20</v>
      </c>
      <c r="D119" s="185" t="s">
        <v>1299</v>
      </c>
      <c r="E119" s="186"/>
      <c r="F119" s="19" t="s">
        <v>592</v>
      </c>
      <c r="G119" s="19" t="s">
        <v>545</v>
      </c>
      <c r="H119" s="105">
        <v>2.5935000000000001</v>
      </c>
      <c r="I119" s="105">
        <f t="shared" si="7"/>
        <v>2.7231750000000003</v>
      </c>
      <c r="J119" s="21">
        <v>1.31</v>
      </c>
      <c r="K119" s="105">
        <v>0.25</v>
      </c>
      <c r="L119" s="21">
        <f t="shared" ref="L119:L132" si="14">J119+K119</f>
        <v>1.56</v>
      </c>
      <c r="M119" s="105">
        <f t="shared" ref="M119:M132" si="15">L119*1.3</f>
        <v>2.028</v>
      </c>
      <c r="N119" s="105">
        <f t="shared" si="8"/>
        <v>2.1091199999999999</v>
      </c>
      <c r="O119" s="74">
        <f t="shared" si="11"/>
        <v>0.22549230218403166</v>
      </c>
      <c r="P119" s="19" t="s">
        <v>535</v>
      </c>
      <c r="Q119" s="42" t="s">
        <v>547</v>
      </c>
      <c r="R119" s="42" t="s">
        <v>462</v>
      </c>
      <c r="S119" s="42" t="s">
        <v>463</v>
      </c>
      <c r="T119" s="91" t="s">
        <v>462</v>
      </c>
      <c r="U119" s="91">
        <v>0</v>
      </c>
    </row>
    <row r="120" spans="1:21" s="41" customFormat="1" ht="60.45" customHeight="1" x14ac:dyDescent="0.3">
      <c r="A120" s="91">
        <v>425</v>
      </c>
      <c r="B120" s="18" t="s">
        <v>1225</v>
      </c>
      <c r="C120" s="91" t="s">
        <v>20</v>
      </c>
      <c r="D120" s="185" t="s">
        <v>1300</v>
      </c>
      <c r="E120" s="186"/>
      <c r="F120" s="19" t="s">
        <v>592</v>
      </c>
      <c r="G120" s="19" t="s">
        <v>545</v>
      </c>
      <c r="H120" s="105">
        <v>2.9093750000000003</v>
      </c>
      <c r="I120" s="105">
        <f t="shared" ref="I120:I132" si="16">(H120*5%)+H120</f>
        <v>3.0548437500000003</v>
      </c>
      <c r="J120" s="21">
        <v>1.5</v>
      </c>
      <c r="K120" s="105">
        <v>0.25</v>
      </c>
      <c r="L120" s="21">
        <f t="shared" si="14"/>
        <v>1.75</v>
      </c>
      <c r="M120" s="105">
        <f t="shared" si="15"/>
        <v>2.2749999999999999</v>
      </c>
      <c r="N120" s="105">
        <f t="shared" ref="N120:N132" si="17">(M120*4%)+M120</f>
        <v>2.3660000000000001</v>
      </c>
      <c r="O120" s="74">
        <f t="shared" si="11"/>
        <v>0.22549230218403155</v>
      </c>
      <c r="P120" s="19" t="s">
        <v>535</v>
      </c>
      <c r="Q120" s="42" t="s">
        <v>547</v>
      </c>
      <c r="R120" s="42" t="s">
        <v>462</v>
      </c>
      <c r="S120" s="42" t="s">
        <v>463</v>
      </c>
      <c r="T120" s="91" t="s">
        <v>462</v>
      </c>
      <c r="U120" s="91">
        <v>0</v>
      </c>
    </row>
    <row r="121" spans="1:21" s="41" customFormat="1" ht="57.6" x14ac:dyDescent="0.3">
      <c r="A121" s="91">
        <v>22</v>
      </c>
      <c r="B121" s="17" t="s">
        <v>593</v>
      </c>
      <c r="C121" s="91" t="s">
        <v>20</v>
      </c>
      <c r="D121" s="185" t="s">
        <v>1301</v>
      </c>
      <c r="E121" s="186"/>
      <c r="F121" s="19" t="s">
        <v>592</v>
      </c>
      <c r="G121" s="19" t="s">
        <v>545</v>
      </c>
      <c r="H121" s="105">
        <v>0.99750000000000005</v>
      </c>
      <c r="I121" s="105">
        <f t="shared" si="16"/>
        <v>1.0473750000000002</v>
      </c>
      <c r="J121" s="21">
        <v>0.35</v>
      </c>
      <c r="K121" s="105">
        <v>0.25</v>
      </c>
      <c r="L121" s="21">
        <f t="shared" si="14"/>
        <v>0.6</v>
      </c>
      <c r="M121" s="105">
        <f t="shared" si="15"/>
        <v>0.78</v>
      </c>
      <c r="N121" s="105">
        <f t="shared" si="17"/>
        <v>0.81120000000000003</v>
      </c>
      <c r="O121" s="74">
        <f t="shared" si="11"/>
        <v>0.2254923021840316</v>
      </c>
      <c r="P121" s="19" t="s">
        <v>535</v>
      </c>
      <c r="Q121" s="42" t="s">
        <v>547</v>
      </c>
      <c r="R121" s="42" t="s">
        <v>462</v>
      </c>
      <c r="S121" s="42" t="s">
        <v>463</v>
      </c>
      <c r="T121" s="91" t="s">
        <v>462</v>
      </c>
      <c r="U121" s="91">
        <v>0</v>
      </c>
    </row>
    <row r="122" spans="1:21" s="41" customFormat="1" ht="43.2" x14ac:dyDescent="0.3">
      <c r="A122" s="91">
        <v>40</v>
      </c>
      <c r="B122" s="17" t="s">
        <v>594</v>
      </c>
      <c r="C122" s="91" t="s">
        <v>20</v>
      </c>
      <c r="D122" s="185" t="s">
        <v>1302</v>
      </c>
      <c r="E122" s="186"/>
      <c r="F122" s="19" t="s">
        <v>592</v>
      </c>
      <c r="G122" s="19" t="s">
        <v>545</v>
      </c>
      <c r="H122" s="105">
        <v>0.88112500000000016</v>
      </c>
      <c r="I122" s="105">
        <f t="shared" si="16"/>
        <v>0.92518125000000018</v>
      </c>
      <c r="J122" s="21">
        <v>0.28000000000000003</v>
      </c>
      <c r="K122" s="105">
        <v>0.25</v>
      </c>
      <c r="L122" s="21">
        <f t="shared" si="14"/>
        <v>0.53</v>
      </c>
      <c r="M122" s="105">
        <f t="shared" si="15"/>
        <v>0.68900000000000006</v>
      </c>
      <c r="N122" s="105">
        <f t="shared" si="17"/>
        <v>0.71656000000000009</v>
      </c>
      <c r="O122" s="74">
        <f t="shared" si="11"/>
        <v>0.22549230218403157</v>
      </c>
      <c r="P122" s="19" t="s">
        <v>535</v>
      </c>
      <c r="Q122" s="42" t="s">
        <v>547</v>
      </c>
      <c r="R122" s="42" t="s">
        <v>462</v>
      </c>
      <c r="S122" s="42" t="s">
        <v>463</v>
      </c>
      <c r="T122" s="91" t="s">
        <v>462</v>
      </c>
      <c r="U122" s="91">
        <v>0</v>
      </c>
    </row>
    <row r="123" spans="1:21" s="41" customFormat="1" ht="43.2" x14ac:dyDescent="0.3">
      <c r="A123" s="91">
        <v>430</v>
      </c>
      <c r="B123" s="17" t="s">
        <v>595</v>
      </c>
      <c r="C123" s="91" t="s">
        <v>20</v>
      </c>
      <c r="D123" s="185" t="s">
        <v>1303</v>
      </c>
      <c r="E123" s="186"/>
      <c r="F123" s="19" t="s">
        <v>592</v>
      </c>
      <c r="G123" s="19" t="s">
        <v>545</v>
      </c>
      <c r="H123" s="105">
        <v>0.96425000000000005</v>
      </c>
      <c r="I123" s="105">
        <f t="shared" si="16"/>
        <v>1.0124625</v>
      </c>
      <c r="J123" s="21">
        <v>0.33</v>
      </c>
      <c r="K123" s="105">
        <v>0.25</v>
      </c>
      <c r="L123" s="21">
        <f t="shared" si="14"/>
        <v>0.58000000000000007</v>
      </c>
      <c r="M123" s="105">
        <f t="shared" si="15"/>
        <v>0.75400000000000011</v>
      </c>
      <c r="N123" s="105">
        <f t="shared" si="17"/>
        <v>0.78416000000000008</v>
      </c>
      <c r="O123" s="74">
        <f t="shared" si="11"/>
        <v>0.22549230218403146</v>
      </c>
      <c r="P123" s="19" t="s">
        <v>535</v>
      </c>
      <c r="Q123" s="42" t="s">
        <v>547</v>
      </c>
      <c r="R123" s="42" t="s">
        <v>462</v>
      </c>
      <c r="S123" s="42" t="s">
        <v>463</v>
      </c>
      <c r="T123" s="91" t="s">
        <v>462</v>
      </c>
      <c r="U123" s="91">
        <v>0</v>
      </c>
    </row>
    <row r="124" spans="1:21" s="41" customFormat="1" ht="43.2" x14ac:dyDescent="0.3">
      <c r="A124" s="91">
        <v>70</v>
      </c>
      <c r="B124" s="17" t="s">
        <v>596</v>
      </c>
      <c r="C124" s="91" t="s">
        <v>20</v>
      </c>
      <c r="D124" s="185" t="s">
        <v>1304</v>
      </c>
      <c r="E124" s="186"/>
      <c r="F124" s="19" t="s">
        <v>597</v>
      </c>
      <c r="G124" s="19" t="s">
        <v>545</v>
      </c>
      <c r="H124" s="105">
        <v>1.2468750000000002</v>
      </c>
      <c r="I124" s="105">
        <f t="shared" si="16"/>
        <v>1.3092187500000001</v>
      </c>
      <c r="J124" s="21">
        <v>0.5</v>
      </c>
      <c r="K124" s="105">
        <v>0.25</v>
      </c>
      <c r="L124" s="21">
        <f t="shared" si="14"/>
        <v>0.75</v>
      </c>
      <c r="M124" s="105">
        <f t="shared" si="15"/>
        <v>0.97500000000000009</v>
      </c>
      <c r="N124" s="105">
        <f t="shared" si="17"/>
        <v>1.014</v>
      </c>
      <c r="O124" s="74">
        <f t="shared" si="11"/>
        <v>0.22549230218403155</v>
      </c>
      <c r="P124" s="19" t="s">
        <v>535</v>
      </c>
      <c r="Q124" s="42" t="s">
        <v>547</v>
      </c>
      <c r="R124" s="42" t="s">
        <v>462</v>
      </c>
      <c r="S124" s="42" t="s">
        <v>463</v>
      </c>
      <c r="T124" s="91" t="s">
        <v>462</v>
      </c>
      <c r="U124" s="91">
        <v>0</v>
      </c>
    </row>
    <row r="125" spans="1:21" s="41" customFormat="1" ht="43.2" x14ac:dyDescent="0.3">
      <c r="A125" s="91">
        <v>75</v>
      </c>
      <c r="B125" s="17" t="s">
        <v>598</v>
      </c>
      <c r="C125" s="91" t="s">
        <v>20</v>
      </c>
      <c r="D125" s="185" t="s">
        <v>1304</v>
      </c>
      <c r="E125" s="186"/>
      <c r="F125" s="19" t="s">
        <v>597</v>
      </c>
      <c r="G125" s="19" t="s">
        <v>545</v>
      </c>
      <c r="H125" s="105">
        <v>0.96425000000000005</v>
      </c>
      <c r="I125" s="105">
        <f t="shared" si="16"/>
        <v>1.0124625</v>
      </c>
      <c r="J125" s="21">
        <v>0.33</v>
      </c>
      <c r="K125" s="105">
        <v>0.25</v>
      </c>
      <c r="L125" s="21">
        <f t="shared" si="14"/>
        <v>0.58000000000000007</v>
      </c>
      <c r="M125" s="105">
        <f t="shared" si="15"/>
        <v>0.75400000000000011</v>
      </c>
      <c r="N125" s="105">
        <f t="shared" si="17"/>
        <v>0.78416000000000008</v>
      </c>
      <c r="O125" s="74">
        <f t="shared" si="11"/>
        <v>0.22549230218403146</v>
      </c>
      <c r="P125" s="19" t="s">
        <v>535</v>
      </c>
      <c r="Q125" s="42" t="s">
        <v>547</v>
      </c>
      <c r="R125" s="42" t="s">
        <v>462</v>
      </c>
      <c r="S125" s="42" t="s">
        <v>463</v>
      </c>
      <c r="T125" s="91" t="s">
        <v>462</v>
      </c>
      <c r="U125" s="91">
        <v>0</v>
      </c>
    </row>
    <row r="126" spans="1:21" s="41" customFormat="1" ht="43.2" x14ac:dyDescent="0.3">
      <c r="A126" s="91">
        <v>725</v>
      </c>
      <c r="B126" s="17" t="s">
        <v>599</v>
      </c>
      <c r="C126" s="91" t="s">
        <v>20</v>
      </c>
      <c r="D126" s="185" t="s">
        <v>1304</v>
      </c>
      <c r="E126" s="186"/>
      <c r="F126" s="19" t="s">
        <v>597</v>
      </c>
      <c r="G126" s="19" t="s">
        <v>545</v>
      </c>
      <c r="H126" s="105">
        <v>0.96425000000000005</v>
      </c>
      <c r="I126" s="105">
        <f t="shared" si="16"/>
        <v>1.0124625</v>
      </c>
      <c r="J126" s="21">
        <v>0.33</v>
      </c>
      <c r="K126" s="105">
        <v>0.25</v>
      </c>
      <c r="L126" s="21">
        <f t="shared" si="14"/>
        <v>0.58000000000000007</v>
      </c>
      <c r="M126" s="105">
        <f t="shared" si="15"/>
        <v>0.75400000000000011</v>
      </c>
      <c r="N126" s="105">
        <f t="shared" si="17"/>
        <v>0.78416000000000008</v>
      </c>
      <c r="O126" s="74">
        <f t="shared" si="11"/>
        <v>0.22549230218403146</v>
      </c>
      <c r="P126" s="19" t="s">
        <v>535</v>
      </c>
      <c r="Q126" s="42" t="s">
        <v>547</v>
      </c>
      <c r="R126" s="42" t="s">
        <v>462</v>
      </c>
      <c r="S126" s="42" t="s">
        <v>463</v>
      </c>
      <c r="T126" s="91" t="s">
        <v>462</v>
      </c>
      <c r="U126" s="91">
        <v>0</v>
      </c>
    </row>
    <row r="127" spans="1:21" s="41" customFormat="1" ht="100.8" x14ac:dyDescent="0.3">
      <c r="A127" s="91">
        <v>585</v>
      </c>
      <c r="B127" s="17" t="s">
        <v>1007</v>
      </c>
      <c r="C127" s="91" t="s">
        <v>20</v>
      </c>
      <c r="D127" s="185" t="s">
        <v>1008</v>
      </c>
      <c r="E127" s="186"/>
      <c r="F127" s="19" t="s">
        <v>1305</v>
      </c>
      <c r="G127" s="19" t="s">
        <v>573</v>
      </c>
      <c r="H127" s="105">
        <v>72.81</v>
      </c>
      <c r="I127" s="105">
        <f t="shared" si="16"/>
        <v>76.450500000000005</v>
      </c>
      <c r="J127" s="21">
        <v>36.700000000000003</v>
      </c>
      <c r="K127" s="105">
        <v>0.25</v>
      </c>
      <c r="L127" s="21">
        <f t="shared" si="14"/>
        <v>36.950000000000003</v>
      </c>
      <c r="M127" s="105">
        <f t="shared" si="15"/>
        <v>48.035000000000004</v>
      </c>
      <c r="N127" s="105">
        <f t="shared" si="17"/>
        <v>49.956400000000002</v>
      </c>
      <c r="O127" s="74">
        <f t="shared" si="11"/>
        <v>0.34655234432737525</v>
      </c>
      <c r="P127" s="19" t="s">
        <v>535</v>
      </c>
      <c r="Q127" s="42" t="s">
        <v>547</v>
      </c>
      <c r="R127" s="42" t="s">
        <v>462</v>
      </c>
      <c r="S127" s="42" t="s">
        <v>463</v>
      </c>
      <c r="T127" s="91" t="s">
        <v>462</v>
      </c>
      <c r="U127" s="91">
        <v>0</v>
      </c>
    </row>
    <row r="128" spans="1:21" ht="97.2" customHeight="1" x14ac:dyDescent="0.3">
      <c r="A128" s="8" t="s">
        <v>2</v>
      </c>
      <c r="B128" s="8" t="s">
        <v>1227</v>
      </c>
      <c r="C128" s="8" t="s">
        <v>1231</v>
      </c>
      <c r="D128" s="183" t="s">
        <v>1251</v>
      </c>
      <c r="E128" s="184"/>
      <c r="F128" s="8" t="s">
        <v>1250</v>
      </c>
      <c r="G128" s="8" t="s">
        <v>454</v>
      </c>
      <c r="H128" s="81" t="s">
        <v>1197</v>
      </c>
      <c r="I128" s="81" t="s">
        <v>1334</v>
      </c>
      <c r="J128" s="68" t="s">
        <v>455</v>
      </c>
      <c r="K128" s="82" t="s">
        <v>393</v>
      </c>
      <c r="L128" s="11" t="s">
        <v>883</v>
      </c>
      <c r="M128" s="81" t="s">
        <v>1343</v>
      </c>
      <c r="N128" s="81" t="s">
        <v>1342</v>
      </c>
      <c r="O128" s="81" t="s">
        <v>395</v>
      </c>
      <c r="P128" s="8" t="s">
        <v>396</v>
      </c>
      <c r="Q128" s="8" t="s">
        <v>397</v>
      </c>
      <c r="R128" s="15" t="s">
        <v>10</v>
      </c>
      <c r="S128" s="15" t="s">
        <v>11</v>
      </c>
      <c r="T128" s="15" t="s">
        <v>12</v>
      </c>
      <c r="U128" s="15" t="s">
        <v>13</v>
      </c>
    </row>
    <row r="129" spans="1:21" s="41" customFormat="1" ht="57" customHeight="1" x14ac:dyDescent="0.3">
      <c r="A129" s="91">
        <v>189</v>
      </c>
      <c r="B129" s="17" t="s">
        <v>1349</v>
      </c>
      <c r="C129" s="91" t="s">
        <v>20</v>
      </c>
      <c r="D129" s="185" t="s">
        <v>1306</v>
      </c>
      <c r="E129" s="186"/>
      <c r="F129" s="19" t="s">
        <v>601</v>
      </c>
      <c r="G129" s="19" t="s">
        <v>545</v>
      </c>
      <c r="H129" s="105"/>
      <c r="I129" s="105">
        <v>2.98</v>
      </c>
      <c r="J129" s="21"/>
      <c r="K129" s="105">
        <v>0.25</v>
      </c>
      <c r="L129" s="21">
        <f t="shared" ref="L129" si="18">J129+K129</f>
        <v>0.25</v>
      </c>
      <c r="M129" s="105">
        <f>I129*74%</f>
        <v>2.2052</v>
      </c>
      <c r="N129" s="105">
        <f t="shared" ref="N129" si="19">(M129*4%)+M129</f>
        <v>2.2934079999999999</v>
      </c>
      <c r="O129" s="74">
        <f t="shared" ref="O129" si="20">(I129-N129)/I129</f>
        <v>0.23040000000000002</v>
      </c>
      <c r="P129" s="19" t="s">
        <v>535</v>
      </c>
      <c r="Q129" s="42" t="s">
        <v>547</v>
      </c>
      <c r="R129" s="42" t="s">
        <v>462</v>
      </c>
      <c r="S129" s="42" t="s">
        <v>463</v>
      </c>
      <c r="T129" s="91" t="s">
        <v>462</v>
      </c>
      <c r="U129" s="91">
        <v>0</v>
      </c>
    </row>
    <row r="130" spans="1:21" s="41" customFormat="1" ht="57" customHeight="1" x14ac:dyDescent="0.3">
      <c r="A130" s="91">
        <v>190</v>
      </c>
      <c r="B130" s="17" t="s">
        <v>600</v>
      </c>
      <c r="C130" s="91" t="s">
        <v>20</v>
      </c>
      <c r="D130" s="185" t="s">
        <v>1306</v>
      </c>
      <c r="E130" s="186"/>
      <c r="F130" s="19" t="s">
        <v>601</v>
      </c>
      <c r="G130" s="19" t="s">
        <v>545</v>
      </c>
      <c r="H130" s="105">
        <v>3.7904999999999998</v>
      </c>
      <c r="I130" s="105">
        <f t="shared" si="16"/>
        <v>3.9800249999999999</v>
      </c>
      <c r="J130" s="21">
        <v>2.0299999999999998</v>
      </c>
      <c r="K130" s="105">
        <v>0.25</v>
      </c>
      <c r="L130" s="21">
        <f t="shared" si="14"/>
        <v>2.2799999999999998</v>
      </c>
      <c r="M130" s="105">
        <f>L130*1.3</f>
        <v>2.964</v>
      </c>
      <c r="N130" s="105">
        <f t="shared" si="17"/>
        <v>3.08256</v>
      </c>
      <c r="O130" s="74">
        <f t="shared" si="11"/>
        <v>0.22549230218403149</v>
      </c>
      <c r="P130" s="19" t="s">
        <v>535</v>
      </c>
      <c r="Q130" s="42" t="s">
        <v>547</v>
      </c>
      <c r="R130" s="42" t="s">
        <v>462</v>
      </c>
      <c r="S130" s="42" t="s">
        <v>463</v>
      </c>
      <c r="T130" s="91" t="s">
        <v>462</v>
      </c>
      <c r="U130" s="91">
        <v>0</v>
      </c>
    </row>
    <row r="131" spans="1:21" s="41" customFormat="1" ht="57" customHeight="1" x14ac:dyDescent="0.3">
      <c r="A131" s="91">
        <v>191</v>
      </c>
      <c r="B131" s="17" t="s">
        <v>602</v>
      </c>
      <c r="C131" s="91" t="s">
        <v>20</v>
      </c>
      <c r="D131" s="185" t="s">
        <v>1306</v>
      </c>
      <c r="E131" s="186"/>
      <c r="F131" s="19" t="s">
        <v>601</v>
      </c>
      <c r="G131" s="19" t="s">
        <v>545</v>
      </c>
      <c r="H131" s="105">
        <v>5.8187500000000005</v>
      </c>
      <c r="I131" s="105">
        <f t="shared" si="16"/>
        <v>6.1096875000000006</v>
      </c>
      <c r="J131" s="21">
        <v>3.25</v>
      </c>
      <c r="K131" s="105">
        <v>0.25</v>
      </c>
      <c r="L131" s="21">
        <f t="shared" si="14"/>
        <v>3.5</v>
      </c>
      <c r="M131" s="105">
        <f t="shared" si="15"/>
        <v>4.55</v>
      </c>
      <c r="N131" s="105">
        <f t="shared" si="17"/>
        <v>4.7320000000000002</v>
      </c>
      <c r="O131" s="74">
        <f t="shared" si="11"/>
        <v>0.22549230218403155</v>
      </c>
      <c r="P131" s="19" t="s">
        <v>535</v>
      </c>
      <c r="Q131" s="42" t="s">
        <v>547</v>
      </c>
      <c r="R131" s="42" t="s">
        <v>462</v>
      </c>
      <c r="S131" s="42" t="s">
        <v>463</v>
      </c>
      <c r="T131" s="91" t="s">
        <v>462</v>
      </c>
      <c r="U131" s="91">
        <v>0</v>
      </c>
    </row>
    <row r="132" spans="1:21" s="41" customFormat="1" ht="57" customHeight="1" x14ac:dyDescent="0.3">
      <c r="A132" s="91">
        <v>192</v>
      </c>
      <c r="B132" s="17" t="s">
        <v>603</v>
      </c>
      <c r="C132" s="91" t="s">
        <v>20</v>
      </c>
      <c r="D132" s="185" t="s">
        <v>1306</v>
      </c>
      <c r="E132" s="186"/>
      <c r="F132" s="19" t="s">
        <v>601</v>
      </c>
      <c r="G132" s="19" t="s">
        <v>545</v>
      </c>
      <c r="H132" s="105">
        <v>7.5976250000000007</v>
      </c>
      <c r="I132" s="105">
        <f t="shared" si="16"/>
        <v>7.9775062500000011</v>
      </c>
      <c r="J132" s="21">
        <v>4.32</v>
      </c>
      <c r="K132" s="105">
        <v>0.25</v>
      </c>
      <c r="L132" s="21">
        <f t="shared" si="14"/>
        <v>4.57</v>
      </c>
      <c r="M132" s="105">
        <f t="shared" si="15"/>
        <v>5.9410000000000007</v>
      </c>
      <c r="N132" s="105">
        <f t="shared" si="17"/>
        <v>6.1786400000000006</v>
      </c>
      <c r="O132" s="74">
        <f t="shared" si="11"/>
        <v>0.22549230218403155</v>
      </c>
      <c r="P132" s="19" t="s">
        <v>535</v>
      </c>
      <c r="Q132" s="42" t="s">
        <v>547</v>
      </c>
      <c r="R132" s="42" t="s">
        <v>462</v>
      </c>
      <c r="S132" s="42" t="s">
        <v>463</v>
      </c>
      <c r="T132" s="91" t="s">
        <v>462</v>
      </c>
      <c r="U132" s="91">
        <v>0</v>
      </c>
    </row>
    <row r="133" spans="1:21" x14ac:dyDescent="0.3">
      <c r="H133" s="35"/>
      <c r="I133" s="35"/>
      <c r="J133" s="106"/>
      <c r="M133" s="35"/>
      <c r="N133" s="35"/>
      <c r="Q133" s="83"/>
    </row>
    <row r="134" spans="1:21" x14ac:dyDescent="0.3">
      <c r="H134" s="35"/>
      <c r="I134" s="35"/>
      <c r="J134" s="106"/>
      <c r="M134" s="35"/>
      <c r="N134" s="35"/>
      <c r="Q134" s="83"/>
    </row>
    <row r="135" spans="1:21" x14ac:dyDescent="0.3">
      <c r="H135" s="35"/>
      <c r="I135" s="35"/>
      <c r="J135" s="106"/>
      <c r="M135" s="35"/>
      <c r="N135" s="35"/>
      <c r="Q135" s="83"/>
    </row>
    <row r="136" spans="1:21" x14ac:dyDescent="0.3">
      <c r="H136" s="35"/>
      <c r="I136" s="35"/>
      <c r="J136" s="106"/>
      <c r="M136" s="35"/>
      <c r="N136" s="35"/>
      <c r="Q136" s="83"/>
    </row>
    <row r="137" spans="1:21" x14ac:dyDescent="0.3">
      <c r="H137" s="35"/>
      <c r="I137" s="35"/>
      <c r="J137" s="106"/>
      <c r="M137" s="35"/>
      <c r="N137" s="35"/>
      <c r="Q137" s="83"/>
    </row>
    <row r="138" spans="1:21" x14ac:dyDescent="0.3">
      <c r="H138" s="35"/>
      <c r="I138" s="35"/>
      <c r="J138" s="106"/>
      <c r="M138" s="35"/>
      <c r="N138" s="35"/>
      <c r="Q138" s="83"/>
    </row>
    <row r="139" spans="1:21" x14ac:dyDescent="0.3">
      <c r="H139" s="35"/>
      <c r="I139" s="35"/>
      <c r="J139" s="106"/>
      <c r="M139" s="35"/>
      <c r="N139" s="35"/>
      <c r="Q139" s="83"/>
    </row>
    <row r="140" spans="1:21" x14ac:dyDescent="0.3">
      <c r="H140" s="35"/>
      <c r="I140" s="35"/>
      <c r="J140" s="106"/>
      <c r="M140" s="35"/>
      <c r="N140" s="35"/>
      <c r="Q140" s="83"/>
    </row>
    <row r="141" spans="1:21" x14ac:dyDescent="0.3">
      <c r="H141" s="35"/>
      <c r="I141" s="35"/>
      <c r="J141" s="106"/>
      <c r="M141" s="35"/>
      <c r="N141" s="35"/>
      <c r="Q141" s="83"/>
    </row>
  </sheetData>
  <sheetProtection algorithmName="SHA-512" hashValue="IFpKj6J8pOJFx5pdOoJeP8xNhu2l0J1n+POv1crI1IXgOWtWD0bgdXoTgYDzZ/Qs4gNSdhBLpNfIQ/Pkev9p0A==" saltValue="AcywibZN7MBVQ5sBWWX/FQ==" spinCount="100000" sheet="1" objects="1" scenarios="1"/>
  <sortState xmlns:xlrd2="http://schemas.microsoft.com/office/spreadsheetml/2017/richdata2" ref="A11:U52">
    <sortCondition ref="B11:B52"/>
  </sortState>
  <pageMargins left="0.7" right="0.7" top="0.75" bottom="0.75" header="0.3" footer="0.3"/>
  <pageSetup scale="35" fitToWidth="0" fitToHeight="0" orientation="landscape" horizontalDpi="1200" verticalDpi="1200" r:id="rId1"/>
  <rowBreaks count="1" manualBreakCount="1">
    <brk id="52" max="20" man="1"/>
  </rowBreaks>
  <ignoredErrors>
    <ignoredError sqref="I42:N52 I53:L53 N53 H131:O132 H106:O127 H130:L130 N130:O130 L129:O129 H84:N105 O84:O105 I11:O40 O42:O82 H54:N8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4396-77E3-41F1-9773-8A2E2EB5CE1B}">
  <dimension ref="A1:W45"/>
  <sheetViews>
    <sheetView zoomScaleNormal="100" zoomScaleSheetLayoutView="8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B10" sqref="B10"/>
    </sheetView>
  </sheetViews>
  <sheetFormatPr defaultColWidth="9.21875" defaultRowHeight="14.4" x14ac:dyDescent="0.3"/>
  <cols>
    <col min="1" max="1" width="20.6640625" style="255" customWidth="1"/>
    <col min="2" max="2" width="46.77734375" style="288" customWidth="1"/>
    <col min="3" max="3" width="12" style="289" bestFit="1" customWidth="1"/>
    <col min="4" max="4" width="11" style="289" bestFit="1" customWidth="1"/>
    <col min="5" max="5" width="8.77734375" style="289" bestFit="1" customWidth="1"/>
    <col min="6" max="6" width="14.44140625" style="289" customWidth="1"/>
    <col min="7" max="7" width="4.44140625" style="289" customWidth="1"/>
    <col min="8" max="8" width="32" style="288" customWidth="1"/>
    <col min="9" max="9" width="15.109375" style="290" hidden="1" customWidth="1"/>
    <col min="10" max="10" width="15.109375" style="290" customWidth="1"/>
    <col min="11" max="11" width="13.21875" style="291" hidden="1" customWidth="1"/>
    <col min="12" max="12" width="13.33203125" style="291" hidden="1" customWidth="1"/>
    <col min="13" max="13" width="15.44140625" style="292" hidden="1" customWidth="1"/>
    <col min="14" max="14" width="17.21875" style="290" hidden="1" customWidth="1"/>
    <col min="15" max="15" width="17.21875" style="290" customWidth="1"/>
    <col min="16" max="16" width="12.33203125" style="289" customWidth="1"/>
    <col min="17" max="17" width="21.21875" style="255" customWidth="1"/>
    <col min="18" max="18" width="11" style="255" bestFit="1" customWidth="1"/>
    <col min="19" max="19" width="14.44140625" style="255" bestFit="1" customWidth="1"/>
    <col min="20" max="20" width="20.21875" style="255" bestFit="1" customWidth="1"/>
    <col min="21" max="21" width="26.77734375" style="255" customWidth="1"/>
    <col min="22" max="22" width="19.21875" style="255" customWidth="1"/>
    <col min="23" max="23" width="14.21875" style="255" customWidth="1"/>
    <col min="24" max="16384" width="9.21875" style="255"/>
  </cols>
  <sheetData>
    <row r="1" spans="1:23" s="209" customFormat="1" ht="25.8" x14ac:dyDescent="0.3">
      <c r="A1" s="200" t="s">
        <v>1357</v>
      </c>
      <c r="B1" s="201"/>
      <c r="C1" s="201"/>
      <c r="D1" s="201"/>
      <c r="E1" s="201"/>
      <c r="F1" s="201"/>
      <c r="G1" s="201"/>
      <c r="H1" s="202"/>
      <c r="I1" s="202"/>
      <c r="J1" s="202"/>
      <c r="K1" s="203"/>
      <c r="L1" s="203"/>
      <c r="M1" s="202"/>
      <c r="N1" s="202"/>
      <c r="O1" s="204"/>
      <c r="P1" s="201"/>
      <c r="Q1" s="205"/>
      <c r="R1" s="206"/>
      <c r="S1" s="206"/>
      <c r="T1" s="206"/>
      <c r="U1" s="206"/>
      <c r="V1" s="207"/>
      <c r="W1" s="208"/>
    </row>
    <row r="2" spans="1:23" s="209" customFormat="1" ht="25.8" x14ac:dyDescent="0.3">
      <c r="A2" s="210" t="s">
        <v>1353</v>
      </c>
      <c r="B2" s="211"/>
      <c r="C2" s="211"/>
      <c r="D2" s="211"/>
      <c r="E2" s="211"/>
      <c r="F2" s="211"/>
      <c r="G2" s="211"/>
      <c r="H2" s="212"/>
      <c r="I2" s="212"/>
      <c r="J2" s="212"/>
      <c r="K2" s="213"/>
      <c r="L2" s="213"/>
      <c r="M2" s="212"/>
      <c r="N2" s="212"/>
      <c r="O2" s="214"/>
      <c r="P2" s="211"/>
      <c r="Q2" s="215"/>
      <c r="R2" s="216"/>
      <c r="S2" s="216"/>
      <c r="T2" s="216"/>
      <c r="U2" s="216"/>
      <c r="W2" s="217"/>
    </row>
    <row r="3" spans="1:23" s="209" customFormat="1" ht="25.8" x14ac:dyDescent="0.3">
      <c r="A3" s="210" t="s">
        <v>1358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W3" s="217"/>
    </row>
    <row r="4" spans="1:23" s="230" customFormat="1" ht="15.6" x14ac:dyDescent="0.3">
      <c r="A4" s="219" t="s">
        <v>1354</v>
      </c>
      <c r="B4" s="220"/>
      <c r="C4" s="221"/>
      <c r="D4" s="222"/>
      <c r="E4" s="223"/>
      <c r="F4" s="223"/>
      <c r="G4" s="223"/>
      <c r="H4" s="224"/>
      <c r="I4" s="223"/>
      <c r="J4" s="223"/>
      <c r="K4" s="225"/>
      <c r="L4" s="225"/>
      <c r="M4" s="226"/>
      <c r="N4" s="227"/>
      <c r="O4" s="227"/>
      <c r="P4" s="228"/>
      <c r="Q4" s="229"/>
      <c r="W4" s="231"/>
    </row>
    <row r="5" spans="1:23" s="230" customFormat="1" ht="16.5" customHeight="1" x14ac:dyDescent="0.3">
      <c r="A5" s="232" t="s">
        <v>0</v>
      </c>
      <c r="B5" s="233"/>
      <c r="C5" s="234"/>
      <c r="D5" s="235"/>
      <c r="E5" s="236"/>
      <c r="F5" s="236"/>
      <c r="G5" s="236"/>
      <c r="H5" s="237"/>
      <c r="I5" s="236"/>
      <c r="J5" s="236"/>
      <c r="K5" s="238"/>
      <c r="L5" s="238"/>
      <c r="M5" s="239"/>
      <c r="N5" s="240"/>
      <c r="O5" s="240"/>
      <c r="P5" s="241"/>
      <c r="Q5" s="242"/>
      <c r="R5" s="243"/>
      <c r="S5" s="243"/>
      <c r="T5" s="243"/>
      <c r="U5" s="243"/>
      <c r="V5" s="243"/>
      <c r="W5" s="244"/>
    </row>
    <row r="6" spans="1:23" ht="78" customHeight="1" x14ac:dyDescent="0.3">
      <c r="A6" s="245" t="s">
        <v>2</v>
      </c>
      <c r="B6" s="245" t="s">
        <v>1227</v>
      </c>
      <c r="C6" s="245" t="s">
        <v>1250</v>
      </c>
      <c r="D6" s="245" t="s">
        <v>1323</v>
      </c>
      <c r="E6" s="245" t="s">
        <v>4</v>
      </c>
      <c r="F6" s="246" t="s">
        <v>1324</v>
      </c>
      <c r="G6" s="247"/>
      <c r="H6" s="248" t="s">
        <v>1325</v>
      </c>
      <c r="I6" s="249" t="s">
        <v>1322</v>
      </c>
      <c r="J6" s="249" t="s">
        <v>1334</v>
      </c>
      <c r="K6" s="250" t="s">
        <v>393</v>
      </c>
      <c r="L6" s="250" t="s">
        <v>604</v>
      </c>
      <c r="M6" s="251" t="s">
        <v>927</v>
      </c>
      <c r="N6" s="249" t="s">
        <v>1307</v>
      </c>
      <c r="O6" s="249" t="s">
        <v>1346</v>
      </c>
      <c r="P6" s="252" t="s">
        <v>395</v>
      </c>
      <c r="Q6" s="245" t="s">
        <v>397</v>
      </c>
      <c r="R6" s="253" t="s">
        <v>399</v>
      </c>
      <c r="S6" s="254" t="s">
        <v>400</v>
      </c>
      <c r="T6" s="253" t="s">
        <v>10</v>
      </c>
      <c r="U6" s="253" t="s">
        <v>11</v>
      </c>
      <c r="V6" s="253" t="s">
        <v>12</v>
      </c>
      <c r="W6" s="253" t="s">
        <v>13</v>
      </c>
    </row>
    <row r="7" spans="1:23" ht="46.8" x14ac:dyDescent="0.3">
      <c r="A7" s="256" t="s">
        <v>605</v>
      </c>
      <c r="B7" s="257" t="s">
        <v>606</v>
      </c>
      <c r="C7" s="258" t="s">
        <v>607</v>
      </c>
      <c r="D7" s="256" t="s">
        <v>545</v>
      </c>
      <c r="E7" s="258" t="s">
        <v>608</v>
      </c>
      <c r="F7" s="259">
        <v>100</v>
      </c>
      <c r="G7" s="260"/>
      <c r="H7" s="261" t="s">
        <v>609</v>
      </c>
      <c r="I7" s="262">
        <v>5.55</v>
      </c>
      <c r="J7" s="262">
        <v>5.8274999999999997</v>
      </c>
      <c r="K7" s="263">
        <v>0.05</v>
      </c>
      <c r="L7" s="264">
        <v>0.23</v>
      </c>
      <c r="M7" s="265">
        <f>2.83+K7</f>
        <v>2.88</v>
      </c>
      <c r="N7" s="262">
        <f>M7*1.3</f>
        <v>3.7439999999999998</v>
      </c>
      <c r="O7" s="262">
        <f>(N7*4%)+N7</f>
        <v>3.8937599999999999</v>
      </c>
      <c r="P7" s="266">
        <f>(J7-N7)/J7</f>
        <v>0.35752895752895753</v>
      </c>
      <c r="Q7" s="267" t="s">
        <v>610</v>
      </c>
      <c r="R7" s="268" t="s">
        <v>20</v>
      </c>
      <c r="S7" s="268" t="s">
        <v>20</v>
      </c>
      <c r="T7" s="268" t="s">
        <v>24</v>
      </c>
      <c r="U7" s="268" t="s">
        <v>411</v>
      </c>
      <c r="V7" s="268" t="s">
        <v>462</v>
      </c>
      <c r="W7" s="268">
        <v>0</v>
      </c>
    </row>
    <row r="8" spans="1:23" ht="15.6" x14ac:dyDescent="0.3">
      <c r="A8" s="256" t="s">
        <v>611</v>
      </c>
      <c r="B8" s="257" t="s">
        <v>612</v>
      </c>
      <c r="C8" s="258" t="s">
        <v>607</v>
      </c>
      <c r="D8" s="256" t="s">
        <v>545</v>
      </c>
      <c r="E8" s="258" t="s">
        <v>613</v>
      </c>
      <c r="F8" s="259">
        <v>100</v>
      </c>
      <c r="G8" s="260"/>
      <c r="H8" s="257" t="s">
        <v>614</v>
      </c>
      <c r="I8" s="262">
        <v>1.48</v>
      </c>
      <c r="J8" s="262">
        <v>1.554</v>
      </c>
      <c r="K8" s="263">
        <v>0.05</v>
      </c>
      <c r="L8" s="264">
        <v>0.23</v>
      </c>
      <c r="M8" s="265">
        <f>0.77+K8</f>
        <v>0.82000000000000006</v>
      </c>
      <c r="N8" s="262">
        <f t="shared" ref="N8:N13" si="0">M8*1.3</f>
        <v>1.0660000000000001</v>
      </c>
      <c r="O8" s="262">
        <f t="shared" ref="O8:O13" si="1">(N8*4%)+N8</f>
        <v>1.1086400000000001</v>
      </c>
      <c r="P8" s="266">
        <f t="shared" ref="P8:P13" si="2">(J8-N8)/J8</f>
        <v>0.31402831402831399</v>
      </c>
      <c r="Q8" s="267" t="s">
        <v>610</v>
      </c>
      <c r="R8" s="268" t="s">
        <v>20</v>
      </c>
      <c r="S8" s="268" t="s">
        <v>20</v>
      </c>
      <c r="T8" s="268" t="s">
        <v>24</v>
      </c>
      <c r="U8" s="268" t="s">
        <v>411</v>
      </c>
      <c r="V8" s="268" t="s">
        <v>462</v>
      </c>
      <c r="W8" s="268">
        <v>0</v>
      </c>
    </row>
    <row r="9" spans="1:23" ht="15.6" x14ac:dyDescent="0.3">
      <c r="A9" s="256" t="s">
        <v>615</v>
      </c>
      <c r="B9" s="257" t="s">
        <v>616</v>
      </c>
      <c r="C9" s="258" t="s">
        <v>607</v>
      </c>
      <c r="D9" s="256" t="s">
        <v>545</v>
      </c>
      <c r="E9" s="258" t="s">
        <v>617</v>
      </c>
      <c r="F9" s="259">
        <v>100</v>
      </c>
      <c r="G9" s="260"/>
      <c r="H9" s="257" t="s">
        <v>614</v>
      </c>
      <c r="I9" s="262">
        <v>2.65</v>
      </c>
      <c r="J9" s="262">
        <v>2.7824999999999998</v>
      </c>
      <c r="K9" s="263">
        <v>0.05</v>
      </c>
      <c r="L9" s="264">
        <v>0.23</v>
      </c>
      <c r="M9" s="265">
        <f>1.35+K9</f>
        <v>1.4000000000000001</v>
      </c>
      <c r="N9" s="262">
        <f t="shared" si="0"/>
        <v>1.8200000000000003</v>
      </c>
      <c r="O9" s="262">
        <f t="shared" si="1"/>
        <v>1.8928000000000003</v>
      </c>
      <c r="P9" s="266">
        <f t="shared" si="2"/>
        <v>0.3459119496855344</v>
      </c>
      <c r="Q9" s="267" t="s">
        <v>610</v>
      </c>
      <c r="R9" s="268" t="s">
        <v>20</v>
      </c>
      <c r="S9" s="268" t="s">
        <v>20</v>
      </c>
      <c r="T9" s="268" t="s">
        <v>24</v>
      </c>
      <c r="U9" s="268" t="s">
        <v>411</v>
      </c>
      <c r="V9" s="268" t="s">
        <v>462</v>
      </c>
      <c r="W9" s="268">
        <v>0</v>
      </c>
    </row>
    <row r="10" spans="1:23" ht="28.8" x14ac:dyDescent="0.3">
      <c r="A10" s="256" t="s">
        <v>618</v>
      </c>
      <c r="B10" s="257" t="s">
        <v>619</v>
      </c>
      <c r="C10" s="258" t="s">
        <v>607</v>
      </c>
      <c r="D10" s="256" t="s">
        <v>545</v>
      </c>
      <c r="E10" s="258" t="s">
        <v>613</v>
      </c>
      <c r="F10" s="259">
        <v>100</v>
      </c>
      <c r="G10" s="260"/>
      <c r="H10" s="257" t="s">
        <v>614</v>
      </c>
      <c r="I10" s="262">
        <v>2.34</v>
      </c>
      <c r="J10" s="262">
        <v>2.4569999999999999</v>
      </c>
      <c r="K10" s="263">
        <v>0.05</v>
      </c>
      <c r="L10" s="264">
        <v>0.23</v>
      </c>
      <c r="M10" s="265">
        <f>1.2+K10</f>
        <v>1.25</v>
      </c>
      <c r="N10" s="262">
        <f t="shared" si="0"/>
        <v>1.625</v>
      </c>
      <c r="O10" s="262">
        <f t="shared" si="1"/>
        <v>1.69</v>
      </c>
      <c r="P10" s="266">
        <f t="shared" si="2"/>
        <v>0.33862433862433861</v>
      </c>
      <c r="Q10" s="267" t="s">
        <v>802</v>
      </c>
      <c r="R10" s="268" t="s">
        <v>20</v>
      </c>
      <c r="S10" s="268" t="s">
        <v>20</v>
      </c>
      <c r="T10" s="268" t="s">
        <v>808</v>
      </c>
      <c r="U10" s="268" t="s">
        <v>411</v>
      </c>
      <c r="V10" s="268" t="s">
        <v>462</v>
      </c>
      <c r="W10" s="268">
        <v>0</v>
      </c>
    </row>
    <row r="11" spans="1:23" ht="28.8" x14ac:dyDescent="0.3">
      <c r="A11" s="256" t="s">
        <v>620</v>
      </c>
      <c r="B11" s="257" t="s">
        <v>619</v>
      </c>
      <c r="C11" s="258" t="s">
        <v>607</v>
      </c>
      <c r="D11" s="256" t="s">
        <v>545</v>
      </c>
      <c r="E11" s="258" t="s">
        <v>617</v>
      </c>
      <c r="F11" s="259">
        <v>100</v>
      </c>
      <c r="G11" s="260"/>
      <c r="H11" s="257" t="s">
        <v>614</v>
      </c>
      <c r="I11" s="262">
        <v>3.95</v>
      </c>
      <c r="J11" s="262">
        <v>4.1475</v>
      </c>
      <c r="K11" s="263">
        <v>0.05</v>
      </c>
      <c r="L11" s="264">
        <v>0.23</v>
      </c>
      <c r="M11" s="265">
        <f>2+K11</f>
        <v>2.0499999999999998</v>
      </c>
      <c r="N11" s="262">
        <f t="shared" si="0"/>
        <v>2.665</v>
      </c>
      <c r="O11" s="262">
        <f t="shared" si="1"/>
        <v>2.7715999999999998</v>
      </c>
      <c r="P11" s="266">
        <f t="shared" si="2"/>
        <v>0.35744424352019288</v>
      </c>
      <c r="Q11" s="267" t="s">
        <v>802</v>
      </c>
      <c r="R11" s="268" t="s">
        <v>20</v>
      </c>
      <c r="S11" s="268" t="s">
        <v>20</v>
      </c>
      <c r="T11" s="268" t="s">
        <v>808</v>
      </c>
      <c r="U11" s="268" t="s">
        <v>411</v>
      </c>
      <c r="V11" s="268" t="s">
        <v>462</v>
      </c>
      <c r="W11" s="268">
        <v>0</v>
      </c>
    </row>
    <row r="12" spans="1:23" ht="15.6" x14ac:dyDescent="0.3">
      <c r="A12" s="256" t="s">
        <v>621</v>
      </c>
      <c r="B12" s="257" t="s">
        <v>622</v>
      </c>
      <c r="C12" s="258" t="s">
        <v>607</v>
      </c>
      <c r="D12" s="256" t="s">
        <v>545</v>
      </c>
      <c r="E12" s="258" t="s">
        <v>613</v>
      </c>
      <c r="F12" s="259">
        <v>100</v>
      </c>
      <c r="G12" s="260"/>
      <c r="H12" s="257" t="s">
        <v>614</v>
      </c>
      <c r="I12" s="262">
        <v>1.38</v>
      </c>
      <c r="J12" s="262">
        <v>1.4489999999999998</v>
      </c>
      <c r="K12" s="263">
        <v>0.05</v>
      </c>
      <c r="L12" s="264">
        <v>0.23</v>
      </c>
      <c r="M12" s="265">
        <f>0.72+K12</f>
        <v>0.77</v>
      </c>
      <c r="N12" s="262">
        <f t="shared" si="0"/>
        <v>1.0010000000000001</v>
      </c>
      <c r="O12" s="262">
        <f t="shared" si="1"/>
        <v>1.0410400000000002</v>
      </c>
      <c r="P12" s="266">
        <f t="shared" si="2"/>
        <v>0.30917874396135253</v>
      </c>
      <c r="Q12" s="267" t="s">
        <v>610</v>
      </c>
      <c r="R12" s="268" t="s">
        <v>20</v>
      </c>
      <c r="S12" s="268" t="s">
        <v>20</v>
      </c>
      <c r="T12" s="268" t="s">
        <v>24</v>
      </c>
      <c r="U12" s="268" t="s">
        <v>411</v>
      </c>
      <c r="V12" s="268" t="s">
        <v>462</v>
      </c>
      <c r="W12" s="268">
        <v>0</v>
      </c>
    </row>
    <row r="13" spans="1:23" ht="15.6" x14ac:dyDescent="0.3">
      <c r="A13" s="256" t="s">
        <v>623</v>
      </c>
      <c r="B13" s="257" t="s">
        <v>624</v>
      </c>
      <c r="C13" s="258" t="s">
        <v>607</v>
      </c>
      <c r="D13" s="256" t="s">
        <v>545</v>
      </c>
      <c r="E13" s="258" t="s">
        <v>617</v>
      </c>
      <c r="F13" s="259">
        <v>100</v>
      </c>
      <c r="G13" s="260"/>
      <c r="H13" s="257" t="s">
        <v>614</v>
      </c>
      <c r="I13" s="262">
        <v>2.65</v>
      </c>
      <c r="J13" s="262">
        <v>2.7824999999999998</v>
      </c>
      <c r="K13" s="263">
        <v>0.05</v>
      </c>
      <c r="L13" s="264">
        <v>0.23</v>
      </c>
      <c r="M13" s="265">
        <v>1.35</v>
      </c>
      <c r="N13" s="262">
        <f t="shared" si="0"/>
        <v>1.7550000000000001</v>
      </c>
      <c r="O13" s="262">
        <f t="shared" si="1"/>
        <v>1.8252000000000002</v>
      </c>
      <c r="P13" s="266">
        <f t="shared" si="2"/>
        <v>0.36927223719676538</v>
      </c>
      <c r="Q13" s="267" t="s">
        <v>610</v>
      </c>
      <c r="R13" s="268" t="s">
        <v>20</v>
      </c>
      <c r="S13" s="268" t="s">
        <v>20</v>
      </c>
      <c r="T13" s="268" t="s">
        <v>24</v>
      </c>
      <c r="U13" s="268" t="s">
        <v>411</v>
      </c>
      <c r="V13" s="268" t="s">
        <v>462</v>
      </c>
      <c r="W13" s="268">
        <v>0</v>
      </c>
    </row>
    <row r="14" spans="1:23" ht="15.6" x14ac:dyDescent="0.3">
      <c r="A14" s="269" t="s">
        <v>957</v>
      </c>
      <c r="B14" s="270"/>
      <c r="C14" s="271"/>
      <c r="D14" s="272"/>
      <c r="E14" s="272"/>
      <c r="F14" s="272"/>
      <c r="G14" s="272"/>
      <c r="H14" s="273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4"/>
    </row>
    <row r="15" spans="1:23" ht="54" x14ac:dyDescent="0.3">
      <c r="A15" s="275" t="s">
        <v>963</v>
      </c>
      <c r="B15" s="276" t="s">
        <v>928</v>
      </c>
      <c r="C15" s="258" t="s">
        <v>607</v>
      </c>
      <c r="D15" s="256" t="s">
        <v>545</v>
      </c>
      <c r="E15" s="275" t="s">
        <v>944</v>
      </c>
      <c r="F15" s="275">
        <v>50</v>
      </c>
      <c r="G15" s="275">
        <v>64</v>
      </c>
      <c r="H15" s="277" t="s">
        <v>951</v>
      </c>
      <c r="I15" s="262">
        <v>3.1364080303852422</v>
      </c>
      <c r="J15" s="262">
        <v>3.2932284319045042</v>
      </c>
      <c r="K15" s="263">
        <v>0.05</v>
      </c>
      <c r="L15" s="264">
        <v>0.23</v>
      </c>
      <c r="M15" s="265">
        <f>1.62+K15</f>
        <v>1.6700000000000002</v>
      </c>
      <c r="N15" s="262">
        <f t="shared" ref="N15:N43" si="3">M15*1.3</f>
        <v>2.1710000000000003</v>
      </c>
      <c r="O15" s="262">
        <f t="shared" ref="O15:O31" si="4">(N15*4%)+N15</f>
        <v>2.2578400000000003</v>
      </c>
      <c r="P15" s="266">
        <f t="shared" ref="P15:P31" si="5">(J15-N15)/J15</f>
        <v>0.3407684754062168</v>
      </c>
      <c r="Q15" s="267" t="s">
        <v>610</v>
      </c>
      <c r="R15" s="268" t="s">
        <v>20</v>
      </c>
      <c r="S15" s="268" t="s">
        <v>20</v>
      </c>
      <c r="T15" s="268" t="s">
        <v>24</v>
      </c>
      <c r="U15" s="268" t="s">
        <v>411</v>
      </c>
      <c r="V15" s="268" t="s">
        <v>462</v>
      </c>
      <c r="W15" s="268">
        <v>0</v>
      </c>
    </row>
    <row r="16" spans="1:23" ht="54" x14ac:dyDescent="0.3">
      <c r="A16" s="275" t="s">
        <v>964</v>
      </c>
      <c r="B16" s="276" t="s">
        <v>929</v>
      </c>
      <c r="C16" s="258" t="s">
        <v>607</v>
      </c>
      <c r="D16" s="256" t="s">
        <v>545</v>
      </c>
      <c r="E16" s="275" t="s">
        <v>946</v>
      </c>
      <c r="F16" s="275">
        <v>50</v>
      </c>
      <c r="G16" s="275">
        <v>64</v>
      </c>
      <c r="H16" s="277" t="s">
        <v>952</v>
      </c>
      <c r="I16" s="262">
        <v>3.5953771025501915</v>
      </c>
      <c r="J16" s="262">
        <v>3.7751459576777009</v>
      </c>
      <c r="K16" s="263">
        <v>0.05</v>
      </c>
      <c r="L16" s="264">
        <v>0.23</v>
      </c>
      <c r="M16" s="265">
        <f>1.85+K16</f>
        <v>1.9000000000000001</v>
      </c>
      <c r="N16" s="262">
        <f t="shared" si="3"/>
        <v>2.4700000000000002</v>
      </c>
      <c r="O16" s="262">
        <f t="shared" si="4"/>
        <v>2.5688000000000004</v>
      </c>
      <c r="P16" s="266">
        <f t="shared" si="5"/>
        <v>0.34572066148154107</v>
      </c>
      <c r="Q16" s="267" t="s">
        <v>610</v>
      </c>
      <c r="R16" s="268" t="s">
        <v>20</v>
      </c>
      <c r="S16" s="268" t="s">
        <v>20</v>
      </c>
      <c r="T16" s="268" t="s">
        <v>24</v>
      </c>
      <c r="U16" s="268" t="s">
        <v>411</v>
      </c>
      <c r="V16" s="268" t="s">
        <v>462</v>
      </c>
      <c r="W16" s="268">
        <v>0</v>
      </c>
    </row>
    <row r="17" spans="1:23" ht="54" x14ac:dyDescent="0.3">
      <c r="A17" s="275" t="s">
        <v>965</v>
      </c>
      <c r="B17" s="276" t="s">
        <v>930</v>
      </c>
      <c r="C17" s="258" t="s">
        <v>607</v>
      </c>
      <c r="D17" s="256" t="s">
        <v>545</v>
      </c>
      <c r="E17" s="275" t="s">
        <v>947</v>
      </c>
      <c r="F17" s="275">
        <v>36</v>
      </c>
      <c r="G17" s="275">
        <v>32</v>
      </c>
      <c r="H17" s="277" t="s">
        <v>953</v>
      </c>
      <c r="I17" s="262">
        <v>5.3587845903418323</v>
      </c>
      <c r="J17" s="262">
        <v>5.626723819858924</v>
      </c>
      <c r="K17" s="263">
        <v>0.05</v>
      </c>
      <c r="L17" s="264">
        <v>0.23</v>
      </c>
      <c r="M17" s="265">
        <f>2.73+K17</f>
        <v>2.78</v>
      </c>
      <c r="N17" s="262">
        <f t="shared" si="3"/>
        <v>3.6139999999999999</v>
      </c>
      <c r="O17" s="262">
        <f t="shared" si="4"/>
        <v>3.7585599999999997</v>
      </c>
      <c r="P17" s="266">
        <f t="shared" si="5"/>
        <v>0.35770794591965382</v>
      </c>
      <c r="Q17" s="267" t="s">
        <v>610</v>
      </c>
      <c r="R17" s="268" t="s">
        <v>20</v>
      </c>
      <c r="S17" s="268" t="s">
        <v>20</v>
      </c>
      <c r="T17" s="268" t="s">
        <v>24</v>
      </c>
      <c r="U17" s="268" t="s">
        <v>411</v>
      </c>
      <c r="V17" s="268" t="s">
        <v>462</v>
      </c>
      <c r="W17" s="268">
        <v>0</v>
      </c>
    </row>
    <row r="18" spans="1:23" ht="54" x14ac:dyDescent="0.3">
      <c r="A18" s="275" t="s">
        <v>966</v>
      </c>
      <c r="B18" s="276" t="s">
        <v>931</v>
      </c>
      <c r="C18" s="258" t="s">
        <v>607</v>
      </c>
      <c r="D18" s="256" t="s">
        <v>545</v>
      </c>
      <c r="E18" s="275" t="s">
        <v>949</v>
      </c>
      <c r="F18" s="275">
        <v>36</v>
      </c>
      <c r="G18" s="275">
        <v>32</v>
      </c>
      <c r="H18" s="277" t="s">
        <v>953</v>
      </c>
      <c r="I18" s="262">
        <v>5.6245035268583816</v>
      </c>
      <c r="J18" s="262">
        <v>5.9057287032013006</v>
      </c>
      <c r="K18" s="263">
        <v>0.05</v>
      </c>
      <c r="L18" s="264">
        <v>0.23</v>
      </c>
      <c r="M18" s="265">
        <f>2.86+K18</f>
        <v>2.9099999999999997</v>
      </c>
      <c r="N18" s="262">
        <f t="shared" si="3"/>
        <v>3.7829999999999999</v>
      </c>
      <c r="O18" s="262">
        <f t="shared" si="4"/>
        <v>3.93432</v>
      </c>
      <c r="P18" s="266">
        <f t="shared" si="5"/>
        <v>0.35943552605974594</v>
      </c>
      <c r="Q18" s="267" t="s">
        <v>610</v>
      </c>
      <c r="R18" s="268" t="s">
        <v>20</v>
      </c>
      <c r="S18" s="268" t="s">
        <v>20</v>
      </c>
      <c r="T18" s="268" t="s">
        <v>24</v>
      </c>
      <c r="U18" s="268" t="s">
        <v>411</v>
      </c>
      <c r="V18" s="268" t="s">
        <v>462</v>
      </c>
      <c r="W18" s="268">
        <v>0</v>
      </c>
    </row>
    <row r="19" spans="1:23" ht="54" x14ac:dyDescent="0.3">
      <c r="A19" s="275" t="s">
        <v>967</v>
      </c>
      <c r="B19" s="276" t="s">
        <v>932</v>
      </c>
      <c r="C19" s="258" t="s">
        <v>607</v>
      </c>
      <c r="D19" s="256" t="s">
        <v>545</v>
      </c>
      <c r="E19" s="275" t="s">
        <v>947</v>
      </c>
      <c r="F19" s="275">
        <v>50</v>
      </c>
      <c r="G19" s="275">
        <v>64</v>
      </c>
      <c r="H19" s="277" t="s">
        <v>951</v>
      </c>
      <c r="I19" s="262">
        <v>4.0060336408030386</v>
      </c>
      <c r="J19" s="262">
        <v>4.2063353228431906</v>
      </c>
      <c r="K19" s="263">
        <v>0.05</v>
      </c>
      <c r="L19" s="264">
        <v>0.23</v>
      </c>
      <c r="M19" s="265">
        <f>2.05+K19</f>
        <v>2.0999999999999996</v>
      </c>
      <c r="N19" s="262">
        <f t="shared" si="3"/>
        <v>2.7299999999999995</v>
      </c>
      <c r="O19" s="262">
        <f t="shared" si="4"/>
        <v>2.8391999999999995</v>
      </c>
      <c r="P19" s="266">
        <f t="shared" si="5"/>
        <v>0.35097898991212401</v>
      </c>
      <c r="Q19" s="267" t="s">
        <v>610</v>
      </c>
      <c r="R19" s="268" t="s">
        <v>20</v>
      </c>
      <c r="S19" s="268" t="s">
        <v>20</v>
      </c>
      <c r="T19" s="268" t="s">
        <v>24</v>
      </c>
      <c r="U19" s="268" t="s">
        <v>411</v>
      </c>
      <c r="V19" s="268" t="s">
        <v>462</v>
      </c>
      <c r="W19" s="268">
        <v>0</v>
      </c>
    </row>
    <row r="20" spans="1:23" ht="54" x14ac:dyDescent="0.3">
      <c r="A20" s="275" t="s">
        <v>968</v>
      </c>
      <c r="B20" s="276" t="s">
        <v>933</v>
      </c>
      <c r="C20" s="258" t="s">
        <v>607</v>
      </c>
      <c r="D20" s="256" t="s">
        <v>545</v>
      </c>
      <c r="E20" s="275" t="s">
        <v>946</v>
      </c>
      <c r="F20" s="275">
        <v>50</v>
      </c>
      <c r="G20" s="275">
        <v>64</v>
      </c>
      <c r="H20" s="277" t="s">
        <v>951</v>
      </c>
      <c r="I20" s="262">
        <v>4.4939902333152455</v>
      </c>
      <c r="J20" s="262">
        <v>4.7186897449810079</v>
      </c>
      <c r="K20" s="263">
        <v>0.05</v>
      </c>
      <c r="L20" s="264">
        <v>0.23</v>
      </c>
      <c r="M20" s="265">
        <f>2.3+K20</f>
        <v>2.3499999999999996</v>
      </c>
      <c r="N20" s="262">
        <f t="shared" si="3"/>
        <v>3.0549999999999997</v>
      </c>
      <c r="O20" s="262">
        <f t="shared" si="4"/>
        <v>3.1771999999999996</v>
      </c>
      <c r="P20" s="266">
        <f t="shared" si="5"/>
        <v>0.35257451430253006</v>
      </c>
      <c r="Q20" s="267" t="s">
        <v>610</v>
      </c>
      <c r="R20" s="268" t="s">
        <v>20</v>
      </c>
      <c r="S20" s="268" t="s">
        <v>20</v>
      </c>
      <c r="T20" s="268" t="s">
        <v>24</v>
      </c>
      <c r="U20" s="268" t="s">
        <v>411</v>
      </c>
      <c r="V20" s="268" t="s">
        <v>462</v>
      </c>
      <c r="W20" s="268">
        <v>0</v>
      </c>
    </row>
    <row r="21" spans="1:23" ht="54" x14ac:dyDescent="0.3">
      <c r="A21" s="275" t="s">
        <v>969</v>
      </c>
      <c r="B21" s="276" t="s">
        <v>934</v>
      </c>
      <c r="C21" s="258" t="s">
        <v>607</v>
      </c>
      <c r="D21" s="256" t="s">
        <v>545</v>
      </c>
      <c r="E21" s="275" t="s">
        <v>948</v>
      </c>
      <c r="F21" s="275">
        <v>36</v>
      </c>
      <c r="G21" s="275">
        <v>32</v>
      </c>
      <c r="H21" s="277" t="s">
        <v>954</v>
      </c>
      <c r="I21" s="262">
        <v>5.1655344546934341</v>
      </c>
      <c r="J21" s="262">
        <v>5.4238111774281057</v>
      </c>
      <c r="K21" s="263">
        <v>0.05</v>
      </c>
      <c r="L21" s="264">
        <v>0.23</v>
      </c>
      <c r="M21" s="265">
        <f>2.63+K21</f>
        <v>2.6799999999999997</v>
      </c>
      <c r="N21" s="262">
        <f t="shared" si="3"/>
        <v>3.4839999999999995</v>
      </c>
      <c r="O21" s="262">
        <f t="shared" si="4"/>
        <v>3.6233599999999995</v>
      </c>
      <c r="P21" s="266">
        <f t="shared" si="5"/>
        <v>0.35764725466492681</v>
      </c>
      <c r="Q21" s="267" t="s">
        <v>610</v>
      </c>
      <c r="R21" s="268" t="s">
        <v>20</v>
      </c>
      <c r="S21" s="268" t="s">
        <v>20</v>
      </c>
      <c r="T21" s="268" t="s">
        <v>24</v>
      </c>
      <c r="U21" s="268" t="s">
        <v>411</v>
      </c>
      <c r="V21" s="268" t="s">
        <v>462</v>
      </c>
      <c r="W21" s="268">
        <v>0</v>
      </c>
    </row>
    <row r="22" spans="1:23" ht="54" x14ac:dyDescent="0.3">
      <c r="A22" s="275" t="s">
        <v>959</v>
      </c>
      <c r="B22" s="276" t="s">
        <v>1309</v>
      </c>
      <c r="C22" s="258" t="s">
        <v>607</v>
      </c>
      <c r="D22" s="256" t="s">
        <v>545</v>
      </c>
      <c r="E22" s="275" t="s">
        <v>947</v>
      </c>
      <c r="F22" s="278">
        <v>64</v>
      </c>
      <c r="G22" s="279"/>
      <c r="H22" s="277" t="s">
        <v>1310</v>
      </c>
      <c r="I22" s="262">
        <v>4.51</v>
      </c>
      <c r="J22" s="262">
        <v>4.7355</v>
      </c>
      <c r="K22" s="263">
        <v>0.05</v>
      </c>
      <c r="L22" s="264">
        <v>0.23</v>
      </c>
      <c r="M22" s="265">
        <f>2.31+K22</f>
        <v>2.36</v>
      </c>
      <c r="N22" s="262">
        <f t="shared" si="3"/>
        <v>3.0680000000000001</v>
      </c>
      <c r="O22" s="262">
        <f t="shared" si="4"/>
        <v>3.1907200000000002</v>
      </c>
      <c r="P22" s="266">
        <f t="shared" si="5"/>
        <v>0.35212754724949846</v>
      </c>
      <c r="Q22" s="267" t="s">
        <v>610</v>
      </c>
      <c r="R22" s="268" t="s">
        <v>20</v>
      </c>
      <c r="S22" s="268" t="s">
        <v>20</v>
      </c>
      <c r="T22" s="268" t="s">
        <v>24</v>
      </c>
      <c r="U22" s="268" t="s">
        <v>411</v>
      </c>
      <c r="V22" s="268" t="s">
        <v>462</v>
      </c>
      <c r="W22" s="268">
        <v>0</v>
      </c>
    </row>
    <row r="23" spans="1:23" ht="54" x14ac:dyDescent="0.3">
      <c r="A23" s="275" t="s">
        <v>970</v>
      </c>
      <c r="B23" s="276" t="s">
        <v>1311</v>
      </c>
      <c r="C23" s="258" t="s">
        <v>607</v>
      </c>
      <c r="D23" s="256" t="s">
        <v>545</v>
      </c>
      <c r="E23" s="275" t="s">
        <v>947</v>
      </c>
      <c r="F23" s="275">
        <v>50</v>
      </c>
      <c r="G23" s="275">
        <v>64</v>
      </c>
      <c r="H23" s="277" t="s">
        <v>951</v>
      </c>
      <c r="I23" s="262">
        <v>3.9577211068909395</v>
      </c>
      <c r="J23" s="262">
        <v>4.1556071622354862</v>
      </c>
      <c r="K23" s="263">
        <v>0.05</v>
      </c>
      <c r="L23" s="264">
        <v>0.23</v>
      </c>
      <c r="M23" s="265">
        <f>2.03+K23</f>
        <v>2.0799999999999996</v>
      </c>
      <c r="N23" s="262">
        <f t="shared" si="3"/>
        <v>2.7039999999999997</v>
      </c>
      <c r="O23" s="262">
        <f t="shared" si="4"/>
        <v>2.8121599999999995</v>
      </c>
      <c r="P23" s="266">
        <f t="shared" si="5"/>
        <v>0.3493128935350574</v>
      </c>
      <c r="Q23" s="267" t="s">
        <v>610</v>
      </c>
      <c r="R23" s="268" t="s">
        <v>20</v>
      </c>
      <c r="S23" s="268" t="s">
        <v>20</v>
      </c>
      <c r="T23" s="268" t="s">
        <v>24</v>
      </c>
      <c r="U23" s="268" t="s">
        <v>411</v>
      </c>
      <c r="V23" s="268" t="s">
        <v>462</v>
      </c>
      <c r="W23" s="268">
        <v>0</v>
      </c>
    </row>
    <row r="24" spans="1:23" ht="54" x14ac:dyDescent="0.3">
      <c r="A24" s="275" t="s">
        <v>971</v>
      </c>
      <c r="B24" s="276" t="s">
        <v>1312</v>
      </c>
      <c r="C24" s="258" t="s">
        <v>607</v>
      </c>
      <c r="D24" s="256" t="s">
        <v>545</v>
      </c>
      <c r="E24" s="275" t="s">
        <v>946</v>
      </c>
      <c r="F24" s="275">
        <v>50</v>
      </c>
      <c r="G24" s="275">
        <v>64</v>
      </c>
      <c r="H24" s="277" t="s">
        <v>951</v>
      </c>
      <c r="I24" s="262">
        <v>4.5133152468800857</v>
      </c>
      <c r="J24" s="262">
        <v>4.7389810092240898</v>
      </c>
      <c r="K24" s="263">
        <v>0.05</v>
      </c>
      <c r="L24" s="264">
        <v>0.23</v>
      </c>
      <c r="M24" s="265">
        <f>2.31+K24</f>
        <v>2.36</v>
      </c>
      <c r="N24" s="262">
        <f t="shared" si="3"/>
        <v>3.0680000000000001</v>
      </c>
      <c r="O24" s="262">
        <f t="shared" si="4"/>
        <v>3.1907200000000002</v>
      </c>
      <c r="P24" s="266">
        <f t="shared" si="5"/>
        <v>0.35260344069149968</v>
      </c>
      <c r="Q24" s="267" t="s">
        <v>610</v>
      </c>
      <c r="R24" s="268" t="s">
        <v>20</v>
      </c>
      <c r="S24" s="268" t="s">
        <v>20</v>
      </c>
      <c r="T24" s="268" t="s">
        <v>24</v>
      </c>
      <c r="U24" s="268" t="s">
        <v>411</v>
      </c>
      <c r="V24" s="268" t="s">
        <v>462</v>
      </c>
      <c r="W24" s="268">
        <v>0</v>
      </c>
    </row>
    <row r="25" spans="1:23" ht="54" x14ac:dyDescent="0.3">
      <c r="A25" s="275" t="s">
        <v>960</v>
      </c>
      <c r="B25" s="276" t="s">
        <v>1313</v>
      </c>
      <c r="C25" s="258" t="s">
        <v>607</v>
      </c>
      <c r="D25" s="256" t="s">
        <v>545</v>
      </c>
      <c r="E25" s="275" t="s">
        <v>946</v>
      </c>
      <c r="F25" s="278">
        <v>64</v>
      </c>
      <c r="G25" s="279"/>
      <c r="H25" s="277" t="s">
        <v>1310</v>
      </c>
      <c r="I25" s="262">
        <v>5.33</v>
      </c>
      <c r="J25" s="262">
        <v>5.5964999999999998</v>
      </c>
      <c r="K25" s="263">
        <v>0.05</v>
      </c>
      <c r="L25" s="264">
        <v>0.23</v>
      </c>
      <c r="M25" s="265">
        <f>2.72+K25</f>
        <v>2.77</v>
      </c>
      <c r="N25" s="262">
        <f t="shared" si="3"/>
        <v>3.601</v>
      </c>
      <c r="O25" s="262">
        <f t="shared" si="4"/>
        <v>3.7450399999999999</v>
      </c>
      <c r="P25" s="266">
        <f t="shared" si="5"/>
        <v>0.35656213704994189</v>
      </c>
      <c r="Q25" s="267" t="s">
        <v>610</v>
      </c>
      <c r="R25" s="268" t="s">
        <v>20</v>
      </c>
      <c r="S25" s="268" t="s">
        <v>20</v>
      </c>
      <c r="T25" s="268" t="s">
        <v>24</v>
      </c>
      <c r="U25" s="268" t="s">
        <v>411</v>
      </c>
      <c r="V25" s="268" t="s">
        <v>462</v>
      </c>
      <c r="W25" s="268">
        <v>0</v>
      </c>
    </row>
    <row r="26" spans="1:23" ht="54" x14ac:dyDescent="0.3">
      <c r="A26" s="275" t="s">
        <v>972</v>
      </c>
      <c r="B26" s="276" t="s">
        <v>935</v>
      </c>
      <c r="C26" s="258" t="s">
        <v>607</v>
      </c>
      <c r="D26" s="256" t="s">
        <v>545</v>
      </c>
      <c r="E26" s="275" t="s">
        <v>948</v>
      </c>
      <c r="F26" s="275">
        <v>36</v>
      </c>
      <c r="G26" s="275">
        <v>32</v>
      </c>
      <c r="H26" s="277" t="s">
        <v>953</v>
      </c>
      <c r="I26" s="262">
        <v>5.8419099294628305</v>
      </c>
      <c r="J26" s="262">
        <v>6.134005425935972</v>
      </c>
      <c r="K26" s="263">
        <v>0.05</v>
      </c>
      <c r="L26" s="264">
        <v>0.23</v>
      </c>
      <c r="M26" s="265">
        <f>2.97+K26</f>
        <v>3.02</v>
      </c>
      <c r="N26" s="262">
        <f t="shared" si="3"/>
        <v>3.9260000000000002</v>
      </c>
      <c r="O26" s="262">
        <f t="shared" si="4"/>
        <v>4.0830400000000004</v>
      </c>
      <c r="P26" s="266">
        <f t="shared" si="5"/>
        <v>0.3599614399752602</v>
      </c>
      <c r="Q26" s="267" t="s">
        <v>610</v>
      </c>
      <c r="R26" s="268" t="s">
        <v>20</v>
      </c>
      <c r="S26" s="268" t="s">
        <v>20</v>
      </c>
      <c r="T26" s="268" t="s">
        <v>24</v>
      </c>
      <c r="U26" s="268" t="s">
        <v>411</v>
      </c>
      <c r="V26" s="268" t="s">
        <v>462</v>
      </c>
      <c r="W26" s="268">
        <v>0</v>
      </c>
    </row>
    <row r="27" spans="1:23" ht="54" x14ac:dyDescent="0.3">
      <c r="A27" s="275" t="s">
        <v>973</v>
      </c>
      <c r="B27" s="276" t="s">
        <v>936</v>
      </c>
      <c r="C27" s="258" t="s">
        <v>607</v>
      </c>
      <c r="D27" s="256" t="s">
        <v>545</v>
      </c>
      <c r="E27" s="275" t="s">
        <v>944</v>
      </c>
      <c r="F27" s="275">
        <v>50</v>
      </c>
      <c r="G27" s="275">
        <v>64</v>
      </c>
      <c r="H27" s="277" t="s">
        <v>951</v>
      </c>
      <c r="I27" s="262">
        <v>4.1171524688008683</v>
      </c>
      <c r="J27" s="262">
        <v>4.3230100922409118</v>
      </c>
      <c r="K27" s="263">
        <v>0.05</v>
      </c>
      <c r="L27" s="264">
        <v>0.23</v>
      </c>
      <c r="M27" s="265">
        <f>2.11+L27</f>
        <v>2.34</v>
      </c>
      <c r="N27" s="262">
        <f t="shared" si="3"/>
        <v>3.0419999999999998</v>
      </c>
      <c r="O27" s="262">
        <f t="shared" si="4"/>
        <v>3.1636799999999998</v>
      </c>
      <c r="P27" s="266">
        <f t="shared" si="5"/>
        <v>0.29632364137666789</v>
      </c>
      <c r="Q27" s="267" t="s">
        <v>610</v>
      </c>
      <c r="R27" s="268" t="s">
        <v>20</v>
      </c>
      <c r="S27" s="268" t="s">
        <v>20</v>
      </c>
      <c r="T27" s="268" t="s">
        <v>24</v>
      </c>
      <c r="U27" s="268" t="s">
        <v>411</v>
      </c>
      <c r="V27" s="268" t="s">
        <v>462</v>
      </c>
      <c r="W27" s="268">
        <v>0</v>
      </c>
    </row>
    <row r="28" spans="1:23" ht="54" x14ac:dyDescent="0.3">
      <c r="A28" s="275" t="s">
        <v>974</v>
      </c>
      <c r="B28" s="276" t="s">
        <v>937</v>
      </c>
      <c r="C28" s="258" t="s">
        <v>607</v>
      </c>
      <c r="D28" s="256" t="s">
        <v>545</v>
      </c>
      <c r="E28" s="275" t="s">
        <v>946</v>
      </c>
      <c r="F28" s="275">
        <v>50</v>
      </c>
      <c r="G28" s="275">
        <v>64</v>
      </c>
      <c r="H28" s="277" t="s">
        <v>951</v>
      </c>
      <c r="I28" s="262">
        <v>4.6196028214867049</v>
      </c>
      <c r="J28" s="262">
        <v>4.8505829625610399</v>
      </c>
      <c r="K28" s="263">
        <v>0.05</v>
      </c>
      <c r="L28" s="264">
        <v>0.23</v>
      </c>
      <c r="M28" s="265">
        <f>2.36+K28</f>
        <v>2.4099999999999997</v>
      </c>
      <c r="N28" s="262">
        <f t="shared" si="3"/>
        <v>3.1329999999999996</v>
      </c>
      <c r="O28" s="262">
        <f t="shared" si="4"/>
        <v>3.2583199999999994</v>
      </c>
      <c r="P28" s="266">
        <f t="shared" si="5"/>
        <v>0.35409825495576736</v>
      </c>
      <c r="Q28" s="267" t="s">
        <v>610</v>
      </c>
      <c r="R28" s="268" t="s">
        <v>20</v>
      </c>
      <c r="S28" s="268" t="s">
        <v>20</v>
      </c>
      <c r="T28" s="268" t="s">
        <v>24</v>
      </c>
      <c r="U28" s="268" t="s">
        <v>411</v>
      </c>
      <c r="V28" s="268" t="s">
        <v>462</v>
      </c>
      <c r="W28" s="268">
        <v>0</v>
      </c>
    </row>
    <row r="29" spans="1:23" ht="54" x14ac:dyDescent="0.3">
      <c r="A29" s="275" t="s">
        <v>975</v>
      </c>
      <c r="B29" s="276" t="s">
        <v>938</v>
      </c>
      <c r="C29" s="258" t="s">
        <v>607</v>
      </c>
      <c r="D29" s="256" t="s">
        <v>545</v>
      </c>
      <c r="E29" s="275" t="s">
        <v>945</v>
      </c>
      <c r="F29" s="275">
        <v>36</v>
      </c>
      <c r="G29" s="275">
        <v>64</v>
      </c>
      <c r="H29" s="277" t="s">
        <v>953</v>
      </c>
      <c r="I29" s="262">
        <v>4.7703379272924558</v>
      </c>
      <c r="J29" s="262">
        <v>5.0088548236570789</v>
      </c>
      <c r="K29" s="263">
        <v>0.05</v>
      </c>
      <c r="L29" s="264">
        <v>0.23</v>
      </c>
      <c r="M29" s="265">
        <f>2.44+K29</f>
        <v>2.4899999999999998</v>
      </c>
      <c r="N29" s="262">
        <f t="shared" si="3"/>
        <v>3.2369999999999997</v>
      </c>
      <c r="O29" s="262">
        <f t="shared" si="4"/>
        <v>3.3664799999999997</v>
      </c>
      <c r="P29" s="266">
        <f t="shared" si="5"/>
        <v>0.3537444957055888</v>
      </c>
      <c r="Q29" s="267" t="s">
        <v>610</v>
      </c>
      <c r="R29" s="268" t="s">
        <v>20</v>
      </c>
      <c r="S29" s="268" t="s">
        <v>20</v>
      </c>
      <c r="T29" s="268" t="s">
        <v>24</v>
      </c>
      <c r="U29" s="268" t="s">
        <v>411</v>
      </c>
      <c r="V29" s="268" t="s">
        <v>462</v>
      </c>
      <c r="W29" s="268">
        <v>0</v>
      </c>
    </row>
    <row r="30" spans="1:23" ht="54" x14ac:dyDescent="0.3">
      <c r="A30" s="275" t="s">
        <v>976</v>
      </c>
      <c r="B30" s="276" t="s">
        <v>1314</v>
      </c>
      <c r="C30" s="258" t="s">
        <v>607</v>
      </c>
      <c r="D30" s="256" t="s">
        <v>545</v>
      </c>
      <c r="E30" s="275" t="s">
        <v>947</v>
      </c>
      <c r="F30" s="275">
        <v>36</v>
      </c>
      <c r="G30" s="275">
        <v>64</v>
      </c>
      <c r="H30" s="277" t="s">
        <v>953</v>
      </c>
      <c r="I30" s="262">
        <v>5.1413781877373825</v>
      </c>
      <c r="J30" s="262">
        <v>5.3984470971242517</v>
      </c>
      <c r="K30" s="263">
        <v>0.05</v>
      </c>
      <c r="L30" s="264">
        <v>0.23</v>
      </c>
      <c r="M30" s="265">
        <f>2.62+K30</f>
        <v>2.67</v>
      </c>
      <c r="N30" s="262">
        <f t="shared" si="3"/>
        <v>3.4710000000000001</v>
      </c>
      <c r="O30" s="262">
        <f t="shared" si="4"/>
        <v>3.6098400000000002</v>
      </c>
      <c r="P30" s="266">
        <f t="shared" si="5"/>
        <v>0.35703732248316394</v>
      </c>
      <c r="Q30" s="267" t="s">
        <v>610</v>
      </c>
      <c r="R30" s="268" t="s">
        <v>20</v>
      </c>
      <c r="S30" s="268" t="s">
        <v>20</v>
      </c>
      <c r="T30" s="268" t="s">
        <v>24</v>
      </c>
      <c r="U30" s="268" t="s">
        <v>411</v>
      </c>
      <c r="V30" s="268" t="s">
        <v>462</v>
      </c>
      <c r="W30" s="268">
        <v>0</v>
      </c>
    </row>
    <row r="31" spans="1:23" ht="54" x14ac:dyDescent="0.3">
      <c r="A31" s="275" t="s">
        <v>977</v>
      </c>
      <c r="B31" s="276" t="s">
        <v>1315</v>
      </c>
      <c r="C31" s="258" t="s">
        <v>607</v>
      </c>
      <c r="D31" s="256" t="s">
        <v>545</v>
      </c>
      <c r="E31" s="275" t="s">
        <v>949</v>
      </c>
      <c r="F31" s="275">
        <v>36</v>
      </c>
      <c r="G31" s="275">
        <v>32</v>
      </c>
      <c r="H31" s="277" t="s">
        <v>953</v>
      </c>
      <c r="I31" s="262">
        <v>5.5761909929462821</v>
      </c>
      <c r="J31" s="262">
        <v>5.8550005425935963</v>
      </c>
      <c r="K31" s="263">
        <v>0.05</v>
      </c>
      <c r="L31" s="264">
        <v>0.23</v>
      </c>
      <c r="M31" s="265">
        <f>2.84+K31</f>
        <v>2.8899999999999997</v>
      </c>
      <c r="N31" s="262">
        <f t="shared" si="3"/>
        <v>3.7569999999999997</v>
      </c>
      <c r="O31" s="262">
        <f t="shared" si="4"/>
        <v>3.9072799999999996</v>
      </c>
      <c r="P31" s="266">
        <f t="shared" si="5"/>
        <v>0.35832627637370684</v>
      </c>
      <c r="Q31" s="267" t="s">
        <v>610</v>
      </c>
      <c r="R31" s="268" t="s">
        <v>20</v>
      </c>
      <c r="S31" s="268" t="s">
        <v>20</v>
      </c>
      <c r="T31" s="268" t="s">
        <v>24</v>
      </c>
      <c r="U31" s="268" t="s">
        <v>411</v>
      </c>
      <c r="V31" s="268" t="s">
        <v>462</v>
      </c>
      <c r="W31" s="268">
        <v>0</v>
      </c>
    </row>
    <row r="32" spans="1:23" ht="15.6" x14ac:dyDescent="0.3">
      <c r="A32" s="269" t="s">
        <v>957</v>
      </c>
      <c r="B32" s="270"/>
      <c r="C32" s="271"/>
      <c r="D32" s="272"/>
      <c r="E32" s="272"/>
      <c r="F32" s="272"/>
      <c r="G32" s="272"/>
      <c r="H32" s="273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4"/>
    </row>
    <row r="33" spans="1:23" ht="54" x14ac:dyDescent="0.3">
      <c r="A33" s="275" t="s">
        <v>978</v>
      </c>
      <c r="B33" s="276" t="s">
        <v>1316</v>
      </c>
      <c r="C33" s="258" t="s">
        <v>607</v>
      </c>
      <c r="D33" s="256" t="s">
        <v>545</v>
      </c>
      <c r="E33" s="275" t="s">
        <v>946</v>
      </c>
      <c r="F33" s="275">
        <v>50</v>
      </c>
      <c r="G33" s="275">
        <v>64</v>
      </c>
      <c r="H33" s="277" t="s">
        <v>952</v>
      </c>
      <c r="I33" s="262">
        <v>4.6196028214867049</v>
      </c>
      <c r="J33" s="262">
        <v>4.8505829625610399</v>
      </c>
      <c r="K33" s="263">
        <v>0.05</v>
      </c>
      <c r="L33" s="264">
        <v>0.23</v>
      </c>
      <c r="M33" s="265">
        <f>2.36+K33</f>
        <v>2.4099999999999997</v>
      </c>
      <c r="N33" s="262">
        <f t="shared" si="3"/>
        <v>3.1329999999999996</v>
      </c>
      <c r="O33" s="262">
        <f t="shared" ref="O33:O43" si="6">(N33*4%)+N33</f>
        <v>3.2583199999999994</v>
      </c>
      <c r="P33" s="266">
        <f t="shared" ref="P33:P43" si="7">(J33-N33)/J33</f>
        <v>0.35409825495576736</v>
      </c>
      <c r="Q33" s="267" t="s">
        <v>610</v>
      </c>
      <c r="R33" s="268" t="s">
        <v>20</v>
      </c>
      <c r="S33" s="268" t="s">
        <v>20</v>
      </c>
      <c r="T33" s="268" t="s">
        <v>24</v>
      </c>
      <c r="U33" s="268" t="s">
        <v>411</v>
      </c>
      <c r="V33" s="268" t="s">
        <v>462</v>
      </c>
      <c r="W33" s="268">
        <v>0</v>
      </c>
    </row>
    <row r="34" spans="1:23" ht="54" x14ac:dyDescent="0.3">
      <c r="A34" s="275" t="s">
        <v>979</v>
      </c>
      <c r="B34" s="276" t="s">
        <v>939</v>
      </c>
      <c r="C34" s="258" t="s">
        <v>607</v>
      </c>
      <c r="D34" s="256" t="s">
        <v>545</v>
      </c>
      <c r="E34" s="275" t="s">
        <v>950</v>
      </c>
      <c r="F34" s="275">
        <v>25</v>
      </c>
      <c r="G34" s="275">
        <v>32</v>
      </c>
      <c r="H34" s="277" t="s">
        <v>955</v>
      </c>
      <c r="I34" s="262">
        <v>7.2323446554530637</v>
      </c>
      <c r="J34" s="262">
        <v>7.5939618882257172</v>
      </c>
      <c r="K34" s="263">
        <v>0.05</v>
      </c>
      <c r="L34" s="264">
        <v>0.23</v>
      </c>
      <c r="M34" s="265">
        <f>3.67+K34</f>
        <v>3.7199999999999998</v>
      </c>
      <c r="N34" s="262">
        <f t="shared" si="3"/>
        <v>4.8359999999999994</v>
      </c>
      <c r="O34" s="262">
        <f t="shared" si="6"/>
        <v>5.0294399999999992</v>
      </c>
      <c r="P34" s="266">
        <f t="shared" si="7"/>
        <v>0.36317826304894701</v>
      </c>
      <c r="Q34" s="267" t="s">
        <v>610</v>
      </c>
      <c r="R34" s="268" t="s">
        <v>20</v>
      </c>
      <c r="S34" s="268" t="s">
        <v>20</v>
      </c>
      <c r="T34" s="268" t="s">
        <v>24</v>
      </c>
      <c r="U34" s="268" t="s">
        <v>411</v>
      </c>
      <c r="V34" s="268" t="s">
        <v>462</v>
      </c>
      <c r="W34" s="268">
        <v>0</v>
      </c>
    </row>
    <row r="35" spans="1:23" ht="54" x14ac:dyDescent="0.3">
      <c r="A35" s="275" t="s">
        <v>961</v>
      </c>
      <c r="B35" s="276" t="s">
        <v>1317</v>
      </c>
      <c r="C35" s="258" t="s">
        <v>607</v>
      </c>
      <c r="D35" s="256" t="s">
        <v>545</v>
      </c>
      <c r="E35" s="275" t="s">
        <v>947</v>
      </c>
      <c r="F35" s="278">
        <v>64</v>
      </c>
      <c r="G35" s="279"/>
      <c r="H35" s="277" t="s">
        <v>1310</v>
      </c>
      <c r="I35" s="262">
        <v>5.19</v>
      </c>
      <c r="J35" s="262">
        <v>5.4495000000000005</v>
      </c>
      <c r="K35" s="263">
        <v>0.05</v>
      </c>
      <c r="L35" s="264">
        <v>0.23</v>
      </c>
      <c r="M35" s="265">
        <f>2.64+K35</f>
        <v>2.69</v>
      </c>
      <c r="N35" s="262">
        <f t="shared" si="3"/>
        <v>3.4969999999999999</v>
      </c>
      <c r="O35" s="262">
        <f t="shared" si="6"/>
        <v>3.6368799999999997</v>
      </c>
      <c r="P35" s="266">
        <f t="shared" si="7"/>
        <v>0.35828975135333524</v>
      </c>
      <c r="Q35" s="267" t="s">
        <v>610</v>
      </c>
      <c r="R35" s="268" t="s">
        <v>20</v>
      </c>
      <c r="S35" s="268" t="s">
        <v>20</v>
      </c>
      <c r="T35" s="268" t="s">
        <v>24</v>
      </c>
      <c r="U35" s="268" t="s">
        <v>411</v>
      </c>
      <c r="V35" s="268" t="s">
        <v>462</v>
      </c>
      <c r="W35" s="268">
        <v>0</v>
      </c>
    </row>
    <row r="36" spans="1:23" ht="54" x14ac:dyDescent="0.3">
      <c r="A36" s="275" t="s">
        <v>980</v>
      </c>
      <c r="B36" s="276" t="s">
        <v>1318</v>
      </c>
      <c r="C36" s="258" t="s">
        <v>607</v>
      </c>
      <c r="D36" s="256" t="s">
        <v>545</v>
      </c>
      <c r="E36" s="275" t="s">
        <v>947</v>
      </c>
      <c r="F36" s="275">
        <v>50</v>
      </c>
      <c r="G36" s="275">
        <v>64</v>
      </c>
      <c r="H36" s="277" t="s">
        <v>952</v>
      </c>
      <c r="I36" s="262">
        <v>4.054346174715139</v>
      </c>
      <c r="J36" s="262">
        <v>4.2570634834508958</v>
      </c>
      <c r="K36" s="263">
        <v>0.05</v>
      </c>
      <c r="L36" s="264">
        <v>0.23</v>
      </c>
      <c r="M36" s="265">
        <f>2.08+K36</f>
        <v>2.13</v>
      </c>
      <c r="N36" s="262">
        <f t="shared" si="3"/>
        <v>2.7690000000000001</v>
      </c>
      <c r="O36" s="262">
        <f t="shared" si="6"/>
        <v>2.8797600000000001</v>
      </c>
      <c r="P36" s="266">
        <f t="shared" si="7"/>
        <v>0.34955163089196628</v>
      </c>
      <c r="Q36" s="267" t="s">
        <v>610</v>
      </c>
      <c r="R36" s="268" t="s">
        <v>20</v>
      </c>
      <c r="S36" s="268" t="s">
        <v>20</v>
      </c>
      <c r="T36" s="268" t="s">
        <v>24</v>
      </c>
      <c r="U36" s="268" t="s">
        <v>411</v>
      </c>
      <c r="V36" s="268" t="s">
        <v>462</v>
      </c>
      <c r="W36" s="268">
        <v>0</v>
      </c>
    </row>
    <row r="37" spans="1:23" ht="54" x14ac:dyDescent="0.3">
      <c r="A37" s="275" t="s">
        <v>962</v>
      </c>
      <c r="B37" s="276" t="s">
        <v>1319</v>
      </c>
      <c r="C37" s="258" t="s">
        <v>607</v>
      </c>
      <c r="D37" s="256" t="s">
        <v>545</v>
      </c>
      <c r="E37" s="275" t="s">
        <v>946</v>
      </c>
      <c r="F37" s="278">
        <v>64</v>
      </c>
      <c r="G37" s="279"/>
      <c r="H37" s="277" t="s">
        <v>1310</v>
      </c>
      <c r="I37" s="262">
        <v>6.13</v>
      </c>
      <c r="J37" s="262">
        <v>6.4364999999999997</v>
      </c>
      <c r="K37" s="263">
        <v>0.05</v>
      </c>
      <c r="L37" s="264">
        <v>0.23</v>
      </c>
      <c r="M37" s="265">
        <f>3.12+K37</f>
        <v>3.17</v>
      </c>
      <c r="N37" s="262">
        <f t="shared" si="3"/>
        <v>4.1210000000000004</v>
      </c>
      <c r="O37" s="262">
        <f t="shared" si="6"/>
        <v>4.2858400000000003</v>
      </c>
      <c r="P37" s="266">
        <f t="shared" si="7"/>
        <v>0.35974520313835151</v>
      </c>
      <c r="Q37" s="267" t="s">
        <v>610</v>
      </c>
      <c r="R37" s="268" t="s">
        <v>20</v>
      </c>
      <c r="S37" s="268" t="s">
        <v>20</v>
      </c>
      <c r="T37" s="268" t="s">
        <v>24</v>
      </c>
      <c r="U37" s="268" t="s">
        <v>411</v>
      </c>
      <c r="V37" s="268" t="s">
        <v>462</v>
      </c>
      <c r="W37" s="268">
        <v>0</v>
      </c>
    </row>
    <row r="38" spans="1:23" ht="54" x14ac:dyDescent="0.3">
      <c r="A38" s="275" t="s">
        <v>981</v>
      </c>
      <c r="B38" s="276" t="s">
        <v>1320</v>
      </c>
      <c r="C38" s="258" t="s">
        <v>607</v>
      </c>
      <c r="D38" s="256" t="s">
        <v>545</v>
      </c>
      <c r="E38" s="275" t="s">
        <v>946</v>
      </c>
      <c r="F38" s="275">
        <v>50</v>
      </c>
      <c r="G38" s="275">
        <v>64</v>
      </c>
      <c r="H38" s="277" t="s">
        <v>952</v>
      </c>
      <c r="I38" s="262">
        <v>4.7790341833966341</v>
      </c>
      <c r="J38" s="262">
        <v>5.0179858925664655</v>
      </c>
      <c r="K38" s="263">
        <v>0.05</v>
      </c>
      <c r="L38" s="264">
        <v>0.23</v>
      </c>
      <c r="M38" s="265">
        <f>2.44+K38</f>
        <v>2.4899999999999998</v>
      </c>
      <c r="N38" s="262">
        <f t="shared" si="3"/>
        <v>3.2369999999999997</v>
      </c>
      <c r="O38" s="262">
        <f t="shared" si="6"/>
        <v>3.3664799999999997</v>
      </c>
      <c r="P38" s="266">
        <f t="shared" si="7"/>
        <v>0.35492046623821311</v>
      </c>
      <c r="Q38" s="267" t="s">
        <v>610</v>
      </c>
      <c r="R38" s="268" t="s">
        <v>20</v>
      </c>
      <c r="S38" s="268" t="s">
        <v>20</v>
      </c>
      <c r="T38" s="268" t="s">
        <v>24</v>
      </c>
      <c r="U38" s="268" t="s">
        <v>411</v>
      </c>
      <c r="V38" s="268" t="s">
        <v>462</v>
      </c>
      <c r="W38" s="268">
        <v>0</v>
      </c>
    </row>
    <row r="39" spans="1:23" ht="54" x14ac:dyDescent="0.3">
      <c r="A39" s="275" t="s">
        <v>958</v>
      </c>
      <c r="B39" s="276" t="s">
        <v>940</v>
      </c>
      <c r="C39" s="258" t="s">
        <v>607</v>
      </c>
      <c r="D39" s="256" t="s">
        <v>545</v>
      </c>
      <c r="E39" s="275" t="s">
        <v>944</v>
      </c>
      <c r="F39" s="278">
        <v>64</v>
      </c>
      <c r="G39" s="279"/>
      <c r="H39" s="277" t="s">
        <v>1310</v>
      </c>
      <c r="I39" s="262">
        <v>6.08</v>
      </c>
      <c r="J39" s="262">
        <v>6.3840000000000003</v>
      </c>
      <c r="K39" s="263">
        <v>0.05</v>
      </c>
      <c r="L39" s="264">
        <v>0.23</v>
      </c>
      <c r="M39" s="265">
        <f>3.09+K39</f>
        <v>3.1399999999999997</v>
      </c>
      <c r="N39" s="262">
        <f t="shared" si="3"/>
        <v>4.0819999999999999</v>
      </c>
      <c r="O39" s="262">
        <f t="shared" si="6"/>
        <v>4.2452800000000002</v>
      </c>
      <c r="P39" s="266">
        <f t="shared" si="7"/>
        <v>0.36058897243107774</v>
      </c>
      <c r="Q39" s="267" t="s">
        <v>610</v>
      </c>
      <c r="R39" s="268" t="s">
        <v>20</v>
      </c>
      <c r="S39" s="268" t="s">
        <v>20</v>
      </c>
      <c r="T39" s="268" t="s">
        <v>24</v>
      </c>
      <c r="U39" s="268" t="s">
        <v>411</v>
      </c>
      <c r="V39" s="268" t="s">
        <v>462</v>
      </c>
      <c r="W39" s="268">
        <v>0</v>
      </c>
    </row>
    <row r="40" spans="1:23" ht="54" x14ac:dyDescent="0.3">
      <c r="A40" s="275" t="s">
        <v>982</v>
      </c>
      <c r="B40" s="276" t="s">
        <v>941</v>
      </c>
      <c r="C40" s="258" t="s">
        <v>607</v>
      </c>
      <c r="D40" s="256" t="s">
        <v>545</v>
      </c>
      <c r="E40" s="275" t="s">
        <v>947</v>
      </c>
      <c r="F40" s="275">
        <v>36</v>
      </c>
      <c r="G40" s="275">
        <v>32</v>
      </c>
      <c r="H40" s="277" t="s">
        <v>956</v>
      </c>
      <c r="I40" s="262">
        <v>5.382940857297883</v>
      </c>
      <c r="J40" s="262">
        <v>5.6520879001627771</v>
      </c>
      <c r="K40" s="263">
        <v>0.05</v>
      </c>
      <c r="L40" s="264">
        <v>0.23</v>
      </c>
      <c r="M40" s="265">
        <f>2.74+K40</f>
        <v>2.79</v>
      </c>
      <c r="N40" s="262">
        <f t="shared" si="3"/>
        <v>3.6270000000000002</v>
      </c>
      <c r="O40" s="262">
        <f t="shared" si="6"/>
        <v>3.7720800000000003</v>
      </c>
      <c r="P40" s="266">
        <f t="shared" si="7"/>
        <v>0.35829023467672105</v>
      </c>
      <c r="Q40" s="267" t="s">
        <v>610</v>
      </c>
      <c r="R40" s="268" t="s">
        <v>20</v>
      </c>
      <c r="S40" s="268" t="s">
        <v>20</v>
      </c>
      <c r="T40" s="268" t="s">
        <v>24</v>
      </c>
      <c r="U40" s="268" t="s">
        <v>411</v>
      </c>
      <c r="V40" s="268" t="s">
        <v>462</v>
      </c>
      <c r="W40" s="268">
        <v>0</v>
      </c>
    </row>
    <row r="41" spans="1:23" ht="54" x14ac:dyDescent="0.3">
      <c r="A41" s="275" t="s">
        <v>983</v>
      </c>
      <c r="B41" s="276" t="s">
        <v>942</v>
      </c>
      <c r="C41" s="258" t="s">
        <v>607</v>
      </c>
      <c r="D41" s="256" t="s">
        <v>545</v>
      </c>
      <c r="E41" s="275" t="s">
        <v>949</v>
      </c>
      <c r="F41" s="275">
        <v>36</v>
      </c>
      <c r="G41" s="275">
        <v>32</v>
      </c>
      <c r="H41" s="277" t="s">
        <v>954</v>
      </c>
      <c r="I41" s="262">
        <v>5.7452848616386305</v>
      </c>
      <c r="J41" s="262">
        <v>6.0325491047205624</v>
      </c>
      <c r="K41" s="263">
        <v>0.05</v>
      </c>
      <c r="L41" s="264">
        <v>0.23</v>
      </c>
      <c r="M41" s="265">
        <f>2.93+K41</f>
        <v>2.98</v>
      </c>
      <c r="N41" s="262">
        <f t="shared" si="3"/>
        <v>3.8740000000000001</v>
      </c>
      <c r="O41" s="262">
        <f t="shared" si="6"/>
        <v>4.0289600000000005</v>
      </c>
      <c r="P41" s="266">
        <f t="shared" si="7"/>
        <v>0.3578170798529372</v>
      </c>
      <c r="Q41" s="267" t="s">
        <v>610</v>
      </c>
      <c r="R41" s="268" t="s">
        <v>20</v>
      </c>
      <c r="S41" s="268" t="s">
        <v>20</v>
      </c>
      <c r="T41" s="268" t="s">
        <v>24</v>
      </c>
      <c r="U41" s="268" t="s">
        <v>411</v>
      </c>
      <c r="V41" s="268" t="s">
        <v>462</v>
      </c>
      <c r="W41" s="268">
        <v>0</v>
      </c>
    </row>
    <row r="42" spans="1:23" ht="54" x14ac:dyDescent="0.3">
      <c r="A42" s="275" t="s">
        <v>984</v>
      </c>
      <c r="B42" s="276" t="s">
        <v>943</v>
      </c>
      <c r="C42" s="258" t="s">
        <v>607</v>
      </c>
      <c r="D42" s="256" t="s">
        <v>545</v>
      </c>
      <c r="E42" s="275" t="s">
        <v>948</v>
      </c>
      <c r="F42" s="275">
        <v>36</v>
      </c>
      <c r="G42" s="275">
        <v>32</v>
      </c>
      <c r="H42" s="277" t="s">
        <v>953</v>
      </c>
      <c r="I42" s="262">
        <v>6.08347259902333</v>
      </c>
      <c r="J42" s="262">
        <v>6.3876462289744964</v>
      </c>
      <c r="K42" s="263">
        <v>0.05</v>
      </c>
      <c r="L42" s="264">
        <v>0.23</v>
      </c>
      <c r="M42" s="265">
        <f>3.09+K42</f>
        <v>3.1399999999999997</v>
      </c>
      <c r="N42" s="262">
        <f t="shared" si="3"/>
        <v>4.0819999999999999</v>
      </c>
      <c r="O42" s="262">
        <f t="shared" si="6"/>
        <v>4.2452800000000002</v>
      </c>
      <c r="P42" s="266">
        <f t="shared" si="7"/>
        <v>0.3609539643125565</v>
      </c>
      <c r="Q42" s="267" t="s">
        <v>610</v>
      </c>
      <c r="R42" s="268" t="s">
        <v>20</v>
      </c>
      <c r="S42" s="268" t="s">
        <v>20</v>
      </c>
      <c r="T42" s="268" t="s">
        <v>24</v>
      </c>
      <c r="U42" s="268" t="s">
        <v>411</v>
      </c>
      <c r="V42" s="268" t="s">
        <v>462</v>
      </c>
      <c r="W42" s="268">
        <v>0</v>
      </c>
    </row>
    <row r="43" spans="1:23" ht="54" x14ac:dyDescent="0.3">
      <c r="A43" s="275" t="s">
        <v>985</v>
      </c>
      <c r="B43" s="276" t="s">
        <v>1321</v>
      </c>
      <c r="C43" s="258" t="s">
        <v>607</v>
      </c>
      <c r="D43" s="256" t="s">
        <v>545</v>
      </c>
      <c r="E43" s="275" t="s">
        <v>946</v>
      </c>
      <c r="F43" s="275">
        <v>50</v>
      </c>
      <c r="G43" s="275">
        <v>64</v>
      </c>
      <c r="H43" s="277" t="s">
        <v>952</v>
      </c>
      <c r="I43" s="262">
        <v>4.7452154096581642</v>
      </c>
      <c r="J43" s="262">
        <v>4.9824761801410729</v>
      </c>
      <c r="K43" s="263">
        <v>0.05</v>
      </c>
      <c r="L43" s="264">
        <v>0.23</v>
      </c>
      <c r="M43" s="265">
        <f>2.42+K43</f>
        <v>2.4699999999999998</v>
      </c>
      <c r="N43" s="262">
        <f t="shared" si="3"/>
        <v>3.2109999999999999</v>
      </c>
      <c r="O43" s="262">
        <f t="shared" si="6"/>
        <v>3.3394399999999997</v>
      </c>
      <c r="P43" s="266">
        <f t="shared" si="7"/>
        <v>0.35554132445263709</v>
      </c>
      <c r="Q43" s="267" t="s">
        <v>610</v>
      </c>
      <c r="R43" s="268" t="s">
        <v>20</v>
      </c>
      <c r="S43" s="268" t="s">
        <v>20</v>
      </c>
      <c r="T43" s="268" t="s">
        <v>24</v>
      </c>
      <c r="U43" s="268" t="s">
        <v>411</v>
      </c>
      <c r="V43" s="268" t="s">
        <v>462</v>
      </c>
      <c r="W43" s="268">
        <v>0</v>
      </c>
    </row>
    <row r="45" spans="1:23" ht="15.6" x14ac:dyDescent="0.3">
      <c r="A45" s="280"/>
      <c r="B45" s="281" t="s">
        <v>625</v>
      </c>
      <c r="C45" s="282"/>
      <c r="D45" s="282"/>
      <c r="E45" s="282"/>
      <c r="F45" s="282"/>
      <c r="G45" s="282"/>
      <c r="H45" s="283"/>
      <c r="I45" s="284"/>
      <c r="J45" s="284"/>
      <c r="K45" s="285"/>
      <c r="L45" s="285"/>
      <c r="M45" s="286"/>
      <c r="N45" s="284"/>
      <c r="O45" s="284"/>
      <c r="P45" s="282"/>
      <c r="Q45" s="280"/>
      <c r="R45" s="287"/>
    </row>
  </sheetData>
  <sheetProtection algorithmName="SHA-512" hashValue="unMJlZ5A1kz2G954TnJ21TWh+a7CDiUsSVptodW926ZPJs0kK1hw9qUd5QyCKaKzzNu5Y44rMaP7r3AiYznxGw==" saltValue="wtPC67QDGOvaHWVsErwUUA==" spinCount="100000" sheet="1" objects="1" scenarios="1"/>
  <pageMargins left="0.7" right="0.7" top="0.75" bottom="0.75" header="0.3" footer="0.3"/>
  <pageSetup scale="40" orientation="landscape" horizontalDpi="1200" verticalDpi="1200" r:id="rId1"/>
  <ignoredErrors>
    <ignoredError sqref="N7:N43 P32 P14 O7:P13 O15:P31 O14 O33:P43 O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C7CD-254A-489D-8F86-A6D83EC3D2E7}">
  <dimension ref="A1:U46"/>
  <sheetViews>
    <sheetView zoomScaleNormal="100" zoomScaleSheetLayoutView="80" workbookViewId="0">
      <pane ySplit="6" topLeftCell="A7" activePane="bottomLeft" state="frozen"/>
      <selection pane="bottomLeft" activeCell="A11" sqref="A11"/>
    </sheetView>
  </sheetViews>
  <sheetFormatPr defaultColWidth="9.21875" defaultRowHeight="14.4" x14ac:dyDescent="0.3"/>
  <cols>
    <col min="1" max="1" width="49" style="338" customWidth="1"/>
    <col min="2" max="2" width="94.21875" style="339" bestFit="1" customWidth="1"/>
    <col min="3" max="3" width="12.21875" style="340" customWidth="1"/>
    <col min="4" max="5" width="12.21875" style="341" hidden="1" customWidth="1"/>
    <col min="6" max="6" width="16.77734375" style="342" hidden="1" customWidth="1"/>
    <col min="7" max="7" width="15.21875" style="341" customWidth="1"/>
    <col min="8" max="8" width="28.5546875" style="340" bestFit="1" customWidth="1"/>
    <col min="9" max="16384" width="9.21875" style="338"/>
  </cols>
  <sheetData>
    <row r="1" spans="1:21" s="300" customFormat="1" ht="25.8" x14ac:dyDescent="0.3">
      <c r="A1" s="200" t="s">
        <v>1357</v>
      </c>
      <c r="B1" s="201"/>
      <c r="C1" s="201"/>
      <c r="D1" s="201"/>
      <c r="E1" s="201"/>
      <c r="F1" s="201"/>
      <c r="G1" s="201"/>
      <c r="H1" s="202"/>
      <c r="I1" s="293"/>
      <c r="J1" s="293"/>
      <c r="K1" s="294"/>
      <c r="L1" s="294"/>
      <c r="M1" s="293"/>
      <c r="N1" s="293"/>
      <c r="O1" s="295"/>
      <c r="P1" s="296"/>
      <c r="Q1" s="297"/>
      <c r="R1" s="298"/>
      <c r="S1" s="298"/>
      <c r="T1" s="298"/>
      <c r="U1" s="299"/>
    </row>
    <row r="2" spans="1:21" s="300" customFormat="1" ht="25.8" x14ac:dyDescent="0.3">
      <c r="A2" s="210" t="s">
        <v>1353</v>
      </c>
      <c r="B2" s="211"/>
      <c r="C2" s="211"/>
      <c r="D2" s="211"/>
      <c r="E2" s="211"/>
      <c r="F2" s="211"/>
      <c r="G2" s="211"/>
      <c r="H2" s="212"/>
      <c r="I2" s="301"/>
      <c r="J2" s="301"/>
      <c r="K2" s="302"/>
      <c r="L2" s="302"/>
      <c r="M2" s="301"/>
      <c r="N2" s="301"/>
      <c r="O2" s="303"/>
      <c r="P2" s="304"/>
      <c r="Q2" s="305"/>
      <c r="U2" s="306"/>
    </row>
    <row r="3" spans="1:21" s="300" customFormat="1" ht="25.8" x14ac:dyDescent="0.3">
      <c r="A3" s="211" t="s">
        <v>1352</v>
      </c>
      <c r="B3" s="211"/>
      <c r="C3" s="211"/>
      <c r="D3" s="211"/>
      <c r="E3" s="211"/>
      <c r="F3" s="211"/>
      <c r="G3" s="211"/>
      <c r="H3" s="212"/>
      <c r="I3" s="301"/>
      <c r="J3" s="301"/>
      <c r="K3" s="302"/>
      <c r="L3" s="302"/>
      <c r="M3" s="301"/>
      <c r="N3" s="301"/>
      <c r="O3" s="303"/>
      <c r="P3" s="304"/>
      <c r="Q3" s="305"/>
      <c r="U3" s="306"/>
    </row>
    <row r="4" spans="1:21" s="280" customFormat="1" ht="15.6" x14ac:dyDescent="0.3">
      <c r="A4" s="307" t="s">
        <v>1354</v>
      </c>
      <c r="B4" s="308"/>
      <c r="C4" s="308"/>
      <c r="D4" s="308"/>
      <c r="E4" s="308"/>
      <c r="F4" s="308"/>
      <c r="G4" s="308"/>
      <c r="H4" s="308"/>
      <c r="I4" s="309"/>
      <c r="J4" s="309"/>
      <c r="K4" s="310"/>
      <c r="L4" s="309"/>
    </row>
    <row r="5" spans="1:21" s="280" customFormat="1" ht="16.5" customHeight="1" x14ac:dyDescent="0.3">
      <c r="A5" s="220" t="s">
        <v>0</v>
      </c>
      <c r="B5" s="220"/>
      <c r="C5" s="221"/>
      <c r="D5" s="223"/>
      <c r="E5" s="311"/>
      <c r="F5" s="311"/>
      <c r="G5" s="312"/>
      <c r="H5" s="312"/>
      <c r="I5" s="309"/>
      <c r="J5" s="309"/>
      <c r="K5" s="310"/>
      <c r="L5" s="309"/>
    </row>
    <row r="6" spans="1:21" s="316" customFormat="1" ht="46.8" x14ac:dyDescent="0.3">
      <c r="A6" s="313" t="s">
        <v>3</v>
      </c>
      <c r="B6" s="313" t="s">
        <v>626</v>
      </c>
      <c r="C6" s="313" t="s">
        <v>627</v>
      </c>
      <c r="D6" s="314" t="s">
        <v>393</v>
      </c>
      <c r="E6" s="314" t="s">
        <v>604</v>
      </c>
      <c r="F6" s="315" t="s">
        <v>1327</v>
      </c>
      <c r="G6" s="313" t="s">
        <v>1308</v>
      </c>
      <c r="H6" s="313" t="s">
        <v>628</v>
      </c>
    </row>
    <row r="7" spans="1:21" s="316" customFormat="1" ht="15.6" x14ac:dyDescent="0.3">
      <c r="A7" s="317" t="s">
        <v>629</v>
      </c>
      <c r="B7" s="318" t="s">
        <v>630</v>
      </c>
      <c r="C7" s="319" t="s">
        <v>631</v>
      </c>
      <c r="D7" s="320">
        <v>5</v>
      </c>
      <c r="E7" s="321">
        <v>0.23076923076923075</v>
      </c>
      <c r="F7" s="322">
        <v>131.82</v>
      </c>
      <c r="G7" s="323">
        <v>171.36599999999999</v>
      </c>
      <c r="H7" s="324" t="s">
        <v>632</v>
      </c>
    </row>
    <row r="8" spans="1:21" s="316" customFormat="1" ht="20.100000000000001" customHeight="1" x14ac:dyDescent="0.3">
      <c r="A8" s="317" t="s">
        <v>629</v>
      </c>
      <c r="B8" s="318" t="s">
        <v>630</v>
      </c>
      <c r="C8" s="319" t="s">
        <v>633</v>
      </c>
      <c r="D8" s="320">
        <v>2.5</v>
      </c>
      <c r="E8" s="321">
        <v>0.23076923076923081</v>
      </c>
      <c r="F8" s="322">
        <v>45.96</v>
      </c>
      <c r="G8" s="323">
        <v>59.748000000000005</v>
      </c>
      <c r="H8" s="324" t="s">
        <v>634</v>
      </c>
    </row>
    <row r="9" spans="1:21" s="316" customFormat="1" ht="20.100000000000001" customHeight="1" x14ac:dyDescent="0.3">
      <c r="A9" s="317" t="s">
        <v>986</v>
      </c>
      <c r="B9" s="318" t="s">
        <v>987</v>
      </c>
      <c r="C9" s="319" t="s">
        <v>988</v>
      </c>
      <c r="D9" s="320">
        <v>3</v>
      </c>
      <c r="E9" s="321">
        <v>0.23076923076923084</v>
      </c>
      <c r="F9" s="322">
        <v>6</v>
      </c>
      <c r="G9" s="323">
        <v>7.8000000000000007</v>
      </c>
      <c r="H9" s="324" t="s">
        <v>989</v>
      </c>
    </row>
    <row r="10" spans="1:21" s="316" customFormat="1" ht="30" customHeight="1" x14ac:dyDescent="0.3">
      <c r="A10" s="317" t="s">
        <v>635</v>
      </c>
      <c r="B10" s="318" t="s">
        <v>636</v>
      </c>
      <c r="C10" s="325" t="s">
        <v>637</v>
      </c>
      <c r="D10" s="320">
        <v>3</v>
      </c>
      <c r="E10" s="321">
        <v>0.23076923076923075</v>
      </c>
      <c r="F10" s="322">
        <v>309.60000000000002</v>
      </c>
      <c r="G10" s="323">
        <v>402.48</v>
      </c>
      <c r="H10" s="325" t="s">
        <v>638</v>
      </c>
    </row>
    <row r="11" spans="1:21" s="316" customFormat="1" ht="30" customHeight="1" x14ac:dyDescent="0.3">
      <c r="A11" s="317" t="s">
        <v>639</v>
      </c>
      <c r="B11" s="318" t="s">
        <v>640</v>
      </c>
      <c r="C11" s="325" t="s">
        <v>631</v>
      </c>
      <c r="D11" s="320">
        <v>5</v>
      </c>
      <c r="E11" s="321">
        <v>0.23076923076923078</v>
      </c>
      <c r="F11" s="322">
        <v>95.1</v>
      </c>
      <c r="G11" s="323">
        <v>123.63</v>
      </c>
      <c r="H11" s="325" t="s">
        <v>641</v>
      </c>
    </row>
    <row r="12" spans="1:21" s="316" customFormat="1" ht="28.05" customHeight="1" x14ac:dyDescent="0.3">
      <c r="A12" s="317" t="s">
        <v>642</v>
      </c>
      <c r="B12" s="318" t="s">
        <v>643</v>
      </c>
      <c r="C12" s="325" t="s">
        <v>644</v>
      </c>
      <c r="D12" s="320">
        <v>3</v>
      </c>
      <c r="E12" s="321">
        <v>0.23076923076923078</v>
      </c>
      <c r="F12" s="322">
        <v>127.55</v>
      </c>
      <c r="G12" s="323">
        <v>165.815</v>
      </c>
      <c r="H12" s="325" t="s">
        <v>645</v>
      </c>
    </row>
    <row r="13" spans="1:21" s="316" customFormat="1" ht="28.5" customHeight="1" x14ac:dyDescent="0.3">
      <c r="A13" s="317" t="s">
        <v>646</v>
      </c>
      <c r="B13" s="318" t="s">
        <v>643</v>
      </c>
      <c r="C13" s="325" t="s">
        <v>644</v>
      </c>
      <c r="D13" s="320">
        <v>3</v>
      </c>
      <c r="E13" s="321">
        <v>0.23076923076923078</v>
      </c>
      <c r="F13" s="322">
        <v>48.9</v>
      </c>
      <c r="G13" s="323">
        <v>63.57</v>
      </c>
      <c r="H13" s="325" t="s">
        <v>647</v>
      </c>
    </row>
    <row r="14" spans="1:21" s="316" customFormat="1" ht="15.6" x14ac:dyDescent="0.3">
      <c r="A14" s="317" t="s">
        <v>648</v>
      </c>
      <c r="B14" s="318" t="s">
        <v>649</v>
      </c>
      <c r="C14" s="324" t="s">
        <v>650</v>
      </c>
      <c r="D14" s="320">
        <v>1.5</v>
      </c>
      <c r="E14" s="321">
        <v>0.23076923076923084</v>
      </c>
      <c r="F14" s="322">
        <v>14.18</v>
      </c>
      <c r="G14" s="323">
        <v>18.434000000000001</v>
      </c>
      <c r="H14" s="324" t="s">
        <v>651</v>
      </c>
    </row>
    <row r="15" spans="1:21" s="316" customFormat="1" ht="15.6" x14ac:dyDescent="0.3">
      <c r="A15" s="317" t="s">
        <v>648</v>
      </c>
      <c r="B15" s="318" t="s">
        <v>649</v>
      </c>
      <c r="C15" s="324" t="s">
        <v>652</v>
      </c>
      <c r="D15" s="320">
        <v>3</v>
      </c>
      <c r="E15" s="321">
        <v>0.23076923076923081</v>
      </c>
      <c r="F15" s="322">
        <v>30.79</v>
      </c>
      <c r="G15" s="323">
        <v>40.027000000000001</v>
      </c>
      <c r="H15" s="324" t="s">
        <v>653</v>
      </c>
    </row>
    <row r="16" spans="1:21" s="316" customFormat="1" ht="15.6" x14ac:dyDescent="0.3">
      <c r="A16" s="317" t="s">
        <v>654</v>
      </c>
      <c r="B16" s="318" t="s">
        <v>655</v>
      </c>
      <c r="C16" s="319" t="s">
        <v>631</v>
      </c>
      <c r="D16" s="320">
        <v>5</v>
      </c>
      <c r="E16" s="321">
        <v>0.23076923076923073</v>
      </c>
      <c r="F16" s="322">
        <v>115.46</v>
      </c>
      <c r="G16" s="323">
        <v>150.09799999999998</v>
      </c>
      <c r="H16" s="324" t="s">
        <v>656</v>
      </c>
    </row>
    <row r="17" spans="1:8" s="316" customFormat="1" ht="15.6" x14ac:dyDescent="0.3">
      <c r="A17" s="317" t="s">
        <v>657</v>
      </c>
      <c r="B17" s="318" t="s">
        <v>658</v>
      </c>
      <c r="C17" s="319" t="s">
        <v>631</v>
      </c>
      <c r="D17" s="320">
        <v>5</v>
      </c>
      <c r="E17" s="321">
        <v>0.23076923076923078</v>
      </c>
      <c r="F17" s="322">
        <v>10</v>
      </c>
      <c r="G17" s="323">
        <v>13</v>
      </c>
      <c r="H17" s="324" t="s">
        <v>659</v>
      </c>
    </row>
    <row r="18" spans="1:8" s="316" customFormat="1" ht="15.6" x14ac:dyDescent="0.3">
      <c r="A18" s="317" t="s">
        <v>660</v>
      </c>
      <c r="B18" s="318" t="s">
        <v>661</v>
      </c>
      <c r="C18" s="325" t="s">
        <v>662</v>
      </c>
      <c r="D18" s="320">
        <v>3</v>
      </c>
      <c r="E18" s="321">
        <v>0.23076923076923078</v>
      </c>
      <c r="F18" s="322">
        <v>27.54</v>
      </c>
      <c r="G18" s="323">
        <v>35.802</v>
      </c>
      <c r="H18" s="325" t="s">
        <v>663</v>
      </c>
    </row>
    <row r="19" spans="1:8" s="316" customFormat="1" ht="15.6" x14ac:dyDescent="0.3">
      <c r="A19" s="317" t="s">
        <v>664</v>
      </c>
      <c r="B19" s="318" t="s">
        <v>665</v>
      </c>
      <c r="C19" s="325" t="s">
        <v>666</v>
      </c>
      <c r="D19" s="320">
        <v>3</v>
      </c>
      <c r="E19" s="321">
        <v>0.23076923076923084</v>
      </c>
      <c r="F19" s="322">
        <v>34.08</v>
      </c>
      <c r="G19" s="323">
        <v>44.304000000000002</v>
      </c>
      <c r="H19" s="325" t="s">
        <v>667</v>
      </c>
    </row>
    <row r="20" spans="1:8" s="316" customFormat="1" ht="15.6" x14ac:dyDescent="0.3">
      <c r="A20" s="326" t="s">
        <v>668</v>
      </c>
      <c r="B20" s="318" t="s">
        <v>669</v>
      </c>
      <c r="C20" s="319" t="s">
        <v>631</v>
      </c>
      <c r="D20" s="320">
        <v>5</v>
      </c>
      <c r="E20" s="321">
        <v>0.23076923076923081</v>
      </c>
      <c r="F20" s="322">
        <v>54.73</v>
      </c>
      <c r="G20" s="323">
        <v>71.149000000000001</v>
      </c>
      <c r="H20" s="324" t="s">
        <v>670</v>
      </c>
    </row>
    <row r="21" spans="1:8" s="316" customFormat="1" ht="15.6" x14ac:dyDescent="0.3">
      <c r="A21" s="257" t="s">
        <v>990</v>
      </c>
      <c r="B21" s="261" t="s">
        <v>991</v>
      </c>
      <c r="C21" s="319" t="s">
        <v>631</v>
      </c>
      <c r="D21" s="327">
        <v>5</v>
      </c>
      <c r="E21" s="328">
        <v>0.23076923076923084</v>
      </c>
      <c r="F21" s="329">
        <v>106.18</v>
      </c>
      <c r="G21" s="330">
        <v>138.03400000000002</v>
      </c>
      <c r="H21" s="319" t="s">
        <v>992</v>
      </c>
    </row>
    <row r="22" spans="1:8" s="316" customFormat="1" ht="15.6" x14ac:dyDescent="0.3">
      <c r="A22" s="257"/>
      <c r="B22" s="261" t="s">
        <v>993</v>
      </c>
      <c r="C22" s="319"/>
      <c r="D22" s="331"/>
      <c r="E22" s="332" t="e">
        <v>#DIV/0!</v>
      </c>
      <c r="F22" s="333">
        <v>0</v>
      </c>
      <c r="G22" s="334"/>
      <c r="H22" s="319" t="s">
        <v>994</v>
      </c>
    </row>
    <row r="23" spans="1:8" s="316" customFormat="1" ht="15.6" x14ac:dyDescent="0.3">
      <c r="A23" s="257" t="s">
        <v>671</v>
      </c>
      <c r="B23" s="261" t="s">
        <v>672</v>
      </c>
      <c r="C23" s="319" t="s">
        <v>633</v>
      </c>
      <c r="D23" s="327">
        <v>2.5</v>
      </c>
      <c r="E23" s="328">
        <v>0.23076923076923081</v>
      </c>
      <c r="F23" s="329">
        <v>135.94</v>
      </c>
      <c r="G23" s="330">
        <v>176.72200000000001</v>
      </c>
      <c r="H23" s="319" t="s">
        <v>673</v>
      </c>
    </row>
    <row r="24" spans="1:8" s="316" customFormat="1" ht="15.6" x14ac:dyDescent="0.3">
      <c r="A24" s="257"/>
      <c r="B24" s="261"/>
      <c r="C24" s="319"/>
      <c r="D24" s="331"/>
      <c r="E24" s="332" t="e">
        <v>#DIV/0!</v>
      </c>
      <c r="F24" s="333">
        <v>0</v>
      </c>
      <c r="G24" s="334"/>
      <c r="H24" s="319"/>
    </row>
    <row r="25" spans="1:8" s="316" customFormat="1" ht="31.2" x14ac:dyDescent="0.3">
      <c r="A25" s="257" t="s">
        <v>674</v>
      </c>
      <c r="B25" s="261" t="s">
        <v>675</v>
      </c>
      <c r="C25" s="319" t="s">
        <v>631</v>
      </c>
      <c r="D25" s="327">
        <v>5</v>
      </c>
      <c r="E25" s="328">
        <v>0.23076923076923078</v>
      </c>
      <c r="F25" s="329">
        <v>169.13</v>
      </c>
      <c r="G25" s="330">
        <v>219.869</v>
      </c>
      <c r="H25" s="319" t="s">
        <v>676</v>
      </c>
    </row>
    <row r="26" spans="1:8" s="316" customFormat="1" ht="31.2" x14ac:dyDescent="0.3">
      <c r="A26" s="257"/>
      <c r="B26" s="261" t="s">
        <v>677</v>
      </c>
      <c r="C26" s="319"/>
      <c r="D26" s="331"/>
      <c r="E26" s="332"/>
      <c r="F26" s="333"/>
      <c r="G26" s="334"/>
      <c r="H26" s="319" t="s">
        <v>678</v>
      </c>
    </row>
    <row r="27" spans="1:8" s="316" customFormat="1" ht="15.6" x14ac:dyDescent="0.3">
      <c r="A27" s="335" t="s">
        <v>679</v>
      </c>
      <c r="B27" s="261" t="s">
        <v>680</v>
      </c>
      <c r="C27" s="319" t="s">
        <v>681</v>
      </c>
      <c r="D27" s="320">
        <v>3</v>
      </c>
      <c r="E27" s="321">
        <v>0.23076923076923084</v>
      </c>
      <c r="F27" s="322">
        <v>29.99</v>
      </c>
      <c r="G27" s="323">
        <v>38.987000000000002</v>
      </c>
      <c r="H27" s="319" t="s">
        <v>682</v>
      </c>
    </row>
    <row r="28" spans="1:8" s="316" customFormat="1" ht="15.6" x14ac:dyDescent="0.3">
      <c r="A28" s="335" t="s">
        <v>683</v>
      </c>
      <c r="B28" s="261" t="s">
        <v>1002</v>
      </c>
      <c r="C28" s="319" t="s">
        <v>684</v>
      </c>
      <c r="D28" s="320">
        <v>3</v>
      </c>
      <c r="E28" s="321">
        <v>0.23076923076923078</v>
      </c>
      <c r="F28" s="322">
        <v>30.64</v>
      </c>
      <c r="G28" s="323">
        <v>39.832000000000001</v>
      </c>
      <c r="H28" s="319" t="s">
        <v>685</v>
      </c>
    </row>
    <row r="29" spans="1:8" s="316" customFormat="1" ht="15.6" x14ac:dyDescent="0.3">
      <c r="A29" s="335" t="s">
        <v>686</v>
      </c>
      <c r="B29" s="261" t="s">
        <v>687</v>
      </c>
      <c r="C29" s="319" t="s">
        <v>684</v>
      </c>
      <c r="D29" s="320">
        <v>3</v>
      </c>
      <c r="E29" s="321">
        <v>0.23076923076923087</v>
      </c>
      <c r="F29" s="322">
        <v>25.12</v>
      </c>
      <c r="G29" s="323">
        <v>32.656000000000006</v>
      </c>
      <c r="H29" s="319" t="s">
        <v>688</v>
      </c>
    </row>
    <row r="30" spans="1:8" s="316" customFormat="1" ht="15.6" x14ac:dyDescent="0.3">
      <c r="A30" s="335" t="s">
        <v>689</v>
      </c>
      <c r="B30" s="261" t="s">
        <v>690</v>
      </c>
      <c r="C30" s="319" t="s">
        <v>691</v>
      </c>
      <c r="D30" s="320">
        <v>3</v>
      </c>
      <c r="E30" s="321">
        <v>0.23076923076923078</v>
      </c>
      <c r="F30" s="322">
        <v>33.15</v>
      </c>
      <c r="G30" s="323">
        <v>43.094999999999999</v>
      </c>
      <c r="H30" s="319" t="s">
        <v>692</v>
      </c>
    </row>
    <row r="31" spans="1:8" s="316" customFormat="1" ht="15.6" x14ac:dyDescent="0.3">
      <c r="A31" s="257" t="s">
        <v>693</v>
      </c>
      <c r="B31" s="261" t="s">
        <v>694</v>
      </c>
      <c r="C31" s="319" t="s">
        <v>695</v>
      </c>
      <c r="D31" s="320">
        <v>2.5</v>
      </c>
      <c r="E31" s="321">
        <v>0.23076923076923084</v>
      </c>
      <c r="F31" s="322">
        <v>75.459999999999994</v>
      </c>
      <c r="G31" s="323">
        <v>98.097999999999999</v>
      </c>
      <c r="H31" s="319" t="s">
        <v>696</v>
      </c>
    </row>
    <row r="32" spans="1:8" s="316" customFormat="1" ht="15.6" x14ac:dyDescent="0.3">
      <c r="A32" s="257" t="s">
        <v>697</v>
      </c>
      <c r="B32" s="261" t="s">
        <v>698</v>
      </c>
      <c r="C32" s="319" t="s">
        <v>633</v>
      </c>
      <c r="D32" s="320">
        <v>2.5</v>
      </c>
      <c r="E32" s="321">
        <v>0.23076923076923087</v>
      </c>
      <c r="F32" s="322">
        <v>100.13</v>
      </c>
      <c r="G32" s="323">
        <v>130.16900000000001</v>
      </c>
      <c r="H32" s="319" t="s">
        <v>699</v>
      </c>
    </row>
    <row r="33" spans="1:8" s="316" customFormat="1" ht="15.6" x14ac:dyDescent="0.3">
      <c r="A33" s="257" t="s">
        <v>700</v>
      </c>
      <c r="B33" s="261" t="s">
        <v>701</v>
      </c>
      <c r="C33" s="319" t="s">
        <v>633</v>
      </c>
      <c r="D33" s="320">
        <v>2.5</v>
      </c>
      <c r="E33" s="321">
        <v>0.23076923076923075</v>
      </c>
      <c r="F33" s="322">
        <v>40.479999999999997</v>
      </c>
      <c r="G33" s="323">
        <v>52.623999999999995</v>
      </c>
      <c r="H33" s="319" t="s">
        <v>702</v>
      </c>
    </row>
    <row r="34" spans="1:8" s="316" customFormat="1" ht="15.6" x14ac:dyDescent="0.3">
      <c r="A34" s="257" t="s">
        <v>700</v>
      </c>
      <c r="B34" s="261" t="s">
        <v>701</v>
      </c>
      <c r="C34" s="324" t="s">
        <v>631</v>
      </c>
      <c r="D34" s="320">
        <v>5</v>
      </c>
      <c r="E34" s="321">
        <v>0.23076923076923087</v>
      </c>
      <c r="F34" s="322">
        <v>134.1</v>
      </c>
      <c r="G34" s="323">
        <v>174.33</v>
      </c>
      <c r="H34" s="319" t="s">
        <v>702</v>
      </c>
    </row>
    <row r="35" spans="1:8" s="316" customFormat="1" ht="22.05" customHeight="1" x14ac:dyDescent="0.3">
      <c r="A35" s="257" t="s">
        <v>703</v>
      </c>
      <c r="B35" s="261" t="s">
        <v>704</v>
      </c>
      <c r="C35" s="319" t="s">
        <v>633</v>
      </c>
      <c r="D35" s="320">
        <v>2.5</v>
      </c>
      <c r="E35" s="321">
        <v>0.23076923076923081</v>
      </c>
      <c r="F35" s="322">
        <v>31.5</v>
      </c>
      <c r="G35" s="323">
        <v>40.950000000000003</v>
      </c>
      <c r="H35" s="319" t="s">
        <v>705</v>
      </c>
    </row>
    <row r="36" spans="1:8" s="316" customFormat="1" ht="31.2" x14ac:dyDescent="0.3">
      <c r="A36" s="257"/>
      <c r="B36" s="261"/>
      <c r="C36" s="319" t="s">
        <v>706</v>
      </c>
      <c r="D36" s="320">
        <v>3</v>
      </c>
      <c r="E36" s="321">
        <v>0.23076923076923078</v>
      </c>
      <c r="F36" s="322">
        <v>32.5</v>
      </c>
      <c r="G36" s="323">
        <v>42.25</v>
      </c>
      <c r="H36" s="319" t="s">
        <v>707</v>
      </c>
    </row>
    <row r="37" spans="1:8" s="316" customFormat="1" ht="25.5" customHeight="1" x14ac:dyDescent="0.3">
      <c r="A37" s="257" t="s">
        <v>708</v>
      </c>
      <c r="B37" s="261" t="s">
        <v>709</v>
      </c>
      <c r="C37" s="319" t="s">
        <v>710</v>
      </c>
      <c r="D37" s="320">
        <v>2.5</v>
      </c>
      <c r="E37" s="321">
        <v>0.23076923076923073</v>
      </c>
      <c r="F37" s="322">
        <v>28.3</v>
      </c>
      <c r="G37" s="323">
        <v>36.79</v>
      </c>
      <c r="H37" s="319" t="s">
        <v>711</v>
      </c>
    </row>
    <row r="38" spans="1:8" s="316" customFormat="1" ht="31.2" x14ac:dyDescent="0.3">
      <c r="A38" s="257" t="s">
        <v>712</v>
      </c>
      <c r="B38" s="261"/>
      <c r="C38" s="319" t="s">
        <v>713</v>
      </c>
      <c r="D38" s="320">
        <v>3</v>
      </c>
      <c r="E38" s="321">
        <v>0.23076923076923084</v>
      </c>
      <c r="F38" s="322">
        <v>12</v>
      </c>
      <c r="G38" s="323">
        <v>15.600000000000001</v>
      </c>
      <c r="H38" s="319" t="s">
        <v>714</v>
      </c>
    </row>
    <row r="39" spans="1:8" s="316" customFormat="1" ht="15.6" x14ac:dyDescent="0.3">
      <c r="A39" s="257" t="s">
        <v>715</v>
      </c>
      <c r="B39" s="319" t="s">
        <v>716</v>
      </c>
      <c r="C39" s="319" t="s">
        <v>717</v>
      </c>
      <c r="D39" s="327">
        <v>3</v>
      </c>
      <c r="E39" s="328">
        <v>0.23076923076923087</v>
      </c>
      <c r="F39" s="322">
        <v>29.08</v>
      </c>
      <c r="G39" s="323">
        <v>37.804000000000002</v>
      </c>
      <c r="H39" s="319" t="s">
        <v>718</v>
      </c>
    </row>
    <row r="40" spans="1:8" s="316" customFormat="1" ht="15.6" x14ac:dyDescent="0.3">
      <c r="A40" s="257"/>
      <c r="B40" s="319" t="s">
        <v>719</v>
      </c>
      <c r="C40" s="319"/>
      <c r="D40" s="336"/>
      <c r="E40" s="337"/>
      <c r="F40" s="322">
        <v>28.027999999999999</v>
      </c>
      <c r="G40" s="323">
        <v>36.4</v>
      </c>
      <c r="H40" s="319"/>
    </row>
    <row r="41" spans="1:8" ht="15.6" x14ac:dyDescent="0.3">
      <c r="A41" s="257"/>
      <c r="B41" s="319" t="s">
        <v>720</v>
      </c>
      <c r="C41" s="319"/>
      <c r="D41" s="336"/>
      <c r="E41" s="337"/>
      <c r="F41" s="322">
        <v>40.04</v>
      </c>
      <c r="G41" s="323">
        <v>52</v>
      </c>
      <c r="H41" s="319"/>
    </row>
    <row r="42" spans="1:8" ht="15.6" x14ac:dyDescent="0.3">
      <c r="A42" s="257"/>
      <c r="B42" s="319" t="s">
        <v>721</v>
      </c>
      <c r="C42" s="319"/>
      <c r="D42" s="336"/>
      <c r="E42" s="337"/>
      <c r="F42" s="322">
        <v>80.08</v>
      </c>
      <c r="G42" s="323">
        <v>104</v>
      </c>
      <c r="H42" s="319"/>
    </row>
    <row r="43" spans="1:8" ht="15.6" x14ac:dyDescent="0.3">
      <c r="A43" s="257"/>
      <c r="B43" s="319" t="s">
        <v>722</v>
      </c>
      <c r="C43" s="319"/>
      <c r="D43" s="331"/>
      <c r="E43" s="332"/>
      <c r="F43" s="322">
        <v>150.15</v>
      </c>
      <c r="G43" s="323">
        <v>195</v>
      </c>
      <c r="H43" s="319"/>
    </row>
    <row r="44" spans="1:8" ht="15.6" x14ac:dyDescent="0.3">
      <c r="A44" s="257" t="s">
        <v>723</v>
      </c>
      <c r="B44" s="261" t="s">
        <v>724</v>
      </c>
      <c r="C44" s="324" t="s">
        <v>725</v>
      </c>
      <c r="D44" s="320">
        <v>1.5</v>
      </c>
      <c r="E44" s="321">
        <v>0.23076923076923084</v>
      </c>
      <c r="F44" s="322">
        <v>3</v>
      </c>
      <c r="G44" s="323">
        <v>292.5</v>
      </c>
      <c r="H44" s="319" t="s">
        <v>726</v>
      </c>
    </row>
    <row r="45" spans="1:8" ht="46.8" x14ac:dyDescent="0.3">
      <c r="A45" s="257" t="s">
        <v>727</v>
      </c>
      <c r="B45" s="261" t="s">
        <v>728</v>
      </c>
      <c r="C45" s="324" t="s">
        <v>644</v>
      </c>
      <c r="D45" s="320">
        <v>5</v>
      </c>
      <c r="E45" s="321">
        <v>0.23076923076923078</v>
      </c>
      <c r="F45" s="322">
        <v>10</v>
      </c>
      <c r="G45" s="323">
        <v>13</v>
      </c>
      <c r="H45" s="319" t="s">
        <v>729</v>
      </c>
    </row>
    <row r="46" spans="1:8" ht="21.75" customHeight="1" x14ac:dyDescent="0.3">
      <c r="A46" s="257" t="s">
        <v>999</v>
      </c>
      <c r="B46" s="261" t="s">
        <v>1001</v>
      </c>
      <c r="C46" s="324" t="s">
        <v>644</v>
      </c>
      <c r="D46" s="320">
        <v>5</v>
      </c>
      <c r="E46" s="321">
        <v>0.23076923076923078</v>
      </c>
      <c r="F46" s="322">
        <v>74</v>
      </c>
      <c r="G46" s="323">
        <v>96.2</v>
      </c>
      <c r="H46" s="319" t="s">
        <v>1000</v>
      </c>
    </row>
  </sheetData>
  <sheetProtection algorithmName="SHA-512" hashValue="yLm0sQCP5GLoqty+qZow+azJuM5Mpe4RNFgs/ZfaA4wi/1vga5NyYpoC3x0qnHq+GDVShvG/K8Fcw3tBe0wi6A==" saltValue="2CuMo7qMYFMXbq7qRyJM7w==" spinCount="100000" sheet="1" objects="1" scenarios="1"/>
  <pageMargins left="0.7" right="0.7" top="0.75" bottom="0.75" header="0.3" footer="0.3"/>
  <pageSetup scale="4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C09B-4766-40D7-8B18-0B99FB58A14E}">
  <dimension ref="A1:D58"/>
  <sheetViews>
    <sheetView zoomScaleNormal="100" zoomScaleSheetLayoutView="80" workbookViewId="0">
      <pane ySplit="5" topLeftCell="A6" activePane="bottomLeft" state="frozen"/>
      <selection pane="bottomLeft" sqref="A1:XFD1048576"/>
    </sheetView>
  </sheetViews>
  <sheetFormatPr defaultColWidth="8.77734375" defaultRowHeight="14.4" x14ac:dyDescent="0.3"/>
  <cols>
    <col min="1" max="1" width="53.21875" style="255" customWidth="1"/>
    <col min="2" max="2" width="18.5546875" style="255" customWidth="1"/>
    <col min="3" max="3" width="19.5546875" style="290" customWidth="1"/>
    <col min="4" max="4" width="19.109375" style="290" customWidth="1"/>
    <col min="5" max="16384" width="8.77734375" style="255"/>
  </cols>
  <sheetData>
    <row r="1" spans="1:4" s="218" customFormat="1" x14ac:dyDescent="0.3">
      <c r="A1" s="343" t="s">
        <v>1356</v>
      </c>
      <c r="B1" s="344"/>
      <c r="C1" s="344"/>
      <c r="D1" s="344"/>
    </row>
    <row r="2" spans="1:4" s="209" customFormat="1" x14ac:dyDescent="0.3">
      <c r="A2" s="345" t="s">
        <v>730</v>
      </c>
      <c r="B2" s="216"/>
      <c r="C2" s="346"/>
      <c r="D2" s="346"/>
    </row>
    <row r="3" spans="1:4" s="209" customFormat="1" x14ac:dyDescent="0.3">
      <c r="A3" s="345" t="s">
        <v>731</v>
      </c>
      <c r="B3" s="345"/>
      <c r="C3" s="345"/>
      <c r="D3" s="345"/>
    </row>
    <row r="4" spans="1:4" s="209" customFormat="1" ht="15.6" x14ac:dyDescent="0.3">
      <c r="A4" s="219" t="s">
        <v>1354</v>
      </c>
      <c r="B4" s="347"/>
      <c r="C4" s="347"/>
      <c r="D4" s="347"/>
    </row>
    <row r="5" spans="1:4" ht="28.8" x14ac:dyDescent="0.3">
      <c r="A5" s="348" t="s">
        <v>1351</v>
      </c>
      <c r="B5" s="349" t="s">
        <v>14</v>
      </c>
      <c r="C5" s="350" t="s">
        <v>732</v>
      </c>
      <c r="D5" s="350" t="s">
        <v>733</v>
      </c>
    </row>
    <row r="6" spans="1:4" x14ac:dyDescent="0.3">
      <c r="A6" s="351" t="s">
        <v>734</v>
      </c>
      <c r="B6" s="352"/>
      <c r="C6" s="353"/>
      <c r="D6" s="353"/>
    </row>
    <row r="7" spans="1:4" x14ac:dyDescent="0.3">
      <c r="A7" s="354" t="s">
        <v>735</v>
      </c>
      <c r="B7" s="354" t="s">
        <v>736</v>
      </c>
      <c r="C7" s="355">
        <v>1.03</v>
      </c>
      <c r="D7" s="355">
        <v>1.47</v>
      </c>
    </row>
    <row r="8" spans="1:4" x14ac:dyDescent="0.3">
      <c r="A8" s="354" t="s">
        <v>737</v>
      </c>
      <c r="B8" s="354" t="s">
        <v>736</v>
      </c>
      <c r="C8" s="355">
        <v>1.3</v>
      </c>
      <c r="D8" s="355">
        <v>1.71</v>
      </c>
    </row>
    <row r="9" spans="1:4" x14ac:dyDescent="0.3">
      <c r="A9" s="356" t="s">
        <v>738</v>
      </c>
      <c r="B9" s="354" t="s">
        <v>736</v>
      </c>
      <c r="C9" s="355">
        <v>1.35</v>
      </c>
      <c r="D9" s="355">
        <v>2.4500000000000002</v>
      </c>
    </row>
    <row r="10" spans="1:4" x14ac:dyDescent="0.3">
      <c r="A10" s="354" t="s">
        <v>739</v>
      </c>
      <c r="B10" s="354" t="s">
        <v>736</v>
      </c>
      <c r="C10" s="355">
        <v>0.65</v>
      </c>
      <c r="D10" s="355">
        <v>0.82</v>
      </c>
    </row>
    <row r="11" spans="1:4" x14ac:dyDescent="0.3">
      <c r="A11" s="354" t="s">
        <v>740</v>
      </c>
      <c r="B11" s="354" t="s">
        <v>736</v>
      </c>
      <c r="C11" s="355">
        <v>0.6</v>
      </c>
      <c r="D11" s="355">
        <v>0.75</v>
      </c>
    </row>
    <row r="12" spans="1:4" x14ac:dyDescent="0.3">
      <c r="A12" s="354"/>
      <c r="B12" s="354"/>
      <c r="C12" s="357"/>
      <c r="D12" s="357"/>
    </row>
    <row r="13" spans="1:4" x14ac:dyDescent="0.3">
      <c r="A13" s="358" t="s">
        <v>741</v>
      </c>
      <c r="B13" s="359"/>
      <c r="C13" s="360"/>
      <c r="D13" s="361"/>
    </row>
    <row r="14" spans="1:4" x14ac:dyDescent="0.3">
      <c r="A14" s="354" t="s">
        <v>735</v>
      </c>
      <c r="B14" s="354" t="s">
        <v>736</v>
      </c>
      <c r="C14" s="355">
        <v>0.99</v>
      </c>
      <c r="D14" s="355">
        <v>1.4</v>
      </c>
    </row>
    <row r="15" spans="1:4" x14ac:dyDescent="0.3">
      <c r="A15" s="354" t="s">
        <v>737</v>
      </c>
      <c r="B15" s="354" t="s">
        <v>736</v>
      </c>
      <c r="C15" s="355">
        <v>1.25</v>
      </c>
      <c r="D15" s="355">
        <v>1.71</v>
      </c>
    </row>
    <row r="16" spans="1:4" x14ac:dyDescent="0.3">
      <c r="A16" s="356" t="s">
        <v>738</v>
      </c>
      <c r="B16" s="354" t="s">
        <v>736</v>
      </c>
      <c r="C16" s="355">
        <v>1.35</v>
      </c>
      <c r="D16" s="355">
        <v>1.82</v>
      </c>
    </row>
    <row r="17" spans="1:4" x14ac:dyDescent="0.3">
      <c r="A17" s="354" t="s">
        <v>739</v>
      </c>
      <c r="B17" s="354" t="s">
        <v>736</v>
      </c>
      <c r="C17" s="355">
        <v>0.65</v>
      </c>
      <c r="D17" s="355">
        <v>0.82</v>
      </c>
    </row>
    <row r="18" spans="1:4" x14ac:dyDescent="0.3">
      <c r="A18" s="354" t="s">
        <v>740</v>
      </c>
      <c r="B18" s="354" t="s">
        <v>736</v>
      </c>
      <c r="C18" s="355">
        <v>0.6</v>
      </c>
      <c r="D18" s="355">
        <v>0.75</v>
      </c>
    </row>
    <row r="19" spans="1:4" x14ac:dyDescent="0.3">
      <c r="A19" s="356"/>
      <c r="B19" s="354"/>
      <c r="C19" s="361"/>
      <c r="D19" s="361"/>
    </row>
    <row r="20" spans="1:4" x14ac:dyDescent="0.3">
      <c r="A20" s="362" t="s">
        <v>742</v>
      </c>
      <c r="B20" s="354"/>
      <c r="C20" s="355"/>
      <c r="D20" s="355"/>
    </row>
    <row r="21" spans="1:4" x14ac:dyDescent="0.3">
      <c r="A21" s="363" t="s">
        <v>735</v>
      </c>
      <c r="B21" s="354" t="s">
        <v>736</v>
      </c>
      <c r="C21" s="355">
        <v>3</v>
      </c>
      <c r="D21" s="355">
        <v>4.3499999999999996</v>
      </c>
    </row>
    <row r="22" spans="1:4" x14ac:dyDescent="0.3">
      <c r="A22" s="354" t="s">
        <v>737</v>
      </c>
      <c r="B22" s="354" t="s">
        <v>736</v>
      </c>
      <c r="C22" s="355">
        <v>3.5</v>
      </c>
      <c r="D22" s="355">
        <v>5.07</v>
      </c>
    </row>
    <row r="23" spans="1:4" x14ac:dyDescent="0.3">
      <c r="A23" s="363" t="s">
        <v>738</v>
      </c>
      <c r="B23" s="354" t="s">
        <v>736</v>
      </c>
      <c r="C23" s="355">
        <v>4.5</v>
      </c>
      <c r="D23" s="355">
        <v>7</v>
      </c>
    </row>
    <row r="24" spans="1:4" x14ac:dyDescent="0.3">
      <c r="A24" s="356"/>
      <c r="B24" s="354"/>
      <c r="C24" s="361"/>
      <c r="D24" s="361"/>
    </row>
    <row r="25" spans="1:4" x14ac:dyDescent="0.3">
      <c r="A25" s="364" t="s">
        <v>743</v>
      </c>
      <c r="B25" s="354"/>
      <c r="C25" s="355"/>
      <c r="D25" s="355"/>
    </row>
    <row r="26" spans="1:4" x14ac:dyDescent="0.3">
      <c r="A26" s="363" t="s">
        <v>735</v>
      </c>
      <c r="B26" s="354" t="s">
        <v>736</v>
      </c>
      <c r="C26" s="355">
        <v>2.88</v>
      </c>
      <c r="D26" s="355">
        <v>4.57</v>
      </c>
    </row>
    <row r="27" spans="1:4" x14ac:dyDescent="0.3">
      <c r="A27" s="354" t="s">
        <v>737</v>
      </c>
      <c r="B27" s="354" t="s">
        <v>736</v>
      </c>
      <c r="C27" s="355">
        <v>4.03</v>
      </c>
      <c r="D27" s="355">
        <v>5.37</v>
      </c>
    </row>
    <row r="28" spans="1:4" x14ac:dyDescent="0.3">
      <c r="A28" s="363" t="s">
        <v>738</v>
      </c>
      <c r="B28" s="354" t="s">
        <v>736</v>
      </c>
      <c r="C28" s="355">
        <v>5.18</v>
      </c>
      <c r="D28" s="361">
        <v>7.65</v>
      </c>
    </row>
    <row r="29" spans="1:4" ht="12" customHeight="1" x14ac:dyDescent="0.3">
      <c r="A29" s="363"/>
      <c r="B29" s="354"/>
      <c r="C29" s="361"/>
      <c r="D29" s="361"/>
    </row>
    <row r="30" spans="1:4" x14ac:dyDescent="0.3">
      <c r="A30" s="354" t="s">
        <v>739</v>
      </c>
      <c r="B30" s="354" t="s">
        <v>736</v>
      </c>
      <c r="C30" s="355">
        <v>4</v>
      </c>
      <c r="D30" s="355">
        <v>5.6</v>
      </c>
    </row>
    <row r="31" spans="1:4" x14ac:dyDescent="0.3">
      <c r="A31" s="354" t="s">
        <v>740</v>
      </c>
      <c r="B31" s="354" t="s">
        <v>736</v>
      </c>
      <c r="C31" s="355">
        <v>1.5</v>
      </c>
      <c r="D31" s="355">
        <v>2.0699999999999998</v>
      </c>
    </row>
    <row r="32" spans="1:4" x14ac:dyDescent="0.3">
      <c r="A32" s="363"/>
      <c r="B32" s="354"/>
      <c r="C32" s="361"/>
      <c r="D32" s="361"/>
    </row>
    <row r="33" spans="1:4" x14ac:dyDescent="0.3">
      <c r="A33" s="364" t="s">
        <v>744</v>
      </c>
      <c r="B33" s="354"/>
      <c r="C33" s="361"/>
      <c r="D33" s="361"/>
    </row>
    <row r="34" spans="1:4" x14ac:dyDescent="0.3">
      <c r="A34" s="365" t="s">
        <v>745</v>
      </c>
      <c r="B34" s="354" t="s">
        <v>746</v>
      </c>
      <c r="C34" s="355">
        <v>1.73</v>
      </c>
      <c r="D34" s="355">
        <v>2.16</v>
      </c>
    </row>
    <row r="35" spans="1:4" x14ac:dyDescent="0.3">
      <c r="A35" s="365" t="s">
        <v>747</v>
      </c>
      <c r="B35" s="354" t="s">
        <v>746</v>
      </c>
      <c r="C35" s="355">
        <v>1.98</v>
      </c>
      <c r="D35" s="355">
        <v>2.46</v>
      </c>
    </row>
    <row r="36" spans="1:4" x14ac:dyDescent="0.3">
      <c r="A36" s="365" t="s">
        <v>748</v>
      </c>
      <c r="B36" s="354" t="s">
        <v>746</v>
      </c>
      <c r="C36" s="355">
        <v>1.73</v>
      </c>
      <c r="D36" s="355">
        <v>2.16</v>
      </c>
    </row>
    <row r="37" spans="1:4" x14ac:dyDescent="0.3">
      <c r="A37" s="365" t="s">
        <v>749</v>
      </c>
      <c r="B37" s="354" t="s">
        <v>746</v>
      </c>
      <c r="C37" s="355">
        <v>1.98</v>
      </c>
      <c r="D37" s="355">
        <v>2.46</v>
      </c>
    </row>
    <row r="38" spans="1:4" x14ac:dyDescent="0.3">
      <c r="A38" s="365" t="s">
        <v>750</v>
      </c>
      <c r="B38" s="354" t="s">
        <v>746</v>
      </c>
      <c r="C38" s="355">
        <v>1.73</v>
      </c>
      <c r="D38" s="355">
        <v>2.16</v>
      </c>
    </row>
    <row r="39" spans="1:4" x14ac:dyDescent="0.3">
      <c r="A39" s="365" t="s">
        <v>751</v>
      </c>
      <c r="B39" s="354" t="s">
        <v>746</v>
      </c>
      <c r="C39" s="355">
        <v>1.98</v>
      </c>
      <c r="D39" s="355">
        <v>2.46</v>
      </c>
    </row>
    <row r="40" spans="1:4" x14ac:dyDescent="0.3">
      <c r="A40" s="365" t="s">
        <v>752</v>
      </c>
      <c r="B40" s="354" t="s">
        <v>746</v>
      </c>
      <c r="C40" s="355">
        <v>1.73</v>
      </c>
      <c r="D40" s="355">
        <v>2.16</v>
      </c>
    </row>
    <row r="41" spans="1:4" x14ac:dyDescent="0.3">
      <c r="A41" s="365" t="s">
        <v>753</v>
      </c>
      <c r="B41" s="354" t="s">
        <v>746</v>
      </c>
      <c r="C41" s="355">
        <v>1.98</v>
      </c>
      <c r="D41" s="355">
        <v>2.46</v>
      </c>
    </row>
    <row r="42" spans="1:4" x14ac:dyDescent="0.3">
      <c r="A42" s="365" t="s">
        <v>754</v>
      </c>
      <c r="B42" s="354"/>
      <c r="C42" s="361"/>
      <c r="D42" s="361"/>
    </row>
    <row r="43" spans="1:4" x14ac:dyDescent="0.3">
      <c r="A43" s="366" t="s">
        <v>755</v>
      </c>
      <c r="B43" s="349" t="s">
        <v>14</v>
      </c>
      <c r="C43" s="367"/>
      <c r="D43" s="367"/>
    </row>
    <row r="44" spans="1:4" x14ac:dyDescent="0.3">
      <c r="A44" s="354" t="s">
        <v>756</v>
      </c>
      <c r="B44" s="354" t="s">
        <v>757</v>
      </c>
      <c r="C44" s="355">
        <v>18.25</v>
      </c>
      <c r="D44" s="355">
        <v>23.75</v>
      </c>
    </row>
    <row r="45" spans="1:4" x14ac:dyDescent="0.3">
      <c r="A45" s="354" t="s">
        <v>758</v>
      </c>
      <c r="B45" s="354" t="s">
        <v>759</v>
      </c>
      <c r="C45" s="355">
        <v>76.67</v>
      </c>
      <c r="D45" s="355">
        <v>138</v>
      </c>
    </row>
    <row r="46" spans="1:4" x14ac:dyDescent="0.3">
      <c r="A46" s="354" t="s">
        <v>760</v>
      </c>
      <c r="B46" s="354" t="s">
        <v>759</v>
      </c>
      <c r="C46" s="355">
        <v>76.67</v>
      </c>
      <c r="D46" s="355">
        <v>138</v>
      </c>
    </row>
    <row r="47" spans="1:4" x14ac:dyDescent="0.3">
      <c r="A47" s="354" t="s">
        <v>761</v>
      </c>
      <c r="B47" s="354" t="s">
        <v>746</v>
      </c>
      <c r="C47" s="355">
        <v>4.1500000000000004</v>
      </c>
      <c r="D47" s="355">
        <v>5.53</v>
      </c>
    </row>
    <row r="48" spans="1:4" x14ac:dyDescent="0.3">
      <c r="A48" s="354" t="s">
        <v>762</v>
      </c>
      <c r="B48" s="354" t="s">
        <v>746</v>
      </c>
      <c r="C48" s="355">
        <v>5</v>
      </c>
      <c r="D48" s="355">
        <v>7.25</v>
      </c>
    </row>
    <row r="49" spans="1:4" x14ac:dyDescent="0.3">
      <c r="A49" s="356" t="s">
        <v>763</v>
      </c>
      <c r="B49" s="356" t="s">
        <v>764</v>
      </c>
      <c r="C49" s="355">
        <v>5.5</v>
      </c>
      <c r="D49" s="355">
        <v>7.5</v>
      </c>
    </row>
    <row r="50" spans="1:4" x14ac:dyDescent="0.3">
      <c r="A50" s="356" t="s">
        <v>765</v>
      </c>
      <c r="B50" s="356" t="s">
        <v>766</v>
      </c>
      <c r="C50" s="355">
        <v>0.7</v>
      </c>
      <c r="D50" s="355">
        <v>0.9</v>
      </c>
    </row>
    <row r="51" spans="1:4" x14ac:dyDescent="0.3">
      <c r="A51" s="356" t="s">
        <v>767</v>
      </c>
      <c r="B51" s="356" t="s">
        <v>764</v>
      </c>
      <c r="C51" s="355">
        <v>8.6300000000000008</v>
      </c>
      <c r="D51" s="355">
        <v>11.75</v>
      </c>
    </row>
    <row r="52" spans="1:4" x14ac:dyDescent="0.3">
      <c r="A52" s="356" t="s">
        <v>768</v>
      </c>
      <c r="B52" s="356" t="s">
        <v>764</v>
      </c>
      <c r="C52" s="355">
        <v>3</v>
      </c>
      <c r="D52" s="355">
        <v>4.5</v>
      </c>
    </row>
    <row r="53" spans="1:4" x14ac:dyDescent="0.3">
      <c r="A53" s="368" t="s">
        <v>769</v>
      </c>
      <c r="B53" s="356" t="s">
        <v>764</v>
      </c>
      <c r="C53" s="355">
        <v>2.5</v>
      </c>
      <c r="D53" s="355">
        <v>3.5</v>
      </c>
    </row>
    <row r="54" spans="1:4" x14ac:dyDescent="0.3">
      <c r="A54" s="368" t="s">
        <v>770</v>
      </c>
      <c r="B54" s="356" t="s">
        <v>764</v>
      </c>
      <c r="C54" s="355">
        <v>1.5</v>
      </c>
      <c r="D54" s="355">
        <v>2</v>
      </c>
    </row>
    <row r="55" spans="1:4" x14ac:dyDescent="0.3">
      <c r="A55" s="368" t="s">
        <v>771</v>
      </c>
      <c r="B55" s="356" t="s">
        <v>759</v>
      </c>
      <c r="C55" s="355">
        <v>76.67</v>
      </c>
      <c r="D55" s="355">
        <v>138</v>
      </c>
    </row>
    <row r="56" spans="1:4" x14ac:dyDescent="0.3">
      <c r="A56" s="368" t="s">
        <v>772</v>
      </c>
      <c r="B56" s="356" t="s">
        <v>759</v>
      </c>
      <c r="C56" s="355">
        <v>76.67</v>
      </c>
      <c r="D56" s="355">
        <v>138</v>
      </c>
    </row>
    <row r="57" spans="1:4" x14ac:dyDescent="0.3">
      <c r="A57" s="354" t="s">
        <v>773</v>
      </c>
      <c r="B57" s="354" t="s">
        <v>759</v>
      </c>
      <c r="C57" s="355">
        <v>76.67</v>
      </c>
      <c r="D57" s="355">
        <v>138</v>
      </c>
    </row>
    <row r="58" spans="1:4" x14ac:dyDescent="0.3">
      <c r="A58" s="365" t="s">
        <v>774</v>
      </c>
      <c r="B58" s="356" t="s">
        <v>766</v>
      </c>
      <c r="C58" s="361">
        <v>1</v>
      </c>
      <c r="D58" s="361">
        <v>1.65</v>
      </c>
    </row>
  </sheetData>
  <sheetProtection algorithmName="SHA-512" hashValue="2QRLQ0EW4kVp/hMiupAxYyLTa1ZT6bbF566t1RuhXLNglJy2Lw3orW0q7W5hGbJgl3Wbb6gyiZynv+2St5iJNw==" saltValue="TSDuouzUlYIPK1FcD7M2PA==" spinCount="100000" sheet="1" objects="1" scenarios="1"/>
  <mergeCells count="1">
    <mergeCell ref="A1:D1"/>
  </mergeCells>
  <pageMargins left="0.7" right="0.7" top="0.75" bottom="0.75" header="0.3" footer="0.3"/>
  <pageSetup scale="95" orientation="landscape" horizontalDpi="1200" verticalDpi="1200" r:id="rId1"/>
  <rowBreaks count="2" manualBreakCount="2">
    <brk id="24" max="16383" man="1"/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8BC396127DE42BA01B5DDA8638BCE" ma:contentTypeVersion="19" ma:contentTypeDescription="Create a new document." ma:contentTypeScope="" ma:versionID="030638c1074010c7bdedc1e61a0a2501">
  <xsd:schema xmlns:xsd="http://www.w3.org/2001/XMLSchema" xmlns:xs="http://www.w3.org/2001/XMLSchema" xmlns:p="http://schemas.microsoft.com/office/2006/metadata/properties" xmlns:ns1="http://schemas.microsoft.com/sharepoint/v3" xmlns:ns2="e58f63d9-30c5-40e6-be6e-84897ac69b5c" xmlns:ns3="77708f7e-7087-46f9-9e12-5bad98e7a462" targetNamespace="http://schemas.microsoft.com/office/2006/metadata/properties" ma:root="true" ma:fieldsID="2781a7dc02a5cc243cd9963053f4d127" ns1:_="" ns2:_="" ns3:_="">
    <xsd:import namespace="http://schemas.microsoft.com/sharepoint/v3"/>
    <xsd:import namespace="e58f63d9-30c5-40e6-be6e-84897ac69b5c"/>
    <xsd:import namespace="77708f7e-7087-46f9-9e12-5bad98e7a4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AccessibilityReview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f63d9-30c5-40e6-be6e-84897ac69b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ccessibilityReviewed" ma:index="26" nillable="true" ma:displayName="Accessibility Reviewed" ma:default="0" ma:format="Dropdown" ma:internalName="AccessibilityReview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08f7e-7087-46f9-9e12-5bad98e7a4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e04268c-bab7-41a2-99cb-6890d2f7cf62}" ma:internalName="TaxCatchAll" ma:showField="CatchAllData" ma:web="77708f7e-7087-46f9-9e12-5bad98e7a4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ccessibilityReviewed xmlns="e58f63d9-30c5-40e6-be6e-84897ac69b5c">false</AccessibilityReviewed>
    <lcf76f155ced4ddcb4097134ff3c332f xmlns="e58f63d9-30c5-40e6-be6e-84897ac69b5c">
      <Terms xmlns="http://schemas.microsoft.com/office/infopath/2007/PartnerControls"/>
    </lcf76f155ced4ddcb4097134ff3c332f>
    <TaxCatchAll xmlns="77708f7e-7087-46f9-9e12-5bad98e7a46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19F44C-876F-4430-B4C4-54D3D502D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8f63d9-30c5-40e6-be6e-84897ac69b5c"/>
    <ds:schemaRef ds:uri="77708f7e-7087-46f9-9e12-5bad98e7a4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73B1F5-065A-42CD-B5E8-CEE5F26B20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6C2AD6-42D0-4535-8D51-2444C45AACD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8f63d9-30c5-40e6-be6e-84897ac69b5c"/>
    <ds:schemaRef ds:uri="77708f7e-7087-46f9-9e12-5bad98e7a4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Dealers</vt:lpstr>
      <vt:lpstr>Carpet</vt:lpstr>
      <vt:lpstr>Sheet Vinyl</vt:lpstr>
      <vt:lpstr>Other Products</vt:lpstr>
      <vt:lpstr>Wall Base Products</vt:lpstr>
      <vt:lpstr>Adhesives</vt:lpstr>
      <vt:lpstr>Install Rates</vt:lpstr>
      <vt:lpstr>Adhesives!Print_Area</vt:lpstr>
      <vt:lpstr>Carpet!Print_Area</vt:lpstr>
      <vt:lpstr>'Other Products'!Print_Area</vt:lpstr>
      <vt:lpstr>'Sheet Vinyl'!Print_Area</vt:lpstr>
      <vt:lpstr>'Wall Base Products'!Print_Area</vt:lpstr>
      <vt:lpstr>Adhesives!Print_Titles</vt:lpstr>
      <vt:lpstr>Carpet!Print_Titles</vt:lpstr>
      <vt:lpstr>'Install Rates'!Print_Titles</vt:lpstr>
      <vt:lpstr>'Sheet Vinyl'!Print_Titles</vt:lpstr>
      <vt:lpstr>'Wall Base Products'!Print_Titles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Neal</dc:creator>
  <cp:keywords/>
  <dc:description/>
  <cp:lastModifiedBy>Belisle, Jill</cp:lastModifiedBy>
  <cp:revision/>
  <cp:lastPrinted>2026-05-19T17:43:31Z</cp:lastPrinted>
  <dcterms:created xsi:type="dcterms:W3CDTF">2022-04-26T14:31:50Z</dcterms:created>
  <dcterms:modified xsi:type="dcterms:W3CDTF">2026-06-03T19:42:41Z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0x0101003528BC396127DE42BA01B5DDA8638BCE</vt:lpwstr>
  </property>
  <property fmtid="{D5CDD505-2E9C-101B-9397-08002B2CF9AE}" pid="3" name="MediaServiceImageTags">
    <vt:lpwstr/>
  </property>
</Properties>
</file>