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D59B6FED-D288-498E-9990-76C94CA9F2AE}" xr6:coauthVersionLast="47" xr6:coauthVersionMax="47" xr10:uidLastSave="{00000000-0000-0000-0000-000000000000}"/>
  <bookViews>
    <workbookView xWindow="-108" yWindow="-108" windowWidth="23256" windowHeight="12456" activeTab="1" xr2:uid="{767D044F-C911-EF42-946E-33A833683191}"/>
  </bookViews>
  <sheets>
    <sheet name="Lakeside ROI" sheetId="1" r:id="rId1"/>
    <sheet name="ROI Calculato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B13" i="1"/>
  <c r="D11" i="1"/>
  <c r="D10" i="1"/>
  <c r="D7" i="1"/>
  <c r="D6" i="1"/>
  <c r="D2" i="1"/>
  <c r="D12" i="1" s="1"/>
  <c r="G4" i="1"/>
  <c r="H4" i="1" s="1"/>
  <c r="H3" i="1"/>
  <c r="I3" i="1" s="1"/>
  <c r="J3" i="1" s="1"/>
  <c r="K3" i="1" s="1"/>
  <c r="L3" i="1" s="1"/>
  <c r="M3" i="1" s="1"/>
  <c r="N3" i="1" s="1"/>
  <c r="O3" i="1" s="1"/>
  <c r="P3" i="1" s="1"/>
  <c r="D13" i="1" l="1"/>
  <c r="D16" i="1"/>
  <c r="D17" i="1" s="1"/>
  <c r="H5" i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I4" i="1"/>
  <c r="H16" i="1"/>
  <c r="H17" i="1" s="1"/>
  <c r="G5" i="1"/>
  <c r="B24" i="1"/>
  <c r="B15" i="1"/>
  <c r="B6" i="1"/>
  <c r="J4" i="1" l="1"/>
  <c r="I5" i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G6" i="1"/>
  <c r="B10" i="1"/>
  <c r="B11" i="1" s="1"/>
  <c r="G7" i="1" l="1"/>
  <c r="I16" i="1"/>
  <c r="I17" i="1" s="1"/>
  <c r="K4" i="1"/>
  <c r="J5" i="1"/>
  <c r="B17" i="1"/>
  <c r="B12" i="1"/>
  <c r="J6" i="1" l="1"/>
  <c r="L4" i="1"/>
  <c r="K5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G8" i="1"/>
  <c r="K16" i="1" l="1"/>
  <c r="K17" i="1" s="1"/>
  <c r="M4" i="1"/>
  <c r="L5" i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G9" i="1"/>
  <c r="J7" i="1"/>
  <c r="L16" i="1" l="1"/>
  <c r="L17" i="1" s="1"/>
  <c r="N4" i="1"/>
  <c r="M5" i="1"/>
  <c r="G10" i="1"/>
  <c r="J8" i="1"/>
  <c r="G11" i="1" l="1"/>
  <c r="M6" i="1"/>
  <c r="O4" i="1"/>
  <c r="N5" i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J9" i="1"/>
  <c r="N16" i="1" l="1"/>
  <c r="N17" i="1" s="1"/>
  <c r="M7" i="1"/>
  <c r="P4" i="1"/>
  <c r="O5" i="1"/>
  <c r="Q4" i="1"/>
  <c r="J10" i="1"/>
  <c r="G12" i="1"/>
  <c r="J11" i="1" l="1"/>
  <c r="O6" i="1"/>
  <c r="P5" i="1"/>
  <c r="P6" i="1" s="1"/>
  <c r="P7" i="1" s="1"/>
  <c r="P8" i="1" s="1"/>
  <c r="P9" i="1" s="1"/>
  <c r="P10" i="1" s="1"/>
  <c r="P11" i="1" s="1"/>
  <c r="P12" i="1" s="1"/>
  <c r="P13" i="1" s="1"/>
  <c r="P14" i="1" s="1"/>
  <c r="P15" i="1" s="1"/>
  <c r="G13" i="1"/>
  <c r="M8" i="1"/>
  <c r="Q5" i="1" l="1"/>
  <c r="G14" i="1"/>
  <c r="O7" i="1"/>
  <c r="Q6" i="1"/>
  <c r="M9" i="1"/>
  <c r="J12" i="1"/>
  <c r="P16" i="1"/>
  <c r="P17" i="1" s="1"/>
  <c r="J13" i="1" l="1"/>
  <c r="M10" i="1"/>
  <c r="O8" i="1"/>
  <c r="Q7" i="1"/>
  <c r="G15" i="1"/>
  <c r="O9" i="1" l="1"/>
  <c r="Q8" i="1"/>
  <c r="M11" i="1"/>
  <c r="G16" i="1"/>
  <c r="J14" i="1"/>
  <c r="J15" i="1" l="1"/>
  <c r="G17" i="1"/>
  <c r="M12" i="1"/>
  <c r="O10" i="1"/>
  <c r="Q9" i="1"/>
  <c r="J16" i="1" l="1"/>
  <c r="O11" i="1"/>
  <c r="Q10" i="1"/>
  <c r="M13" i="1"/>
  <c r="M14" i="1" l="1"/>
  <c r="O12" i="1"/>
  <c r="Q11" i="1"/>
  <c r="J17" i="1"/>
  <c r="O13" i="1" l="1"/>
  <c r="Q12" i="1"/>
  <c r="M15" i="1"/>
  <c r="M16" i="1" l="1"/>
  <c r="O14" i="1"/>
  <c r="Q13" i="1"/>
  <c r="O15" i="1" l="1"/>
  <c r="Q14" i="1"/>
  <c r="M17" i="1"/>
  <c r="O16" i="1" l="1"/>
  <c r="Q15" i="1"/>
  <c r="O17" i="1" l="1"/>
  <c r="Q16" i="1"/>
  <c r="Q17" i="1" s="1"/>
</calcChain>
</file>

<file path=xl/sharedStrings.xml><?xml version="1.0" encoding="utf-8"?>
<sst xmlns="http://schemas.openxmlformats.org/spreadsheetml/2006/main" count="42" uniqueCount="41">
  <si>
    <t>Home Purchase Price</t>
  </si>
  <si>
    <t>Monthly Rental Income</t>
  </si>
  <si>
    <t>Rental Broker Fees-One Time</t>
  </si>
  <si>
    <t xml:space="preserve">Less </t>
  </si>
  <si>
    <t>First Year Net Profit</t>
  </si>
  <si>
    <t>Second and subsequenrt years Net Profit</t>
  </si>
  <si>
    <t>ROI (Return on Investment) Period (Years)</t>
  </si>
  <si>
    <t>Annual Rate of Return</t>
  </si>
  <si>
    <t>Estimated value of property after 10 years</t>
  </si>
  <si>
    <t>Total Return on investment after 10 years</t>
  </si>
  <si>
    <t>% Return on investment after 10 years</t>
  </si>
  <si>
    <t>Investor ROI Scenario</t>
  </si>
  <si>
    <t>Property Taxes Per Month</t>
  </si>
  <si>
    <t>Insurance Per Month</t>
  </si>
  <si>
    <t>Property Management Fees Per Month</t>
  </si>
  <si>
    <r>
      <t xml:space="preserve">Home value apprecation per year % </t>
    </r>
    <r>
      <rPr>
        <b/>
        <u/>
        <sz val="12"/>
        <color rgb="FFFF0000"/>
        <rFont val="Calibri (Body)"/>
      </rPr>
      <t>ESTIMATE</t>
    </r>
  </si>
  <si>
    <t>Total Investment</t>
  </si>
  <si>
    <t>Completion and Title Handover after 12 months</t>
  </si>
  <si>
    <t>Investment Funds Required and APPROX. timeline</t>
  </si>
  <si>
    <t>Commencement of Vertical Construction after 6 months</t>
  </si>
  <si>
    <t>Downpayment for Land at signing of contract</t>
  </si>
  <si>
    <t>Rent</t>
  </si>
  <si>
    <t>Year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</si>
  <si>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</si>
  <si>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</si>
  <si>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</si>
  <si>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</si>
  <si>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</si>
  <si>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</si>
  <si>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</si>
  <si>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</si>
  <si>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</si>
  <si>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</si>
  <si>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</si>
  <si>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</si>
  <si>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</t>
  </si>
  <si>
    <t>Annual Rent Increase</t>
  </si>
  <si>
    <t>Total Gross Rent</t>
  </si>
  <si>
    <t>Groass Rental Return on Investment</t>
  </si>
  <si>
    <t>SFT</t>
  </si>
  <si>
    <t>https://www.calculator.net/rental-property-calculator.html?cprice=460%2C000&amp;cuseloan=no&amp;cdownpayment=20&amp;cinterest=6&amp;cloanterm=30&amp;cothercost=10%2C000&amp;cneedrepair=no&amp;crepaircost=20%2C000&amp;cafterrepairvalue=260%2C000&amp;ctax=10%2C000&amp;ctaxincrease=3&amp;cinsurance=3%2C200&amp;cinsuranceincrease=3&amp;choa=0&amp;choaincrease=3&amp;cmaintenance=1%2C500&amp;cmaintenanceincrease=3&amp;cother=1%2C200&amp;cotherincrease=3&amp;crent=3%2C200&amp;crentincrease=3&amp;cotherincome=0&amp;cotherincomeincrease=3&amp;cvacancy=5&amp;cmanagement=0&amp;cknowsellprice=no&amp;cappreciation=5&amp;csellprice=400%2C000&amp;cholding=10&amp;csellcost=8&amp;printit=0&amp;x=Calcu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</si>
</sst>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2"/>
      <color rgb="FFFF0000"/>
      <name val="Calibri (Body)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3" fontId="0" fillId="0" borderId="2" xfId="0" applyNumberFormat="1" applyBorder="1"/>
    <xf numFmtId="0" fontId="0" fillId="0" borderId="3" xfId="0" applyBorder="1"/>
    <xf numFmtId="0" fontId="0" fillId="0" borderId="4" xfId="0" applyBorder="1"/>
    <xf numFmtId="43" fontId="0" fillId="0" borderId="4" xfId="0" applyNumberFormat="1" applyBorder="1"/>
    <xf numFmtId="10" fontId="0" fillId="0" borderId="4" xfId="2" applyNumberFormat="1" applyFont="1" applyBorder="1"/>
    <xf numFmtId="3" fontId="0" fillId="0" borderId="4" xfId="0" applyNumberFormat="1" applyBorder="1"/>
    <xf numFmtId="0" fontId="0" fillId="0" borderId="5" xfId="0" applyBorder="1"/>
    <xf numFmtId="9" fontId="0" fillId="0" borderId="6" xfId="2" applyFont="1" applyBorder="1"/>
    <xf numFmtId="9" fontId="0" fillId="0" borderId="4" xfId="0" applyNumberFormat="1" applyBorder="1"/>
    <xf numFmtId="0" fontId="3" fillId="0" borderId="0" xfId="0" applyFont="1"/>
    <xf numFmtId="164" fontId="0" fillId="0" borderId="4" xfId="1" applyNumberFormat="1" applyFont="1" applyBorder="1"/>
    <xf numFmtId="164" fontId="0" fillId="0" borderId="4" xfId="0" applyNumberFormat="1" applyBorder="1"/>
    <xf numFmtId="0" fontId="0" fillId="0" borderId="7" xfId="0" applyBorder="1"/>
    <xf numFmtId="0" fontId="0" fillId="0" borderId="2" xfId="0" applyBorder="1"/>
    <xf numFmtId="0" fontId="0" fillId="0" borderId="8" xfId="0" applyBorder="1"/>
    <xf numFmtId="3" fontId="0" fillId="0" borderId="9" xfId="0" applyNumberFormat="1" applyBorder="1"/>
    <xf numFmtId="0" fontId="2" fillId="0" borderId="1" xfId="0" applyFont="1" applyBorder="1"/>
    <xf numFmtId="0" fontId="2" fillId="0" borderId="7" xfId="0" applyFont="1" applyBorder="1"/>
    <xf numFmtId="0" fontId="2" fillId="0" borderId="7" xfId="0" applyFont="1" applyBorder="1" applyAlignment="1">
      <alignment wrapText="1"/>
    </xf>
    <xf numFmtId="9" fontId="2" fillId="0" borderId="7" xfId="2" applyFont="1" applyBorder="1"/>
    <xf numFmtId="0" fontId="5" fillId="0" borderId="7" xfId="0" applyFont="1" applyBorder="1"/>
    <xf numFmtId="1" fontId="0" fillId="0" borderId="7" xfId="0" applyNumberFormat="1" applyBorder="1"/>
    <xf numFmtId="0" fontId="0" fillId="0" borderId="7" xfId="0" applyBorder="1" applyAlignment="1">
      <alignment wrapText="1"/>
    </xf>
    <xf numFmtId="9" fontId="0" fillId="0" borderId="7" xfId="2" applyFont="1" applyFill="1" applyBorder="1"/>
    <xf numFmtId="0" fontId="0" fillId="0" borderId="11" xfId="0" applyBorder="1"/>
    <xf numFmtId="164" fontId="0" fillId="0" borderId="11" xfId="1" applyNumberFormat="1" applyFont="1" applyBorder="1"/>
    <xf numFmtId="164" fontId="0" fillId="0" borderId="12" xfId="1" applyNumberFormat="1" applyFont="1" applyBorder="1"/>
    <xf numFmtId="10" fontId="0" fillId="0" borderId="11" xfId="2" applyNumberFormat="1" applyFont="1" applyBorder="1"/>
    <xf numFmtId="43" fontId="0" fillId="0" borderId="11" xfId="0" applyNumberFormat="1" applyBorder="1"/>
    <xf numFmtId="9" fontId="0" fillId="0" borderId="11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9" fontId="0" fillId="0" borderId="13" xfId="2" applyFont="1" applyBorder="1"/>
    <xf numFmtId="164" fontId="0" fillId="0" borderId="10" xfId="1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10</xdr:col>
      <xdr:colOff>305800</xdr:colOff>
      <xdr:row>22</xdr:row>
      <xdr:rowOff>181587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1D6148-F30D-9845-1EDD-FB4181A18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5"/>
          <a:ext cx="7163800" cy="4382112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24</xdr:row>
      <xdr:rowOff>95249</xdr:rowOff>
    </xdr:from>
    <xdr:to>
      <xdr:col>10</xdr:col>
      <xdr:colOff>231725</xdr:colOff>
      <xdr:row>48</xdr:row>
      <xdr:rowOff>76874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573E83-4FA7-26E1-CCF3-8AFCC66C4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4895849"/>
          <a:ext cx="6994475" cy="47822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50</xdr:row>
      <xdr:rowOff>0</xdr:rowOff>
    </xdr:from>
    <xdr:to>
      <xdr:col>10</xdr:col>
      <xdr:colOff>201003</xdr:colOff>
      <xdr:row>70</xdr:row>
      <xdr:rowOff>38664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195FB9C-A785-14EA-8BE1-9789D6528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5" y="10001250"/>
          <a:ext cx="7011378" cy="40391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F8C50-1875-D84D-9046-83B991AA7F58}">
  <dimension ref="A1:Q25"/>
  <sheetViews>
    <sheetView topLeftCell="A4" workbookViewId="0">
      <selection activeCell="T15" sqref="T15"/>
    </sheetView>
  </sheetViews>
  <sheetFormatPr defaultColWidth="11" defaultRowHeight="15.6"/>
  <cols>
    <col min="1" max="1" width="47.09765625" bestFit="1" customWidth="1"/>
    <col min="2" max="2" width="12.59765625" bestFit="1" customWidth="1"/>
    <col min="3" max="3" width="4.59765625" customWidth="1"/>
    <col min="5" max="5" width="5.5" customWidth="1"/>
    <col min="6" max="6" width="15.09765625" customWidth="1"/>
    <col min="7" max="7" width="6" customWidth="1"/>
    <col min="8" max="8" width="8" customWidth="1"/>
    <col min="9" max="9" width="6.59765625" customWidth="1"/>
    <col min="10" max="10" width="7.19921875" customWidth="1"/>
    <col min="11" max="11" width="6.3984375" customWidth="1"/>
    <col min="12" max="12" width="6.59765625" customWidth="1"/>
    <col min="13" max="16" width="6.5" customWidth="1"/>
    <col min="17" max="17" width="8.19921875" customWidth="1"/>
  </cols>
  <sheetData>
    <row r="1" spans="1:17" ht="21.6" thickBot="1">
      <c r="A1" s="11" t="s">
        <v>11</v>
      </c>
      <c r="D1">
        <v>2000</v>
      </c>
      <c r="E1" t="s">
        <v>39</v>
      </c>
    </row>
    <row r="2" spans="1:17" ht="46.8">
      <c r="A2" s="1" t="s">
        <v>0</v>
      </c>
      <c r="B2" s="2">
        <v>450000</v>
      </c>
      <c r="D2" s="35">
        <f>D1*235</f>
        <v>470000</v>
      </c>
      <c r="F2" s="19" t="s">
        <v>21</v>
      </c>
      <c r="G2" s="19" t="s">
        <v>22</v>
      </c>
      <c r="H2" s="20" t="s">
        <v>36</v>
      </c>
      <c r="I2" s="19"/>
      <c r="J2" s="21">
        <v>0.03</v>
      </c>
      <c r="K2" s="14"/>
      <c r="L2" s="14"/>
      <c r="M2" s="14"/>
      <c r="N2" s="14"/>
      <c r="O2" s="14"/>
      <c r="P2" s="14"/>
      <c r="Q2" s="14"/>
    </row>
    <row r="3" spans="1:17" ht="46.8">
      <c r="A3" s="3"/>
      <c r="B3" s="4"/>
      <c r="D3" s="26"/>
      <c r="F3" s="22" t="s">
        <v>35</v>
      </c>
      <c r="G3" s="22">
        <v>2024</v>
      </c>
      <c r="H3" s="22">
        <f>G3+1</f>
        <v>2025</v>
      </c>
      <c r="I3" s="22">
        <f t="shared" ref="I3:O3" si="0">H3+1</f>
        <v>2026</v>
      </c>
      <c r="J3" s="22">
        <f t="shared" si="0"/>
        <v>2027</v>
      </c>
      <c r="K3" s="22">
        <f t="shared" si="0"/>
        <v>2028</v>
      </c>
      <c r="L3" s="22">
        <f t="shared" si="0"/>
        <v>2029</v>
      </c>
      <c r="M3" s="22">
        <f t="shared" si="0"/>
        <v>2030</v>
      </c>
      <c r="N3" s="22">
        <f t="shared" si="0"/>
        <v>2031</v>
      </c>
      <c r="O3" s="22">
        <f t="shared" si="0"/>
        <v>2032</v>
      </c>
      <c r="P3" s="22">
        <f>O3+1</f>
        <v>2033</v>
      </c>
      <c r="Q3" s="20" t="s">
        <v>37</v>
      </c>
    </row>
    <row r="4" spans="1:17">
      <c r="A4" s="3" t="s">
        <v>1</v>
      </c>
      <c r="B4" s="4">
        <v>3120</v>
      </c>
      <c r="D4" s="27">
        <v>3200</v>
      </c>
      <c r="F4" s="14" t="s">
        <v>23</v>
      </c>
      <c r="G4" s="14">
        <f>B4</f>
        <v>3120</v>
      </c>
      <c r="H4" s="23">
        <f>G4*1.03</f>
        <v>3213.6</v>
      </c>
      <c r="I4" s="23">
        <f t="shared" ref="I4:P4" si="1">H4*1.03</f>
        <v>3310.0079999999998</v>
      </c>
      <c r="J4" s="23">
        <f t="shared" si="1"/>
        <v>3409.3082399999998</v>
      </c>
      <c r="K4" s="23">
        <f t="shared" si="1"/>
        <v>3511.5874871999999</v>
      </c>
      <c r="L4" s="23">
        <f t="shared" si="1"/>
        <v>3616.9351118160002</v>
      </c>
      <c r="M4" s="23">
        <f t="shared" si="1"/>
        <v>3725.4431651704804</v>
      </c>
      <c r="N4" s="23">
        <f t="shared" si="1"/>
        <v>3837.2064601255947</v>
      </c>
      <c r="O4" s="23">
        <f t="shared" si="1"/>
        <v>3952.3226539293628</v>
      </c>
      <c r="P4" s="23">
        <f t="shared" si="1"/>
        <v>4070.8923335472437</v>
      </c>
      <c r="Q4" s="23">
        <f>SUM(G4:P4)</f>
        <v>35767.303451788684</v>
      </c>
    </row>
    <row r="5" spans="1:17">
      <c r="A5" s="3" t="s">
        <v>3</v>
      </c>
      <c r="B5" s="4"/>
      <c r="D5" s="27"/>
      <c r="F5" s="14" t="s">
        <v>24</v>
      </c>
      <c r="G5" s="14">
        <f>G4</f>
        <v>3120</v>
      </c>
      <c r="H5" s="23">
        <f t="shared" ref="H5:P5" si="2">H4</f>
        <v>3213.6</v>
      </c>
      <c r="I5" s="23">
        <f t="shared" si="2"/>
        <v>3310.0079999999998</v>
      </c>
      <c r="J5" s="23">
        <f t="shared" si="2"/>
        <v>3409.3082399999998</v>
      </c>
      <c r="K5" s="23">
        <f t="shared" si="2"/>
        <v>3511.5874871999999</v>
      </c>
      <c r="L5" s="23">
        <f t="shared" si="2"/>
        <v>3616.9351118160002</v>
      </c>
      <c r="M5" s="23">
        <f t="shared" si="2"/>
        <v>3725.4431651704804</v>
      </c>
      <c r="N5" s="23">
        <f t="shared" si="2"/>
        <v>3837.2064601255947</v>
      </c>
      <c r="O5" s="23">
        <f t="shared" si="2"/>
        <v>3952.3226539293628</v>
      </c>
      <c r="P5" s="23">
        <f t="shared" si="2"/>
        <v>4070.8923335472437</v>
      </c>
      <c r="Q5" s="23">
        <f t="shared" ref="Q5:Q16" si="3">SUM(G5:P5)</f>
        <v>35767.303451788684</v>
      </c>
    </row>
    <row r="6" spans="1:17">
      <c r="A6" s="3" t="s">
        <v>12</v>
      </c>
      <c r="B6" s="4">
        <f>B2*0.0235/12</f>
        <v>881.25</v>
      </c>
      <c r="D6" s="27">
        <f>450000*0.024/12</f>
        <v>900</v>
      </c>
      <c r="F6" s="14" t="s">
        <v>25</v>
      </c>
      <c r="G6" s="14">
        <f t="shared" ref="G6:G15" si="4">G5</f>
        <v>3120</v>
      </c>
      <c r="H6" s="23">
        <f t="shared" ref="H6:H15" si="5">H5</f>
        <v>3213.6</v>
      </c>
      <c r="I6" s="23">
        <f t="shared" ref="I6:I15" si="6">I5</f>
        <v>3310.0079999999998</v>
      </c>
      <c r="J6" s="23">
        <f t="shared" ref="J6:J15" si="7">J5</f>
        <v>3409.3082399999998</v>
      </c>
      <c r="K6" s="23">
        <f t="shared" ref="K6:K15" si="8">K5</f>
        <v>3511.5874871999999</v>
      </c>
      <c r="L6" s="23">
        <f t="shared" ref="L6:L15" si="9">L5</f>
        <v>3616.9351118160002</v>
      </c>
      <c r="M6" s="23">
        <f t="shared" ref="M6:M15" si="10">M5</f>
        <v>3725.4431651704804</v>
      </c>
      <c r="N6" s="23">
        <f t="shared" ref="N6:N15" si="11">N5</f>
        <v>3837.2064601255947</v>
      </c>
      <c r="O6" s="23">
        <f t="shared" ref="O6:O15" si="12">O5</f>
        <v>3952.3226539293628</v>
      </c>
      <c r="P6" s="23">
        <f t="shared" ref="P6:P15" si="13">P5</f>
        <v>4070.8923335472437</v>
      </c>
      <c r="Q6" s="23">
        <f t="shared" si="3"/>
        <v>35767.303451788684</v>
      </c>
    </row>
    <row r="7" spans="1:17">
      <c r="A7" s="3" t="s">
        <v>13</v>
      </c>
      <c r="B7" s="4">
        <v>250</v>
      </c>
      <c r="D7" s="27">
        <f>3200/12</f>
        <v>266.66666666666669</v>
      </c>
      <c r="F7" s="14" t="s">
        <v>26</v>
      </c>
      <c r="G7" s="14">
        <f t="shared" si="4"/>
        <v>3120</v>
      </c>
      <c r="H7" s="23">
        <f t="shared" si="5"/>
        <v>3213.6</v>
      </c>
      <c r="I7" s="23">
        <f t="shared" si="6"/>
        <v>3310.0079999999998</v>
      </c>
      <c r="J7" s="23">
        <f t="shared" si="7"/>
        <v>3409.3082399999998</v>
      </c>
      <c r="K7" s="23">
        <f t="shared" si="8"/>
        <v>3511.5874871999999</v>
      </c>
      <c r="L7" s="23">
        <f t="shared" si="9"/>
        <v>3616.9351118160002</v>
      </c>
      <c r="M7" s="23">
        <f t="shared" si="10"/>
        <v>3725.4431651704804</v>
      </c>
      <c r="N7" s="23">
        <f t="shared" si="11"/>
        <v>3837.2064601255947</v>
      </c>
      <c r="O7" s="23">
        <f t="shared" si="12"/>
        <v>3952.3226539293628</v>
      </c>
      <c r="P7" s="23">
        <f t="shared" si="13"/>
        <v>4070.8923335472437</v>
      </c>
      <c r="Q7" s="23">
        <f t="shared" si="3"/>
        <v>35767.303451788684</v>
      </c>
    </row>
    <row r="8" spans="1:17">
      <c r="A8" s="3" t="s">
        <v>2</v>
      </c>
      <c r="B8" s="4">
        <v>1800</v>
      </c>
      <c r="D8" s="27">
        <v>2000</v>
      </c>
      <c r="F8" s="14" t="s">
        <v>27</v>
      </c>
      <c r="G8" s="14">
        <f t="shared" si="4"/>
        <v>3120</v>
      </c>
      <c r="H8" s="23">
        <f t="shared" si="5"/>
        <v>3213.6</v>
      </c>
      <c r="I8" s="23">
        <f t="shared" si="6"/>
        <v>3310.0079999999998</v>
      </c>
      <c r="J8" s="23">
        <f t="shared" si="7"/>
        <v>3409.3082399999998</v>
      </c>
      <c r="K8" s="23">
        <f t="shared" si="8"/>
        <v>3511.5874871999999</v>
      </c>
      <c r="L8" s="23">
        <f t="shared" si="9"/>
        <v>3616.9351118160002</v>
      </c>
      <c r="M8" s="23">
        <f t="shared" si="10"/>
        <v>3725.4431651704804</v>
      </c>
      <c r="N8" s="23">
        <f t="shared" si="11"/>
        <v>3837.2064601255947</v>
      </c>
      <c r="O8" s="23">
        <f t="shared" si="12"/>
        <v>3952.3226539293628</v>
      </c>
      <c r="P8" s="23">
        <f t="shared" si="13"/>
        <v>4070.8923335472437</v>
      </c>
      <c r="Q8" s="23">
        <f t="shared" si="3"/>
        <v>35767.303451788684</v>
      </c>
    </row>
    <row r="9" spans="1:17">
      <c r="A9" s="3" t="s">
        <v>14</v>
      </c>
      <c r="B9" s="4">
        <v>100</v>
      </c>
      <c r="D9" s="27">
        <v>300</v>
      </c>
      <c r="F9" s="14" t="s">
        <v>28</v>
      </c>
      <c r="G9" s="14">
        <f t="shared" si="4"/>
        <v>3120</v>
      </c>
      <c r="H9" s="23">
        <f t="shared" si="5"/>
        <v>3213.6</v>
      </c>
      <c r="I9" s="23">
        <f t="shared" si="6"/>
        <v>3310.0079999999998</v>
      </c>
      <c r="J9" s="23">
        <f t="shared" si="7"/>
        <v>3409.3082399999998</v>
      </c>
      <c r="K9" s="23">
        <f t="shared" si="8"/>
        <v>3511.5874871999999</v>
      </c>
      <c r="L9" s="23">
        <f t="shared" si="9"/>
        <v>3616.9351118160002</v>
      </c>
      <c r="M9" s="23">
        <f t="shared" si="10"/>
        <v>3725.4431651704804</v>
      </c>
      <c r="N9" s="23">
        <f t="shared" si="11"/>
        <v>3837.2064601255947</v>
      </c>
      <c r="O9" s="23">
        <f t="shared" si="12"/>
        <v>3952.3226539293628</v>
      </c>
      <c r="P9" s="23">
        <f t="shared" si="13"/>
        <v>4070.8923335472437</v>
      </c>
      <c r="Q9" s="23">
        <f t="shared" si="3"/>
        <v>35767.303451788684</v>
      </c>
    </row>
    <row r="10" spans="1:17">
      <c r="A10" s="3" t="s">
        <v>4</v>
      </c>
      <c r="B10" s="12">
        <f>12*(B4-B6-B7)-B8-12*B9</f>
        <v>20865</v>
      </c>
      <c r="D10" s="28">
        <f>12*(D4-D6-D7)-D8-12*D9</f>
        <v>18800</v>
      </c>
      <c r="F10" s="14" t="s">
        <v>29</v>
      </c>
      <c r="G10" s="14">
        <f t="shared" si="4"/>
        <v>3120</v>
      </c>
      <c r="H10" s="23">
        <f t="shared" si="5"/>
        <v>3213.6</v>
      </c>
      <c r="I10" s="23">
        <f t="shared" si="6"/>
        <v>3310.0079999999998</v>
      </c>
      <c r="J10" s="23">
        <f t="shared" si="7"/>
        <v>3409.3082399999998</v>
      </c>
      <c r="K10" s="23">
        <f t="shared" si="8"/>
        <v>3511.5874871999999</v>
      </c>
      <c r="L10" s="23">
        <f t="shared" si="9"/>
        <v>3616.9351118160002</v>
      </c>
      <c r="M10" s="23">
        <f t="shared" si="10"/>
        <v>3725.4431651704804</v>
      </c>
      <c r="N10" s="23">
        <f t="shared" si="11"/>
        <v>3837.2064601255947</v>
      </c>
      <c r="O10" s="23">
        <f t="shared" si="12"/>
        <v>3952.3226539293628</v>
      </c>
      <c r="P10" s="23">
        <f t="shared" si="13"/>
        <v>4070.8923335472437</v>
      </c>
      <c r="Q10" s="23">
        <f t="shared" si="3"/>
        <v>35767.303451788684</v>
      </c>
    </row>
    <row r="11" spans="1:17">
      <c r="A11" s="3" t="s">
        <v>5</v>
      </c>
      <c r="B11" s="13">
        <f>B10+B8</f>
        <v>22665</v>
      </c>
      <c r="D11" s="27">
        <f>D10+D8</f>
        <v>20800</v>
      </c>
      <c r="F11" s="14" t="s">
        <v>30</v>
      </c>
      <c r="G11" s="14">
        <f t="shared" si="4"/>
        <v>3120</v>
      </c>
      <c r="H11" s="23">
        <f t="shared" si="5"/>
        <v>3213.6</v>
      </c>
      <c r="I11" s="23">
        <f t="shared" si="6"/>
        <v>3310.0079999999998</v>
      </c>
      <c r="J11" s="23">
        <f t="shared" si="7"/>
        <v>3409.3082399999998</v>
      </c>
      <c r="K11" s="23">
        <f t="shared" si="8"/>
        <v>3511.5874871999999</v>
      </c>
      <c r="L11" s="23">
        <f t="shared" si="9"/>
        <v>3616.9351118160002</v>
      </c>
      <c r="M11" s="23">
        <f t="shared" si="10"/>
        <v>3725.4431651704804</v>
      </c>
      <c r="N11" s="23">
        <f t="shared" si="11"/>
        <v>3837.2064601255947</v>
      </c>
      <c r="O11" s="23">
        <f t="shared" si="12"/>
        <v>3952.3226539293628</v>
      </c>
      <c r="P11" s="23">
        <f t="shared" si="13"/>
        <v>4070.8923335472437</v>
      </c>
      <c r="Q11" s="23">
        <f t="shared" si="3"/>
        <v>35767.303451788684</v>
      </c>
    </row>
    <row r="12" spans="1:17">
      <c r="A12" s="3" t="s">
        <v>7</v>
      </c>
      <c r="B12" s="6">
        <f>B11/B2</f>
        <v>5.0366666666666664E-2</v>
      </c>
      <c r="D12" s="29">
        <f>D11/D2</f>
        <v>4.425531914893617E-2</v>
      </c>
      <c r="F12" s="14" t="s">
        <v>31</v>
      </c>
      <c r="G12" s="14">
        <f t="shared" si="4"/>
        <v>3120</v>
      </c>
      <c r="H12" s="23">
        <f t="shared" si="5"/>
        <v>3213.6</v>
      </c>
      <c r="I12" s="23">
        <f t="shared" si="6"/>
        <v>3310.0079999999998</v>
      </c>
      <c r="J12" s="23">
        <f t="shared" si="7"/>
        <v>3409.3082399999998</v>
      </c>
      <c r="K12" s="23">
        <f t="shared" si="8"/>
        <v>3511.5874871999999</v>
      </c>
      <c r="L12" s="23">
        <f t="shared" si="9"/>
        <v>3616.9351118160002</v>
      </c>
      <c r="M12" s="23">
        <f t="shared" si="10"/>
        <v>3725.4431651704804</v>
      </c>
      <c r="N12" s="23">
        <f t="shared" si="11"/>
        <v>3837.2064601255947</v>
      </c>
      <c r="O12" s="23">
        <f t="shared" si="12"/>
        <v>3952.3226539293628</v>
      </c>
      <c r="P12" s="23">
        <f t="shared" si="13"/>
        <v>4070.8923335472437</v>
      </c>
      <c r="Q12" s="23">
        <f t="shared" si="3"/>
        <v>35767.303451788684</v>
      </c>
    </row>
    <row r="13" spans="1:17">
      <c r="A13" s="3" t="s">
        <v>6</v>
      </c>
      <c r="B13" s="5">
        <f>B2/B11</f>
        <v>19.854401058901392</v>
      </c>
      <c r="D13" s="30">
        <f>D2/D11</f>
        <v>22.596153846153847</v>
      </c>
      <c r="F13" s="14" t="s">
        <v>32</v>
      </c>
      <c r="G13" s="14">
        <f t="shared" si="4"/>
        <v>3120</v>
      </c>
      <c r="H13" s="23">
        <f t="shared" si="5"/>
        <v>3213.6</v>
      </c>
      <c r="I13" s="23">
        <f t="shared" si="6"/>
        <v>3310.0079999999998</v>
      </c>
      <c r="J13" s="23">
        <f t="shared" si="7"/>
        <v>3409.3082399999998</v>
      </c>
      <c r="K13" s="23">
        <f t="shared" si="8"/>
        <v>3511.5874871999999</v>
      </c>
      <c r="L13" s="23">
        <f t="shared" si="9"/>
        <v>3616.9351118160002</v>
      </c>
      <c r="M13" s="23">
        <f t="shared" si="10"/>
        <v>3725.4431651704804</v>
      </c>
      <c r="N13" s="23">
        <f t="shared" si="11"/>
        <v>3837.2064601255947</v>
      </c>
      <c r="O13" s="23">
        <f t="shared" si="12"/>
        <v>3952.3226539293628</v>
      </c>
      <c r="P13" s="23">
        <f t="shared" si="13"/>
        <v>4070.8923335472437</v>
      </c>
      <c r="Q13" s="23">
        <f t="shared" si="3"/>
        <v>35767.303451788684</v>
      </c>
    </row>
    <row r="14" spans="1:17">
      <c r="A14" s="3" t="s">
        <v>15</v>
      </c>
      <c r="B14" s="10">
        <v>7.0000000000000007E-2</v>
      </c>
      <c r="D14" s="31">
        <v>0.05</v>
      </c>
      <c r="F14" s="14" t="s">
        <v>33</v>
      </c>
      <c r="G14" s="14">
        <f t="shared" si="4"/>
        <v>3120</v>
      </c>
      <c r="H14" s="23">
        <f t="shared" si="5"/>
        <v>3213.6</v>
      </c>
      <c r="I14" s="23">
        <f t="shared" si="6"/>
        <v>3310.0079999999998</v>
      </c>
      <c r="J14" s="23">
        <f t="shared" si="7"/>
        <v>3409.3082399999998</v>
      </c>
      <c r="K14" s="23">
        <f t="shared" si="8"/>
        <v>3511.5874871999999</v>
      </c>
      <c r="L14" s="23">
        <f t="shared" si="9"/>
        <v>3616.9351118160002</v>
      </c>
      <c r="M14" s="23">
        <f t="shared" si="10"/>
        <v>3725.4431651704804</v>
      </c>
      <c r="N14" s="23">
        <f t="shared" si="11"/>
        <v>3837.2064601255947</v>
      </c>
      <c r="O14" s="23">
        <f t="shared" si="12"/>
        <v>3952.3226539293628</v>
      </c>
      <c r="P14" s="23">
        <f t="shared" si="13"/>
        <v>4070.8923335472437</v>
      </c>
      <c r="Q14" s="23">
        <f t="shared" si="3"/>
        <v>35767.303451788684</v>
      </c>
    </row>
    <row r="15" spans="1:17">
      <c r="A15" s="3" t="s">
        <v>8</v>
      </c>
      <c r="B15" s="7">
        <f>B2+(B2*(1+B14)*(1+B14)*(1+B14)*(1+B14)*(1+B14)*(1+B14)*(1+B14)*(1+B14)*(1+B14))</f>
        <v>1277306.6455890699</v>
      </c>
      <c r="D15" s="32">
        <v>775000</v>
      </c>
      <c r="F15" s="14" t="s">
        <v>34</v>
      </c>
      <c r="G15" s="14">
        <f t="shared" si="4"/>
        <v>3120</v>
      </c>
      <c r="H15" s="23">
        <f t="shared" si="5"/>
        <v>3213.6</v>
      </c>
      <c r="I15" s="23">
        <f t="shared" si="6"/>
        <v>3310.0079999999998</v>
      </c>
      <c r="J15" s="23">
        <f t="shared" si="7"/>
        <v>3409.3082399999998</v>
      </c>
      <c r="K15" s="23">
        <f t="shared" si="8"/>
        <v>3511.5874871999999</v>
      </c>
      <c r="L15" s="23">
        <f t="shared" si="9"/>
        <v>3616.9351118160002</v>
      </c>
      <c r="M15" s="23">
        <f t="shared" si="10"/>
        <v>3725.4431651704804</v>
      </c>
      <c r="N15" s="23">
        <f t="shared" si="11"/>
        <v>3837.2064601255947</v>
      </c>
      <c r="O15" s="23">
        <f t="shared" si="12"/>
        <v>3952.3226539293628</v>
      </c>
      <c r="P15" s="23">
        <f t="shared" si="13"/>
        <v>4070.8923335472437</v>
      </c>
      <c r="Q15" s="23">
        <f t="shared" si="3"/>
        <v>35767.303451788684</v>
      </c>
    </row>
    <row r="16" spans="1:17">
      <c r="A16" s="3" t="s">
        <v>9</v>
      </c>
      <c r="B16" s="13">
        <f>(B2*(1+B14)*(1+B14)*(1+B14)*(1+B14)*(1+B14)*(1+B14)*(1+B14)*(1+B14)*(1+B14))</f>
        <v>827306.64558907005</v>
      </c>
      <c r="D16" s="33">
        <f>(D2*(1+D14)*(1+D14)*(1+D14)*(1+D14)*(1+D14)*(1+D14)*(1+D14)*(1+D14)*(1+D14))</f>
        <v>729124.26150990243</v>
      </c>
      <c r="F16" s="14" t="s">
        <v>37</v>
      </c>
      <c r="G16" s="23">
        <f>SUM(G4:G15)</f>
        <v>37440</v>
      </c>
      <c r="H16" s="23">
        <f t="shared" ref="H16:P16" si="14">SUM(H4:H15)</f>
        <v>38563.19999999999</v>
      </c>
      <c r="I16" s="23">
        <f t="shared" si="14"/>
        <v>39720.096000000012</v>
      </c>
      <c r="J16" s="23">
        <f t="shared" si="14"/>
        <v>40911.698879999989</v>
      </c>
      <c r="K16" s="23">
        <f t="shared" si="14"/>
        <v>42139.04984639999</v>
      </c>
      <c r="L16" s="23">
        <f t="shared" si="14"/>
        <v>43403.221341791999</v>
      </c>
      <c r="M16" s="23">
        <f t="shared" si="14"/>
        <v>44705.317982045766</v>
      </c>
      <c r="N16" s="23">
        <f t="shared" si="14"/>
        <v>46046.477521507128</v>
      </c>
      <c r="O16" s="23">
        <f t="shared" si="14"/>
        <v>47427.871847152339</v>
      </c>
      <c r="P16" s="23">
        <f t="shared" si="14"/>
        <v>48850.70800256692</v>
      </c>
      <c r="Q16" s="23">
        <f t="shared" si="3"/>
        <v>429207.64142146416</v>
      </c>
    </row>
    <row r="17" spans="1:17" ht="47.4" thickBot="1">
      <c r="A17" s="8" t="s">
        <v>10</v>
      </c>
      <c r="B17" s="9">
        <f>B16/B2</f>
        <v>1.8384592124201558</v>
      </c>
      <c r="D17" s="34">
        <f>D16/D2</f>
        <v>1.5513282159785158</v>
      </c>
      <c r="F17" s="24" t="s">
        <v>38</v>
      </c>
      <c r="G17" s="25">
        <f>G16/$B$2</f>
        <v>8.3199999999999996E-2</v>
      </c>
      <c r="H17" s="25">
        <f t="shared" ref="H17:Q17" si="15">H16/$B$2</f>
        <v>8.5695999999999981E-2</v>
      </c>
      <c r="I17" s="25">
        <f t="shared" si="15"/>
        <v>8.8266880000000034E-2</v>
      </c>
      <c r="J17" s="25">
        <f t="shared" si="15"/>
        <v>9.0914886399999978E-2</v>
      </c>
      <c r="K17" s="25">
        <f t="shared" si="15"/>
        <v>9.3642332991999977E-2</v>
      </c>
      <c r="L17" s="25">
        <f t="shared" si="15"/>
        <v>9.6451602981760004E-2</v>
      </c>
      <c r="M17" s="25">
        <f t="shared" si="15"/>
        <v>9.934515107121282E-2</v>
      </c>
      <c r="N17" s="25">
        <f t="shared" si="15"/>
        <v>0.10232550560334917</v>
      </c>
      <c r="O17" s="25">
        <f t="shared" si="15"/>
        <v>0.10539527077144964</v>
      </c>
      <c r="P17" s="25">
        <f t="shared" si="15"/>
        <v>0.10855712889459315</v>
      </c>
      <c r="Q17" s="25">
        <f t="shared" si="15"/>
        <v>0.95379475871436481</v>
      </c>
    </row>
    <row r="19" spans="1:17" ht="16.2" thickBot="1"/>
    <row r="20" spans="1:17">
      <c r="A20" s="18" t="s">
        <v>18</v>
      </c>
      <c r="B20" s="15"/>
    </row>
    <row r="21" spans="1:17">
      <c r="A21" s="3" t="s">
        <v>20</v>
      </c>
      <c r="B21" s="7">
        <v>125000</v>
      </c>
    </row>
    <row r="22" spans="1:17">
      <c r="A22" s="3" t="s">
        <v>19</v>
      </c>
      <c r="B22" s="7">
        <v>250000</v>
      </c>
    </row>
    <row r="23" spans="1:17">
      <c r="A23" s="3" t="s">
        <v>17</v>
      </c>
      <c r="B23" s="7">
        <v>75000</v>
      </c>
    </row>
    <row r="24" spans="1:17" ht="16.2" thickBot="1">
      <c r="A24" s="16" t="s">
        <v>16</v>
      </c>
      <c r="B24" s="17">
        <f>SUM(B21:B23)</f>
        <v>450000</v>
      </c>
    </row>
    <row r="25" spans="1:17" ht="16.2" thickTop="1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C66FB-BCF9-4442-8801-85E45CCFFA71}">
  <dimension ref="A73"/>
  <sheetViews>
    <sheetView tabSelected="1" topLeftCell="A24" workbookViewId="0">
      <selection activeCell="D76" sqref="D76"/>
    </sheetView>
  </sheetViews>
  <sheetFormatPr defaultRowHeight="15.6"/>
  <sheetData>
    <row r="73" spans="1:1">
      <c r="A73" t="s">
        <v>40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Lakeside ROI</vt:lpstr>
      <vt:lpstr>ROI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Muhammad al-Amin</cp:lastModifiedBy>
  <dcterms:created xsi:type="dcterms:W3CDTF">2023-05-28T17:53:52Z</dcterms:created>
  <dcterms:modified xsi:type="dcterms:W3CDTF">2024-01-08T15:46:36Z</dcterms:modified>
</cp:coreProperties>
</file>