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2027\"/>
    </mc:Choice>
  </mc:AlternateContent>
  <xr:revisionPtr revIDLastSave="0" documentId="13_ncr:1_{8FB2259C-1EE2-4960-A6B6-12A074C15D28}" xr6:coauthVersionLast="47" xr6:coauthVersionMax="47" xr10:uidLastSave="{00000000-0000-0000-0000-000000000000}"/>
  <bookViews>
    <workbookView xWindow="-120" yWindow="-120" windowWidth="29040" windowHeight="15720" firstSheet="6" activeTab="6" xr2:uid="{8846FB75-FBF4-48C4-93A4-31CD4FB81CA9}"/>
  </bookViews>
  <sheets>
    <sheet name="GF" sheetId="1" state="hidden" r:id="rId1"/>
    <sheet name="CC" sheetId="2" state="hidden" r:id="rId2"/>
    <sheet name="SA" sheetId="3" state="hidden" r:id="rId3"/>
    <sheet name="Lake " sheetId="8" state="hidden" r:id="rId4"/>
    <sheet name="MPWA" sheetId="5" state="hidden" r:id="rId5"/>
    <sheet name="MEDA" sheetId="6" state="hidden" r:id="rId6"/>
    <sheet name="PUB" sheetId="7" r:id="rId7"/>
  </sheets>
  <definedNames>
    <definedName name="CF">#N/A</definedName>
    <definedName name="_xlnm.Print_Area" localSheetId="0">GF!$A$1:$M$110</definedName>
    <definedName name="_xlnm.Print_Area" localSheetId="4">MPWA!$A$1:$K$72</definedName>
    <definedName name="_xlnm.Print_Area" localSheetId="6">PUB!$A$1:$E$36</definedName>
    <definedName name="_xlnm.Print_Area" localSheetId="2">SA!$A$1:$I$37</definedName>
    <definedName name="Print_Area_MI">#REF!</definedName>
    <definedName name="_xlnm.Print_Titles" localSheetId="0">GF!$A:$A,GF!$1:$8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7" l="1"/>
  <c r="D8" i="6"/>
  <c r="D8" i="5"/>
  <c r="K8" i="5" s="1"/>
  <c r="D8" i="8"/>
  <c r="D8" i="3"/>
  <c r="D8" i="2"/>
  <c r="I8" i="2" s="1"/>
  <c r="K75" i="1"/>
  <c r="L75" i="1"/>
  <c r="K68" i="1"/>
  <c r="L68" i="1"/>
  <c r="K61" i="1"/>
  <c r="L61" i="1"/>
  <c r="L54" i="1"/>
  <c r="K47" i="1"/>
  <c r="L47" i="1"/>
  <c r="K40" i="1"/>
  <c r="L40" i="1"/>
  <c r="K35" i="1"/>
  <c r="L35" i="1"/>
  <c r="K29" i="1"/>
  <c r="L29" i="1"/>
  <c r="I10" i="3"/>
  <c r="I11" i="3"/>
  <c r="I12" i="3"/>
  <c r="M57" i="1"/>
  <c r="M58" i="1"/>
  <c r="M59" i="1"/>
  <c r="M60" i="1"/>
  <c r="M56" i="1"/>
  <c r="M93" i="1"/>
  <c r="M92" i="1"/>
  <c r="M82" i="1"/>
  <c r="M83" i="1"/>
  <c r="M84" i="1"/>
  <c r="M85" i="1"/>
  <c r="M81" i="1"/>
  <c r="M78" i="1"/>
  <c r="M77" i="1"/>
  <c r="M71" i="1"/>
  <c r="M72" i="1"/>
  <c r="M73" i="1"/>
  <c r="M74" i="1"/>
  <c r="M70" i="1"/>
  <c r="M64" i="1"/>
  <c r="M65" i="1"/>
  <c r="M66" i="1"/>
  <c r="M67" i="1"/>
  <c r="M63" i="1"/>
  <c r="M50" i="1"/>
  <c r="M51" i="1"/>
  <c r="M52" i="1"/>
  <c r="M53" i="1"/>
  <c r="M49" i="1"/>
  <c r="M43" i="1"/>
  <c r="M44" i="1"/>
  <c r="M45" i="1"/>
  <c r="M46" i="1"/>
  <c r="M42" i="1"/>
  <c r="M38" i="1"/>
  <c r="M39" i="1"/>
  <c r="M37" i="1"/>
  <c r="M32" i="1"/>
  <c r="M33" i="1"/>
  <c r="M34" i="1"/>
  <c r="M25" i="1"/>
  <c r="M26" i="1"/>
  <c r="M27" i="1"/>
  <c r="M28" i="1"/>
  <c r="M10" i="1"/>
  <c r="M11" i="1"/>
  <c r="M12" i="1"/>
  <c r="M13" i="1"/>
  <c r="M14" i="1"/>
  <c r="M15" i="1"/>
  <c r="M16" i="1"/>
  <c r="M17" i="1"/>
  <c r="M18" i="1"/>
  <c r="M19" i="1"/>
  <c r="M9" i="1"/>
  <c r="K20" i="1"/>
  <c r="L20" i="1"/>
  <c r="J54" i="1"/>
  <c r="K54" i="1"/>
  <c r="M31" i="1"/>
  <c r="M24" i="1"/>
  <c r="K79" i="1"/>
  <c r="L79" i="1"/>
  <c r="K86" i="1"/>
  <c r="L86" i="1"/>
  <c r="K102" i="1"/>
  <c r="L102" i="1"/>
  <c r="K101" i="1"/>
  <c r="L101" i="1"/>
  <c r="K94" i="1"/>
  <c r="L94" i="1"/>
  <c r="E79" i="1"/>
  <c r="F79" i="1"/>
  <c r="G79" i="1"/>
  <c r="H79" i="1"/>
  <c r="I79" i="1"/>
  <c r="J79" i="1"/>
  <c r="E75" i="1"/>
  <c r="F75" i="1"/>
  <c r="G75" i="1"/>
  <c r="H75" i="1"/>
  <c r="I75" i="1"/>
  <c r="J75" i="1"/>
  <c r="E68" i="1"/>
  <c r="F68" i="1"/>
  <c r="G68" i="1"/>
  <c r="H68" i="1"/>
  <c r="I68" i="1"/>
  <c r="J68" i="1"/>
  <c r="E61" i="1"/>
  <c r="F61" i="1"/>
  <c r="G61" i="1"/>
  <c r="H61" i="1"/>
  <c r="I61" i="1"/>
  <c r="J61" i="1"/>
  <c r="E54" i="1"/>
  <c r="F54" i="1"/>
  <c r="G54" i="1"/>
  <c r="H54" i="1"/>
  <c r="I54" i="1"/>
  <c r="E47" i="1"/>
  <c r="F47" i="1"/>
  <c r="G47" i="1"/>
  <c r="H47" i="1"/>
  <c r="I47" i="1"/>
  <c r="J47" i="1"/>
  <c r="E40" i="1"/>
  <c r="F40" i="1"/>
  <c r="G40" i="1"/>
  <c r="H40" i="1"/>
  <c r="I40" i="1"/>
  <c r="J40" i="1"/>
  <c r="E35" i="1"/>
  <c r="F35" i="1"/>
  <c r="G35" i="1"/>
  <c r="H35" i="1"/>
  <c r="I35" i="1"/>
  <c r="J35" i="1"/>
  <c r="E29" i="1"/>
  <c r="F29" i="1"/>
  <c r="G29" i="1"/>
  <c r="H29" i="1"/>
  <c r="I29" i="1"/>
  <c r="J29" i="1"/>
  <c r="E20" i="1"/>
  <c r="F20" i="1"/>
  <c r="G20" i="1"/>
  <c r="H20" i="1"/>
  <c r="I20" i="1"/>
  <c r="J20" i="1"/>
  <c r="C6" i="6"/>
  <c r="C5" i="6"/>
  <c r="E5" i="6"/>
  <c r="I8" i="6"/>
  <c r="I28" i="6"/>
  <c r="I25" i="6"/>
  <c r="I24" i="6"/>
  <c r="I16" i="6"/>
  <c r="I17" i="6"/>
  <c r="I18" i="6"/>
  <c r="I15" i="6"/>
  <c r="I10" i="6"/>
  <c r="I9" i="6"/>
  <c r="D62" i="5"/>
  <c r="D63" i="5"/>
  <c r="K59" i="5"/>
  <c r="K58" i="5"/>
  <c r="K54" i="5"/>
  <c r="K50" i="5"/>
  <c r="K51" i="5"/>
  <c r="K49" i="5"/>
  <c r="K38" i="5"/>
  <c r="K39" i="5"/>
  <c r="K40" i="5"/>
  <c r="K41" i="5"/>
  <c r="K37" i="5"/>
  <c r="K34" i="5"/>
  <c r="K28" i="5"/>
  <c r="K29" i="5"/>
  <c r="K30" i="5"/>
  <c r="K31" i="5"/>
  <c r="K27" i="5"/>
  <c r="K20" i="5"/>
  <c r="K21" i="5"/>
  <c r="K22" i="5"/>
  <c r="K23" i="5"/>
  <c r="K19" i="5"/>
  <c r="K10" i="5"/>
  <c r="K11" i="5"/>
  <c r="K12" i="5"/>
  <c r="K13" i="5"/>
  <c r="K14" i="5"/>
  <c r="K9" i="5"/>
  <c r="I8" i="3"/>
  <c r="H8" i="8"/>
  <c r="H27" i="8"/>
  <c r="H26" i="8"/>
  <c r="H20" i="8"/>
  <c r="H17" i="8"/>
  <c r="H18" i="8"/>
  <c r="H19" i="8"/>
  <c r="H16" i="8"/>
  <c r="H10" i="8"/>
  <c r="H11" i="8"/>
  <c r="H9" i="8"/>
  <c r="I28" i="3"/>
  <c r="I27" i="3"/>
  <c r="I18" i="3"/>
  <c r="I19" i="3"/>
  <c r="I20" i="3"/>
  <c r="I21" i="3"/>
  <c r="I17" i="3"/>
  <c r="I9" i="3"/>
  <c r="C6" i="3"/>
  <c r="C5" i="3"/>
  <c r="I26" i="2"/>
  <c r="I25" i="2"/>
  <c r="I16" i="2"/>
  <c r="I17" i="2"/>
  <c r="I18" i="2"/>
  <c r="I19" i="2"/>
  <c r="I15" i="2"/>
  <c r="I10" i="2"/>
  <c r="I9" i="2"/>
  <c r="D20" i="2"/>
  <c r="C6" i="2"/>
  <c r="C5" i="2"/>
  <c r="M61" i="1" l="1"/>
  <c r="M54" i="1"/>
  <c r="L87" i="1"/>
  <c r="K87" i="1"/>
  <c r="K89" i="1" s="1"/>
  <c r="K96" i="1" s="1"/>
  <c r="L89" i="1"/>
  <c r="L96" i="1" s="1"/>
  <c r="M8" i="1"/>
  <c r="E86" i="1"/>
  <c r="E87" i="1" s="1"/>
  <c r="F86" i="1"/>
  <c r="F87" i="1" s="1"/>
  <c r="G86" i="1"/>
  <c r="G87" i="1" s="1"/>
  <c r="H86" i="1"/>
  <c r="H87" i="1" s="1"/>
  <c r="I86" i="1"/>
  <c r="I87" i="1" s="1"/>
  <c r="J86" i="1"/>
  <c r="J87" i="1" s="1"/>
  <c r="M79" i="1"/>
  <c r="M75" i="1"/>
  <c r="M68" i="1"/>
  <c r="M47" i="1"/>
  <c r="M40" i="1"/>
  <c r="M35" i="1"/>
  <c r="M29" i="1"/>
  <c r="M20" i="1"/>
  <c r="D101" i="1"/>
  <c r="D102" i="1"/>
  <c r="D52" i="5"/>
  <c r="D42" i="5"/>
  <c r="D32" i="5"/>
  <c r="D24" i="5"/>
  <c r="D28" i="8"/>
  <c r="D21" i="8"/>
  <c r="D29" i="3"/>
  <c r="D22" i="3"/>
  <c r="D94" i="1"/>
  <c r="D86" i="1"/>
  <c r="D79" i="1"/>
  <c r="D75" i="1"/>
  <c r="D68" i="1"/>
  <c r="D61" i="1"/>
  <c r="D54" i="1"/>
  <c r="D47" i="1"/>
  <c r="D40" i="1"/>
  <c r="D35" i="1"/>
  <c r="D29" i="1"/>
  <c r="D26" i="6"/>
  <c r="D19" i="6"/>
  <c r="D11" i="6"/>
  <c r="D15" i="5"/>
  <c r="D13" i="3"/>
  <c r="D27" i="2"/>
  <c r="D11" i="2"/>
  <c r="D22" i="2" s="1"/>
  <c r="D20" i="1"/>
  <c r="D12" i="8"/>
  <c r="M86" i="1" l="1"/>
  <c r="M87" i="1" s="1"/>
  <c r="D24" i="3"/>
  <c r="D31" i="3" s="1"/>
  <c r="D21" i="6"/>
  <c r="D30" i="6" s="1"/>
  <c r="D44" i="5"/>
  <c r="D46" i="5" s="1"/>
  <c r="D23" i="8"/>
  <c r="D30" i="8"/>
  <c r="D30" i="2"/>
  <c r="D87" i="1"/>
  <c r="D89" i="1" s="1"/>
  <c r="D96" i="1" s="1"/>
  <c r="C79" i="1"/>
  <c r="B79" i="1"/>
  <c r="E11" i="6"/>
  <c r="F11" i="6"/>
  <c r="G11" i="6"/>
  <c r="H11" i="6"/>
  <c r="C11" i="6"/>
  <c r="B11" i="6"/>
  <c r="C62" i="5"/>
  <c r="E62" i="5"/>
  <c r="F62" i="5"/>
  <c r="G62" i="5"/>
  <c r="H62" i="5"/>
  <c r="I62" i="5"/>
  <c r="J62" i="5"/>
  <c r="C63" i="5"/>
  <c r="E63" i="5"/>
  <c r="F63" i="5"/>
  <c r="G63" i="5"/>
  <c r="H63" i="5"/>
  <c r="I63" i="5"/>
  <c r="J63" i="5"/>
  <c r="B63" i="5"/>
  <c r="B62" i="5"/>
  <c r="A3" i="8"/>
  <c r="C101" i="1"/>
  <c r="E101" i="1"/>
  <c r="F101" i="1"/>
  <c r="G101" i="1"/>
  <c r="H101" i="1"/>
  <c r="I101" i="1"/>
  <c r="J101" i="1"/>
  <c r="C102" i="1"/>
  <c r="E102" i="1"/>
  <c r="F102" i="1"/>
  <c r="G102" i="1"/>
  <c r="H102" i="1"/>
  <c r="I102" i="1"/>
  <c r="J102" i="1"/>
  <c r="B102" i="1"/>
  <c r="B101" i="1"/>
  <c r="D56" i="5" l="1"/>
  <c r="D60" i="5" s="1"/>
  <c r="B17" i="7"/>
  <c r="E27" i="7" l="1"/>
  <c r="C20" i="1"/>
  <c r="B52" i="5"/>
  <c r="B42" i="5"/>
  <c r="B32" i="5"/>
  <c r="B24" i="5"/>
  <c r="B15" i="5"/>
  <c r="B12" i="8"/>
  <c r="B21" i="8"/>
  <c r="B28" i="8"/>
  <c r="B29" i="3"/>
  <c r="B22" i="3"/>
  <c r="B13" i="3"/>
  <c r="B8" i="3"/>
  <c r="B8" i="8" s="1"/>
  <c r="B94" i="1"/>
  <c r="B86" i="1"/>
  <c r="B75" i="1"/>
  <c r="B68" i="1"/>
  <c r="B61" i="1"/>
  <c r="B54" i="1"/>
  <c r="B47" i="1"/>
  <c r="B40" i="1"/>
  <c r="B35" i="1"/>
  <c r="B29" i="1"/>
  <c r="B20" i="1"/>
  <c r="B23" i="8" l="1"/>
  <c r="B30" i="8" s="1"/>
  <c r="B34" i="8" s="1"/>
  <c r="C33" i="8" s="1"/>
  <c r="B87" i="1"/>
  <c r="B89" i="1" s="1"/>
  <c r="B96" i="1" s="1"/>
  <c r="B99" i="1" s="1"/>
  <c r="C98" i="1" s="1"/>
  <c r="B24" i="3"/>
  <c r="B31" i="3" s="1"/>
  <c r="B44" i="5"/>
  <c r="B46" i="5" s="1"/>
  <c r="B56" i="5" s="1"/>
  <c r="C13" i="3"/>
  <c r="I52" i="5"/>
  <c r="I42" i="5"/>
  <c r="I32" i="5"/>
  <c r="I24" i="5"/>
  <c r="I15" i="5"/>
  <c r="J52" i="5"/>
  <c r="J42" i="5"/>
  <c r="J32" i="5"/>
  <c r="F24" i="5"/>
  <c r="G24" i="5"/>
  <c r="H24" i="5"/>
  <c r="J24" i="5"/>
  <c r="E15" i="5"/>
  <c r="F15" i="5"/>
  <c r="G15" i="5"/>
  <c r="H15" i="5"/>
  <c r="J15" i="5"/>
  <c r="E27" i="2"/>
  <c r="F27" i="2"/>
  <c r="G27" i="2"/>
  <c r="H27" i="2"/>
  <c r="E20" i="2"/>
  <c r="F20" i="2"/>
  <c r="G20" i="2"/>
  <c r="H20" i="2"/>
  <c r="F11" i="2"/>
  <c r="G11" i="2"/>
  <c r="G22" i="2" s="1"/>
  <c r="H11" i="2"/>
  <c r="H22" i="2" s="1"/>
  <c r="C29" i="3"/>
  <c r="E29" i="3"/>
  <c r="F29" i="3"/>
  <c r="G29" i="3"/>
  <c r="H29" i="3"/>
  <c r="E22" i="3"/>
  <c r="F22" i="3"/>
  <c r="G22" i="3"/>
  <c r="H22" i="3"/>
  <c r="I94" i="1"/>
  <c r="B27" i="7"/>
  <c r="B26" i="7"/>
  <c r="B6" i="7"/>
  <c r="J94" i="1"/>
  <c r="C12" i="8"/>
  <c r="E12" i="8"/>
  <c r="F12" i="8"/>
  <c r="G12" i="8"/>
  <c r="B34" i="3" l="1"/>
  <c r="C33" i="3" s="1"/>
  <c r="F22" i="2"/>
  <c r="K63" i="5"/>
  <c r="J89" i="1"/>
  <c r="J96" i="1" s="1"/>
  <c r="I89" i="1"/>
  <c r="I96" i="1" s="1"/>
  <c r="H89" i="1"/>
  <c r="G89" i="1"/>
  <c r="I44" i="5"/>
  <c r="I46" i="5" s="1"/>
  <c r="K52" i="5"/>
  <c r="B60" i="5"/>
  <c r="M101" i="1"/>
  <c r="M102" i="1"/>
  <c r="K62" i="5"/>
  <c r="J44" i="5"/>
  <c r="J46" i="5" s="1"/>
  <c r="B9" i="7"/>
  <c r="C28" i="8"/>
  <c r="E28" i="8"/>
  <c r="F28" i="8"/>
  <c r="G28" i="8"/>
  <c r="C21" i="8"/>
  <c r="C23" i="8" s="1"/>
  <c r="E21" i="8"/>
  <c r="E23" i="8" s="1"/>
  <c r="F21" i="8"/>
  <c r="F23" i="8" s="1"/>
  <c r="G21" i="8"/>
  <c r="G23" i="8" s="1"/>
  <c r="I56" i="5" l="1"/>
  <c r="I60" i="5" s="1"/>
  <c r="J56" i="5"/>
  <c r="J60" i="5" s="1"/>
  <c r="F30" i="8"/>
  <c r="E30" i="8"/>
  <c r="G30" i="8"/>
  <c r="E26" i="7"/>
  <c r="E28" i="7" s="1"/>
  <c r="H21" i="8"/>
  <c r="C30" i="8"/>
  <c r="H12" i="8"/>
  <c r="E6" i="7" s="1"/>
  <c r="C8" i="3"/>
  <c r="B8" i="2"/>
  <c r="B8" i="5" s="1"/>
  <c r="B8" i="6" s="1"/>
  <c r="A3" i="3"/>
  <c r="A3" i="2" s="1"/>
  <c r="A3" i="5" s="1"/>
  <c r="A3" i="6" s="1"/>
  <c r="A4" i="7" s="1"/>
  <c r="E26" i="6"/>
  <c r="F26" i="6"/>
  <c r="G26" i="6"/>
  <c r="H26" i="6"/>
  <c r="E19" i="6"/>
  <c r="E21" i="6" s="1"/>
  <c r="F19" i="6"/>
  <c r="G19" i="6"/>
  <c r="H19" i="6"/>
  <c r="H21" i="6" s="1"/>
  <c r="H30" i="6" s="1"/>
  <c r="I11" i="6"/>
  <c r="G21" i="6"/>
  <c r="G30" i="6" s="1"/>
  <c r="E52" i="5"/>
  <c r="F52" i="5"/>
  <c r="G52" i="5"/>
  <c r="H52" i="5"/>
  <c r="E42" i="5"/>
  <c r="F42" i="5"/>
  <c r="G42" i="5"/>
  <c r="H42" i="5"/>
  <c r="E32" i="5"/>
  <c r="F32" i="5"/>
  <c r="G32" i="5"/>
  <c r="H32" i="5"/>
  <c r="E24" i="5"/>
  <c r="C27" i="7"/>
  <c r="C26" i="7"/>
  <c r="F30" i="2"/>
  <c r="G30" i="2"/>
  <c r="H30" i="2"/>
  <c r="I20" i="2"/>
  <c r="E11" i="2"/>
  <c r="D27" i="7"/>
  <c r="D26" i="7"/>
  <c r="E13" i="3"/>
  <c r="E24" i="3" s="1"/>
  <c r="E31" i="3" s="1"/>
  <c r="F13" i="3"/>
  <c r="G13" i="3"/>
  <c r="G24" i="3" s="1"/>
  <c r="G31" i="3" s="1"/>
  <c r="H13" i="3"/>
  <c r="H24" i="3" s="1"/>
  <c r="H31" i="3" s="1"/>
  <c r="E94" i="1"/>
  <c r="F94" i="1"/>
  <c r="G94" i="1"/>
  <c r="H94" i="1"/>
  <c r="F89" i="1"/>
  <c r="E30" i="2" l="1"/>
  <c r="E22" i="2"/>
  <c r="I11" i="2"/>
  <c r="E30" i="6"/>
  <c r="C16" i="7"/>
  <c r="C21" i="7" s="1"/>
  <c r="E20" i="7"/>
  <c r="E21" i="7" s="1"/>
  <c r="E23" i="7" s="1"/>
  <c r="E30" i="7" s="1"/>
  <c r="E89" i="1"/>
  <c r="E96" i="1" s="1"/>
  <c r="C8" i="2"/>
  <c r="C8" i="5" s="1"/>
  <c r="C8" i="8"/>
  <c r="I26" i="6"/>
  <c r="F21" i="6"/>
  <c r="F30" i="6" s="1"/>
  <c r="I27" i="2"/>
  <c r="H28" i="8"/>
  <c r="H23" i="8"/>
  <c r="I29" i="3"/>
  <c r="F24" i="3"/>
  <c r="F31" i="3" s="1"/>
  <c r="I22" i="3"/>
  <c r="I19" i="6"/>
  <c r="I21" i="6" s="1"/>
  <c r="G44" i="5"/>
  <c r="G46" i="5" s="1"/>
  <c r="H44" i="5"/>
  <c r="H46" i="5" s="1"/>
  <c r="I13" i="3"/>
  <c r="D6" i="7" s="1"/>
  <c r="F44" i="5"/>
  <c r="F46" i="5" s="1"/>
  <c r="E44" i="5"/>
  <c r="E46" i="5" s="1"/>
  <c r="M94" i="1"/>
  <c r="G96" i="1"/>
  <c r="K42" i="5"/>
  <c r="K32" i="5"/>
  <c r="K24" i="5"/>
  <c r="K15" i="5"/>
  <c r="H96" i="1"/>
  <c r="B11" i="7"/>
  <c r="F96" i="1"/>
  <c r="B10" i="7"/>
  <c r="B12" i="7"/>
  <c r="B14" i="7"/>
  <c r="B15" i="7"/>
  <c r="B16" i="7"/>
  <c r="B18" i="7"/>
  <c r="C52" i="5"/>
  <c r="C32" i="5"/>
  <c r="C24" i="5"/>
  <c r="C15" i="5"/>
  <c r="H56" i="5" l="1"/>
  <c r="H60" i="5" s="1"/>
  <c r="E56" i="5"/>
  <c r="E60" i="5" s="1"/>
  <c r="G56" i="5"/>
  <c r="G60" i="5" s="1"/>
  <c r="F56" i="5"/>
  <c r="F60" i="5" s="1"/>
  <c r="C6" i="7"/>
  <c r="I22" i="2"/>
  <c r="I30" i="2"/>
  <c r="I30" i="6"/>
  <c r="D19" i="7"/>
  <c r="D21" i="7" s="1"/>
  <c r="B13" i="7"/>
  <c r="B21" i="7" s="1"/>
  <c r="H30" i="8"/>
  <c r="I24" i="3"/>
  <c r="I31" i="3" s="1"/>
  <c r="C34" i="8"/>
  <c r="D33" i="8" s="1"/>
  <c r="H33" i="8" s="1"/>
  <c r="C8" i="6"/>
  <c r="K44" i="5"/>
  <c r="K46" i="5" s="1"/>
  <c r="K56" i="5" s="1"/>
  <c r="D34" i="8" l="1"/>
  <c r="E33" i="7"/>
  <c r="E34" i="7" s="1"/>
  <c r="M89" i="1"/>
  <c r="M96" i="1" s="1"/>
  <c r="C5" i="7"/>
  <c r="D5" i="7" s="1"/>
  <c r="E5" i="7" s="1"/>
  <c r="C26" i="6"/>
  <c r="C19" i="6"/>
  <c r="C27" i="2"/>
  <c r="C20" i="2"/>
  <c r="C11" i="2"/>
  <c r="C22" i="2" l="1"/>
  <c r="C30" i="2" s="1"/>
  <c r="C21" i="6"/>
  <c r="C30" i="6" s="1"/>
  <c r="H34" i="8" l="1"/>
  <c r="C42" i="5"/>
  <c r="C22" i="3"/>
  <c r="C24" i="3" s="1"/>
  <c r="C94" i="1"/>
  <c r="C86" i="1"/>
  <c r="C75" i="1"/>
  <c r="C68" i="1"/>
  <c r="C61" i="1"/>
  <c r="C54" i="1"/>
  <c r="C47" i="1"/>
  <c r="C40" i="1"/>
  <c r="C35" i="1"/>
  <c r="C29" i="1"/>
  <c r="C87" i="1" l="1"/>
  <c r="C89" i="1" s="1"/>
  <c r="C96" i="1" s="1"/>
  <c r="C44" i="5"/>
  <c r="C46" i="5" s="1"/>
  <c r="C56" i="5" s="1"/>
  <c r="C31" i="3"/>
  <c r="C28" i="7" l="1"/>
  <c r="D28" i="7"/>
  <c r="B28" i="7"/>
  <c r="D23" i="7"/>
  <c r="C23" i="7"/>
  <c r="B26" i="6"/>
  <c r="B19" i="6"/>
  <c r="F5" i="6"/>
  <c r="G5" i="6" s="1"/>
  <c r="H5" i="6" s="1"/>
  <c r="B27" i="2"/>
  <c r="B20" i="2"/>
  <c r="B11" i="2"/>
  <c r="B21" i="6" l="1"/>
  <c r="B30" i="6" s="1"/>
  <c r="B33" i="6" s="1"/>
  <c r="C32" i="6" s="1"/>
  <c r="B22" i="2"/>
  <c r="B30" i="2" s="1"/>
  <c r="C30" i="7"/>
  <c r="D30" i="7"/>
  <c r="B23" i="7"/>
  <c r="B30" i="7" s="1"/>
  <c r="B33" i="2" l="1"/>
  <c r="C32" i="2" s="1"/>
  <c r="C33" i="6" l="1"/>
  <c r="D32" i="6" s="1"/>
  <c r="D33" i="6" l="1"/>
  <c r="I32" i="6"/>
  <c r="I33" i="6" s="1"/>
  <c r="C34" i="3"/>
  <c r="C33" i="2"/>
  <c r="D32" i="2" s="1"/>
  <c r="I32" i="2" s="1"/>
  <c r="C99" i="1"/>
  <c r="E34" i="3" l="1"/>
  <c r="D33" i="3"/>
  <c r="D33" i="2"/>
  <c r="D98" i="1"/>
  <c r="M98" i="1" s="1"/>
  <c r="D34" i="3" l="1"/>
  <c r="I33" i="3"/>
  <c r="D33" i="7" s="1"/>
  <c r="D34" i="7" s="1"/>
  <c r="C33" i="7"/>
  <c r="C34" i="7" s="1"/>
  <c r="I33" i="2"/>
  <c r="D99" i="1"/>
  <c r="C60" i="5"/>
  <c r="I34" i="3" l="1"/>
  <c r="B33" i="7"/>
  <c r="B34" i="7" s="1"/>
  <c r="M99" i="1"/>
  <c r="K60" i="5"/>
</calcChain>
</file>

<file path=xl/sharedStrings.xml><?xml version="1.0" encoding="utf-8"?>
<sst xmlns="http://schemas.openxmlformats.org/spreadsheetml/2006/main" count="511" uniqueCount="178">
  <si>
    <t>City of McLoud</t>
  </si>
  <si>
    <t>General Fund Budget</t>
  </si>
  <si>
    <t>GENERAL</t>
  </si>
  <si>
    <t>BUDGET</t>
  </si>
  <si>
    <t>FUND</t>
  </si>
  <si>
    <t>ACTUAL</t>
  </si>
  <si>
    <t>OPERATING REVENUES</t>
  </si>
  <si>
    <t>Restricted sales tax (1%)</t>
  </si>
  <si>
    <t>Franchise tax</t>
  </si>
  <si>
    <t>Shared taxes</t>
  </si>
  <si>
    <t>Payments in lieu of taxes</t>
  </si>
  <si>
    <t>Fines and fees</t>
  </si>
  <si>
    <t>Licenses and permits</t>
  </si>
  <si>
    <t>Sales and services</t>
  </si>
  <si>
    <t>Grants</t>
  </si>
  <si>
    <t>Other revenues</t>
  </si>
  <si>
    <t>TOTAL OPERATING REVENUES</t>
  </si>
  <si>
    <t>OPERATING EXPENSES</t>
  </si>
  <si>
    <t>General government</t>
  </si>
  <si>
    <t xml:space="preserve">  Personal services</t>
  </si>
  <si>
    <t xml:space="preserve">  Materials and supplies</t>
  </si>
  <si>
    <t xml:space="preserve">  Other services and charges</t>
  </si>
  <si>
    <t xml:space="preserve">  Capital outlay</t>
  </si>
  <si>
    <t xml:space="preserve">  Debt service</t>
  </si>
  <si>
    <t>Total general government</t>
  </si>
  <si>
    <t>Court</t>
  </si>
  <si>
    <t>Total court</t>
  </si>
  <si>
    <t>Library department</t>
  </si>
  <si>
    <t>Total library department</t>
  </si>
  <si>
    <t>Parks and recreation department</t>
  </si>
  <si>
    <t>Total parks and recreation department</t>
  </si>
  <si>
    <t>Police department</t>
  </si>
  <si>
    <t>Total police department</t>
  </si>
  <si>
    <t>Fire department</t>
  </si>
  <si>
    <t>Total fire department</t>
  </si>
  <si>
    <t>Emergency Management</t>
  </si>
  <si>
    <t>Total emergency management</t>
  </si>
  <si>
    <t>General cemetery department</t>
  </si>
  <si>
    <t>Total general cemetery department</t>
  </si>
  <si>
    <t>Code enforcement department</t>
  </si>
  <si>
    <t>Total code enforcement department</t>
  </si>
  <si>
    <t>TOTAL EXPENDITURES</t>
  </si>
  <si>
    <t>REVENUES OVER (UNDER) EXPENDITURES</t>
  </si>
  <si>
    <t>OTHER FINANCING SOURCES (USES)</t>
  </si>
  <si>
    <t>Debt proceeds</t>
  </si>
  <si>
    <t>Transfers-in (out)*</t>
  </si>
  <si>
    <t>NET OTHER FINANCING SOURCES (USES)</t>
  </si>
  <si>
    <t>REVENUES AND OTHER SOURCES OVER</t>
  </si>
  <si>
    <t xml:space="preserve">  (UNDER) EXPENDITURES AND OTHER USES**</t>
  </si>
  <si>
    <t>BEGINNING BUDGET FUND BALANCE</t>
  </si>
  <si>
    <t>ENDING FUND BALANCE***</t>
  </si>
  <si>
    <t>*   Make sure transfers between funds zero out</t>
  </si>
  <si>
    <t>** Send copy to state auditor if net amendment is &gt; 0</t>
  </si>
  <si>
    <t>*** Ending fund balance cannot be negative</t>
  </si>
  <si>
    <t>Cemetery Care Fund Budget</t>
  </si>
  <si>
    <t>CEMETERY</t>
  </si>
  <si>
    <t>CARE FUND</t>
  </si>
  <si>
    <t>Lot sales</t>
  </si>
  <si>
    <t>Other income</t>
  </si>
  <si>
    <t>Cemetery Care</t>
  </si>
  <si>
    <t>Total cemetery care</t>
  </si>
  <si>
    <t>Street &amp; Alley Fund Budget</t>
  </si>
  <si>
    <t>STREET &amp;</t>
  </si>
  <si>
    <t>ALLEY FUND</t>
  </si>
  <si>
    <t>Sales tax - 1%</t>
  </si>
  <si>
    <t>Streets</t>
  </si>
  <si>
    <t>Total streets</t>
  </si>
  <si>
    <t>McLoud Public Works Authority</t>
  </si>
  <si>
    <t>Utility Fund Budget</t>
  </si>
  <si>
    <t>UTILITY</t>
  </si>
  <si>
    <t>Sewer revenues</t>
  </si>
  <si>
    <t>Trash revenues</t>
  </si>
  <si>
    <t>Water revenues</t>
  </si>
  <si>
    <t>Late payment fees</t>
  </si>
  <si>
    <t>Administration department</t>
  </si>
  <si>
    <t xml:space="preserve">    Total administration department</t>
  </si>
  <si>
    <t>Sewer department</t>
  </si>
  <si>
    <t xml:space="preserve">    Total sewer department</t>
  </si>
  <si>
    <t>Trash department</t>
  </si>
  <si>
    <t>Water department</t>
  </si>
  <si>
    <t xml:space="preserve">    Total water department</t>
  </si>
  <si>
    <t>TOTAL OPERATING EXPENSES</t>
  </si>
  <si>
    <t>OPERATING INCOME (LOSS)</t>
  </si>
  <si>
    <t>NON-OPERATING REVENUES (EXPENSES)</t>
  </si>
  <si>
    <t>Interest income</t>
  </si>
  <si>
    <t>Loan proceeds</t>
  </si>
  <si>
    <t>Total non-operating revenues (expenses)</t>
  </si>
  <si>
    <t>TRANSFERS IN (OUT)*</t>
  </si>
  <si>
    <t>NET INCOME</t>
  </si>
  <si>
    <t>ENDING BUDGET FUND BALANCE**</t>
  </si>
  <si>
    <t>*  Make sure transfers between funds zero out</t>
  </si>
  <si>
    <t>** Ending fund balance cannot be negative number</t>
  </si>
  <si>
    <t>McLoud Economic Development Authority</t>
  </si>
  <si>
    <t>Economic Development Budget</t>
  </si>
  <si>
    <t>MEDA</t>
  </si>
  <si>
    <t>Economic development</t>
  </si>
  <si>
    <t xml:space="preserve">    Total economic development department</t>
  </si>
  <si>
    <t>PUBLICATION COPY</t>
  </si>
  <si>
    <t>Governmental Fund Budgets</t>
  </si>
  <si>
    <t>Emergency management</t>
  </si>
  <si>
    <t>Transfers-in (out)</t>
  </si>
  <si>
    <t xml:space="preserve">REVENUES AND OTHER SOURCES OVER </t>
  </si>
  <si>
    <t xml:space="preserve">  (UNDER) EXPENDITURES AND OTHER USES</t>
  </si>
  <si>
    <t>BEGINNING FUND BALANCE</t>
  </si>
  <si>
    <t>ENDING FUND BALANCE</t>
  </si>
  <si>
    <t>Fund</t>
  </si>
  <si>
    <t>Budget</t>
  </si>
  <si>
    <t>Street &amp;</t>
  </si>
  <si>
    <t>Alley Fund</t>
  </si>
  <si>
    <t>General</t>
  </si>
  <si>
    <t>Amend #1</t>
  </si>
  <si>
    <t>Amend #2</t>
  </si>
  <si>
    <t>Amend #3</t>
  </si>
  <si>
    <t>Amend #4</t>
  </si>
  <si>
    <t>AMENDED</t>
  </si>
  <si>
    <t>GF BUDGET</t>
  </si>
  <si>
    <t>FINAL</t>
  </si>
  <si>
    <t>SA FUND</t>
  </si>
  <si>
    <t>Cemetery</t>
  </si>
  <si>
    <t>Care Fund</t>
  </si>
  <si>
    <t>CC BUDGET</t>
  </si>
  <si>
    <t>Utility</t>
  </si>
  <si>
    <t>UF BUDGET</t>
  </si>
  <si>
    <t>STREET &amp; ALLEY</t>
  </si>
  <si>
    <t>Utility maintenance fees</t>
  </si>
  <si>
    <t>Amend #5</t>
  </si>
  <si>
    <t>LAKE</t>
  </si>
  <si>
    <t>LAKE FUND</t>
  </si>
  <si>
    <t>AMEND #1</t>
  </si>
  <si>
    <t>AMEND #2</t>
  </si>
  <si>
    <t>AMEND #3</t>
  </si>
  <si>
    <t xml:space="preserve">    Other Income</t>
  </si>
  <si>
    <t xml:space="preserve">  Lake Department</t>
  </si>
  <si>
    <t xml:space="preserve">    Personal Services</t>
  </si>
  <si>
    <t xml:space="preserve">    Materials and Supplies</t>
  </si>
  <si>
    <t xml:space="preserve">    Other Services and Charges</t>
  </si>
  <si>
    <t xml:space="preserve">    Capital Outlay</t>
  </si>
  <si>
    <t xml:space="preserve">    Debt Service</t>
  </si>
  <si>
    <t>TOTAL LAKE DEPARTMENT</t>
  </si>
  <si>
    <t>REVENUES &amp; OTHERS SOURCES OVER (UNDER)</t>
  </si>
  <si>
    <t>EXPENDITURES AND OTHER USES**</t>
  </si>
  <si>
    <t>ENDING BUDGET FUND BALANCE **</t>
  </si>
  <si>
    <t>*Make sure transfers between funds zero out</t>
  </si>
  <si>
    <t>**Send a copy to the State Auditor if net amendment is &gt; 0</t>
  </si>
  <si>
    <t>***Ending fund balance cannot be a negative number</t>
  </si>
  <si>
    <t>Amend #6</t>
  </si>
  <si>
    <t>N/A</t>
  </si>
  <si>
    <t xml:space="preserve"> </t>
  </si>
  <si>
    <t>Sales taxes</t>
  </si>
  <si>
    <t>Use taxes</t>
  </si>
  <si>
    <t>Bed Tax</t>
  </si>
  <si>
    <t>State law</t>
  </si>
  <si>
    <t>requires this</t>
  </si>
  <si>
    <t>to be actual</t>
  </si>
  <si>
    <t>Total Capital Outlay</t>
  </si>
  <si>
    <t>Total Debt Service</t>
  </si>
  <si>
    <t>Lake Fund Budget</t>
  </si>
  <si>
    <t xml:space="preserve">    Sales and services</t>
  </si>
  <si>
    <t xml:space="preserve">    Licenses and permits</t>
  </si>
  <si>
    <t>Total capital outlay</t>
  </si>
  <si>
    <t>Total debt service</t>
  </si>
  <si>
    <t xml:space="preserve">   Beginning OWRB project account</t>
  </si>
  <si>
    <t>Senior Center</t>
  </si>
  <si>
    <t>Total senior center</t>
  </si>
  <si>
    <t>FY 2025</t>
  </si>
  <si>
    <t>Debt Proceeds</t>
  </si>
  <si>
    <t>FY 2026</t>
  </si>
  <si>
    <t xml:space="preserve">General </t>
  </si>
  <si>
    <t>Amend #7</t>
  </si>
  <si>
    <t>Amend #8</t>
  </si>
  <si>
    <t>Library</t>
  </si>
  <si>
    <t>Parks and recreation</t>
  </si>
  <si>
    <t>Police</t>
  </si>
  <si>
    <t>Fire</t>
  </si>
  <si>
    <t>Code enforcement</t>
  </si>
  <si>
    <t>Lake</t>
  </si>
  <si>
    <t>FY2027</t>
  </si>
  <si>
    <t>For the Year Ended June 30,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</si>
</sst>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Arial"/>
      <family val="2"/>
    </font>
    <font>
      <b/>
      <u/>
      <sz val="10"/>
      <color rgb="FF0070C0"/>
      <name val="Arial"/>
      <family val="2"/>
    </font>
    <font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7" fontId="3" fillId="0" borderId="0"/>
    <xf numFmtId="43" fontId="5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38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38" fontId="3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38" fontId="4" fillId="0" borderId="4" xfId="0" applyNumberFormat="1" applyFont="1" applyBorder="1"/>
    <xf numFmtId="38" fontId="3" fillId="0" borderId="0" xfId="0" applyNumberFormat="1" applyFont="1" applyAlignment="1">
      <alignment horizontal="fill"/>
    </xf>
    <xf numFmtId="38" fontId="3" fillId="0" borderId="5" xfId="0" applyNumberFormat="1" applyFont="1" applyBorder="1" applyProtection="1">
      <protection locked="0"/>
    </xf>
    <xf numFmtId="38" fontId="3" fillId="0" borderId="5" xfId="0" applyNumberFormat="1" applyFont="1" applyBorder="1"/>
    <xf numFmtId="6" fontId="4" fillId="0" borderId="6" xfId="0" applyNumberFormat="1" applyFont="1" applyBorder="1"/>
    <xf numFmtId="0" fontId="4" fillId="0" borderId="0" xfId="0" applyFont="1"/>
    <xf numFmtId="0" fontId="1" fillId="0" borderId="0" xfId="0" applyFont="1"/>
    <xf numFmtId="6" fontId="3" fillId="0" borderId="6" xfId="0" applyNumberFormat="1" applyFont="1" applyBorder="1"/>
    <xf numFmtId="38" fontId="8" fillId="0" borderId="4" xfId="0" applyNumberFormat="1" applyFont="1" applyBorder="1"/>
    <xf numFmtId="38" fontId="7" fillId="0" borderId="0" xfId="0" applyNumberFormat="1" applyFont="1"/>
    <xf numFmtId="38" fontId="8" fillId="0" borderId="1" xfId="0" applyNumberFormat="1" applyFont="1" applyBorder="1" applyAlignment="1">
      <alignment horizontal="center"/>
    </xf>
    <xf numFmtId="38" fontId="8" fillId="0" borderId="2" xfId="0" applyNumberFormat="1" applyFont="1" applyBorder="1" applyAlignment="1">
      <alignment horizontal="center"/>
    </xf>
    <xf numFmtId="38" fontId="8" fillId="0" borderId="3" xfId="0" applyNumberFormat="1" applyFont="1" applyBorder="1" applyAlignment="1">
      <alignment horizontal="center"/>
    </xf>
    <xf numFmtId="6" fontId="8" fillId="0" borderId="6" xfId="0" applyNumberFormat="1" applyFont="1" applyBorder="1"/>
    <xf numFmtId="38" fontId="4" fillId="0" borderId="1" xfId="0" applyNumberFormat="1" applyFont="1" applyBorder="1" applyAlignment="1">
      <alignment horizontal="center"/>
    </xf>
    <xf numFmtId="38" fontId="4" fillId="0" borderId="2" xfId="0" applyNumberFormat="1" applyFont="1" applyBorder="1" applyAlignment="1">
      <alignment horizontal="center"/>
    </xf>
    <xf numFmtId="38" fontId="4" fillId="0" borderId="3" xfId="0" applyNumberFormat="1" applyFont="1" applyBorder="1" applyAlignment="1">
      <alignment horizontal="center"/>
    </xf>
    <xf numFmtId="38" fontId="8" fillId="0" borderId="0" xfId="0" applyNumberFormat="1" applyFont="1"/>
    <xf numFmtId="38" fontId="8" fillId="0" borderId="0" xfId="0" applyNumberFormat="1" applyFont="1" applyProtection="1">
      <protection locked="0"/>
    </xf>
    <xf numFmtId="38" fontId="8" fillId="0" borderId="0" xfId="0" applyNumberFormat="1" applyFont="1" applyAlignment="1">
      <alignment horizontal="fill"/>
    </xf>
    <xf numFmtId="38" fontId="8" fillId="0" borderId="5" xfId="0" applyNumberFormat="1" applyFont="1" applyBorder="1" applyProtection="1">
      <protection locked="0"/>
    </xf>
    <xf numFmtId="38" fontId="10" fillId="0" borderId="1" xfId="0" applyNumberFormat="1" applyFont="1" applyBorder="1" applyAlignment="1">
      <alignment horizontal="center"/>
    </xf>
    <xf numFmtId="38" fontId="10" fillId="0" borderId="2" xfId="0" applyNumberFormat="1" applyFont="1" applyBorder="1" applyAlignment="1">
      <alignment horizontal="center"/>
    </xf>
    <xf numFmtId="38" fontId="10" fillId="0" borderId="3" xfId="0" applyNumberFormat="1" applyFont="1" applyBorder="1" applyAlignment="1">
      <alignment horizontal="center"/>
    </xf>
    <xf numFmtId="38" fontId="10" fillId="0" borderId="4" xfId="0" applyNumberFormat="1" applyFont="1" applyBorder="1"/>
    <xf numFmtId="38" fontId="9" fillId="0" borderId="0" xfId="2" applyNumberFormat="1" applyFont="1" applyProtection="1">
      <protection locked="0"/>
    </xf>
    <xf numFmtId="38" fontId="9" fillId="0" borderId="0" xfId="0" applyNumberFormat="1" applyFont="1" applyProtection="1">
      <protection locked="0"/>
    </xf>
    <xf numFmtId="38" fontId="8" fillId="0" borderId="0" xfId="2" applyNumberFormat="1" applyFont="1" applyProtection="1">
      <protection locked="0"/>
    </xf>
    <xf numFmtId="38" fontId="8" fillId="0" borderId="4" xfId="2" applyNumberFormat="1" applyFont="1" applyBorder="1" applyProtection="1"/>
    <xf numFmtId="38" fontId="8" fillId="0" borderId="0" xfId="2" applyNumberFormat="1" applyFont="1" applyAlignment="1" applyProtection="1">
      <alignment horizontal="fill"/>
    </xf>
    <xf numFmtId="38" fontId="8" fillId="0" borderId="0" xfId="2" applyNumberFormat="1" applyFont="1" applyProtection="1"/>
    <xf numFmtId="38" fontId="8" fillId="0" borderId="5" xfId="2" applyNumberFormat="1" applyFont="1" applyBorder="1" applyProtection="1">
      <protection locked="0"/>
    </xf>
    <xf numFmtId="38" fontId="8" fillId="0" borderId="4" xfId="2" applyNumberFormat="1" applyFont="1" applyBorder="1" applyProtection="1">
      <protection locked="0"/>
    </xf>
    <xf numFmtId="38" fontId="10" fillId="0" borderId="0" xfId="0" applyNumberFormat="1" applyFont="1"/>
    <xf numFmtId="38" fontId="10" fillId="0" borderId="0" xfId="2" applyNumberFormat="1" applyFont="1" applyProtection="1">
      <protection locked="0"/>
    </xf>
    <xf numFmtId="38" fontId="10" fillId="0" borderId="4" xfId="2" applyNumberFormat="1" applyFont="1" applyBorder="1" applyProtection="1"/>
    <xf numFmtId="38" fontId="10" fillId="0" borderId="0" xfId="2" applyNumberFormat="1" applyFont="1" applyAlignment="1" applyProtection="1">
      <alignment horizontal="fill"/>
    </xf>
    <xf numFmtId="38" fontId="10" fillId="0" borderId="0" xfId="2" applyNumberFormat="1" applyFont="1" applyProtection="1"/>
    <xf numFmtId="38" fontId="10" fillId="0" borderId="0" xfId="0" applyNumberFormat="1" applyFont="1" applyProtection="1">
      <protection locked="0"/>
    </xf>
    <xf numFmtId="38" fontId="10" fillId="0" borderId="5" xfId="0" applyNumberFormat="1" applyFont="1" applyBorder="1" applyProtection="1">
      <protection locked="0"/>
    </xf>
    <xf numFmtId="38" fontId="10" fillId="0" borderId="5" xfId="2" applyNumberFormat="1" applyFont="1" applyBorder="1" applyProtection="1">
      <protection locked="0"/>
    </xf>
    <xf numFmtId="38" fontId="10" fillId="0" borderId="4" xfId="2" applyNumberFormat="1" applyFont="1" applyBorder="1" applyProtection="1">
      <protection locked="0"/>
    </xf>
    <xf numFmtId="38" fontId="10" fillId="0" borderId="0" xfId="0" applyNumberFormat="1" applyFont="1" applyAlignment="1">
      <alignment horizontal="fill"/>
    </xf>
    <xf numFmtId="38" fontId="10" fillId="0" borderId="0" xfId="2" applyNumberFormat="1" applyFont="1" applyBorder="1" applyProtection="1">
      <protection locked="0"/>
    </xf>
    <xf numFmtId="6" fontId="10" fillId="0" borderId="7" xfId="0" applyNumberFormat="1" applyFont="1" applyBorder="1"/>
    <xf numFmtId="38" fontId="3" fillId="0" borderId="4" xfId="0" applyNumberFormat="1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38" fontId="3" fillId="0" borderId="5" xfId="0" applyNumberFormat="1" applyFont="1" applyBorder="1" applyAlignment="1">
      <alignment horizontal="center"/>
    </xf>
    <xf numFmtId="38" fontId="3" fillId="0" borderId="0" xfId="2" applyNumberFormat="1" applyFont="1" applyBorder="1" applyAlignment="1" applyProtection="1">
      <alignment horizontal="right"/>
    </xf>
    <xf numFmtId="38" fontId="3" fillId="0" borderId="0" xfId="2" applyNumberFormat="1" applyFont="1"/>
    <xf numFmtId="38" fontId="3" fillId="0" borderId="0" xfId="2" applyNumberFormat="1" applyFont="1" applyProtection="1"/>
    <xf numFmtId="38" fontId="3" fillId="0" borderId="0" xfId="2" applyNumberFormat="1" applyFont="1" applyBorder="1" applyProtection="1"/>
    <xf numFmtId="38" fontId="3" fillId="0" borderId="4" xfId="2" applyNumberFormat="1" applyFont="1" applyBorder="1" applyProtection="1"/>
    <xf numFmtId="38" fontId="3" fillId="0" borderId="0" xfId="2" applyNumberFormat="1" applyFont="1" applyAlignment="1" applyProtection="1">
      <alignment horizontal="fill"/>
    </xf>
    <xf numFmtId="38" fontId="2" fillId="0" borderId="0" xfId="2" applyNumberFormat="1" applyFont="1" applyProtection="1"/>
    <xf numFmtId="38" fontId="3" fillId="0" borderId="5" xfId="2" applyNumberFormat="1" applyFont="1" applyBorder="1" applyProtection="1"/>
    <xf numFmtId="38" fontId="3" fillId="0" borderId="7" xfId="0" applyNumberFormat="1" applyFont="1" applyBorder="1"/>
    <xf numFmtId="37" fontId="9" fillId="0" borderId="0" xfId="1" applyFont="1"/>
    <xf numFmtId="38" fontId="9" fillId="0" borderId="0" xfId="1" applyNumberFormat="1" applyFont="1"/>
    <xf numFmtId="38" fontId="9" fillId="0" borderId="5" xfId="1" applyNumberFormat="1" applyFont="1" applyBorder="1"/>
    <xf numFmtId="38" fontId="9" fillId="0" borderId="4" xfId="1" applyNumberFormat="1" applyFont="1" applyBorder="1"/>
    <xf numFmtId="38" fontId="9" fillId="0" borderId="7" xfId="1" applyNumberFormat="1" applyFont="1" applyBorder="1"/>
    <xf numFmtId="37" fontId="7" fillId="0" borderId="0" xfId="1" applyFont="1"/>
    <xf numFmtId="38" fontId="7" fillId="0" borderId="0" xfId="1" applyNumberFormat="1" applyFont="1"/>
    <xf numFmtId="38" fontId="7" fillId="0" borderId="5" xfId="1" applyNumberFormat="1" applyFont="1" applyBorder="1"/>
    <xf numFmtId="38" fontId="7" fillId="0" borderId="4" xfId="1" applyNumberFormat="1" applyFont="1" applyBorder="1"/>
    <xf numFmtId="38" fontId="7" fillId="0" borderId="7" xfId="1" applyNumberFormat="1" applyFont="1" applyBorder="1"/>
    <xf numFmtId="38" fontId="9" fillId="0" borderId="7" xfId="1" applyNumberFormat="1" applyFont="1" applyBorder="1" applyAlignment="1">
      <alignment horizontal="right"/>
    </xf>
    <xf numFmtId="6" fontId="10" fillId="0" borderId="7" xfId="0" applyNumberFormat="1" applyFont="1" applyBorder="1" applyAlignment="1">
      <alignment horizontal="right"/>
    </xf>
    <xf numFmtId="6" fontId="10" fillId="0" borderId="7" xfId="2" applyNumberFormat="1" applyFont="1" applyBorder="1" applyAlignment="1">
      <alignment horizontal="right"/>
    </xf>
    <xf numFmtId="38" fontId="3" fillId="0" borderId="0" xfId="0" quotePrefix="1" applyNumberFormat="1" applyFont="1" applyProtection="1">
      <protection locked="0"/>
    </xf>
    <xf numFmtId="38" fontId="4" fillId="0" borderId="0" xfId="0" applyNumberFormat="1" applyFont="1"/>
    <xf numFmtId="38" fontId="4" fillId="0" borderId="0" xfId="0" applyNumberFormat="1" applyFont="1" applyProtection="1">
      <protection locked="0"/>
    </xf>
    <xf numFmtId="38" fontId="4" fillId="0" borderId="0" xfId="0" applyNumberFormat="1" applyFont="1" applyAlignment="1">
      <alignment horizontal="fill"/>
    </xf>
    <xf numFmtId="38" fontId="7" fillId="0" borderId="0" xfId="2" applyNumberFormat="1" applyFont="1" applyProtection="1">
      <protection locked="0"/>
    </xf>
    <xf numFmtId="38" fontId="7" fillId="0" borderId="0" xfId="0" applyNumberFormat="1" applyFont="1" applyProtection="1">
      <protection locked="0"/>
    </xf>
    <xf numFmtId="37" fontId="4" fillId="0" borderId="0" xfId="1" applyFont="1" applyAlignment="1">
      <alignment horizontal="center"/>
    </xf>
    <xf numFmtId="37" fontId="8" fillId="0" borderId="0" xfId="1" applyFont="1" applyAlignment="1">
      <alignment horizontal="center"/>
    </xf>
    <xf numFmtId="37" fontId="10" fillId="0" borderId="0" xfId="1" applyFont="1" applyAlignment="1">
      <alignment horizontal="center"/>
    </xf>
    <xf numFmtId="37" fontId="4" fillId="0" borderId="4" xfId="1" applyFont="1" applyBorder="1" applyAlignment="1">
      <alignment horizontal="center"/>
    </xf>
    <xf numFmtId="37" fontId="8" fillId="0" borderId="4" xfId="1" applyFont="1" applyBorder="1" applyAlignment="1">
      <alignment horizontal="center"/>
    </xf>
    <xf numFmtId="37" fontId="10" fillId="0" borderId="4" xfId="1" applyFont="1" applyBorder="1" applyAlignment="1">
      <alignment horizontal="center"/>
    </xf>
    <xf numFmtId="37" fontId="4" fillId="0" borderId="5" xfId="1" applyFont="1" applyBorder="1" applyAlignment="1">
      <alignment horizontal="center"/>
    </xf>
    <xf numFmtId="37" fontId="8" fillId="0" borderId="5" xfId="1" applyFont="1" applyBorder="1" applyAlignment="1">
      <alignment horizontal="center"/>
    </xf>
    <xf numFmtId="37" fontId="10" fillId="0" borderId="5" xfId="1" applyFont="1" applyBorder="1" applyAlignment="1">
      <alignment horizontal="center"/>
    </xf>
    <xf numFmtId="38" fontId="10" fillId="0" borderId="4" xfId="0" applyNumberFormat="1" applyFont="1" applyBorder="1" applyAlignment="1">
      <alignment horizontal="right"/>
    </xf>
    <xf numFmtId="38" fontId="10" fillId="0" borderId="0" xfId="0" applyNumberFormat="1" applyFont="1" applyAlignment="1">
      <alignment horizontal="right"/>
    </xf>
    <xf numFmtId="6" fontId="4" fillId="0" borderId="7" xfId="0" applyNumberFormat="1" applyFont="1" applyBorder="1"/>
    <xf numFmtId="38" fontId="10" fillId="0" borderId="0" xfId="2" applyNumberFormat="1" applyFont="1" applyAlignment="1" applyProtection="1">
      <alignment horizontal="right"/>
      <protection locked="0"/>
    </xf>
    <xf numFmtId="38" fontId="10" fillId="0" borderId="0" xfId="2" applyNumberFormat="1" applyFont="1" applyAlignment="1" applyProtection="1">
      <alignment horizontal="right"/>
    </xf>
    <xf numFmtId="38" fontId="10" fillId="0" borderId="0" xfId="2" applyNumberFormat="1" applyFont="1" applyAlignment="1">
      <alignment horizontal="right"/>
    </xf>
    <xf numFmtId="38" fontId="3" fillId="0" borderId="4" xfId="0" applyNumberFormat="1" applyFont="1" applyBorder="1" applyAlignment="1">
      <alignment horizontal="right"/>
    </xf>
    <xf numFmtId="38" fontId="10" fillId="0" borderId="0" xfId="2" applyNumberFormat="1" applyFont="1" applyBorder="1" applyAlignment="1" applyProtection="1">
      <alignment horizontal="right"/>
      <protection locked="0"/>
    </xf>
    <xf numFmtId="38" fontId="9" fillId="0" borderId="0" xfId="0" applyNumberFormat="1" applyFont="1" applyAlignment="1" applyProtection="1">
      <alignment horizontal="right"/>
      <protection locked="0"/>
    </xf>
    <xf numFmtId="38" fontId="9" fillId="0" borderId="4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6" fontId="10" fillId="0" borderId="6" xfId="0" applyNumberFormat="1" applyFont="1" applyBorder="1" applyAlignment="1">
      <alignment horizontal="right"/>
    </xf>
    <xf numFmtId="38" fontId="8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38" fontId="9" fillId="0" borderId="0" xfId="0" applyNumberFormat="1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38" fontId="7" fillId="0" borderId="4" xfId="2" applyNumberFormat="1" applyFont="1" applyBorder="1" applyProtection="1"/>
    <xf numFmtId="38" fontId="9" fillId="0" borderId="4" xfId="2" applyNumberFormat="1" applyFont="1" applyBorder="1" applyProtection="1"/>
    <xf numFmtId="38" fontId="7" fillId="0" borderId="0" xfId="2" applyNumberFormat="1" applyFont="1"/>
    <xf numFmtId="38" fontId="9" fillId="0" borderId="0" xfId="2" applyNumberFormat="1" applyFont="1"/>
    <xf numFmtId="38" fontId="7" fillId="0" borderId="0" xfId="2" applyNumberFormat="1" applyFont="1" applyBorder="1" applyProtection="1"/>
    <xf numFmtId="38" fontId="9" fillId="0" borderId="0" xfId="2" applyNumberFormat="1" applyFont="1" applyBorder="1" applyProtection="1"/>
    <xf numFmtId="38" fontId="10" fillId="0" borderId="0" xfId="2" applyNumberFormat="1" applyFont="1" applyBorder="1" applyAlignment="1" applyProtection="1">
      <alignment horizontal="right"/>
    </xf>
    <xf numFmtId="38" fontId="4" fillId="0" borderId="5" xfId="0" applyNumberFormat="1" applyFont="1" applyBorder="1"/>
    <xf numFmtId="38" fontId="7" fillId="0" borderId="5" xfId="2" applyNumberFormat="1" applyFont="1" applyBorder="1" applyProtection="1"/>
    <xf numFmtId="38" fontId="9" fillId="0" borderId="5" xfId="2" applyNumberFormat="1" applyFont="1" applyBorder="1" applyProtection="1"/>
    <xf numFmtId="38" fontId="7" fillId="0" borderId="0" xfId="0" applyNumberFormat="1" applyFont="1" applyAlignment="1">
      <alignment horizontal="fill"/>
    </xf>
    <xf numFmtId="38" fontId="9" fillId="0" borderId="0" xfId="0" applyNumberFormat="1" applyFont="1" applyAlignment="1">
      <alignment horizontal="fill"/>
    </xf>
    <xf numFmtId="0" fontId="14" fillId="0" borderId="0" xfId="0" applyFont="1"/>
    <xf numFmtId="38" fontId="7" fillId="0" borderId="5" xfId="0" applyNumberFormat="1" applyFont="1" applyBorder="1" applyProtection="1">
      <protection locked="0"/>
    </xf>
    <xf numFmtId="38" fontId="9" fillId="0" borderId="5" xfId="0" applyNumberFormat="1" applyFont="1" applyBorder="1" applyProtection="1">
      <protection locked="0"/>
    </xf>
    <xf numFmtId="38" fontId="9" fillId="0" borderId="5" xfId="0" applyNumberFormat="1" applyFont="1" applyBorder="1" applyAlignment="1" applyProtection="1">
      <alignment horizontal="right"/>
      <protection locked="0"/>
    </xf>
    <xf numFmtId="38" fontId="7" fillId="0" borderId="5" xfId="0" applyNumberFormat="1" applyFont="1" applyBorder="1"/>
    <xf numFmtId="38" fontId="9" fillId="0" borderId="5" xfId="0" applyNumberFormat="1" applyFont="1" applyBorder="1"/>
    <xf numFmtId="38" fontId="9" fillId="0" borderId="5" xfId="0" applyNumberFormat="1" applyFont="1" applyBorder="1" applyAlignment="1">
      <alignment horizontal="right"/>
    </xf>
    <xf numFmtId="38" fontId="10" fillId="0" borderId="5" xfId="0" applyNumberFormat="1" applyFont="1" applyBorder="1" applyAlignment="1">
      <alignment horizontal="right"/>
    </xf>
    <xf numFmtId="6" fontId="10" fillId="0" borderId="6" xfId="0" applyNumberFormat="1" applyFont="1" applyBorder="1"/>
    <xf numFmtId="6" fontId="4" fillId="0" borderId="0" xfId="0" applyNumberFormat="1" applyFont="1"/>
    <xf numFmtId="6" fontId="8" fillId="0" borderId="0" xfId="0" applyNumberFormat="1" applyFont="1"/>
    <xf numFmtId="6" fontId="10" fillId="0" borderId="0" xfId="0" applyNumberFormat="1" applyFont="1"/>
    <xf numFmtId="6" fontId="10" fillId="0" borderId="0" xfId="0" applyNumberFormat="1" applyFont="1" applyAlignment="1">
      <alignment horizontal="right"/>
    </xf>
    <xf numFmtId="38" fontId="9" fillId="0" borderId="0" xfId="0" applyNumberFormat="1" applyFont="1" applyAlignment="1">
      <alignment wrapText="1"/>
    </xf>
    <xf numFmtId="0" fontId="13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38" fontId="16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38" fontId="16" fillId="0" borderId="0" xfId="0" applyNumberFormat="1" applyFont="1"/>
    <xf numFmtId="38" fontId="17" fillId="0" borderId="0" xfId="0" applyNumberFormat="1" applyFont="1"/>
    <xf numFmtId="38" fontId="19" fillId="0" borderId="0" xfId="0" applyNumberFormat="1" applyFont="1"/>
    <xf numFmtId="38" fontId="15" fillId="0" borderId="0" xfId="0" applyNumberFormat="1" applyFont="1"/>
    <xf numFmtId="0" fontId="18" fillId="0" borderId="0" xfId="0" applyFont="1"/>
    <xf numFmtId="38" fontId="15" fillId="0" borderId="0" xfId="0" applyNumberFormat="1" applyFont="1" applyAlignment="1">
      <alignment wrapText="1"/>
    </xf>
    <xf numFmtId="0" fontId="20" fillId="0" borderId="0" xfId="0" applyFont="1"/>
    <xf numFmtId="37" fontId="3" fillId="0" borderId="0" xfId="1"/>
    <xf numFmtId="38" fontId="3" fillId="0" borderId="0" xfId="1" applyNumberFormat="1"/>
    <xf numFmtId="38" fontId="3" fillId="0" borderId="4" xfId="1" applyNumberFormat="1" applyBorder="1"/>
    <xf numFmtId="38" fontId="3" fillId="0" borderId="5" xfId="1" applyNumberFormat="1" applyBorder="1"/>
    <xf numFmtId="38" fontId="3" fillId="0" borderId="7" xfId="1" applyNumberFormat="1" applyBorder="1"/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38" fontId="9" fillId="0" borderId="4" xfId="2" applyNumberFormat="1" applyFont="1" applyBorder="1" applyAlignment="1">
      <alignment horizontal="right"/>
    </xf>
    <xf numFmtId="38" fontId="14" fillId="0" borderId="1" xfId="0" applyNumberFormat="1" applyFont="1" applyBorder="1" applyAlignment="1">
      <alignment horizontal="center"/>
    </xf>
    <xf numFmtId="38" fontId="14" fillId="0" borderId="2" xfId="0" applyNumberFormat="1" applyFont="1" applyBorder="1" applyAlignment="1">
      <alignment horizontal="center"/>
    </xf>
    <xf numFmtId="38" fontId="14" fillId="0" borderId="3" xfId="0" applyNumberFormat="1" applyFont="1" applyBorder="1" applyAlignment="1">
      <alignment horizontal="center"/>
    </xf>
    <xf numFmtId="38" fontId="10" fillId="0" borderId="4" xfId="2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38" fontId="13" fillId="0" borderId="0" xfId="0" applyNumberFormat="1" applyFont="1"/>
    <xf numFmtId="38" fontId="9" fillId="0" borderId="0" xfId="0" applyNumberFormat="1" applyFont="1" applyAlignment="1">
      <alignment horizontal="right" wrapText="1"/>
    </xf>
    <xf numFmtId="38" fontId="9" fillId="0" borderId="4" xfId="0" applyNumberFormat="1" applyFont="1" applyBorder="1"/>
    <xf numFmtId="38" fontId="14" fillId="0" borderId="0" xfId="0" applyNumberFormat="1" applyFont="1"/>
    <xf numFmtId="38" fontId="22" fillId="0" borderId="0" xfId="0" applyNumberFormat="1" applyFont="1" applyAlignment="1">
      <alignment wrapText="1"/>
    </xf>
    <xf numFmtId="38" fontId="13" fillId="0" borderId="4" xfId="0" applyNumberFormat="1" applyFont="1" applyBorder="1"/>
    <xf numFmtId="38" fontId="10" fillId="0" borderId="0" xfId="2" applyNumberFormat="1" applyFont="1" applyBorder="1" applyAlignment="1">
      <alignment horizontal="right"/>
    </xf>
    <xf numFmtId="38" fontId="13" fillId="0" borderId="5" xfId="0" applyNumberFormat="1" applyFont="1" applyBorder="1" applyProtection="1">
      <protection locked="0"/>
    </xf>
    <xf numFmtId="38" fontId="10" fillId="0" borderId="5" xfId="2" applyNumberFormat="1" applyFont="1" applyBorder="1" applyAlignment="1" applyProtection="1">
      <alignment horizontal="right"/>
      <protection locked="0"/>
    </xf>
    <xf numFmtId="0" fontId="10" fillId="0" borderId="4" xfId="0" applyFont="1" applyBorder="1" applyAlignment="1">
      <alignment horizontal="right"/>
    </xf>
    <xf numFmtId="38" fontId="13" fillId="0" borderId="5" xfId="0" applyNumberFormat="1" applyFont="1" applyBorder="1"/>
    <xf numFmtId="38" fontId="10" fillId="0" borderId="0" xfId="0" applyNumberFormat="1" applyFont="1" applyAlignment="1">
      <alignment vertical="top" wrapText="1"/>
    </xf>
    <xf numFmtId="38" fontId="9" fillId="0" borderId="0" xfId="0" applyNumberFormat="1" applyFont="1" applyAlignment="1">
      <alignment horizontal="left"/>
    </xf>
    <xf numFmtId="38" fontId="10" fillId="0" borderId="8" xfId="0" applyNumberFormat="1" applyFont="1" applyBorder="1" applyAlignment="1">
      <alignment horizontal="center"/>
    </xf>
    <xf numFmtId="38" fontId="10" fillId="0" borderId="9" xfId="0" applyNumberFormat="1" applyFont="1" applyBorder="1" applyAlignment="1">
      <alignment horizontal="center"/>
    </xf>
    <xf numFmtId="38" fontId="10" fillId="0" borderId="10" xfId="0" applyNumberFormat="1" applyFont="1" applyBorder="1" applyAlignment="1">
      <alignment horizontal="center"/>
    </xf>
    <xf numFmtId="38" fontId="9" fillId="0" borderId="0" xfId="2" applyNumberFormat="1" applyFont="1" applyBorder="1"/>
    <xf numFmtId="38" fontId="7" fillId="0" borderId="0" xfId="0" applyNumberFormat="1" applyFont="1" applyAlignment="1">
      <alignment horizontal="left"/>
    </xf>
    <xf numFmtId="38" fontId="8" fillId="0" borderId="0" xfId="2" applyNumberFormat="1" applyFont="1" applyBorder="1" applyProtection="1">
      <protection locked="0"/>
    </xf>
    <xf numFmtId="6" fontId="8" fillId="0" borderId="7" xfId="0" applyNumberFormat="1" applyFont="1" applyBorder="1"/>
    <xf numFmtId="38" fontId="7" fillId="0" borderId="0" xfId="2" applyNumberFormat="1" applyFont="1" applyAlignment="1" applyProtection="1">
      <alignment horizontal="right"/>
      <protection locked="0"/>
    </xf>
    <xf numFmtId="38" fontId="7" fillId="0" borderId="4" xfId="2" applyNumberFormat="1" applyFont="1" applyBorder="1" applyAlignment="1">
      <alignment horizontal="right"/>
    </xf>
    <xf numFmtId="38" fontId="7" fillId="0" borderId="0" xfId="0" applyNumberFormat="1" applyFont="1" applyAlignment="1">
      <alignment horizontal="right"/>
    </xf>
    <xf numFmtId="38" fontId="7" fillId="0" borderId="0" xfId="0" applyNumberFormat="1" applyFont="1" applyAlignment="1" applyProtection="1">
      <alignment horizontal="right"/>
      <protection locked="0"/>
    </xf>
    <xf numFmtId="38" fontId="8" fillId="0" borderId="0" xfId="0" applyNumberFormat="1" applyFont="1" applyAlignment="1">
      <alignment horizontal="right"/>
    </xf>
    <xf numFmtId="38" fontId="7" fillId="0" borderId="4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/>
    </xf>
    <xf numFmtId="6" fontId="8" fillId="0" borderId="6" xfId="0" applyNumberFormat="1" applyFont="1" applyBorder="1" applyAlignment="1">
      <alignment horizontal="right"/>
    </xf>
    <xf numFmtId="38" fontId="7" fillId="0" borderId="0" xfId="0" applyNumberFormat="1" applyFont="1" applyAlignment="1">
      <alignment horizontal="right" wrapText="1"/>
    </xf>
    <xf numFmtId="38" fontId="23" fillId="0" borderId="0" xfId="0" applyNumberFormat="1" applyFont="1" applyAlignment="1">
      <alignment wrapText="1"/>
    </xf>
    <xf numFmtId="38" fontId="23" fillId="0" borderId="0" xfId="0" applyNumberFormat="1" applyFont="1"/>
    <xf numFmtId="38" fontId="4" fillId="0" borderId="5" xfId="0" applyNumberFormat="1" applyFont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37" fontId="2" fillId="0" borderId="0" xfId="1" applyFont="1"/>
    <xf numFmtId="38" fontId="8" fillId="0" borderId="0" xfId="2" applyNumberFormat="1" applyFont="1" applyBorder="1" applyAlignment="1" applyProtection="1">
      <alignment horizontal="right"/>
      <protection locked="0"/>
    </xf>
    <xf numFmtId="38" fontId="8" fillId="0" borderId="0" xfId="2" applyNumberFormat="1" applyFont="1" applyAlignment="1" applyProtection="1">
      <alignment horizontal="right"/>
      <protection locked="0"/>
    </xf>
    <xf numFmtId="38" fontId="8" fillId="0" borderId="4" xfId="2" applyNumberFormat="1" applyFont="1" applyBorder="1" applyAlignment="1">
      <alignment horizontal="right"/>
    </xf>
    <xf numFmtId="38" fontId="8" fillId="0" borderId="0" xfId="2" applyNumberFormat="1" applyFont="1" applyAlignment="1">
      <alignment horizontal="right"/>
    </xf>
    <xf numFmtId="38" fontId="8" fillId="0" borderId="0" xfId="2" applyNumberFormat="1" applyFont="1" applyBorder="1" applyAlignment="1">
      <alignment horizontal="right"/>
    </xf>
    <xf numFmtId="38" fontId="8" fillId="2" borderId="5" xfId="2" applyNumberFormat="1" applyFont="1" applyFill="1" applyBorder="1" applyAlignment="1" applyProtection="1">
      <alignment horizontal="right"/>
      <protection locked="0"/>
    </xf>
    <xf numFmtId="38" fontId="8" fillId="0" borderId="0" xfId="2" applyNumberFormat="1" applyFont="1" applyAlignment="1" applyProtection="1">
      <alignment horizontal="right"/>
    </xf>
    <xf numFmtId="6" fontId="8" fillId="0" borderId="7" xfId="2" applyNumberFormat="1" applyFont="1" applyBorder="1" applyAlignment="1">
      <alignment horizontal="right"/>
    </xf>
    <xf numFmtId="38" fontId="10" fillId="0" borderId="4" xfId="2" applyNumberFormat="1" applyFont="1" applyBorder="1"/>
    <xf numFmtId="38" fontId="10" fillId="0" borderId="0" xfId="2" applyNumberFormat="1" applyFont="1"/>
    <xf numFmtId="6" fontId="10" fillId="0" borderId="7" xfId="2" applyNumberFormat="1" applyFont="1" applyBorder="1"/>
    <xf numFmtId="38" fontId="8" fillId="0" borderId="0" xfId="2" applyNumberFormat="1" applyFont="1"/>
    <xf numFmtId="38" fontId="8" fillId="0" borderId="5" xfId="2" applyNumberFormat="1" applyFont="1" applyBorder="1"/>
    <xf numFmtId="0" fontId="10" fillId="0" borderId="0" xfId="0" applyFont="1" applyAlignment="1">
      <alignment horizontal="center"/>
    </xf>
    <xf numFmtId="38" fontId="8" fillId="0" borderId="0" xfId="2" applyNumberFormat="1" applyFont="1" applyBorder="1"/>
    <xf numFmtId="38" fontId="10" fillId="0" borderId="0" xfId="2" applyNumberFormat="1" applyFont="1" applyBorder="1"/>
  </cellXfs>
  <cellStyles count="3">
    <cellStyle name="Comma" xfId="2" builtinId="3"/>
    <cellStyle name="Normal" xfId="0" builtinId="0"/>
    <cellStyle name="Normal 2" xfId="1" xr:uid="{992F05C7-A3CB-4693-9C88-F347BAD6D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362F-011A-485F-8DD0-FC6CAE1CD828}">
  <dimension ref="A1:N118"/>
  <sheetViews>
    <sheetView topLeftCell="A3" zoomScale="87" zoomScaleNormal="87" zoomScaleSheetLayoutView="75" workbookViewId="0">
      <selection activeCell="D58" sqref="D58"/>
    </sheetView>
  </sheetViews>
  <sheetFormatPr defaultColWidth="9.140625" defaultRowHeight="12.75" x14ac:dyDescent="0.2"/>
  <cols>
    <col min="1" max="1" width="46.5703125" style="109" customWidth="1"/>
    <col min="2" max="2" width="13.85546875" style="12" bestFit="1" customWidth="1"/>
    <col min="3" max="3" width="12.5703125" style="16" customWidth="1"/>
    <col min="4" max="4" width="12.5703125" style="106" customWidth="1"/>
    <col min="5" max="6" width="12.140625" style="107" bestFit="1" customWidth="1"/>
    <col min="7" max="10" width="10.85546875" style="107" bestFit="1" customWidth="1"/>
    <col min="11" max="11" width="11" style="107" customWidth="1"/>
    <col min="12" max="12" width="11.85546875" style="107" customWidth="1"/>
    <col min="13" max="13" width="12.7109375" style="108" bestFit="1" customWidth="1"/>
    <col min="14" max="14" width="9.140625" style="107"/>
    <col min="15" max="16384" width="9.140625" style="109"/>
  </cols>
  <sheetData>
    <row r="1" spans="1:13" ht="15.75" x14ac:dyDescent="0.25">
      <c r="A1" s="1" t="s">
        <v>0</v>
      </c>
      <c r="B1" s="105" t="s">
        <v>151</v>
      </c>
      <c r="D1" s="203" t="s">
        <v>51</v>
      </c>
    </row>
    <row r="2" spans="1:13" ht="15.75" x14ac:dyDescent="0.25">
      <c r="A2" s="1" t="s">
        <v>1</v>
      </c>
      <c r="B2" s="105" t="s">
        <v>152</v>
      </c>
      <c r="D2" s="204" t="s">
        <v>52</v>
      </c>
    </row>
    <row r="3" spans="1:13" ht="15.75" x14ac:dyDescent="0.25">
      <c r="A3" s="1" t="s">
        <v>177</v>
      </c>
      <c r="B3" s="105" t="s">
        <v>153</v>
      </c>
      <c r="D3" s="203" t="s">
        <v>53</v>
      </c>
    </row>
    <row r="4" spans="1:13" ht="15.75" x14ac:dyDescent="0.25">
      <c r="A4" s="1"/>
      <c r="B4" s="105"/>
      <c r="D4" s="203"/>
    </row>
    <row r="5" spans="1:13" x14ac:dyDescent="0.2">
      <c r="B5" s="21" t="s">
        <v>2</v>
      </c>
      <c r="C5" s="17" t="s">
        <v>2</v>
      </c>
      <c r="D5" s="184" t="s">
        <v>2</v>
      </c>
      <c r="E5" s="110" t="s">
        <v>109</v>
      </c>
      <c r="F5" s="111" t="s">
        <v>109</v>
      </c>
      <c r="G5" s="111" t="s">
        <v>109</v>
      </c>
      <c r="H5" s="111" t="s">
        <v>109</v>
      </c>
      <c r="I5" s="111" t="s">
        <v>109</v>
      </c>
      <c r="J5" s="111" t="s">
        <v>109</v>
      </c>
      <c r="K5" s="111" t="s">
        <v>167</v>
      </c>
      <c r="L5" s="111" t="s">
        <v>167</v>
      </c>
      <c r="M5" s="112" t="s">
        <v>116</v>
      </c>
    </row>
    <row r="6" spans="1:13" x14ac:dyDescent="0.2">
      <c r="B6" s="22" t="s">
        <v>4</v>
      </c>
      <c r="C6" s="18" t="s">
        <v>4</v>
      </c>
      <c r="D6" s="185" t="s">
        <v>4</v>
      </c>
      <c r="E6" s="113" t="s">
        <v>105</v>
      </c>
      <c r="F6" s="220" t="s">
        <v>105</v>
      </c>
      <c r="G6" s="220" t="s">
        <v>105</v>
      </c>
      <c r="H6" s="220" t="s">
        <v>105</v>
      </c>
      <c r="I6" s="220" t="s">
        <v>105</v>
      </c>
      <c r="J6" s="220" t="s">
        <v>105</v>
      </c>
      <c r="K6" s="220" t="s">
        <v>105</v>
      </c>
      <c r="L6" s="220" t="s">
        <v>105</v>
      </c>
      <c r="M6" s="114" t="s">
        <v>114</v>
      </c>
    </row>
    <row r="7" spans="1:13" x14ac:dyDescent="0.2">
      <c r="A7" s="3"/>
      <c r="B7" s="22" t="s">
        <v>5</v>
      </c>
      <c r="C7" s="18" t="s">
        <v>3</v>
      </c>
      <c r="D7" s="185" t="s">
        <v>3</v>
      </c>
      <c r="E7" s="113" t="s">
        <v>106</v>
      </c>
      <c r="F7" s="220" t="s">
        <v>106</v>
      </c>
      <c r="G7" s="220" t="s">
        <v>106</v>
      </c>
      <c r="H7" s="220" t="s">
        <v>106</v>
      </c>
      <c r="I7" s="220" t="s">
        <v>106</v>
      </c>
      <c r="J7" s="220" t="s">
        <v>106</v>
      </c>
      <c r="K7" s="220" t="s">
        <v>106</v>
      </c>
      <c r="L7" s="220" t="s">
        <v>106</v>
      </c>
      <c r="M7" s="114" t="s">
        <v>115</v>
      </c>
    </row>
    <row r="8" spans="1:13" x14ac:dyDescent="0.2">
      <c r="A8" s="4" t="s">
        <v>6</v>
      </c>
      <c r="B8" s="23" t="s">
        <v>164</v>
      </c>
      <c r="C8" s="19" t="s">
        <v>166</v>
      </c>
      <c r="D8" s="186" t="s">
        <v>176</v>
      </c>
      <c r="E8" s="115" t="s">
        <v>110</v>
      </c>
      <c r="F8" s="116" t="s">
        <v>111</v>
      </c>
      <c r="G8" s="116" t="s">
        <v>112</v>
      </c>
      <c r="H8" s="116" t="s">
        <v>113</v>
      </c>
      <c r="I8" s="116" t="s">
        <v>125</v>
      </c>
      <c r="J8" s="116" t="s">
        <v>145</v>
      </c>
      <c r="K8" s="116" t="s">
        <v>168</v>
      </c>
      <c r="L8" s="116" t="s">
        <v>169</v>
      </c>
      <c r="M8" s="30" t="str">
        <f>+D8</f>
        <v>FY2027</v>
      </c>
    </row>
    <row r="9" spans="1:13" x14ac:dyDescent="0.2">
      <c r="A9" s="4" t="s">
        <v>148</v>
      </c>
      <c r="B9" s="79">
        <v>497286</v>
      </c>
      <c r="C9" s="81">
        <v>525000</v>
      </c>
      <c r="D9" s="32">
        <v>525000</v>
      </c>
      <c r="E9" s="100"/>
      <c r="F9" s="100"/>
      <c r="G9" s="100"/>
      <c r="H9" s="100"/>
      <c r="I9" s="100"/>
      <c r="J9" s="100"/>
      <c r="K9" s="100"/>
      <c r="L9" s="100"/>
      <c r="M9" s="93">
        <f>SUM(D9:L9)</f>
        <v>525000</v>
      </c>
    </row>
    <row r="10" spans="1:13" x14ac:dyDescent="0.2">
      <c r="A10" s="4" t="s">
        <v>7</v>
      </c>
      <c r="B10" s="79">
        <v>245761</v>
      </c>
      <c r="C10" s="81">
        <v>260000</v>
      </c>
      <c r="D10" s="32">
        <v>260000</v>
      </c>
      <c r="E10" s="100"/>
      <c r="F10" s="100"/>
      <c r="G10" s="100"/>
      <c r="H10" s="100"/>
      <c r="I10" s="100"/>
      <c r="J10" s="100"/>
      <c r="K10" s="100"/>
      <c r="L10" s="100"/>
      <c r="M10" s="93">
        <f t="shared" ref="M10:M19" si="0">SUM(D10:L10)</f>
        <v>260000</v>
      </c>
    </row>
    <row r="11" spans="1:13" x14ac:dyDescent="0.2">
      <c r="A11" s="4" t="s">
        <v>149</v>
      </c>
      <c r="B11" s="79">
        <v>407246</v>
      </c>
      <c r="C11" s="81">
        <v>445000</v>
      </c>
      <c r="D11" s="32">
        <v>445000</v>
      </c>
      <c r="E11" s="100"/>
      <c r="F11" s="100"/>
      <c r="G11" s="100"/>
      <c r="H11" s="100"/>
      <c r="I11" s="100"/>
      <c r="J11" s="100"/>
      <c r="K11" s="100"/>
      <c r="L11" s="100"/>
      <c r="M11" s="93">
        <f t="shared" si="0"/>
        <v>445000</v>
      </c>
    </row>
    <row r="12" spans="1:13" x14ac:dyDescent="0.2">
      <c r="A12" s="4" t="s">
        <v>8</v>
      </c>
      <c r="B12" s="79">
        <v>140373</v>
      </c>
      <c r="C12" s="81">
        <v>160000</v>
      </c>
      <c r="D12" s="32">
        <v>160000</v>
      </c>
      <c r="E12" s="100"/>
      <c r="F12" s="100"/>
      <c r="G12" s="100"/>
      <c r="H12" s="100"/>
      <c r="I12" s="100"/>
      <c r="J12" s="100"/>
      <c r="K12" s="100"/>
      <c r="L12" s="100"/>
      <c r="M12" s="93">
        <f t="shared" si="0"/>
        <v>160000</v>
      </c>
    </row>
    <row r="13" spans="1:13" x14ac:dyDescent="0.2">
      <c r="A13" s="4" t="s">
        <v>9</v>
      </c>
      <c r="B13" s="79">
        <v>93909</v>
      </c>
      <c r="C13" s="81">
        <v>90000</v>
      </c>
      <c r="D13" s="32">
        <v>90000</v>
      </c>
      <c r="E13" s="100"/>
      <c r="F13" s="100"/>
      <c r="G13" s="100"/>
      <c r="H13" s="100"/>
      <c r="I13" s="100"/>
      <c r="J13" s="100"/>
      <c r="K13" s="100"/>
      <c r="L13" s="100"/>
      <c r="M13" s="93">
        <f t="shared" si="0"/>
        <v>90000</v>
      </c>
    </row>
    <row r="14" spans="1:13" x14ac:dyDescent="0.2">
      <c r="A14" s="4" t="s">
        <v>10</v>
      </c>
      <c r="B14" s="79">
        <v>321680</v>
      </c>
      <c r="C14" s="81">
        <v>320000</v>
      </c>
      <c r="D14" s="32">
        <v>320000</v>
      </c>
      <c r="E14" s="100"/>
      <c r="F14" s="100"/>
      <c r="G14" s="100"/>
      <c r="H14" s="100"/>
      <c r="I14" s="100"/>
      <c r="J14" s="100"/>
      <c r="K14" s="100"/>
      <c r="L14" s="100"/>
      <c r="M14" s="93">
        <f t="shared" si="0"/>
        <v>320000</v>
      </c>
    </row>
    <row r="15" spans="1:13" x14ac:dyDescent="0.2">
      <c r="A15" s="4" t="s">
        <v>11</v>
      </c>
      <c r="B15" s="79">
        <v>116342</v>
      </c>
      <c r="C15" s="81">
        <v>140000</v>
      </c>
      <c r="D15" s="32">
        <v>140000</v>
      </c>
      <c r="E15" s="100"/>
      <c r="F15" s="100"/>
      <c r="G15" s="100"/>
      <c r="H15" s="100"/>
      <c r="I15" s="100"/>
      <c r="J15" s="100"/>
      <c r="K15" s="100"/>
      <c r="L15" s="100"/>
      <c r="M15" s="93">
        <f t="shared" si="0"/>
        <v>140000</v>
      </c>
    </row>
    <row r="16" spans="1:13" x14ac:dyDescent="0.2">
      <c r="A16" s="4" t="s">
        <v>12</v>
      </c>
      <c r="B16" s="79">
        <v>62679</v>
      </c>
      <c r="C16" s="81">
        <v>60000</v>
      </c>
      <c r="D16" s="32">
        <v>60000</v>
      </c>
      <c r="E16" s="100"/>
      <c r="F16" s="100"/>
      <c r="G16" s="100"/>
      <c r="H16" s="100"/>
      <c r="I16" s="100"/>
      <c r="J16" s="100"/>
      <c r="K16" s="100"/>
      <c r="L16" s="100"/>
      <c r="M16" s="93">
        <f t="shared" si="0"/>
        <v>60000</v>
      </c>
    </row>
    <row r="17" spans="1:13" x14ac:dyDescent="0.2">
      <c r="A17" s="4" t="s">
        <v>13</v>
      </c>
      <c r="B17" s="79">
        <v>16825</v>
      </c>
      <c r="C17" s="81">
        <v>15000</v>
      </c>
      <c r="D17" s="32">
        <v>42000</v>
      </c>
      <c r="E17" s="100"/>
      <c r="F17" s="100"/>
      <c r="G17" s="100"/>
      <c r="H17" s="100"/>
      <c r="I17" s="100"/>
      <c r="J17" s="100"/>
      <c r="K17" s="100"/>
      <c r="L17" s="100"/>
      <c r="M17" s="93">
        <f t="shared" si="0"/>
        <v>42000</v>
      </c>
    </row>
    <row r="18" spans="1:13" x14ac:dyDescent="0.2">
      <c r="A18" s="4" t="s">
        <v>14</v>
      </c>
      <c r="B18" s="79">
        <v>11406</v>
      </c>
      <c r="C18" s="81">
        <v>25000</v>
      </c>
      <c r="D18" s="32">
        <v>25000</v>
      </c>
      <c r="E18" s="100"/>
      <c r="F18" s="100"/>
      <c r="G18" s="100"/>
      <c r="H18" s="100"/>
      <c r="I18" s="100"/>
      <c r="J18" s="100"/>
      <c r="K18" s="100"/>
      <c r="L18" s="100"/>
      <c r="M18" s="93">
        <f t="shared" si="0"/>
        <v>25000</v>
      </c>
    </row>
    <row r="19" spans="1:13" x14ac:dyDescent="0.2">
      <c r="A19" s="4" t="s">
        <v>15</v>
      </c>
      <c r="B19" s="79">
        <v>211152</v>
      </c>
      <c r="C19" s="81">
        <v>150000</v>
      </c>
      <c r="D19" s="32">
        <v>150000</v>
      </c>
      <c r="E19" s="100"/>
      <c r="F19" s="100"/>
      <c r="G19" s="100"/>
      <c r="H19" s="100"/>
      <c r="I19" s="100"/>
      <c r="J19" s="100"/>
      <c r="K19" s="100"/>
      <c r="L19" s="100"/>
      <c r="M19" s="93">
        <f t="shared" si="0"/>
        <v>150000</v>
      </c>
    </row>
    <row r="20" spans="1:13" x14ac:dyDescent="0.2">
      <c r="A20" s="6" t="s">
        <v>16</v>
      </c>
      <c r="B20" s="7">
        <f>SUM(B9:B19)</f>
        <v>2124659</v>
      </c>
      <c r="C20" s="15">
        <f>SUM(C9:C19)</f>
        <v>2190000</v>
      </c>
      <c r="D20" s="31">
        <f>SUM(D9:D19)</f>
        <v>2217000</v>
      </c>
      <c r="E20" s="31">
        <f t="shared" ref="E20:M20" si="1">SUM(E9:E19)</f>
        <v>0</v>
      </c>
      <c r="F20" s="31">
        <f t="shared" si="1"/>
        <v>0</v>
      </c>
      <c r="G20" s="31">
        <f t="shared" si="1"/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  <c r="K20" s="31">
        <f t="shared" si="1"/>
        <v>0</v>
      </c>
      <c r="L20" s="31">
        <f t="shared" si="1"/>
        <v>0</v>
      </c>
      <c r="M20" s="31">
        <f t="shared" si="1"/>
        <v>2217000</v>
      </c>
    </row>
    <row r="21" spans="1:13" x14ac:dyDescent="0.2">
      <c r="A21" s="3"/>
      <c r="B21" s="78"/>
      <c r="E21" s="102"/>
      <c r="F21" s="102"/>
      <c r="G21" s="102"/>
      <c r="H21" s="102"/>
      <c r="I21" s="102"/>
      <c r="J21" s="102"/>
      <c r="K21" s="102"/>
      <c r="L21" s="102"/>
      <c r="M21" s="117"/>
    </row>
    <row r="22" spans="1:13" x14ac:dyDescent="0.2">
      <c r="A22" s="4" t="s">
        <v>17</v>
      </c>
      <c r="B22" s="78"/>
      <c r="E22" s="102"/>
      <c r="F22" s="102"/>
      <c r="G22" s="102"/>
      <c r="H22" s="102"/>
      <c r="I22" s="102"/>
      <c r="J22" s="102"/>
      <c r="K22" s="102"/>
      <c r="L22" s="102"/>
      <c r="M22" s="117"/>
    </row>
    <row r="23" spans="1:13" x14ac:dyDescent="0.2">
      <c r="A23" s="6" t="s">
        <v>18</v>
      </c>
      <c r="B23" s="78"/>
      <c r="E23" s="102"/>
      <c r="F23" s="102"/>
      <c r="G23" s="102"/>
      <c r="H23" s="102"/>
      <c r="I23" s="102"/>
      <c r="J23" s="102"/>
      <c r="K23" s="102"/>
      <c r="L23" s="102"/>
      <c r="M23" s="117"/>
    </row>
    <row r="24" spans="1:13" x14ac:dyDescent="0.2">
      <c r="A24" s="4" t="s">
        <v>19</v>
      </c>
      <c r="B24" s="79">
        <v>167439</v>
      </c>
      <c r="C24" s="81">
        <v>190000</v>
      </c>
      <c r="D24" s="32">
        <v>190000</v>
      </c>
      <c r="E24" s="100"/>
      <c r="F24" s="100"/>
      <c r="G24" s="100"/>
      <c r="H24" s="100"/>
      <c r="I24" s="100"/>
      <c r="J24" s="100"/>
      <c r="K24" s="100"/>
      <c r="L24" s="100"/>
      <c r="M24" s="93">
        <f>SUM(D24:L24)</f>
        <v>190000</v>
      </c>
    </row>
    <row r="25" spans="1:13" x14ac:dyDescent="0.2">
      <c r="A25" s="4" t="s">
        <v>20</v>
      </c>
      <c r="B25" s="79">
        <v>22426</v>
      </c>
      <c r="C25" s="81">
        <v>45000</v>
      </c>
      <c r="D25" s="32">
        <v>35000</v>
      </c>
      <c r="E25" s="100"/>
      <c r="F25" s="100"/>
      <c r="G25" s="100"/>
      <c r="H25" s="100"/>
      <c r="I25" s="100"/>
      <c r="J25" s="100"/>
      <c r="K25" s="100"/>
      <c r="L25" s="100"/>
      <c r="M25" s="93">
        <f t="shared" ref="M25:M28" si="2">SUM(D25:L25)</f>
        <v>35000</v>
      </c>
    </row>
    <row r="26" spans="1:13" x14ac:dyDescent="0.2">
      <c r="A26" s="4" t="s">
        <v>21</v>
      </c>
      <c r="B26" s="79">
        <v>105401</v>
      </c>
      <c r="C26" s="81">
        <v>90000</v>
      </c>
      <c r="D26" s="32">
        <v>60000</v>
      </c>
      <c r="E26" s="100"/>
      <c r="F26" s="100"/>
      <c r="G26" s="100"/>
      <c r="H26" s="100"/>
      <c r="I26" s="100"/>
      <c r="J26" s="100"/>
      <c r="K26" s="100"/>
      <c r="L26" s="100"/>
      <c r="M26" s="93">
        <f t="shared" si="2"/>
        <v>60000</v>
      </c>
    </row>
    <row r="27" spans="1:13" x14ac:dyDescent="0.2">
      <c r="A27" s="4" t="s">
        <v>22</v>
      </c>
      <c r="B27" s="79">
        <v>0</v>
      </c>
      <c r="C27" s="81">
        <v>0</v>
      </c>
      <c r="D27" s="32">
        <v>0</v>
      </c>
      <c r="E27" s="100"/>
      <c r="F27" s="100"/>
      <c r="G27" s="100"/>
      <c r="H27" s="100"/>
      <c r="I27" s="100"/>
      <c r="J27" s="100"/>
      <c r="K27" s="100"/>
      <c r="L27" s="100"/>
      <c r="M27" s="93">
        <f t="shared" si="2"/>
        <v>0</v>
      </c>
    </row>
    <row r="28" spans="1:13" x14ac:dyDescent="0.2">
      <c r="A28" s="4" t="s">
        <v>23</v>
      </c>
      <c r="B28" s="79">
        <v>0</v>
      </c>
      <c r="C28" s="81">
        <v>0</v>
      </c>
      <c r="D28" s="32">
        <v>0</v>
      </c>
      <c r="E28" s="100"/>
      <c r="F28" s="100"/>
      <c r="G28" s="100"/>
      <c r="H28" s="100"/>
      <c r="I28" s="100"/>
      <c r="J28" s="100"/>
      <c r="K28" s="100"/>
      <c r="L28" s="100"/>
      <c r="M28" s="93">
        <f t="shared" si="2"/>
        <v>0</v>
      </c>
    </row>
    <row r="29" spans="1:13" x14ac:dyDescent="0.2">
      <c r="A29" s="4" t="s">
        <v>24</v>
      </c>
      <c r="B29" s="7">
        <f>SUM(B24:B28)</f>
        <v>295266</v>
      </c>
      <c r="C29" s="35">
        <f t="shared" ref="C29" si="3">SUM(C23:C28)</f>
        <v>325000</v>
      </c>
      <c r="D29" s="42">
        <f>SUM(D24:D28)</f>
        <v>285000</v>
      </c>
      <c r="E29" s="42">
        <f t="shared" ref="E29:M29" si="4">SUM(E24:E28)</f>
        <v>0</v>
      </c>
      <c r="F29" s="42">
        <f t="shared" si="4"/>
        <v>0</v>
      </c>
      <c r="G29" s="42">
        <f t="shared" si="4"/>
        <v>0</v>
      </c>
      <c r="H29" s="42">
        <f t="shared" si="4"/>
        <v>0</v>
      </c>
      <c r="I29" s="42">
        <f t="shared" si="4"/>
        <v>0</v>
      </c>
      <c r="J29" s="42">
        <f t="shared" si="4"/>
        <v>0</v>
      </c>
      <c r="K29" s="42">
        <f t="shared" si="4"/>
        <v>0</v>
      </c>
      <c r="L29" s="42">
        <f t="shared" si="4"/>
        <v>0</v>
      </c>
      <c r="M29" s="42">
        <f t="shared" si="4"/>
        <v>285000</v>
      </c>
    </row>
    <row r="30" spans="1:13" x14ac:dyDescent="0.2">
      <c r="A30" s="6" t="s">
        <v>25</v>
      </c>
      <c r="B30" s="78"/>
      <c r="E30" s="102"/>
      <c r="F30" s="102"/>
      <c r="G30" s="102"/>
      <c r="H30" s="102"/>
      <c r="I30" s="102"/>
      <c r="J30" s="102"/>
      <c r="K30" s="102"/>
      <c r="L30" s="102"/>
      <c r="M30" s="117"/>
    </row>
    <row r="31" spans="1:13" x14ac:dyDescent="0.2">
      <c r="A31" s="4" t="s">
        <v>19</v>
      </c>
      <c r="B31" s="79">
        <v>90424</v>
      </c>
      <c r="C31" s="81">
        <v>100000</v>
      </c>
      <c r="D31" s="32">
        <v>94000</v>
      </c>
      <c r="E31" s="100"/>
      <c r="F31" s="100"/>
      <c r="G31" s="100"/>
      <c r="H31" s="100"/>
      <c r="I31" s="100"/>
      <c r="J31" s="100"/>
      <c r="K31" s="100"/>
      <c r="L31" s="100"/>
      <c r="M31" s="93">
        <f>SUM(D31:L31)</f>
        <v>94000</v>
      </c>
    </row>
    <row r="32" spans="1:13" x14ac:dyDescent="0.2">
      <c r="A32" s="4" t="s">
        <v>20</v>
      </c>
      <c r="B32" s="79">
        <v>644</v>
      </c>
      <c r="C32" s="81">
        <v>3000</v>
      </c>
      <c r="D32" s="32">
        <v>3000</v>
      </c>
      <c r="E32" s="100"/>
      <c r="F32" s="100"/>
      <c r="G32" s="100"/>
      <c r="H32" s="100"/>
      <c r="I32" s="100"/>
      <c r="J32" s="100"/>
      <c r="K32" s="100"/>
      <c r="L32" s="100"/>
      <c r="M32" s="93">
        <f t="shared" ref="M32:M34" si="5">SUM(D32:L32)</f>
        <v>3000</v>
      </c>
    </row>
    <row r="33" spans="1:13" x14ac:dyDescent="0.2">
      <c r="A33" s="4" t="s">
        <v>21</v>
      </c>
      <c r="B33" s="79">
        <v>26377</v>
      </c>
      <c r="C33" s="81">
        <v>25000</v>
      </c>
      <c r="D33" s="32">
        <v>25000</v>
      </c>
      <c r="E33" s="100"/>
      <c r="F33" s="100"/>
      <c r="G33" s="100"/>
      <c r="H33" s="100"/>
      <c r="I33" s="100"/>
      <c r="J33" s="100"/>
      <c r="K33" s="100"/>
      <c r="L33" s="100"/>
      <c r="M33" s="93">
        <f t="shared" si="5"/>
        <v>25000</v>
      </c>
    </row>
    <row r="34" spans="1:13" x14ac:dyDescent="0.2">
      <c r="A34" s="4" t="s">
        <v>22</v>
      </c>
      <c r="B34" s="79">
        <v>0</v>
      </c>
      <c r="C34" s="81">
        <v>0</v>
      </c>
      <c r="D34" s="32">
        <v>0</v>
      </c>
      <c r="E34" s="100"/>
      <c r="F34" s="100"/>
      <c r="G34" s="100"/>
      <c r="H34" s="100"/>
      <c r="I34" s="100"/>
      <c r="J34" s="100"/>
      <c r="K34" s="100"/>
      <c r="L34" s="100"/>
      <c r="M34" s="93">
        <f t="shared" si="5"/>
        <v>0</v>
      </c>
    </row>
    <row r="35" spans="1:13" x14ac:dyDescent="0.2">
      <c r="A35" s="4" t="s">
        <v>26</v>
      </c>
      <c r="B35" s="7">
        <f>SUM(B31:B34)</f>
        <v>117445</v>
      </c>
      <c r="C35" s="35">
        <f t="shared" ref="C35" si="6">SUM(C30:C34)</f>
        <v>128000</v>
      </c>
      <c r="D35" s="42">
        <f>SUM(D31:D34)</f>
        <v>122000</v>
      </c>
      <c r="E35" s="42">
        <f t="shared" ref="E35:M35" si="7">SUM(E31:E34)</f>
        <v>0</v>
      </c>
      <c r="F35" s="42">
        <f t="shared" si="7"/>
        <v>0</v>
      </c>
      <c r="G35" s="42">
        <f t="shared" si="7"/>
        <v>0</v>
      </c>
      <c r="H35" s="42">
        <f t="shared" si="7"/>
        <v>0</v>
      </c>
      <c r="I35" s="42">
        <f t="shared" si="7"/>
        <v>0</v>
      </c>
      <c r="J35" s="42">
        <f t="shared" si="7"/>
        <v>0</v>
      </c>
      <c r="K35" s="42">
        <f t="shared" si="7"/>
        <v>0</v>
      </c>
      <c r="L35" s="42">
        <f t="shared" si="7"/>
        <v>0</v>
      </c>
      <c r="M35" s="42">
        <f t="shared" si="7"/>
        <v>122000</v>
      </c>
    </row>
    <row r="36" spans="1:13" x14ac:dyDescent="0.2">
      <c r="A36" s="6" t="s">
        <v>27</v>
      </c>
      <c r="B36" s="78"/>
      <c r="E36" s="102"/>
      <c r="F36" s="102"/>
      <c r="G36" s="102"/>
      <c r="H36" s="102"/>
      <c r="I36" s="102"/>
      <c r="J36" s="102"/>
      <c r="K36" s="102"/>
      <c r="L36" s="102"/>
      <c r="M36" s="117"/>
    </row>
    <row r="37" spans="1:13" x14ac:dyDescent="0.2">
      <c r="A37" s="4" t="s">
        <v>20</v>
      </c>
      <c r="B37" s="79">
        <v>4045</v>
      </c>
      <c r="C37" s="81">
        <v>4000</v>
      </c>
      <c r="D37" s="32">
        <v>4000</v>
      </c>
      <c r="E37" s="100"/>
      <c r="F37" s="100"/>
      <c r="G37" s="100"/>
      <c r="H37" s="100"/>
      <c r="I37" s="100"/>
      <c r="J37" s="100"/>
      <c r="K37" s="100"/>
      <c r="L37" s="100"/>
      <c r="M37" s="93">
        <f>SUM(D37:L37)</f>
        <v>4000</v>
      </c>
    </row>
    <row r="38" spans="1:13" x14ac:dyDescent="0.2">
      <c r="A38" s="4" t="s">
        <v>21</v>
      </c>
      <c r="B38" s="79">
        <v>10307</v>
      </c>
      <c r="C38" s="81">
        <v>18000</v>
      </c>
      <c r="D38" s="32">
        <v>15000</v>
      </c>
      <c r="E38" s="100"/>
      <c r="F38" s="100"/>
      <c r="G38" s="100"/>
      <c r="H38" s="100"/>
      <c r="I38" s="100"/>
      <c r="J38" s="100"/>
      <c r="K38" s="100"/>
      <c r="L38" s="100"/>
      <c r="M38" s="93">
        <f t="shared" ref="M38:M39" si="8">SUM(D38:L38)</f>
        <v>15000</v>
      </c>
    </row>
    <row r="39" spans="1:13" x14ac:dyDescent="0.2">
      <c r="A39" s="4" t="s">
        <v>22</v>
      </c>
      <c r="B39" s="79">
        <v>0</v>
      </c>
      <c r="C39" s="81">
        <v>19500</v>
      </c>
      <c r="D39" s="32">
        <v>0</v>
      </c>
      <c r="E39" s="100"/>
      <c r="F39" s="100"/>
      <c r="G39" s="100"/>
      <c r="H39" s="100"/>
      <c r="I39" s="100"/>
      <c r="J39" s="100"/>
      <c r="K39" s="100"/>
      <c r="L39" s="100"/>
      <c r="M39" s="93">
        <f t="shared" si="8"/>
        <v>0</v>
      </c>
    </row>
    <row r="40" spans="1:13" x14ac:dyDescent="0.2">
      <c r="A40" s="4" t="s">
        <v>28</v>
      </c>
      <c r="B40" s="7">
        <f t="shared" ref="B40:C40" si="9">SUM(B37:B39)</f>
        <v>14352</v>
      </c>
      <c r="C40" s="35">
        <f t="shared" si="9"/>
        <v>41500</v>
      </c>
      <c r="D40" s="42">
        <f>SUM(D37:D39)</f>
        <v>19000</v>
      </c>
      <c r="E40" s="42">
        <f t="shared" ref="E40:M40" si="10">SUM(E37:E39)</f>
        <v>0</v>
      </c>
      <c r="F40" s="42">
        <f t="shared" si="10"/>
        <v>0</v>
      </c>
      <c r="G40" s="42">
        <f t="shared" si="10"/>
        <v>0</v>
      </c>
      <c r="H40" s="42">
        <f t="shared" si="10"/>
        <v>0</v>
      </c>
      <c r="I40" s="42">
        <f t="shared" si="10"/>
        <v>0</v>
      </c>
      <c r="J40" s="42">
        <f t="shared" si="10"/>
        <v>0</v>
      </c>
      <c r="K40" s="42">
        <f t="shared" si="10"/>
        <v>0</v>
      </c>
      <c r="L40" s="42">
        <f t="shared" si="10"/>
        <v>0</v>
      </c>
      <c r="M40" s="42">
        <f t="shared" si="10"/>
        <v>19000</v>
      </c>
    </row>
    <row r="41" spans="1:13" x14ac:dyDescent="0.2">
      <c r="A41" s="6" t="s">
        <v>29</v>
      </c>
      <c r="B41" s="78"/>
      <c r="E41" s="102"/>
      <c r="F41" s="102"/>
      <c r="G41" s="102"/>
      <c r="H41" s="102"/>
      <c r="I41" s="102"/>
      <c r="J41" s="102"/>
      <c r="K41" s="102"/>
      <c r="L41" s="102"/>
      <c r="M41" s="117"/>
    </row>
    <row r="42" spans="1:13" x14ac:dyDescent="0.2">
      <c r="A42" s="4" t="s">
        <v>19</v>
      </c>
      <c r="B42" s="79">
        <v>54928</v>
      </c>
      <c r="C42" s="81">
        <v>65000</v>
      </c>
      <c r="D42" s="32">
        <v>55000</v>
      </c>
      <c r="E42" s="100"/>
      <c r="F42" s="100"/>
      <c r="G42" s="100"/>
      <c r="H42" s="100"/>
      <c r="I42" s="100"/>
      <c r="J42" s="100"/>
      <c r="K42" s="100"/>
      <c r="L42" s="100"/>
      <c r="M42" s="93">
        <f>SUM(D42:L42)</f>
        <v>55000</v>
      </c>
    </row>
    <row r="43" spans="1:13" x14ac:dyDescent="0.2">
      <c r="A43" s="4" t="s">
        <v>20</v>
      </c>
      <c r="B43" s="79">
        <v>10692</v>
      </c>
      <c r="C43" s="81">
        <v>13000</v>
      </c>
      <c r="D43" s="32">
        <v>23000</v>
      </c>
      <c r="E43" s="100"/>
      <c r="F43" s="100"/>
      <c r="G43" s="100"/>
      <c r="H43" s="100"/>
      <c r="I43" s="100"/>
      <c r="J43" s="100"/>
      <c r="K43" s="100"/>
      <c r="L43" s="100"/>
      <c r="M43" s="93">
        <f t="shared" ref="M43:M46" si="11">SUM(D43:L43)</f>
        <v>23000</v>
      </c>
    </row>
    <row r="44" spans="1:13" x14ac:dyDescent="0.2">
      <c r="A44" s="4" t="s">
        <v>21</v>
      </c>
      <c r="B44" s="79">
        <v>12449</v>
      </c>
      <c r="C44" s="81">
        <v>30000</v>
      </c>
      <c r="D44" s="32">
        <v>25000</v>
      </c>
      <c r="E44" s="100"/>
      <c r="F44" s="100"/>
      <c r="G44" s="100"/>
      <c r="H44" s="100"/>
      <c r="I44" s="100"/>
      <c r="J44" s="100"/>
      <c r="K44" s="100"/>
      <c r="L44" s="100"/>
      <c r="M44" s="93">
        <f t="shared" si="11"/>
        <v>25000</v>
      </c>
    </row>
    <row r="45" spans="1:13" x14ac:dyDescent="0.2">
      <c r="A45" s="4" t="s">
        <v>22</v>
      </c>
      <c r="B45" s="79">
        <v>0</v>
      </c>
      <c r="C45" s="81">
        <v>0</v>
      </c>
      <c r="D45" s="32">
        <v>0</v>
      </c>
      <c r="E45" s="100"/>
      <c r="F45" s="100"/>
      <c r="G45" s="100"/>
      <c r="H45" s="100"/>
      <c r="I45" s="100"/>
      <c r="J45" s="100"/>
      <c r="K45" s="100"/>
      <c r="L45" s="100"/>
      <c r="M45" s="93">
        <f t="shared" si="11"/>
        <v>0</v>
      </c>
    </row>
    <row r="46" spans="1:13" x14ac:dyDescent="0.2">
      <c r="A46" s="4" t="s">
        <v>23</v>
      </c>
      <c r="B46" s="79">
        <v>0</v>
      </c>
      <c r="C46" s="81">
        <v>0</v>
      </c>
      <c r="D46" s="32">
        <v>0</v>
      </c>
      <c r="E46" s="100"/>
      <c r="F46" s="100"/>
      <c r="G46" s="100"/>
      <c r="H46" s="100"/>
      <c r="I46" s="100"/>
      <c r="J46" s="100"/>
      <c r="K46" s="100"/>
      <c r="L46" s="100"/>
      <c r="M46" s="93">
        <f t="shared" si="11"/>
        <v>0</v>
      </c>
    </row>
    <row r="47" spans="1:13" x14ac:dyDescent="0.2">
      <c r="A47" s="4" t="s">
        <v>30</v>
      </c>
      <c r="B47" s="7">
        <f>SUM(B42:B46)</f>
        <v>78069</v>
      </c>
      <c r="C47" s="118">
        <f t="shared" ref="C47" si="12">SUM(C42:C46)</f>
        <v>108000</v>
      </c>
      <c r="D47" s="119">
        <f>SUM(D42:D46)</f>
        <v>103000</v>
      </c>
      <c r="E47" s="119">
        <f t="shared" ref="E47:M47" si="13">SUM(E42:E46)</f>
        <v>0</v>
      </c>
      <c r="F47" s="119">
        <f t="shared" si="13"/>
        <v>0</v>
      </c>
      <c r="G47" s="119">
        <f t="shared" si="13"/>
        <v>0</v>
      </c>
      <c r="H47" s="119">
        <f t="shared" si="13"/>
        <v>0</v>
      </c>
      <c r="I47" s="119">
        <f t="shared" si="13"/>
        <v>0</v>
      </c>
      <c r="J47" s="119">
        <f t="shared" si="13"/>
        <v>0</v>
      </c>
      <c r="K47" s="119">
        <f t="shared" si="13"/>
        <v>0</v>
      </c>
      <c r="L47" s="119">
        <f t="shared" si="13"/>
        <v>0</v>
      </c>
      <c r="M47" s="42">
        <f t="shared" si="13"/>
        <v>103000</v>
      </c>
    </row>
    <row r="48" spans="1:13" x14ac:dyDescent="0.2">
      <c r="A48" s="6" t="s">
        <v>31</v>
      </c>
      <c r="B48" s="78"/>
      <c r="E48" s="102"/>
      <c r="F48" s="102"/>
      <c r="G48" s="102"/>
      <c r="H48" s="102"/>
      <c r="I48" s="102"/>
      <c r="J48" s="102"/>
      <c r="K48" s="102"/>
      <c r="L48" s="102"/>
      <c r="M48" s="117"/>
    </row>
    <row r="49" spans="1:13" x14ac:dyDescent="0.2">
      <c r="A49" s="4" t="s">
        <v>19</v>
      </c>
      <c r="B49" s="79">
        <v>714748</v>
      </c>
      <c r="C49" s="81">
        <v>570000</v>
      </c>
      <c r="D49" s="32">
        <v>580000</v>
      </c>
      <c r="E49" s="100"/>
      <c r="F49" s="100"/>
      <c r="G49" s="100"/>
      <c r="H49" s="100"/>
      <c r="I49" s="100"/>
      <c r="J49" s="100"/>
      <c r="K49" s="100"/>
      <c r="L49" s="100"/>
      <c r="M49" s="93">
        <f>SUM(D49:L49)</f>
        <v>580000</v>
      </c>
    </row>
    <row r="50" spans="1:13" x14ac:dyDescent="0.2">
      <c r="A50" s="4" t="s">
        <v>20</v>
      </c>
      <c r="B50" s="79">
        <v>130708</v>
      </c>
      <c r="C50" s="81">
        <v>145000</v>
      </c>
      <c r="D50" s="32">
        <v>82000</v>
      </c>
      <c r="E50" s="100"/>
      <c r="F50" s="100"/>
      <c r="G50" s="100"/>
      <c r="H50" s="100"/>
      <c r="I50" s="100"/>
      <c r="J50" s="100"/>
      <c r="K50" s="100"/>
      <c r="L50" s="100"/>
      <c r="M50" s="93">
        <f t="shared" ref="M50:M53" si="14">SUM(D50:L50)</f>
        <v>82000</v>
      </c>
    </row>
    <row r="51" spans="1:13" x14ac:dyDescent="0.2">
      <c r="A51" s="4" t="s">
        <v>21</v>
      </c>
      <c r="B51" s="79">
        <v>62461</v>
      </c>
      <c r="C51" s="81">
        <v>115000</v>
      </c>
      <c r="D51" s="32">
        <v>80000</v>
      </c>
      <c r="E51" s="100"/>
      <c r="F51" s="100"/>
      <c r="G51" s="100"/>
      <c r="H51" s="100"/>
      <c r="I51" s="100"/>
      <c r="J51" s="100"/>
      <c r="K51" s="100"/>
      <c r="L51" s="100"/>
      <c r="M51" s="93">
        <f t="shared" si="14"/>
        <v>80000</v>
      </c>
    </row>
    <row r="52" spans="1:13" x14ac:dyDescent="0.2">
      <c r="A52" s="4" t="s">
        <v>22</v>
      </c>
      <c r="B52" s="79">
        <v>39548</v>
      </c>
      <c r="C52" s="81">
        <v>0</v>
      </c>
      <c r="D52" s="32">
        <v>72000</v>
      </c>
      <c r="E52" s="100"/>
      <c r="F52" s="100"/>
      <c r="G52" s="100"/>
      <c r="H52" s="100"/>
      <c r="I52" s="100"/>
      <c r="J52" s="100"/>
      <c r="K52" s="100"/>
      <c r="L52" s="100"/>
      <c r="M52" s="93">
        <f t="shared" si="14"/>
        <v>72000</v>
      </c>
    </row>
    <row r="53" spans="1:13" x14ac:dyDescent="0.2">
      <c r="A53" s="4" t="s">
        <v>23</v>
      </c>
      <c r="B53" s="79">
        <v>0</v>
      </c>
      <c r="C53" s="81">
        <v>0</v>
      </c>
      <c r="D53" s="32">
        <v>0</v>
      </c>
      <c r="E53" s="100"/>
      <c r="F53" s="100"/>
      <c r="G53" s="100"/>
      <c r="H53" s="100"/>
      <c r="I53" s="100"/>
      <c r="J53" s="100"/>
      <c r="K53" s="100"/>
      <c r="L53" s="100"/>
      <c r="M53" s="93">
        <f t="shared" si="14"/>
        <v>0</v>
      </c>
    </row>
    <row r="54" spans="1:13" x14ac:dyDescent="0.2">
      <c r="A54" s="3" t="s">
        <v>32</v>
      </c>
      <c r="B54" s="7">
        <f>SUM(B49:B53)</f>
        <v>947465</v>
      </c>
      <c r="C54" s="118">
        <f t="shared" ref="C54" si="15">SUM(C49:C53)</f>
        <v>830000</v>
      </c>
      <c r="D54" s="119">
        <f>SUM(D49:D53)</f>
        <v>814000</v>
      </c>
      <c r="E54" s="119">
        <f t="shared" ref="E54:L54" si="16">SUM(E49:E53)</f>
        <v>0</v>
      </c>
      <c r="F54" s="119">
        <f t="shared" si="16"/>
        <v>0</v>
      </c>
      <c r="G54" s="119">
        <f t="shared" si="16"/>
        <v>0</v>
      </c>
      <c r="H54" s="119">
        <f t="shared" si="16"/>
        <v>0</v>
      </c>
      <c r="I54" s="119">
        <f t="shared" si="16"/>
        <v>0</v>
      </c>
      <c r="J54" s="119">
        <f t="shared" si="16"/>
        <v>0</v>
      </c>
      <c r="K54" s="119">
        <f t="shared" si="16"/>
        <v>0</v>
      </c>
      <c r="L54" s="119">
        <f t="shared" si="16"/>
        <v>0</v>
      </c>
      <c r="M54" s="42">
        <f>SUM(M49:M53)</f>
        <v>814000</v>
      </c>
    </row>
    <row r="55" spans="1:13" x14ac:dyDescent="0.2">
      <c r="A55" s="6" t="s">
        <v>33</v>
      </c>
      <c r="B55" s="78"/>
      <c r="C55" s="120"/>
      <c r="D55" s="121"/>
      <c r="E55" s="102"/>
      <c r="F55" s="102"/>
      <c r="G55" s="102"/>
      <c r="H55" s="102"/>
      <c r="I55" s="102"/>
      <c r="J55" s="102"/>
      <c r="K55" s="102"/>
      <c r="L55" s="102"/>
      <c r="M55" s="117"/>
    </row>
    <row r="56" spans="1:13" x14ac:dyDescent="0.2">
      <c r="A56" s="4" t="s">
        <v>19</v>
      </c>
      <c r="B56" s="79">
        <v>239618</v>
      </c>
      <c r="C56" s="81">
        <v>420000</v>
      </c>
      <c r="D56" s="32">
        <v>420000</v>
      </c>
      <c r="E56" s="100"/>
      <c r="F56" s="100"/>
      <c r="G56" s="100"/>
      <c r="H56" s="100"/>
      <c r="I56" s="100"/>
      <c r="J56" s="100"/>
      <c r="K56" s="100"/>
      <c r="L56" s="100"/>
      <c r="M56" s="93">
        <f>SUM(D56:L56)</f>
        <v>420000</v>
      </c>
    </row>
    <row r="57" spans="1:13" x14ac:dyDescent="0.2">
      <c r="A57" s="4" t="s">
        <v>20</v>
      </c>
      <c r="B57" s="79">
        <v>106900</v>
      </c>
      <c r="C57" s="81">
        <v>100000</v>
      </c>
      <c r="D57" s="32">
        <v>127000</v>
      </c>
      <c r="E57" s="100"/>
      <c r="F57" s="100"/>
      <c r="G57" s="100"/>
      <c r="H57" s="100"/>
      <c r="I57" s="100"/>
      <c r="J57" s="100"/>
      <c r="K57" s="100"/>
      <c r="L57" s="100"/>
      <c r="M57" s="93">
        <f t="shared" ref="M57:M60" si="17">SUM(D57:L57)</f>
        <v>127000</v>
      </c>
    </row>
    <row r="58" spans="1:13" x14ac:dyDescent="0.2">
      <c r="A58" s="4" t="s">
        <v>21</v>
      </c>
      <c r="B58" s="79">
        <v>56158</v>
      </c>
      <c r="C58" s="81">
        <v>60000</v>
      </c>
      <c r="D58" s="32">
        <v>60000</v>
      </c>
      <c r="E58" s="100"/>
      <c r="F58" s="100"/>
      <c r="G58" s="100"/>
      <c r="H58" s="100"/>
      <c r="I58" s="100"/>
      <c r="J58" s="100"/>
      <c r="K58" s="100"/>
      <c r="L58" s="100"/>
      <c r="M58" s="93">
        <f t="shared" si="17"/>
        <v>60000</v>
      </c>
    </row>
    <row r="59" spans="1:13" x14ac:dyDescent="0.2">
      <c r="A59" s="4" t="s">
        <v>22</v>
      </c>
      <c r="B59" s="79">
        <v>57250</v>
      </c>
      <c r="C59" s="81">
        <v>100000</v>
      </c>
      <c r="D59" s="32">
        <v>95000</v>
      </c>
      <c r="E59" s="100"/>
      <c r="F59" s="100"/>
      <c r="G59" s="100"/>
      <c r="H59" s="100"/>
      <c r="I59" s="100"/>
      <c r="J59" s="100"/>
      <c r="K59" s="100"/>
      <c r="L59" s="100"/>
      <c r="M59" s="93">
        <f t="shared" si="17"/>
        <v>95000</v>
      </c>
    </row>
    <row r="60" spans="1:13" x14ac:dyDescent="0.2">
      <c r="A60" s="4" t="s">
        <v>23</v>
      </c>
      <c r="B60" s="79">
        <v>0</v>
      </c>
      <c r="C60" s="81">
        <v>0</v>
      </c>
      <c r="D60" s="32">
        <v>0</v>
      </c>
      <c r="E60" s="100"/>
      <c r="F60" s="100"/>
      <c r="G60" s="100"/>
      <c r="H60" s="100"/>
      <c r="I60" s="100"/>
      <c r="J60" s="100"/>
      <c r="K60" s="100"/>
      <c r="L60" s="100"/>
      <c r="M60" s="93">
        <f t="shared" si="17"/>
        <v>0</v>
      </c>
    </row>
    <row r="61" spans="1:13" x14ac:dyDescent="0.2">
      <c r="A61" s="4" t="s">
        <v>34</v>
      </c>
      <c r="B61" s="7">
        <f>SUM(B56:B60)</f>
        <v>459926</v>
      </c>
      <c r="C61" s="118">
        <f t="shared" ref="C61" si="18">SUM(C56:C60)</f>
        <v>680000</v>
      </c>
      <c r="D61" s="119">
        <f>SUM(D56:D60)</f>
        <v>702000</v>
      </c>
      <c r="E61" s="119">
        <f t="shared" ref="E61:M61" si="19">SUM(E56:E60)</f>
        <v>0</v>
      </c>
      <c r="F61" s="119">
        <f t="shared" si="19"/>
        <v>0</v>
      </c>
      <c r="G61" s="119">
        <f t="shared" si="19"/>
        <v>0</v>
      </c>
      <c r="H61" s="119">
        <f t="shared" si="19"/>
        <v>0</v>
      </c>
      <c r="I61" s="119">
        <f t="shared" si="19"/>
        <v>0</v>
      </c>
      <c r="J61" s="119">
        <f t="shared" si="19"/>
        <v>0</v>
      </c>
      <c r="K61" s="119">
        <f t="shared" si="19"/>
        <v>0</v>
      </c>
      <c r="L61" s="119">
        <f t="shared" si="19"/>
        <v>0</v>
      </c>
      <c r="M61" s="42">
        <f t="shared" si="19"/>
        <v>702000</v>
      </c>
    </row>
    <row r="62" spans="1:13" x14ac:dyDescent="0.2">
      <c r="A62" s="6" t="s">
        <v>35</v>
      </c>
      <c r="B62" s="78"/>
      <c r="C62" s="120"/>
      <c r="D62" s="121"/>
      <c r="E62" s="102"/>
      <c r="F62" s="102"/>
      <c r="G62" s="102"/>
      <c r="H62" s="102"/>
      <c r="I62" s="102"/>
      <c r="J62" s="102"/>
      <c r="K62" s="102"/>
      <c r="L62" s="102"/>
      <c r="M62" s="117"/>
    </row>
    <row r="63" spans="1:13" x14ac:dyDescent="0.2">
      <c r="A63" s="4" t="s">
        <v>19</v>
      </c>
      <c r="B63" s="79">
        <v>0</v>
      </c>
      <c r="C63" s="81">
        <v>0</v>
      </c>
      <c r="D63" s="32">
        <v>0</v>
      </c>
      <c r="E63" s="100"/>
      <c r="F63" s="100"/>
      <c r="G63" s="100"/>
      <c r="H63" s="100"/>
      <c r="I63" s="100"/>
      <c r="J63" s="100"/>
      <c r="K63" s="100"/>
      <c r="L63" s="100"/>
      <c r="M63" s="93">
        <f>SUM(D63:L63)</f>
        <v>0</v>
      </c>
    </row>
    <row r="64" spans="1:13" x14ac:dyDescent="0.2">
      <c r="A64" s="4" t="s">
        <v>20</v>
      </c>
      <c r="B64" s="79">
        <v>2731</v>
      </c>
      <c r="C64" s="81">
        <v>3500</v>
      </c>
      <c r="D64" s="32">
        <v>2500</v>
      </c>
      <c r="E64" s="100"/>
      <c r="F64" s="100"/>
      <c r="G64" s="100"/>
      <c r="H64" s="100"/>
      <c r="I64" s="100"/>
      <c r="J64" s="100"/>
      <c r="K64" s="100"/>
      <c r="L64" s="100"/>
      <c r="M64" s="93">
        <f t="shared" ref="M64:M67" si="20">SUM(D64:L64)</f>
        <v>2500</v>
      </c>
    </row>
    <row r="65" spans="1:13" x14ac:dyDescent="0.2">
      <c r="A65" s="4" t="s">
        <v>21</v>
      </c>
      <c r="B65" s="79">
        <v>659</v>
      </c>
      <c r="C65" s="81">
        <v>1000</v>
      </c>
      <c r="D65" s="32">
        <v>1000</v>
      </c>
      <c r="E65" s="100"/>
      <c r="F65" s="100"/>
      <c r="G65" s="100"/>
      <c r="H65" s="100"/>
      <c r="I65" s="100"/>
      <c r="J65" s="100"/>
      <c r="K65" s="100"/>
      <c r="L65" s="100"/>
      <c r="M65" s="93">
        <f t="shared" si="20"/>
        <v>1000</v>
      </c>
    </row>
    <row r="66" spans="1:13" x14ac:dyDescent="0.2">
      <c r="A66" s="4" t="s">
        <v>22</v>
      </c>
      <c r="B66" s="79">
        <v>0</v>
      </c>
      <c r="C66" s="81">
        <v>0</v>
      </c>
      <c r="D66" s="32">
        <v>0</v>
      </c>
      <c r="E66" s="100"/>
      <c r="F66" s="100"/>
      <c r="G66" s="100"/>
      <c r="H66" s="100"/>
      <c r="I66" s="100"/>
      <c r="J66" s="100"/>
      <c r="K66" s="100"/>
      <c r="L66" s="100"/>
      <c r="M66" s="93">
        <f t="shared" si="20"/>
        <v>0</v>
      </c>
    </row>
    <row r="67" spans="1:13" x14ac:dyDescent="0.2">
      <c r="A67" s="4" t="s">
        <v>23</v>
      </c>
      <c r="B67" s="79">
        <v>0</v>
      </c>
      <c r="C67" s="81">
        <v>0</v>
      </c>
      <c r="D67" s="32">
        <v>0</v>
      </c>
      <c r="E67" s="100"/>
      <c r="F67" s="100"/>
      <c r="G67" s="100"/>
      <c r="H67" s="100"/>
      <c r="I67" s="100"/>
      <c r="J67" s="100"/>
      <c r="K67" s="100"/>
      <c r="L67" s="100"/>
      <c r="M67" s="93">
        <f t="shared" si="20"/>
        <v>0</v>
      </c>
    </row>
    <row r="68" spans="1:13" x14ac:dyDescent="0.2">
      <c r="A68" s="4" t="s">
        <v>36</v>
      </c>
      <c r="B68" s="7">
        <f>SUM(B63:B67)</f>
        <v>3390</v>
      </c>
      <c r="C68" s="118">
        <f t="shared" ref="C68" si="21">SUM(C63:C67)</f>
        <v>4500</v>
      </c>
      <c r="D68" s="119">
        <f>SUM(D63:D67)</f>
        <v>3500</v>
      </c>
      <c r="E68" s="119">
        <f t="shared" ref="E68:M68" si="22">SUM(E63:E67)</f>
        <v>0</v>
      </c>
      <c r="F68" s="119">
        <f t="shared" si="22"/>
        <v>0</v>
      </c>
      <c r="G68" s="119">
        <f t="shared" si="22"/>
        <v>0</v>
      </c>
      <c r="H68" s="119">
        <f t="shared" si="22"/>
        <v>0</v>
      </c>
      <c r="I68" s="119">
        <f t="shared" si="22"/>
        <v>0</v>
      </c>
      <c r="J68" s="119">
        <f t="shared" si="22"/>
        <v>0</v>
      </c>
      <c r="K68" s="119">
        <f t="shared" si="22"/>
        <v>0</v>
      </c>
      <c r="L68" s="119">
        <f t="shared" si="22"/>
        <v>0</v>
      </c>
      <c r="M68" s="42">
        <f t="shared" si="22"/>
        <v>3500</v>
      </c>
    </row>
    <row r="69" spans="1:13" x14ac:dyDescent="0.2">
      <c r="A69" s="6" t="s">
        <v>37</v>
      </c>
      <c r="B69" s="78"/>
      <c r="C69" s="120"/>
      <c r="D69" s="121"/>
      <c r="E69" s="102"/>
      <c r="F69" s="102"/>
      <c r="G69" s="102"/>
      <c r="H69" s="102"/>
      <c r="I69" s="102"/>
      <c r="J69" s="102"/>
      <c r="K69" s="102"/>
      <c r="L69" s="102"/>
      <c r="M69" s="117"/>
    </row>
    <row r="70" spans="1:13" x14ac:dyDescent="0.2">
      <c r="A70" s="4" t="s">
        <v>19</v>
      </c>
      <c r="B70" s="79">
        <v>19831</v>
      </c>
      <c r="C70" s="81">
        <v>20000</v>
      </c>
      <c r="D70" s="32">
        <v>20000</v>
      </c>
      <c r="E70" s="100"/>
      <c r="F70" s="100"/>
      <c r="G70" s="100"/>
      <c r="H70" s="100"/>
      <c r="I70" s="100"/>
      <c r="J70" s="100"/>
      <c r="K70" s="100"/>
      <c r="L70" s="100"/>
      <c r="M70" s="93">
        <f>SUM(D70:L70)</f>
        <v>20000</v>
      </c>
    </row>
    <row r="71" spans="1:13" x14ac:dyDescent="0.2">
      <c r="A71" s="4" t="s">
        <v>20</v>
      </c>
      <c r="B71" s="79">
        <v>0</v>
      </c>
      <c r="C71" s="81">
        <v>1000</v>
      </c>
      <c r="D71" s="32">
        <v>1000</v>
      </c>
      <c r="E71" s="100"/>
      <c r="F71" s="100"/>
      <c r="G71" s="100"/>
      <c r="H71" s="100"/>
      <c r="I71" s="100"/>
      <c r="J71" s="100"/>
      <c r="K71" s="100"/>
      <c r="L71" s="100"/>
      <c r="M71" s="93">
        <f t="shared" ref="M71:M74" si="23">SUM(D71:L71)</f>
        <v>1000</v>
      </c>
    </row>
    <row r="72" spans="1:13" x14ac:dyDescent="0.2">
      <c r="A72" s="4" t="s">
        <v>21</v>
      </c>
      <c r="B72" s="79">
        <v>0</v>
      </c>
      <c r="C72" s="81">
        <v>1000</v>
      </c>
      <c r="D72" s="32">
        <v>1000</v>
      </c>
      <c r="E72" s="100"/>
      <c r="F72" s="100"/>
      <c r="G72" s="100"/>
      <c r="H72" s="100"/>
      <c r="I72" s="100"/>
      <c r="J72" s="100"/>
      <c r="K72" s="100"/>
      <c r="L72" s="100"/>
      <c r="M72" s="93">
        <f t="shared" si="23"/>
        <v>1000</v>
      </c>
    </row>
    <row r="73" spans="1:13" x14ac:dyDescent="0.2">
      <c r="A73" s="4" t="s">
        <v>22</v>
      </c>
      <c r="B73" s="79">
        <v>0</v>
      </c>
      <c r="C73" s="81">
        <v>0</v>
      </c>
      <c r="D73" s="32">
        <v>0</v>
      </c>
      <c r="E73" s="100"/>
      <c r="F73" s="100"/>
      <c r="G73" s="100"/>
      <c r="H73" s="100"/>
      <c r="I73" s="100"/>
      <c r="J73" s="100"/>
      <c r="K73" s="100"/>
      <c r="L73" s="100"/>
      <c r="M73" s="93">
        <f t="shared" si="23"/>
        <v>0</v>
      </c>
    </row>
    <row r="74" spans="1:13" x14ac:dyDescent="0.2">
      <c r="A74" s="4" t="s">
        <v>23</v>
      </c>
      <c r="B74" s="79">
        <v>0</v>
      </c>
      <c r="C74" s="81">
        <v>0</v>
      </c>
      <c r="D74" s="32">
        <v>0</v>
      </c>
      <c r="E74" s="100"/>
      <c r="F74" s="100"/>
      <c r="G74" s="100"/>
      <c r="H74" s="100"/>
      <c r="I74" s="100"/>
      <c r="J74" s="100"/>
      <c r="K74" s="100"/>
      <c r="L74" s="100"/>
      <c r="M74" s="93">
        <f t="shared" si="23"/>
        <v>0</v>
      </c>
    </row>
    <row r="75" spans="1:13" x14ac:dyDescent="0.2">
      <c r="A75" s="4" t="s">
        <v>38</v>
      </c>
      <c r="B75" s="7">
        <f>SUM(B70:B74)</f>
        <v>19831</v>
      </c>
      <c r="C75" s="118">
        <f t="shared" ref="C75" si="24">SUM(C70:C74)</f>
        <v>22000</v>
      </c>
      <c r="D75" s="119">
        <f>SUM(D70:D74)</f>
        <v>22000</v>
      </c>
      <c r="E75" s="119">
        <f t="shared" ref="E75:M75" si="25">SUM(E70:E74)</f>
        <v>0</v>
      </c>
      <c r="F75" s="119">
        <f t="shared" si="25"/>
        <v>0</v>
      </c>
      <c r="G75" s="119">
        <f t="shared" si="25"/>
        <v>0</v>
      </c>
      <c r="H75" s="119">
        <f t="shared" si="25"/>
        <v>0</v>
      </c>
      <c r="I75" s="119">
        <f t="shared" si="25"/>
        <v>0</v>
      </c>
      <c r="J75" s="119">
        <f t="shared" si="25"/>
        <v>0</v>
      </c>
      <c r="K75" s="119">
        <f t="shared" si="25"/>
        <v>0</v>
      </c>
      <c r="L75" s="119">
        <f t="shared" si="25"/>
        <v>0</v>
      </c>
      <c r="M75" s="42">
        <f t="shared" si="25"/>
        <v>22000</v>
      </c>
    </row>
    <row r="76" spans="1:13" x14ac:dyDescent="0.2">
      <c r="A76" s="6" t="s">
        <v>162</v>
      </c>
      <c r="B76" s="78"/>
      <c r="C76" s="122"/>
      <c r="D76" s="123"/>
      <c r="E76" s="123"/>
      <c r="F76" s="123"/>
      <c r="G76" s="123"/>
      <c r="H76" s="123"/>
      <c r="I76" s="123"/>
      <c r="J76" s="123"/>
      <c r="K76" s="123"/>
      <c r="L76" s="123"/>
      <c r="M76" s="124"/>
    </row>
    <row r="77" spans="1:13" x14ac:dyDescent="0.2">
      <c r="A77" s="4" t="s">
        <v>20</v>
      </c>
      <c r="B77" s="78">
        <v>2629</v>
      </c>
      <c r="C77" s="122">
        <v>5000</v>
      </c>
      <c r="D77" s="123">
        <v>5000</v>
      </c>
      <c r="E77" s="123"/>
      <c r="F77" s="123"/>
      <c r="G77" s="123"/>
      <c r="H77" s="123"/>
      <c r="I77" s="123"/>
      <c r="J77" s="123"/>
      <c r="K77" s="123"/>
      <c r="L77" s="123"/>
      <c r="M77" s="124">
        <f>SUM(D77:L77)</f>
        <v>5000</v>
      </c>
    </row>
    <row r="78" spans="1:13" x14ac:dyDescent="0.2">
      <c r="A78" s="4" t="s">
        <v>21</v>
      </c>
      <c r="B78" s="125">
        <v>6432</v>
      </c>
      <c r="C78" s="126">
        <v>12500</v>
      </c>
      <c r="D78" s="127">
        <v>12500</v>
      </c>
      <c r="E78" s="127"/>
      <c r="F78" s="127"/>
      <c r="G78" s="127"/>
      <c r="H78" s="127"/>
      <c r="I78" s="127"/>
      <c r="J78" s="127"/>
      <c r="K78" s="127"/>
      <c r="L78" s="127"/>
      <c r="M78" s="124">
        <f>SUM(D78:L78)</f>
        <v>12500</v>
      </c>
    </row>
    <row r="79" spans="1:13" x14ac:dyDescent="0.2">
      <c r="A79" s="4" t="s">
        <v>163</v>
      </c>
      <c r="B79" s="78">
        <f>SUM(B77:B78)</f>
        <v>9061</v>
      </c>
      <c r="C79" s="24">
        <f t="shared" ref="C79" si="26">SUM(C77:C78)</f>
        <v>17500</v>
      </c>
      <c r="D79" s="40">
        <f>SUM(D77:D78)</f>
        <v>17500</v>
      </c>
      <c r="E79" s="40">
        <f t="shared" ref="E79:M79" si="27">SUM(E77:E78)</f>
        <v>0</v>
      </c>
      <c r="F79" s="40">
        <f t="shared" si="27"/>
        <v>0</v>
      </c>
      <c r="G79" s="40">
        <f t="shared" si="27"/>
        <v>0</v>
      </c>
      <c r="H79" s="40">
        <f t="shared" si="27"/>
        <v>0</v>
      </c>
      <c r="I79" s="40">
        <f t="shared" si="27"/>
        <v>0</v>
      </c>
      <c r="J79" s="40">
        <f t="shared" si="27"/>
        <v>0</v>
      </c>
      <c r="K79" s="40">
        <f t="shared" si="27"/>
        <v>0</v>
      </c>
      <c r="L79" s="40">
        <f t="shared" si="27"/>
        <v>0</v>
      </c>
      <c r="M79" s="31">
        <f t="shared" si="27"/>
        <v>17500</v>
      </c>
    </row>
    <row r="80" spans="1:13" x14ac:dyDescent="0.2">
      <c r="A80" s="6" t="s">
        <v>39</v>
      </c>
      <c r="B80" s="78"/>
      <c r="C80" s="120"/>
      <c r="D80" s="121"/>
      <c r="E80" s="102"/>
      <c r="F80" s="102"/>
      <c r="G80" s="102"/>
      <c r="H80" s="102"/>
      <c r="I80" s="102"/>
      <c r="J80" s="102"/>
      <c r="K80" s="102"/>
      <c r="L80" s="102"/>
      <c r="M80" s="117"/>
    </row>
    <row r="81" spans="1:14" x14ac:dyDescent="0.2">
      <c r="A81" s="4" t="s">
        <v>19</v>
      </c>
      <c r="B81" s="79">
        <v>100871</v>
      </c>
      <c r="C81" s="81">
        <v>110000</v>
      </c>
      <c r="D81" s="32">
        <v>110000</v>
      </c>
      <c r="E81" s="100"/>
      <c r="F81" s="100"/>
      <c r="G81" s="100"/>
      <c r="H81" s="100"/>
      <c r="I81" s="100"/>
      <c r="J81" s="100"/>
      <c r="K81" s="100"/>
      <c r="L81" s="100"/>
      <c r="M81" s="93">
        <f>SUM(D81:L81)</f>
        <v>110000</v>
      </c>
    </row>
    <row r="82" spans="1:14" x14ac:dyDescent="0.2">
      <c r="A82" s="4" t="s">
        <v>20</v>
      </c>
      <c r="B82" s="79">
        <v>9160</v>
      </c>
      <c r="C82" s="81">
        <v>10000</v>
      </c>
      <c r="D82" s="32">
        <v>10000</v>
      </c>
      <c r="E82" s="100"/>
      <c r="F82" s="100"/>
      <c r="G82" s="100"/>
      <c r="H82" s="100"/>
      <c r="I82" s="100"/>
      <c r="J82" s="100"/>
      <c r="K82" s="100"/>
      <c r="L82" s="100"/>
      <c r="M82" s="93">
        <f t="shared" ref="M82:M85" si="28">SUM(D82:L82)</f>
        <v>10000</v>
      </c>
    </row>
    <row r="83" spans="1:14" x14ac:dyDescent="0.2">
      <c r="A83" s="4" t="s">
        <v>21</v>
      </c>
      <c r="B83" s="79">
        <v>8041</v>
      </c>
      <c r="C83" s="81">
        <v>9000</v>
      </c>
      <c r="D83" s="32">
        <v>9000</v>
      </c>
      <c r="E83" s="100"/>
      <c r="F83" s="100"/>
      <c r="G83" s="100"/>
      <c r="H83" s="100"/>
      <c r="I83" s="100"/>
      <c r="J83" s="100"/>
      <c r="K83" s="100"/>
      <c r="L83" s="100"/>
      <c r="M83" s="93">
        <f t="shared" si="28"/>
        <v>9000</v>
      </c>
    </row>
    <row r="84" spans="1:14" x14ac:dyDescent="0.2">
      <c r="A84" s="4" t="s">
        <v>22</v>
      </c>
      <c r="B84" s="79">
        <v>0</v>
      </c>
      <c r="C84" s="81">
        <v>0</v>
      </c>
      <c r="D84" s="32">
        <v>0</v>
      </c>
      <c r="E84" s="100"/>
      <c r="F84" s="100"/>
      <c r="G84" s="100"/>
      <c r="H84" s="100"/>
      <c r="I84" s="100"/>
      <c r="J84" s="100"/>
      <c r="K84" s="100"/>
      <c r="L84" s="100"/>
      <c r="M84" s="93">
        <f t="shared" si="28"/>
        <v>0</v>
      </c>
    </row>
    <row r="85" spans="1:14" x14ac:dyDescent="0.2">
      <c r="A85" s="4" t="s">
        <v>23</v>
      </c>
      <c r="B85" s="79">
        <v>0</v>
      </c>
      <c r="C85" s="81">
        <v>0</v>
      </c>
      <c r="D85" s="32">
        <v>0</v>
      </c>
      <c r="E85" s="100"/>
      <c r="F85" s="100"/>
      <c r="G85" s="100"/>
      <c r="H85" s="100"/>
      <c r="I85" s="100"/>
      <c r="J85" s="100"/>
      <c r="K85" s="100"/>
      <c r="L85" s="100"/>
      <c r="M85" s="93">
        <f t="shared" si="28"/>
        <v>0</v>
      </c>
    </row>
    <row r="86" spans="1:14" x14ac:dyDescent="0.2">
      <c r="A86" s="4" t="s">
        <v>40</v>
      </c>
      <c r="B86" s="7">
        <f>SUM(B81:B85)</f>
        <v>118072</v>
      </c>
      <c r="C86" s="118">
        <f t="shared" ref="C86" si="29">SUM(C81:C85)</f>
        <v>129000</v>
      </c>
      <c r="D86" s="119">
        <f>SUM(D81:D85)</f>
        <v>129000</v>
      </c>
      <c r="E86" s="119">
        <f t="shared" ref="E86:M86" si="30">SUM(E81:E85)</f>
        <v>0</v>
      </c>
      <c r="F86" s="119">
        <f t="shared" si="30"/>
        <v>0</v>
      </c>
      <c r="G86" s="119">
        <f t="shared" si="30"/>
        <v>0</v>
      </c>
      <c r="H86" s="119">
        <f t="shared" si="30"/>
        <v>0</v>
      </c>
      <c r="I86" s="119">
        <f t="shared" si="30"/>
        <v>0</v>
      </c>
      <c r="J86" s="119">
        <f t="shared" si="30"/>
        <v>0</v>
      </c>
      <c r="K86" s="119">
        <f t="shared" si="30"/>
        <v>0</v>
      </c>
      <c r="L86" s="119">
        <f t="shared" si="30"/>
        <v>0</v>
      </c>
      <c r="M86" s="42">
        <f t="shared" si="30"/>
        <v>129000</v>
      </c>
    </row>
    <row r="87" spans="1:14" x14ac:dyDescent="0.2">
      <c r="A87" s="6" t="s">
        <v>41</v>
      </c>
      <c r="B87" s="7">
        <f>+B29+B35+B40+B47+B54+B61+B68+B75+B79+B86</f>
        <v>2062877</v>
      </c>
      <c r="C87" s="15">
        <f t="shared" ref="C87:M87" si="31">+C29+C35+C40+C47+C54+C61+C68+C75+C79+C86</f>
        <v>2285500</v>
      </c>
      <c r="D87" s="31">
        <f t="shared" si="31"/>
        <v>2217000</v>
      </c>
      <c r="E87" s="31">
        <f t="shared" si="31"/>
        <v>0</v>
      </c>
      <c r="F87" s="31">
        <f t="shared" si="31"/>
        <v>0</v>
      </c>
      <c r="G87" s="31">
        <f t="shared" si="31"/>
        <v>0</v>
      </c>
      <c r="H87" s="31">
        <f t="shared" si="31"/>
        <v>0</v>
      </c>
      <c r="I87" s="31">
        <f t="shared" si="31"/>
        <v>0</v>
      </c>
      <c r="J87" s="31">
        <f t="shared" si="31"/>
        <v>0</v>
      </c>
      <c r="K87" s="31">
        <f t="shared" si="31"/>
        <v>0</v>
      </c>
      <c r="L87" s="31">
        <f t="shared" si="31"/>
        <v>0</v>
      </c>
      <c r="M87" s="31">
        <f t="shared" si="31"/>
        <v>2217000</v>
      </c>
    </row>
    <row r="88" spans="1:14" x14ac:dyDescent="0.2">
      <c r="A88" s="3"/>
      <c r="B88" s="80"/>
      <c r="C88" s="128"/>
      <c r="D88" s="129"/>
      <c r="E88" s="102"/>
      <c r="F88" s="102"/>
      <c r="G88" s="102"/>
      <c r="H88" s="102"/>
      <c r="I88" s="102"/>
      <c r="J88" s="102"/>
      <c r="K88" s="102"/>
      <c r="L88" s="102"/>
      <c r="M88" s="93"/>
    </row>
    <row r="89" spans="1:14" s="130" customFormat="1" x14ac:dyDescent="0.2">
      <c r="A89" s="6" t="s">
        <v>42</v>
      </c>
      <c r="B89" s="78">
        <f t="shared" ref="B89:M89" si="32">B20-B87</f>
        <v>61782</v>
      </c>
      <c r="C89" s="24">
        <f t="shared" si="32"/>
        <v>-95500</v>
      </c>
      <c r="D89" s="40">
        <f t="shared" si="32"/>
        <v>0</v>
      </c>
      <c r="E89" s="40">
        <f t="shared" si="32"/>
        <v>0</v>
      </c>
      <c r="F89" s="40">
        <f t="shared" si="32"/>
        <v>0</v>
      </c>
      <c r="G89" s="40">
        <f t="shared" si="32"/>
        <v>0</v>
      </c>
      <c r="H89" s="40">
        <f t="shared" si="32"/>
        <v>0</v>
      </c>
      <c r="I89" s="40">
        <f t="shared" si="32"/>
        <v>0</v>
      </c>
      <c r="J89" s="40">
        <f t="shared" si="32"/>
        <v>0</v>
      </c>
      <c r="K89" s="40">
        <f t="shared" si="32"/>
        <v>0</v>
      </c>
      <c r="L89" s="40">
        <f t="shared" si="32"/>
        <v>0</v>
      </c>
      <c r="M89" s="40">
        <f t="shared" si="32"/>
        <v>0</v>
      </c>
      <c r="N89" s="108"/>
    </row>
    <row r="90" spans="1:14" x14ac:dyDescent="0.2">
      <c r="A90" s="3"/>
      <c r="B90" s="78"/>
      <c r="E90" s="102"/>
      <c r="F90" s="102"/>
      <c r="G90" s="102"/>
      <c r="H90" s="102"/>
      <c r="I90" s="102"/>
      <c r="J90" s="102"/>
      <c r="K90" s="102"/>
      <c r="L90" s="102"/>
      <c r="M90" s="93"/>
    </row>
    <row r="91" spans="1:14" x14ac:dyDescent="0.2">
      <c r="A91" s="4" t="s">
        <v>43</v>
      </c>
      <c r="B91" s="78"/>
      <c r="E91" s="102"/>
      <c r="F91" s="102"/>
      <c r="G91" s="102"/>
      <c r="H91" s="102"/>
      <c r="I91" s="102"/>
      <c r="J91" s="102"/>
      <c r="K91" s="102"/>
      <c r="L91" s="102"/>
      <c r="M91" s="93"/>
    </row>
    <row r="92" spans="1:14" x14ac:dyDescent="0.2">
      <c r="A92" s="4" t="s">
        <v>44</v>
      </c>
      <c r="B92" s="5">
        <v>0</v>
      </c>
      <c r="C92" s="82">
        <v>0</v>
      </c>
      <c r="D92" s="33">
        <v>0</v>
      </c>
      <c r="E92" s="100"/>
      <c r="F92" s="100"/>
      <c r="G92" s="100"/>
      <c r="H92" s="100"/>
      <c r="I92" s="100"/>
      <c r="J92" s="100"/>
      <c r="K92" s="100"/>
      <c r="L92" s="100"/>
      <c r="M92" s="93">
        <f>SUM(D92:L92)</f>
        <v>0</v>
      </c>
    </row>
    <row r="93" spans="1:14" x14ac:dyDescent="0.2">
      <c r="A93" s="4" t="s">
        <v>45</v>
      </c>
      <c r="B93" s="9"/>
      <c r="C93" s="131">
        <v>0</v>
      </c>
      <c r="D93" s="132">
        <v>0</v>
      </c>
      <c r="E93" s="133"/>
      <c r="F93" s="133"/>
      <c r="G93" s="133"/>
      <c r="H93" s="133"/>
      <c r="I93" s="133"/>
      <c r="J93" s="100"/>
      <c r="K93" s="100"/>
      <c r="L93" s="100"/>
      <c r="M93" s="93">
        <f>SUM(D93:L93)</f>
        <v>0</v>
      </c>
    </row>
    <row r="94" spans="1:14" x14ac:dyDescent="0.2">
      <c r="A94" s="4" t="s">
        <v>46</v>
      </c>
      <c r="B94" s="2">
        <f t="shared" ref="B94:D94" si="33">SUM(B92:B93)</f>
        <v>0</v>
      </c>
      <c r="C94" s="16">
        <f t="shared" ref="C94:M94" si="34">SUM(C92:C93)</f>
        <v>0</v>
      </c>
      <c r="D94" s="106">
        <f t="shared" si="33"/>
        <v>0</v>
      </c>
      <c r="E94" s="102">
        <f t="shared" si="34"/>
        <v>0</v>
      </c>
      <c r="F94" s="102">
        <f t="shared" si="34"/>
        <v>0</v>
      </c>
      <c r="G94" s="102">
        <f t="shared" si="34"/>
        <v>0</v>
      </c>
      <c r="H94" s="102">
        <f t="shared" si="34"/>
        <v>0</v>
      </c>
      <c r="I94" s="102">
        <f t="shared" ref="I94" si="35">SUM(I92:I93)</f>
        <v>0</v>
      </c>
      <c r="J94" s="101">
        <f t="shared" si="34"/>
        <v>0</v>
      </c>
      <c r="K94" s="101">
        <f t="shared" si="34"/>
        <v>0</v>
      </c>
      <c r="L94" s="101">
        <f t="shared" si="34"/>
        <v>0</v>
      </c>
      <c r="M94" s="92">
        <f t="shared" si="34"/>
        <v>0</v>
      </c>
    </row>
    <row r="95" spans="1:14" x14ac:dyDescent="0.2">
      <c r="A95" s="6" t="s">
        <v>47</v>
      </c>
      <c r="B95" s="78"/>
      <c r="E95" s="102"/>
      <c r="F95" s="102"/>
      <c r="G95" s="102"/>
      <c r="H95" s="102"/>
      <c r="I95" s="102"/>
      <c r="J95" s="102"/>
      <c r="K95" s="102"/>
      <c r="L95" s="102"/>
      <c r="M95" s="93"/>
    </row>
    <row r="96" spans="1:14" x14ac:dyDescent="0.2">
      <c r="A96" s="6" t="s">
        <v>48</v>
      </c>
      <c r="B96" s="2">
        <f t="shared" ref="B96:D96" si="36">+B89+B94</f>
        <v>61782</v>
      </c>
      <c r="C96" s="16">
        <f t="shared" ref="C96:M96" si="37">+C89+C94</f>
        <v>-95500</v>
      </c>
      <c r="D96" s="40">
        <f t="shared" si="36"/>
        <v>0</v>
      </c>
      <c r="E96" s="102">
        <f t="shared" si="37"/>
        <v>0</v>
      </c>
      <c r="F96" s="102">
        <f t="shared" si="37"/>
        <v>0</v>
      </c>
      <c r="G96" s="102">
        <f t="shared" si="37"/>
        <v>0</v>
      </c>
      <c r="H96" s="102">
        <f t="shared" si="37"/>
        <v>0</v>
      </c>
      <c r="I96" s="102">
        <f t="shared" ref="I96" si="38">+I89+I94</f>
        <v>0</v>
      </c>
      <c r="J96" s="102">
        <f t="shared" si="37"/>
        <v>0</v>
      </c>
      <c r="K96" s="102">
        <f t="shared" si="37"/>
        <v>0</v>
      </c>
      <c r="L96" s="102">
        <f t="shared" si="37"/>
        <v>0</v>
      </c>
      <c r="M96" s="93">
        <f t="shared" si="37"/>
        <v>0</v>
      </c>
    </row>
    <row r="97" spans="1:13" x14ac:dyDescent="0.2">
      <c r="A97" s="4"/>
      <c r="B97" s="2"/>
      <c r="E97" s="102"/>
      <c r="F97" s="102"/>
      <c r="G97" s="102"/>
      <c r="H97" s="102"/>
      <c r="I97" s="102"/>
      <c r="J97" s="102"/>
      <c r="K97" s="102"/>
      <c r="L97" s="102"/>
      <c r="M97" s="93"/>
    </row>
    <row r="98" spans="1:13" ht="13.5" customHeight="1" x14ac:dyDescent="0.2">
      <c r="A98" s="4" t="s">
        <v>49</v>
      </c>
      <c r="B98" s="10">
        <v>1467383</v>
      </c>
      <c r="C98" s="134">
        <f>+B99</f>
        <v>1529165</v>
      </c>
      <c r="D98" s="135">
        <f>+C99</f>
        <v>1433665</v>
      </c>
      <c r="E98" s="136"/>
      <c r="F98" s="136"/>
      <c r="G98" s="136"/>
      <c r="H98" s="136"/>
      <c r="I98" s="136"/>
      <c r="J98" s="136"/>
      <c r="K98" s="136"/>
      <c r="L98" s="136"/>
      <c r="M98" s="137">
        <f>SUM(D98:L98)</f>
        <v>1433665</v>
      </c>
    </row>
    <row r="99" spans="1:13" ht="13.5" thickBot="1" x14ac:dyDescent="0.25">
      <c r="A99" s="6" t="s">
        <v>50</v>
      </c>
      <c r="B99" s="11">
        <f>SUM(B96:B98)</f>
        <v>1529165</v>
      </c>
      <c r="C99" s="20">
        <f t="shared" ref="C99:M99" si="39">SUM(C96:C98)</f>
        <v>1433665</v>
      </c>
      <c r="D99" s="138">
        <f t="shared" ref="D99" si="40">SUM(D96:D98)</f>
        <v>1433665</v>
      </c>
      <c r="E99" s="103" t="s">
        <v>146</v>
      </c>
      <c r="F99" s="103" t="s">
        <v>146</v>
      </c>
      <c r="G99" s="103" t="s">
        <v>146</v>
      </c>
      <c r="H99" s="103" t="s">
        <v>146</v>
      </c>
      <c r="I99" s="103" t="s">
        <v>146</v>
      </c>
      <c r="J99" s="103" t="s">
        <v>146</v>
      </c>
      <c r="K99" s="103" t="s">
        <v>146</v>
      </c>
      <c r="L99" s="103" t="s">
        <v>146</v>
      </c>
      <c r="M99" s="103">
        <f t="shared" si="39"/>
        <v>1433665</v>
      </c>
    </row>
    <row r="100" spans="1:13" ht="13.5" thickTop="1" x14ac:dyDescent="0.2">
      <c r="A100" s="6"/>
      <c r="B100" s="139"/>
      <c r="C100" s="140"/>
      <c r="D100" s="141"/>
      <c r="E100" s="142"/>
      <c r="F100" s="142"/>
      <c r="G100" s="142"/>
      <c r="H100" s="142"/>
      <c r="I100" s="142"/>
      <c r="J100" s="142"/>
      <c r="K100" s="142"/>
      <c r="L100" s="142"/>
      <c r="M100" s="142"/>
    </row>
    <row r="101" spans="1:13" x14ac:dyDescent="0.2">
      <c r="A101" s="6" t="s">
        <v>154</v>
      </c>
      <c r="B101" s="78">
        <f t="shared" ref="B101:M101" si="41">+B27+B34+B39+B45+B52+B59+B66+B73+B84</f>
        <v>96798</v>
      </c>
      <c r="C101" s="24">
        <f t="shared" si="41"/>
        <v>119500</v>
      </c>
      <c r="D101" s="40">
        <f t="shared" ref="D101" si="42">+D27+D34+D39+D45+D52+D59+D66+D73+D84</f>
        <v>167000</v>
      </c>
      <c r="E101" s="40">
        <f t="shared" si="41"/>
        <v>0</v>
      </c>
      <c r="F101" s="40">
        <f t="shared" si="41"/>
        <v>0</v>
      </c>
      <c r="G101" s="40">
        <f t="shared" si="41"/>
        <v>0</v>
      </c>
      <c r="H101" s="40">
        <f t="shared" si="41"/>
        <v>0</v>
      </c>
      <c r="I101" s="40">
        <f t="shared" si="41"/>
        <v>0</v>
      </c>
      <c r="J101" s="40">
        <f t="shared" si="41"/>
        <v>0</v>
      </c>
      <c r="K101" s="40">
        <f t="shared" si="41"/>
        <v>0</v>
      </c>
      <c r="L101" s="40">
        <f t="shared" si="41"/>
        <v>0</v>
      </c>
      <c r="M101" s="40">
        <f t="shared" si="41"/>
        <v>167000</v>
      </c>
    </row>
    <row r="102" spans="1:13" x14ac:dyDescent="0.2">
      <c r="A102" s="6" t="s">
        <v>155</v>
      </c>
      <c r="B102" s="78">
        <f t="shared" ref="B102:M102" si="43">+B28+B46+B53+B60+B67+B74+B85</f>
        <v>0</v>
      </c>
      <c r="C102" s="24">
        <f t="shared" si="43"/>
        <v>0</v>
      </c>
      <c r="D102" s="40">
        <f t="shared" ref="D102" si="44">+D28+D46+D53+D60+D67+D74+D85</f>
        <v>0</v>
      </c>
      <c r="E102" s="40">
        <f t="shared" si="43"/>
        <v>0</v>
      </c>
      <c r="F102" s="40">
        <f t="shared" si="43"/>
        <v>0</v>
      </c>
      <c r="G102" s="40">
        <f t="shared" si="43"/>
        <v>0</v>
      </c>
      <c r="H102" s="40">
        <f t="shared" si="43"/>
        <v>0</v>
      </c>
      <c r="I102" s="40">
        <f t="shared" si="43"/>
        <v>0</v>
      </c>
      <c r="J102" s="40">
        <f t="shared" si="43"/>
        <v>0</v>
      </c>
      <c r="K102" s="40">
        <f t="shared" si="43"/>
        <v>0</v>
      </c>
      <c r="L102" s="40">
        <f t="shared" si="43"/>
        <v>0</v>
      </c>
      <c r="M102" s="40">
        <f t="shared" si="43"/>
        <v>0</v>
      </c>
    </row>
    <row r="103" spans="1:13" ht="13.5" customHeight="1" x14ac:dyDescent="0.2">
      <c r="B103" s="109"/>
      <c r="E103" s="102"/>
      <c r="F103" s="102"/>
      <c r="G103" s="102"/>
      <c r="H103" s="102"/>
      <c r="I103" s="102"/>
      <c r="J103" s="102"/>
      <c r="K103" s="102"/>
      <c r="L103" s="102"/>
      <c r="M103" s="117"/>
    </row>
    <row r="104" spans="1:13" ht="13.5" customHeight="1" x14ac:dyDescent="0.2">
      <c r="B104" s="109"/>
      <c r="C104" s="188"/>
      <c r="D104" s="40"/>
      <c r="F104" s="102"/>
      <c r="G104" s="102"/>
      <c r="H104" s="78"/>
      <c r="I104" s="102"/>
      <c r="J104" s="102"/>
      <c r="K104" s="102"/>
      <c r="L104" s="102"/>
      <c r="M104" s="117"/>
    </row>
    <row r="105" spans="1:13" x14ac:dyDescent="0.2">
      <c r="B105" s="109"/>
      <c r="F105" s="102"/>
      <c r="G105" s="102"/>
      <c r="H105" s="78"/>
      <c r="I105" s="102"/>
      <c r="J105" s="102"/>
      <c r="K105" s="102"/>
      <c r="L105" s="102"/>
      <c r="M105" s="117"/>
    </row>
    <row r="106" spans="1:13" x14ac:dyDescent="0.2">
      <c r="B106" s="109"/>
      <c r="D106" s="143"/>
      <c r="F106" s="102"/>
      <c r="G106" s="102"/>
      <c r="H106" s="78"/>
      <c r="I106" s="102"/>
      <c r="J106" s="102"/>
      <c r="K106" s="102"/>
      <c r="L106" s="102"/>
      <c r="M106" s="117"/>
    </row>
    <row r="107" spans="1:13" x14ac:dyDescent="0.2">
      <c r="B107" s="109"/>
      <c r="D107" s="143"/>
      <c r="F107" s="102"/>
      <c r="G107" s="102"/>
      <c r="H107" s="12"/>
      <c r="I107" s="102"/>
      <c r="J107" s="102"/>
      <c r="K107" s="102"/>
      <c r="L107" s="102"/>
      <c r="M107" s="117"/>
    </row>
    <row r="108" spans="1:13" x14ac:dyDescent="0.2">
      <c r="B108" s="109"/>
      <c r="D108" s="143"/>
      <c r="F108" s="102"/>
      <c r="G108" s="102"/>
      <c r="H108" s="12"/>
      <c r="I108" s="102"/>
      <c r="J108" s="102"/>
      <c r="K108" s="102"/>
      <c r="L108" s="102"/>
      <c r="M108" s="117"/>
    </row>
    <row r="109" spans="1:13" x14ac:dyDescent="0.2">
      <c r="B109" s="109"/>
      <c r="D109" s="143"/>
      <c r="E109" s="102"/>
      <c r="F109" s="102"/>
      <c r="G109" s="102"/>
      <c r="H109" s="12"/>
      <c r="I109" s="102"/>
      <c r="J109" s="102"/>
      <c r="K109" s="102"/>
      <c r="L109" s="102"/>
      <c r="M109" s="117"/>
    </row>
    <row r="110" spans="1:13" x14ac:dyDescent="0.2">
      <c r="B110" s="78"/>
      <c r="D110" s="183"/>
      <c r="E110" s="102"/>
      <c r="F110" s="102"/>
      <c r="G110" s="102"/>
      <c r="H110" s="12"/>
      <c r="I110" s="102"/>
      <c r="J110" s="102"/>
      <c r="K110" s="102"/>
      <c r="L110" s="102"/>
      <c r="M110" s="117"/>
    </row>
    <row r="111" spans="1:13" x14ac:dyDescent="0.2">
      <c r="B111" s="78"/>
      <c r="E111" s="102"/>
      <c r="F111" s="102"/>
      <c r="G111" s="102"/>
      <c r="H111" s="12"/>
      <c r="I111" s="102"/>
      <c r="J111" s="102"/>
      <c r="K111" s="102"/>
      <c r="L111" s="102"/>
      <c r="M111" s="117"/>
    </row>
    <row r="112" spans="1:13" x14ac:dyDescent="0.2">
      <c r="B112" s="78"/>
      <c r="E112" s="102"/>
      <c r="F112" s="102"/>
      <c r="G112" s="102"/>
      <c r="H112" s="102"/>
      <c r="I112" s="102"/>
      <c r="J112" s="102"/>
      <c r="K112" s="102"/>
      <c r="L112" s="102"/>
      <c r="M112" s="117"/>
    </row>
    <row r="113" spans="2:13" x14ac:dyDescent="0.2">
      <c r="B113" s="78"/>
      <c r="E113" s="102"/>
      <c r="F113" s="102"/>
      <c r="G113" s="102"/>
      <c r="H113" s="102"/>
      <c r="I113" s="102"/>
      <c r="J113" s="102"/>
      <c r="K113" s="102"/>
      <c r="L113" s="102"/>
      <c r="M113" s="117"/>
    </row>
    <row r="114" spans="2:13" x14ac:dyDescent="0.2">
      <c r="B114" s="78"/>
      <c r="E114" s="102"/>
      <c r="F114" s="102"/>
      <c r="G114" s="102"/>
      <c r="H114" s="102"/>
      <c r="I114" s="102"/>
      <c r="J114" s="102"/>
      <c r="K114" s="102"/>
      <c r="L114" s="102"/>
      <c r="M114" s="117"/>
    </row>
    <row r="115" spans="2:13" x14ac:dyDescent="0.2">
      <c r="B115" s="78"/>
      <c r="E115" s="102"/>
      <c r="F115" s="102"/>
      <c r="G115" s="102"/>
      <c r="H115" s="102"/>
      <c r="I115" s="102"/>
      <c r="J115" s="102"/>
      <c r="K115" s="102"/>
      <c r="L115" s="102"/>
      <c r="M115" s="117"/>
    </row>
    <row r="116" spans="2:13" x14ac:dyDescent="0.2">
      <c r="B116" s="78"/>
    </row>
    <row r="117" spans="2:13" x14ac:dyDescent="0.2">
      <c r="B117" s="78"/>
    </row>
    <row r="118" spans="2:13" x14ac:dyDescent="0.2">
      <c r="B118" s="78"/>
    </row>
  </sheetData>
  <phoneticPr fontId="6" type="noConversion"/>
  <printOptions horizontalCentered="1" verticalCentered="1"/>
  <pageMargins left="0" right="0" top="0" bottom="0" header="0.05" footer="0.05"/>
  <pageSetup scale="50" orientation="portrait" r:id="rId1"/>
  <headerFooter>
    <oddHeader>&amp;R&amp;P of &amp;N</oddHeader>
    <oddFooter>&amp;L&amp;D  &amp;T&amp;R&amp;Z&amp;F</oddFooter>
  </headerFooter>
  <ignoredErrors>
    <ignoredError sqref="M9:M1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E19B-B3EA-4636-AE37-DD49C3D0855E}">
  <sheetPr>
    <pageSetUpPr fitToPage="1"/>
  </sheetPr>
  <dimension ref="A1:I34"/>
  <sheetViews>
    <sheetView zoomScaleNormal="100" workbookViewId="0">
      <selection activeCell="D9" sqref="D9"/>
    </sheetView>
  </sheetViews>
  <sheetFormatPr defaultColWidth="9.140625" defaultRowHeight="12.75" x14ac:dyDescent="0.2"/>
  <cols>
    <col min="1" max="1" width="48.85546875" style="147" bestFit="1" customWidth="1"/>
    <col min="2" max="2" width="11.140625" style="151" bestFit="1" customWidth="1"/>
    <col min="3" max="3" width="11.5703125" style="152" bestFit="1" customWidth="1"/>
    <col min="4" max="4" width="11.5703125" style="150" customWidth="1"/>
    <col min="5" max="8" width="11.5703125" style="145" bestFit="1" customWidth="1"/>
    <col min="9" max="9" width="11.5703125" style="146" bestFit="1" customWidth="1"/>
    <col min="10" max="16384" width="9.140625" style="147"/>
  </cols>
  <sheetData>
    <row r="1" spans="1:9" ht="15.75" x14ac:dyDescent="0.25">
      <c r="A1" s="1" t="s">
        <v>0</v>
      </c>
      <c r="B1" s="105" t="s">
        <v>151</v>
      </c>
      <c r="C1" s="24"/>
      <c r="D1" s="156" t="s">
        <v>51</v>
      </c>
    </row>
    <row r="2" spans="1:9" ht="15.75" x14ac:dyDescent="0.25">
      <c r="A2" s="1" t="s">
        <v>54</v>
      </c>
      <c r="B2" s="105" t="s">
        <v>152</v>
      </c>
      <c r="C2" s="24"/>
      <c r="D2" s="205" t="s">
        <v>52</v>
      </c>
    </row>
    <row r="3" spans="1:9" ht="15.75" x14ac:dyDescent="0.25">
      <c r="A3" s="1" t="str">
        <f>+SA!A3</f>
        <v>For the Year Ended June 30, 2027</v>
      </c>
      <c r="B3" s="105" t="s">
        <v>153</v>
      </c>
      <c r="C3" s="24"/>
      <c r="D3" s="156" t="s">
        <v>53</v>
      </c>
    </row>
    <row r="4" spans="1:9" ht="15.75" x14ac:dyDescent="0.25">
      <c r="A4" s="1"/>
      <c r="B4" s="105"/>
      <c r="C4" s="24"/>
      <c r="D4" s="156"/>
    </row>
    <row r="5" spans="1:9" x14ac:dyDescent="0.2">
      <c r="A5" s="3"/>
      <c r="B5" s="21" t="s">
        <v>55</v>
      </c>
      <c r="C5" s="17" t="str">
        <f>+B5</f>
        <v>CEMETERY</v>
      </c>
      <c r="D5" s="28" t="s">
        <v>55</v>
      </c>
      <c r="E5" s="28" t="s">
        <v>118</v>
      </c>
      <c r="F5" s="28" t="s">
        <v>118</v>
      </c>
      <c r="G5" s="28" t="s">
        <v>118</v>
      </c>
      <c r="H5" s="28" t="s">
        <v>118</v>
      </c>
      <c r="I5" s="28" t="s">
        <v>116</v>
      </c>
    </row>
    <row r="6" spans="1:9" x14ac:dyDescent="0.2">
      <c r="A6" s="3"/>
      <c r="B6" s="22" t="s">
        <v>56</v>
      </c>
      <c r="C6" s="18" t="str">
        <f>+B6</f>
        <v>CARE FUND</v>
      </c>
      <c r="D6" s="29" t="s">
        <v>56</v>
      </c>
      <c r="E6" s="29" t="s">
        <v>119</v>
      </c>
      <c r="F6" s="29" t="s">
        <v>119</v>
      </c>
      <c r="G6" s="29" t="s">
        <v>119</v>
      </c>
      <c r="H6" s="29" t="s">
        <v>119</v>
      </c>
      <c r="I6" s="29" t="s">
        <v>114</v>
      </c>
    </row>
    <row r="7" spans="1:9" x14ac:dyDescent="0.2">
      <c r="A7" s="3"/>
      <c r="B7" s="22" t="s">
        <v>5</v>
      </c>
      <c r="C7" s="18" t="s">
        <v>3</v>
      </c>
      <c r="D7" s="29" t="s">
        <v>3</v>
      </c>
      <c r="E7" s="29" t="s">
        <v>106</v>
      </c>
      <c r="F7" s="29" t="s">
        <v>106</v>
      </c>
      <c r="G7" s="29" t="s">
        <v>106</v>
      </c>
      <c r="H7" s="29" t="s">
        <v>106</v>
      </c>
      <c r="I7" s="29" t="s">
        <v>120</v>
      </c>
    </row>
    <row r="8" spans="1:9" x14ac:dyDescent="0.2">
      <c r="A8" s="4" t="s">
        <v>6</v>
      </c>
      <c r="B8" s="23" t="str">
        <f>+SA!B8</f>
        <v>FY 2025</v>
      </c>
      <c r="C8" s="19" t="str">
        <f>+SA!C8</f>
        <v>FY 2026</v>
      </c>
      <c r="D8" s="30" t="str">
        <f>+GF!D8</f>
        <v>FY2027</v>
      </c>
      <c r="E8" s="148" t="s">
        <v>110</v>
      </c>
      <c r="F8" s="148" t="s">
        <v>111</v>
      </c>
      <c r="G8" s="148" t="s">
        <v>112</v>
      </c>
      <c r="H8" s="148" t="s">
        <v>113</v>
      </c>
      <c r="I8" s="30" t="str">
        <f>+D8</f>
        <v>FY2027</v>
      </c>
    </row>
    <row r="9" spans="1:9" x14ac:dyDescent="0.2">
      <c r="A9" s="149" t="s">
        <v>57</v>
      </c>
      <c r="B9" s="5">
        <v>1400</v>
      </c>
      <c r="C9" s="34">
        <v>1500</v>
      </c>
      <c r="D9" s="41">
        <v>1500</v>
      </c>
      <c r="I9" s="41">
        <f>SUM(D9:H9)</f>
        <v>1500</v>
      </c>
    </row>
    <row r="10" spans="1:9" x14ac:dyDescent="0.2">
      <c r="A10" s="149" t="s">
        <v>58</v>
      </c>
      <c r="B10" s="5">
        <v>0</v>
      </c>
      <c r="C10" s="34">
        <v>0</v>
      </c>
      <c r="D10" s="41">
        <v>0</v>
      </c>
      <c r="I10" s="41">
        <f>SUM(D10:H10)</f>
        <v>0</v>
      </c>
    </row>
    <row r="11" spans="1:9" x14ac:dyDescent="0.2">
      <c r="A11" s="6" t="s">
        <v>16</v>
      </c>
      <c r="B11" s="7">
        <f>SUM(B9:B10)</f>
        <v>1400</v>
      </c>
      <c r="C11" s="15">
        <f>SUM(C9:C10)</f>
        <v>1500</v>
      </c>
      <c r="D11" s="31">
        <f>SUM(D9:D10)</f>
        <v>1500</v>
      </c>
      <c r="E11" s="31">
        <f t="shared" ref="E11:I11" si="0">SUM(E9:E10)</f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1500</v>
      </c>
    </row>
    <row r="12" spans="1:9" x14ac:dyDescent="0.2">
      <c r="A12" s="3"/>
      <c r="B12" s="2"/>
      <c r="C12" s="24"/>
      <c r="D12" s="40"/>
    </row>
    <row r="13" spans="1:9" x14ac:dyDescent="0.2">
      <c r="A13" s="4" t="s">
        <v>17</v>
      </c>
      <c r="B13" s="2"/>
      <c r="C13" s="24"/>
      <c r="D13" s="40"/>
    </row>
    <row r="14" spans="1:9" x14ac:dyDescent="0.2">
      <c r="A14" s="6" t="s">
        <v>59</v>
      </c>
      <c r="B14" s="2"/>
      <c r="C14" s="24"/>
      <c r="D14" s="40"/>
    </row>
    <row r="15" spans="1:9" x14ac:dyDescent="0.2">
      <c r="A15" s="4" t="s">
        <v>19</v>
      </c>
      <c r="B15" s="5">
        <v>0</v>
      </c>
      <c r="C15" s="34">
        <v>0</v>
      </c>
      <c r="D15" s="41">
        <v>0</v>
      </c>
      <c r="I15" s="41">
        <f>SUM(D15:H15)</f>
        <v>0</v>
      </c>
    </row>
    <row r="16" spans="1:9" x14ac:dyDescent="0.2">
      <c r="A16" s="4" t="s">
        <v>20</v>
      </c>
      <c r="B16" s="77">
        <v>0</v>
      </c>
      <c r="C16" s="34">
        <v>0</v>
      </c>
      <c r="D16" s="41">
        <v>0</v>
      </c>
      <c r="I16" s="41">
        <f t="shared" ref="I16:I19" si="1">SUM(D16:H16)</f>
        <v>0</v>
      </c>
    </row>
    <row r="17" spans="1:9" x14ac:dyDescent="0.2">
      <c r="A17" s="4" t="s">
        <v>21</v>
      </c>
      <c r="B17" s="5">
        <v>0</v>
      </c>
      <c r="C17" s="34">
        <v>0</v>
      </c>
      <c r="D17" s="41">
        <v>0</v>
      </c>
      <c r="I17" s="41">
        <f t="shared" si="1"/>
        <v>0</v>
      </c>
    </row>
    <row r="18" spans="1:9" x14ac:dyDescent="0.2">
      <c r="A18" s="149" t="s">
        <v>22</v>
      </c>
      <c r="B18" s="5">
        <v>0</v>
      </c>
      <c r="C18" s="34">
        <v>0</v>
      </c>
      <c r="D18" s="41">
        <v>0</v>
      </c>
      <c r="I18" s="41">
        <f t="shared" si="1"/>
        <v>0</v>
      </c>
    </row>
    <row r="19" spans="1:9" x14ac:dyDescent="0.2">
      <c r="A19" s="149" t="s">
        <v>23</v>
      </c>
      <c r="B19" s="5">
        <v>0</v>
      </c>
      <c r="C19" s="34">
        <v>0</v>
      </c>
      <c r="D19" s="41">
        <v>0</v>
      </c>
      <c r="I19" s="41">
        <f t="shared" si="1"/>
        <v>0</v>
      </c>
    </row>
    <row r="20" spans="1:9" x14ac:dyDescent="0.2">
      <c r="A20" s="12" t="s">
        <v>60</v>
      </c>
      <c r="B20" s="7">
        <f t="shared" ref="B20" si="2">SUM(B14:B19)</f>
        <v>0</v>
      </c>
      <c r="C20" s="35">
        <f t="shared" ref="C20:I20" si="3">SUM(C14:C19)</f>
        <v>0</v>
      </c>
      <c r="D20" s="42">
        <f t="shared" si="3"/>
        <v>0</v>
      </c>
      <c r="E20" s="42">
        <f t="shared" si="3"/>
        <v>0</v>
      </c>
      <c r="F20" s="42">
        <f t="shared" si="3"/>
        <v>0</v>
      </c>
      <c r="G20" s="42">
        <f t="shared" si="3"/>
        <v>0</v>
      </c>
      <c r="H20" s="42">
        <f t="shared" si="3"/>
        <v>0</v>
      </c>
      <c r="I20" s="42">
        <f t="shared" si="3"/>
        <v>0</v>
      </c>
    </row>
    <row r="21" spans="1:9" x14ac:dyDescent="0.2">
      <c r="A21" s="3"/>
      <c r="B21" s="8"/>
      <c r="C21" s="36"/>
      <c r="D21" s="43"/>
    </row>
    <row r="22" spans="1:9" s="154" customFormat="1" x14ac:dyDescent="0.2">
      <c r="A22" s="6" t="s">
        <v>42</v>
      </c>
      <c r="B22" s="78">
        <f t="shared" ref="B22" si="4">+B11-B20</f>
        <v>1400</v>
      </c>
      <c r="C22" s="37">
        <f t="shared" ref="C22:I22" si="5">+C11-C20</f>
        <v>1500</v>
      </c>
      <c r="D22" s="44">
        <f t="shared" si="5"/>
        <v>1500</v>
      </c>
      <c r="E22" s="44">
        <f t="shared" si="5"/>
        <v>0</v>
      </c>
      <c r="F22" s="44">
        <f t="shared" si="5"/>
        <v>0</v>
      </c>
      <c r="G22" s="44">
        <f t="shared" si="5"/>
        <v>0</v>
      </c>
      <c r="H22" s="44">
        <f t="shared" si="5"/>
        <v>0</v>
      </c>
      <c r="I22" s="44">
        <f t="shared" si="5"/>
        <v>1500</v>
      </c>
    </row>
    <row r="23" spans="1:9" x14ac:dyDescent="0.2">
      <c r="A23" s="3"/>
      <c r="B23" s="2"/>
      <c r="C23" s="24"/>
      <c r="D23" s="40"/>
    </row>
    <row r="24" spans="1:9" x14ac:dyDescent="0.2">
      <c r="A24" s="4" t="s">
        <v>43</v>
      </c>
      <c r="B24" s="2"/>
      <c r="C24" s="24"/>
      <c r="D24" s="40"/>
    </row>
    <row r="25" spans="1:9" x14ac:dyDescent="0.2">
      <c r="A25" s="4" t="s">
        <v>44</v>
      </c>
      <c r="B25" s="5">
        <v>0</v>
      </c>
      <c r="C25" s="25">
        <v>0</v>
      </c>
      <c r="D25" s="45"/>
      <c r="I25" s="45">
        <f>SUM(D25:H25)</f>
        <v>0</v>
      </c>
    </row>
    <row r="26" spans="1:9" x14ac:dyDescent="0.2">
      <c r="A26" s="4" t="s">
        <v>45</v>
      </c>
      <c r="B26" s="9">
        <v>0</v>
      </c>
      <c r="C26" s="27">
        <v>0</v>
      </c>
      <c r="D26" s="46"/>
      <c r="I26" s="46">
        <f>SUM(D26:H26)</f>
        <v>0</v>
      </c>
    </row>
    <row r="27" spans="1:9" x14ac:dyDescent="0.2">
      <c r="A27" s="4" t="s">
        <v>46</v>
      </c>
      <c r="B27" s="2">
        <f t="shared" ref="B27" si="6">SUM(B25:B26)</f>
        <v>0</v>
      </c>
      <c r="C27" s="24">
        <f t="shared" ref="C27:I27" si="7">SUM(C25:C26)</f>
        <v>0</v>
      </c>
      <c r="D27" s="40">
        <f t="shared" si="7"/>
        <v>0</v>
      </c>
      <c r="E27" s="31">
        <f t="shared" si="7"/>
        <v>0</v>
      </c>
      <c r="F27" s="31">
        <f t="shared" si="7"/>
        <v>0</v>
      </c>
      <c r="G27" s="31">
        <f t="shared" si="7"/>
        <v>0</v>
      </c>
      <c r="H27" s="31">
        <f t="shared" si="7"/>
        <v>0</v>
      </c>
      <c r="I27" s="31">
        <f t="shared" si="7"/>
        <v>0</v>
      </c>
    </row>
    <row r="28" spans="1:9" x14ac:dyDescent="0.2">
      <c r="A28" s="4"/>
      <c r="B28" s="2"/>
      <c r="C28" s="24"/>
      <c r="D28" s="40"/>
    </row>
    <row r="29" spans="1:9" x14ac:dyDescent="0.2">
      <c r="A29" s="4" t="s">
        <v>47</v>
      </c>
    </row>
    <row r="30" spans="1:9" x14ac:dyDescent="0.2">
      <c r="A30" s="4" t="s">
        <v>48</v>
      </c>
      <c r="B30" s="10">
        <f t="shared" ref="B30:D30" si="8">+B22+B27</f>
        <v>1400</v>
      </c>
      <c r="C30" s="38">
        <f t="shared" ref="C30:I30" si="9">+C22+C27</f>
        <v>1500</v>
      </c>
      <c r="D30" s="47">
        <f t="shared" si="8"/>
        <v>1500</v>
      </c>
      <c r="E30" s="47">
        <f t="shared" si="9"/>
        <v>0</v>
      </c>
      <c r="F30" s="47">
        <f t="shared" si="9"/>
        <v>0</v>
      </c>
      <c r="G30" s="47">
        <f t="shared" si="9"/>
        <v>0</v>
      </c>
      <c r="H30" s="47">
        <f t="shared" si="9"/>
        <v>0</v>
      </c>
      <c r="I30" s="47">
        <f t="shared" si="9"/>
        <v>1500</v>
      </c>
    </row>
    <row r="31" spans="1:9" x14ac:dyDescent="0.2">
      <c r="A31" s="4"/>
      <c r="B31" s="2"/>
      <c r="C31" s="39"/>
      <c r="D31" s="48"/>
    </row>
    <row r="32" spans="1:9" x14ac:dyDescent="0.2">
      <c r="A32" s="4" t="s">
        <v>49</v>
      </c>
      <c r="B32" s="10">
        <v>21787</v>
      </c>
      <c r="C32" s="189">
        <f>+B33</f>
        <v>23187</v>
      </c>
      <c r="D32" s="50">
        <f>+C33</f>
        <v>24687</v>
      </c>
      <c r="E32" s="50"/>
      <c r="F32" s="50"/>
      <c r="G32" s="50"/>
      <c r="H32" s="50"/>
      <c r="I32" s="50">
        <f>SUM(D32:H32)</f>
        <v>24687</v>
      </c>
    </row>
    <row r="33" spans="1:9" ht="13.5" thickBot="1" x14ac:dyDescent="0.25">
      <c r="A33" s="6" t="s">
        <v>50</v>
      </c>
      <c r="B33" s="11">
        <f>SUM(B30:B32)</f>
        <v>23187</v>
      </c>
      <c r="C33" s="190">
        <f t="shared" ref="C33:I33" si="10">SUM(C30:C32)</f>
        <v>24687</v>
      </c>
      <c r="D33" s="51">
        <f t="shared" ref="D33" si="11">SUM(D30:D32)</f>
        <v>26187</v>
      </c>
      <c r="E33" s="75" t="s">
        <v>146</v>
      </c>
      <c r="F33" s="75" t="s">
        <v>146</v>
      </c>
      <c r="G33" s="75" t="s">
        <v>146</v>
      </c>
      <c r="H33" s="75" t="s">
        <v>146</v>
      </c>
      <c r="I33" s="51">
        <f t="shared" si="10"/>
        <v>26187</v>
      </c>
    </row>
    <row r="34" spans="1:9" ht="13.5" thickTop="1" x14ac:dyDescent="0.2"/>
  </sheetData>
  <phoneticPr fontId="6" type="noConversion"/>
  <pageMargins left="0.25" right="0.25" top="0.25" bottom="0.75" header="0.3" footer="0.3"/>
  <pageSetup scale="72" orientation="portrait" r:id="rId1"/>
  <headerFooter>
    <oddFooter>&amp;L&amp;D  &amp;T&amp;R&amp;Z&amp;F</oddFooter>
  </headerFooter>
  <ignoredErrors>
    <ignoredError sqref="C30 E30:H30 D30:D32 C32" unlockedFormula="1"/>
    <ignoredError sqref="I9:I14 I31 I20:I29 I33:I34" formulaRange="1"/>
    <ignoredError sqref="I30 I15:I19 I32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0998-485E-408D-AFFB-6F3B1F428E6B}">
  <sheetPr>
    <pageSetUpPr fitToPage="1"/>
  </sheetPr>
  <dimension ref="A1:I38"/>
  <sheetViews>
    <sheetView topLeftCell="B1" zoomScaleNormal="100" workbookViewId="0">
      <selection activeCell="D9" sqref="D9"/>
    </sheetView>
  </sheetViews>
  <sheetFormatPr defaultColWidth="9.140625" defaultRowHeight="12.75" x14ac:dyDescent="0.2"/>
  <cols>
    <col min="1" max="1" width="48.85546875" style="147" bestFit="1" customWidth="1"/>
    <col min="2" max="2" width="12.28515625" style="147" bestFit="1" customWidth="1"/>
    <col min="3" max="3" width="12.5703125" style="201" bestFit="1" customWidth="1"/>
    <col min="4" max="4" width="12.5703125" style="153" customWidth="1"/>
    <col min="5" max="8" width="12.5703125" style="145" bestFit="1" customWidth="1"/>
    <col min="9" max="9" width="11" style="146" bestFit="1" customWidth="1"/>
    <col min="10" max="16384" width="9.140625" style="147"/>
  </cols>
  <sheetData>
    <row r="1" spans="1:9" ht="15.75" x14ac:dyDescent="0.25">
      <c r="A1" s="1" t="s">
        <v>0</v>
      </c>
      <c r="B1" s="105" t="s">
        <v>151</v>
      </c>
      <c r="C1" s="16"/>
      <c r="D1" s="203" t="s">
        <v>51</v>
      </c>
      <c r="E1" s="107"/>
      <c r="F1" s="107"/>
      <c r="G1" s="107"/>
      <c r="H1" s="107"/>
      <c r="I1" s="108"/>
    </row>
    <row r="2" spans="1:9" ht="15.75" x14ac:dyDescent="0.25">
      <c r="A2" s="1" t="s">
        <v>61</v>
      </c>
      <c r="B2" s="105" t="s">
        <v>152</v>
      </c>
      <c r="C2" s="16"/>
      <c r="D2" s="205" t="s">
        <v>52</v>
      </c>
      <c r="E2" s="107"/>
      <c r="F2" s="107"/>
      <c r="G2" s="107"/>
      <c r="H2" s="107"/>
      <c r="I2" s="108"/>
    </row>
    <row r="3" spans="1:9" ht="15.75" x14ac:dyDescent="0.25">
      <c r="A3" s="1" t="str">
        <f>+GF!A3</f>
        <v>For the Year Ended June 30, 2027</v>
      </c>
      <c r="B3" s="105" t="s">
        <v>153</v>
      </c>
      <c r="C3" s="16"/>
      <c r="D3" s="156" t="s">
        <v>53</v>
      </c>
      <c r="E3" s="107"/>
      <c r="F3" s="107"/>
      <c r="G3" s="107"/>
      <c r="H3" s="107"/>
      <c r="I3" s="108"/>
    </row>
    <row r="4" spans="1:9" ht="15.75" x14ac:dyDescent="0.25">
      <c r="A4" s="1"/>
      <c r="B4" s="105"/>
      <c r="C4" s="16"/>
      <c r="D4" s="156"/>
      <c r="E4" s="107"/>
      <c r="F4" s="107"/>
      <c r="G4" s="107"/>
      <c r="H4" s="107"/>
      <c r="I4" s="108"/>
    </row>
    <row r="5" spans="1:9" x14ac:dyDescent="0.2">
      <c r="A5" s="3"/>
      <c r="B5" s="165" t="s">
        <v>62</v>
      </c>
      <c r="C5" s="17" t="str">
        <f>+B5</f>
        <v>STREET &amp;</v>
      </c>
      <c r="D5" s="28" t="s">
        <v>62</v>
      </c>
      <c r="E5" s="28" t="s">
        <v>107</v>
      </c>
      <c r="F5" s="28" t="s">
        <v>107</v>
      </c>
      <c r="G5" s="28" t="s">
        <v>107</v>
      </c>
      <c r="H5" s="28" t="s">
        <v>107</v>
      </c>
      <c r="I5" s="28" t="s">
        <v>114</v>
      </c>
    </row>
    <row r="6" spans="1:9" x14ac:dyDescent="0.2">
      <c r="A6" s="109"/>
      <c r="B6" s="166" t="s">
        <v>63</v>
      </c>
      <c r="C6" s="18" t="str">
        <f>+B6</f>
        <v>ALLEY FUND</v>
      </c>
      <c r="D6" s="29" t="s">
        <v>63</v>
      </c>
      <c r="E6" s="29" t="s">
        <v>108</v>
      </c>
      <c r="F6" s="29" t="s">
        <v>108</v>
      </c>
      <c r="G6" s="29" t="s">
        <v>108</v>
      </c>
      <c r="H6" s="29" t="s">
        <v>108</v>
      </c>
      <c r="I6" s="29" t="s">
        <v>117</v>
      </c>
    </row>
    <row r="7" spans="1:9" x14ac:dyDescent="0.2">
      <c r="A7" s="109"/>
      <c r="B7" s="22" t="s">
        <v>5</v>
      </c>
      <c r="C7" s="18" t="s">
        <v>3</v>
      </c>
      <c r="D7" s="29" t="s">
        <v>3</v>
      </c>
      <c r="E7" s="29" t="s">
        <v>106</v>
      </c>
      <c r="F7" s="29" t="s">
        <v>106</v>
      </c>
      <c r="G7" s="29" t="s">
        <v>106</v>
      </c>
      <c r="H7" s="29" t="s">
        <v>106</v>
      </c>
      <c r="I7" s="29" t="s">
        <v>3</v>
      </c>
    </row>
    <row r="8" spans="1:9" x14ac:dyDescent="0.2">
      <c r="A8" s="4" t="s">
        <v>6</v>
      </c>
      <c r="B8" s="167" t="str">
        <f>+GF!B8</f>
        <v>FY 2025</v>
      </c>
      <c r="C8" s="19" t="str">
        <f>+GF!C8</f>
        <v>FY 2026</v>
      </c>
      <c r="D8" s="30" t="str">
        <f>+CC!D8</f>
        <v>FY2027</v>
      </c>
      <c r="E8" s="30" t="s">
        <v>110</v>
      </c>
      <c r="F8" s="30" t="s">
        <v>111</v>
      </c>
      <c r="G8" s="30" t="s">
        <v>112</v>
      </c>
      <c r="H8" s="30" t="s">
        <v>113</v>
      </c>
      <c r="I8" s="30" t="str">
        <f>+D8</f>
        <v>FY2027</v>
      </c>
    </row>
    <row r="9" spans="1:9" x14ac:dyDescent="0.2">
      <c r="A9" s="144" t="s">
        <v>64</v>
      </c>
      <c r="B9" s="79">
        <v>245762</v>
      </c>
      <c r="C9" s="191">
        <v>260000</v>
      </c>
      <c r="D9" s="102">
        <v>220000</v>
      </c>
      <c r="E9" s="102"/>
      <c r="F9" s="102"/>
      <c r="G9" s="102"/>
      <c r="H9" s="102"/>
      <c r="I9" s="93">
        <f>SUM(D9:H9)</f>
        <v>220000</v>
      </c>
    </row>
    <row r="10" spans="1:9" x14ac:dyDescent="0.2">
      <c r="A10" s="144" t="s">
        <v>9</v>
      </c>
      <c r="B10" s="79">
        <v>44198</v>
      </c>
      <c r="C10" s="191">
        <v>45000</v>
      </c>
      <c r="D10" s="102">
        <v>45000</v>
      </c>
      <c r="E10" s="102"/>
      <c r="F10" s="102"/>
      <c r="G10" s="102"/>
      <c r="H10" s="102"/>
      <c r="I10" s="93">
        <f t="shared" ref="I10:I12" si="0">SUM(D10:H10)</f>
        <v>45000</v>
      </c>
    </row>
    <row r="11" spans="1:9" x14ac:dyDescent="0.2">
      <c r="A11" s="4" t="s">
        <v>14</v>
      </c>
      <c r="B11" s="79">
        <v>150417</v>
      </c>
      <c r="C11" s="191">
        <v>750000</v>
      </c>
      <c r="D11" s="93">
        <v>0</v>
      </c>
      <c r="E11" s="102"/>
      <c r="F11" s="102"/>
      <c r="G11" s="102"/>
      <c r="H11" s="102"/>
      <c r="I11" s="93">
        <f t="shared" si="0"/>
        <v>0</v>
      </c>
    </row>
    <row r="12" spans="1:9" x14ac:dyDescent="0.2">
      <c r="A12" s="144" t="s">
        <v>58</v>
      </c>
      <c r="B12" s="79">
        <v>0</v>
      </c>
      <c r="C12" s="191">
        <v>0</v>
      </c>
      <c r="D12" s="93">
        <v>0</v>
      </c>
      <c r="E12" s="102"/>
      <c r="F12" s="102"/>
      <c r="G12" s="102"/>
      <c r="H12" s="102"/>
      <c r="I12" s="93">
        <f t="shared" si="0"/>
        <v>0</v>
      </c>
    </row>
    <row r="13" spans="1:9" x14ac:dyDescent="0.2">
      <c r="A13" s="6" t="s">
        <v>16</v>
      </c>
      <c r="B13" s="7">
        <f t="shared" ref="B13" si="1">SUM(B9:B12)</f>
        <v>440377</v>
      </c>
      <c r="C13" s="192">
        <f>SUM(C9:C12)</f>
        <v>1055000</v>
      </c>
      <c r="D13" s="164">
        <f>SUM(D9:D12)</f>
        <v>265000</v>
      </c>
      <c r="E13" s="164">
        <f t="shared" ref="E13:I13" si="2">SUM(E9:E12)</f>
        <v>0</v>
      </c>
      <c r="F13" s="164">
        <f t="shared" si="2"/>
        <v>0</v>
      </c>
      <c r="G13" s="164">
        <f t="shared" si="2"/>
        <v>0</v>
      </c>
      <c r="H13" s="164">
        <f t="shared" si="2"/>
        <v>0</v>
      </c>
      <c r="I13" s="168">
        <f t="shared" si="2"/>
        <v>265000</v>
      </c>
    </row>
    <row r="14" spans="1:9" x14ac:dyDescent="0.2">
      <c r="A14" s="3"/>
      <c r="B14" s="78"/>
      <c r="C14" s="193"/>
      <c r="D14" s="102"/>
      <c r="E14" s="169"/>
      <c r="F14" s="169"/>
      <c r="G14" s="169"/>
      <c r="H14" s="169"/>
      <c r="I14" s="117"/>
    </row>
    <row r="15" spans="1:9" x14ac:dyDescent="0.2">
      <c r="A15" s="4" t="s">
        <v>17</v>
      </c>
      <c r="B15" s="78"/>
      <c r="C15" s="193"/>
      <c r="D15" s="102"/>
      <c r="E15" s="169"/>
      <c r="F15" s="169"/>
      <c r="G15" s="169"/>
      <c r="H15" s="169"/>
      <c r="I15" s="117"/>
    </row>
    <row r="16" spans="1:9" x14ac:dyDescent="0.2">
      <c r="A16" s="6" t="s">
        <v>65</v>
      </c>
      <c r="B16" s="78"/>
      <c r="C16" s="193"/>
      <c r="D16" s="102"/>
      <c r="E16" s="102"/>
      <c r="F16" s="102"/>
      <c r="G16" s="102"/>
      <c r="H16" s="102"/>
      <c r="I16" s="117"/>
    </row>
    <row r="17" spans="1:9" x14ac:dyDescent="0.2">
      <c r="A17" s="4" t="s">
        <v>19</v>
      </c>
      <c r="B17" s="79">
        <v>125043</v>
      </c>
      <c r="C17" s="194">
        <v>150000</v>
      </c>
      <c r="D17" s="100">
        <v>150000</v>
      </c>
      <c r="E17" s="102"/>
      <c r="F17" s="102"/>
      <c r="G17" s="102"/>
      <c r="H17" s="102"/>
      <c r="I17" s="93">
        <f>SUM(D17:H17)</f>
        <v>150000</v>
      </c>
    </row>
    <row r="18" spans="1:9" x14ac:dyDescent="0.2">
      <c r="A18" s="4" t="s">
        <v>20</v>
      </c>
      <c r="B18" s="79">
        <v>55036</v>
      </c>
      <c r="C18" s="194">
        <v>60000</v>
      </c>
      <c r="D18" s="100">
        <v>60000</v>
      </c>
      <c r="E18" s="102"/>
      <c r="F18" s="102"/>
      <c r="G18" s="102"/>
      <c r="H18" s="102"/>
      <c r="I18" s="93">
        <f t="shared" ref="I18:I21" si="3">SUM(D18:H18)</f>
        <v>60000</v>
      </c>
    </row>
    <row r="19" spans="1:9" x14ac:dyDescent="0.2">
      <c r="A19" s="4" t="s">
        <v>21</v>
      </c>
      <c r="B19" s="79">
        <v>43410</v>
      </c>
      <c r="C19" s="194">
        <v>55000</v>
      </c>
      <c r="D19" s="100">
        <v>55000</v>
      </c>
      <c r="E19" s="102"/>
      <c r="F19" s="102"/>
      <c r="G19" s="102"/>
      <c r="H19" s="102"/>
      <c r="I19" s="93">
        <f t="shared" si="3"/>
        <v>55000</v>
      </c>
    </row>
    <row r="20" spans="1:9" x14ac:dyDescent="0.2">
      <c r="A20" s="144" t="s">
        <v>22</v>
      </c>
      <c r="B20" s="79">
        <v>545625</v>
      </c>
      <c r="C20" s="194">
        <v>886491</v>
      </c>
      <c r="D20" s="100">
        <v>0</v>
      </c>
      <c r="E20" s="102"/>
      <c r="F20" s="102"/>
      <c r="G20" s="102"/>
      <c r="H20" s="102"/>
      <c r="I20" s="93">
        <f t="shared" si="3"/>
        <v>0</v>
      </c>
    </row>
    <row r="21" spans="1:9" x14ac:dyDescent="0.2">
      <c r="A21" s="144" t="s">
        <v>23</v>
      </c>
      <c r="B21" s="79">
        <v>0</v>
      </c>
      <c r="C21" s="194">
        <v>0</v>
      </c>
      <c r="D21" s="100">
        <v>0</v>
      </c>
      <c r="E21" s="102"/>
      <c r="F21" s="102"/>
      <c r="G21" s="102"/>
      <c r="H21" s="102"/>
      <c r="I21" s="93">
        <f t="shared" si="3"/>
        <v>0</v>
      </c>
    </row>
    <row r="22" spans="1:9" x14ac:dyDescent="0.2">
      <c r="A22" s="12" t="s">
        <v>66</v>
      </c>
      <c r="B22" s="7">
        <f t="shared" ref="B22" si="4">SUM(B16:B21)</f>
        <v>769114</v>
      </c>
      <c r="C22" s="104">
        <f>SUM(C17:C21)</f>
        <v>1151491</v>
      </c>
      <c r="D22" s="92">
        <f>SUM(D17:D21)</f>
        <v>265000</v>
      </c>
      <c r="E22" s="92">
        <f t="shared" ref="E22:I22" si="5">SUM(E17:E21)</f>
        <v>0</v>
      </c>
      <c r="F22" s="92">
        <f t="shared" si="5"/>
        <v>0</v>
      </c>
      <c r="G22" s="92">
        <f t="shared" si="5"/>
        <v>0</v>
      </c>
      <c r="H22" s="92">
        <f t="shared" si="5"/>
        <v>0</v>
      </c>
      <c r="I22" s="92">
        <f t="shared" si="5"/>
        <v>265000</v>
      </c>
    </row>
    <row r="23" spans="1:9" x14ac:dyDescent="0.2">
      <c r="A23" s="3"/>
      <c r="B23" s="80"/>
      <c r="C23" s="193"/>
      <c r="D23" s="102"/>
      <c r="E23" s="169"/>
      <c r="F23" s="169"/>
      <c r="G23" s="169"/>
      <c r="H23" s="169"/>
      <c r="I23" s="117"/>
    </row>
    <row r="24" spans="1:9" s="154" customFormat="1" x14ac:dyDescent="0.2">
      <c r="A24" s="6" t="s">
        <v>42</v>
      </c>
      <c r="B24" s="78">
        <f t="shared" ref="B24:D24" si="6">+B13-B22</f>
        <v>-328737</v>
      </c>
      <c r="C24" s="195">
        <f t="shared" ref="C24:I24" si="7">+C13-C22</f>
        <v>-96491</v>
      </c>
      <c r="D24" s="40">
        <f t="shared" si="6"/>
        <v>0</v>
      </c>
      <c r="E24" s="93">
        <f t="shared" si="7"/>
        <v>0</v>
      </c>
      <c r="F24" s="93">
        <f t="shared" si="7"/>
        <v>0</v>
      </c>
      <c r="G24" s="93">
        <f t="shared" si="7"/>
        <v>0</v>
      </c>
      <c r="H24" s="93">
        <f t="shared" si="7"/>
        <v>0</v>
      </c>
      <c r="I24" s="93">
        <f t="shared" si="7"/>
        <v>0</v>
      </c>
    </row>
    <row r="25" spans="1:9" x14ac:dyDescent="0.2">
      <c r="A25" s="3"/>
      <c r="B25" s="78"/>
      <c r="C25" s="193"/>
      <c r="D25" s="102"/>
      <c r="E25" s="169"/>
      <c r="F25" s="169"/>
      <c r="G25" s="169"/>
      <c r="H25" s="169"/>
      <c r="I25" s="117"/>
    </row>
    <row r="26" spans="1:9" x14ac:dyDescent="0.2">
      <c r="A26" s="4" t="s">
        <v>43</v>
      </c>
      <c r="B26" s="78"/>
      <c r="C26" s="193"/>
      <c r="D26" s="102"/>
      <c r="E26" s="169"/>
      <c r="F26" s="169"/>
      <c r="G26" s="169"/>
      <c r="H26" s="169"/>
      <c r="I26" s="117"/>
    </row>
    <row r="27" spans="1:9" x14ac:dyDescent="0.2">
      <c r="A27" s="144" t="s">
        <v>44</v>
      </c>
      <c r="B27" s="79">
        <v>0</v>
      </c>
      <c r="C27" s="193">
        <v>0</v>
      </c>
      <c r="D27" s="102"/>
      <c r="E27" s="102"/>
      <c r="F27" s="102"/>
      <c r="G27" s="102"/>
      <c r="H27" s="102"/>
      <c r="I27" s="93">
        <f>SUM(D27:H27)</f>
        <v>0</v>
      </c>
    </row>
    <row r="28" spans="1:9" x14ac:dyDescent="0.2">
      <c r="A28" s="144" t="s">
        <v>45</v>
      </c>
      <c r="B28" s="202">
        <v>200000</v>
      </c>
      <c r="C28" s="193">
        <v>200000</v>
      </c>
      <c r="D28" s="102">
        <v>0</v>
      </c>
      <c r="E28" s="102"/>
      <c r="F28" s="102"/>
      <c r="G28" s="102"/>
      <c r="H28" s="102"/>
      <c r="I28" s="93">
        <f>SUM(D28:H28)</f>
        <v>0</v>
      </c>
    </row>
    <row r="29" spans="1:9" x14ac:dyDescent="0.2">
      <c r="A29" s="144" t="s">
        <v>46</v>
      </c>
      <c r="B29" s="7">
        <f t="shared" ref="B29:D29" si="8">SUM(B27:B28)</f>
        <v>200000</v>
      </c>
      <c r="C29" s="196">
        <f t="shared" ref="C29:I29" si="9">SUM(C27:C28)</f>
        <v>200000</v>
      </c>
      <c r="D29" s="173">
        <f t="shared" si="8"/>
        <v>0</v>
      </c>
      <c r="E29" s="101">
        <f t="shared" si="9"/>
        <v>0</v>
      </c>
      <c r="F29" s="101">
        <f t="shared" si="9"/>
        <v>0</v>
      </c>
      <c r="G29" s="101">
        <f t="shared" si="9"/>
        <v>0</v>
      </c>
      <c r="H29" s="101">
        <f t="shared" si="9"/>
        <v>0</v>
      </c>
      <c r="I29" s="92">
        <f t="shared" si="9"/>
        <v>0</v>
      </c>
    </row>
    <row r="30" spans="1:9" s="154" customFormat="1" x14ac:dyDescent="0.2">
      <c r="A30" s="170" t="s">
        <v>47</v>
      </c>
      <c r="B30" s="78"/>
      <c r="C30" s="195"/>
      <c r="D30" s="93"/>
      <c r="E30" s="117"/>
      <c r="F30" s="117"/>
      <c r="G30" s="117"/>
      <c r="H30" s="117"/>
      <c r="I30" s="117"/>
    </row>
    <row r="31" spans="1:9" s="154" customFormat="1" x14ac:dyDescent="0.2">
      <c r="A31" s="170" t="s">
        <v>48</v>
      </c>
      <c r="B31" s="78">
        <f t="shared" ref="B31:D31" si="10">+B24+B29</f>
        <v>-128737</v>
      </c>
      <c r="C31" s="195">
        <f t="shared" ref="C31:I31" si="11">+C24+C29</f>
        <v>103509</v>
      </c>
      <c r="D31" s="93">
        <f t="shared" si="10"/>
        <v>0</v>
      </c>
      <c r="E31" s="93">
        <f t="shared" si="11"/>
        <v>0</v>
      </c>
      <c r="F31" s="93">
        <f t="shared" si="11"/>
        <v>0</v>
      </c>
      <c r="G31" s="93">
        <f t="shared" si="11"/>
        <v>0</v>
      </c>
      <c r="H31" s="93">
        <f t="shared" si="11"/>
        <v>0</v>
      </c>
      <c r="I31" s="93">
        <f t="shared" si="11"/>
        <v>0</v>
      </c>
    </row>
    <row r="32" spans="1:9" x14ac:dyDescent="0.2">
      <c r="A32" s="144"/>
      <c r="B32" s="78"/>
      <c r="C32" s="193"/>
      <c r="D32" s="102"/>
      <c r="E32" s="169"/>
      <c r="F32" s="169"/>
      <c r="G32" s="169"/>
      <c r="H32" s="169"/>
      <c r="I32" s="117"/>
    </row>
    <row r="33" spans="1:9" x14ac:dyDescent="0.2">
      <c r="A33" s="144" t="s">
        <v>49</v>
      </c>
      <c r="B33" s="125">
        <v>148608</v>
      </c>
      <c r="C33" s="197">
        <f>+B34</f>
        <v>19871</v>
      </c>
      <c r="D33" s="136">
        <f>+C34</f>
        <v>123380</v>
      </c>
      <c r="E33" s="136"/>
      <c r="F33" s="102"/>
      <c r="G33" s="102"/>
      <c r="H33" s="102"/>
      <c r="I33" s="93">
        <f>SUM(D33:H33)</f>
        <v>123380</v>
      </c>
    </row>
    <row r="34" spans="1:9" ht="15" customHeight="1" thickBot="1" x14ac:dyDescent="0.25">
      <c r="A34" s="6" t="s">
        <v>50</v>
      </c>
      <c r="B34" s="11">
        <f>SUM(B31:B33)</f>
        <v>19871</v>
      </c>
      <c r="C34" s="198">
        <f t="shared" ref="C34:I34" si="12">SUM(C31:C33)</f>
        <v>123380</v>
      </c>
      <c r="D34" s="103">
        <f t="shared" si="12"/>
        <v>123380</v>
      </c>
      <c r="E34" s="103">
        <f t="shared" si="12"/>
        <v>0</v>
      </c>
      <c r="F34" s="75" t="s">
        <v>146</v>
      </c>
      <c r="G34" s="75" t="s">
        <v>146</v>
      </c>
      <c r="H34" s="75" t="s">
        <v>146</v>
      </c>
      <c r="I34" s="75">
        <f t="shared" si="12"/>
        <v>123380</v>
      </c>
    </row>
    <row r="35" spans="1:9" ht="13.5" thickTop="1" x14ac:dyDescent="0.2">
      <c r="A35" s="109"/>
      <c r="B35" s="171"/>
      <c r="C35" s="199"/>
      <c r="D35" s="172"/>
      <c r="E35" s="169"/>
      <c r="F35" s="169"/>
      <c r="G35" s="169"/>
      <c r="H35" s="169"/>
      <c r="I35" s="117"/>
    </row>
    <row r="36" spans="1:9" x14ac:dyDescent="0.2">
      <c r="B36" s="171"/>
      <c r="C36" s="199"/>
      <c r="D36" s="172"/>
      <c r="E36" s="169"/>
      <c r="F36" s="169"/>
      <c r="G36" s="169"/>
      <c r="H36" s="169"/>
      <c r="I36" s="117"/>
    </row>
    <row r="37" spans="1:9" x14ac:dyDescent="0.2">
      <c r="B37" s="151"/>
      <c r="C37" s="200"/>
      <c r="D37" s="155"/>
    </row>
    <row r="38" spans="1:9" x14ac:dyDescent="0.2">
      <c r="C38" s="200"/>
      <c r="D38" s="155"/>
    </row>
  </sheetData>
  <phoneticPr fontId="6" type="noConversion"/>
  <pageMargins left="0.25" right="0.25" top="0.25" bottom="0.75" header="0.3" footer="0.3"/>
  <pageSetup scale="69" orientation="portrait" r:id="rId1"/>
  <headerFooter>
    <oddFooter>&amp;L&amp;D  &amp;T&amp;R&amp;Z&amp;F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EF76-4059-425D-9844-7F5DC568A544}">
  <sheetPr>
    <pageSetUpPr fitToPage="1"/>
  </sheetPr>
  <dimension ref="A1:H41"/>
  <sheetViews>
    <sheetView topLeftCell="B1" zoomScaleNormal="100" workbookViewId="0">
      <selection activeCell="D9" sqref="D9"/>
    </sheetView>
  </sheetViews>
  <sheetFormatPr defaultRowHeight="12.75" x14ac:dyDescent="0.2"/>
  <cols>
    <col min="1" max="1" width="44.7109375" style="157" customWidth="1"/>
    <col min="2" max="2" width="12.140625" style="157" bestFit="1" customWidth="1"/>
    <col min="3" max="3" width="10.7109375" style="69" customWidth="1"/>
    <col min="4" max="7" width="10.7109375" style="64" customWidth="1"/>
    <col min="8" max="8" width="13.85546875" style="64" customWidth="1"/>
    <col min="9" max="257" width="9.140625" style="157"/>
    <col min="258" max="258" width="44.7109375" style="157" customWidth="1"/>
    <col min="259" max="263" width="10.7109375" style="157" customWidth="1"/>
    <col min="264" max="264" width="13.85546875" style="157" customWidth="1"/>
    <col min="265" max="513" width="9.140625" style="157"/>
    <col min="514" max="514" width="44.7109375" style="157" customWidth="1"/>
    <col min="515" max="519" width="10.7109375" style="157" customWidth="1"/>
    <col min="520" max="520" width="13.85546875" style="157" customWidth="1"/>
    <col min="521" max="769" width="9.140625" style="157"/>
    <col min="770" max="770" width="44.7109375" style="157" customWidth="1"/>
    <col min="771" max="775" width="10.7109375" style="157" customWidth="1"/>
    <col min="776" max="776" width="13.85546875" style="157" customWidth="1"/>
    <col min="777" max="1025" width="9.140625" style="157"/>
    <col min="1026" max="1026" width="44.7109375" style="157" customWidth="1"/>
    <col min="1027" max="1031" width="10.7109375" style="157" customWidth="1"/>
    <col min="1032" max="1032" width="13.85546875" style="157" customWidth="1"/>
    <col min="1033" max="1281" width="9.140625" style="157"/>
    <col min="1282" max="1282" width="44.7109375" style="157" customWidth="1"/>
    <col min="1283" max="1287" width="10.7109375" style="157" customWidth="1"/>
    <col min="1288" max="1288" width="13.85546875" style="157" customWidth="1"/>
    <col min="1289" max="1537" width="9.140625" style="157"/>
    <col min="1538" max="1538" width="44.7109375" style="157" customWidth="1"/>
    <col min="1539" max="1543" width="10.7109375" style="157" customWidth="1"/>
    <col min="1544" max="1544" width="13.85546875" style="157" customWidth="1"/>
    <col min="1545" max="1793" width="9.140625" style="157"/>
    <col min="1794" max="1794" width="44.7109375" style="157" customWidth="1"/>
    <col min="1795" max="1799" width="10.7109375" style="157" customWidth="1"/>
    <col min="1800" max="1800" width="13.85546875" style="157" customWidth="1"/>
    <col min="1801" max="2049" width="9.140625" style="157"/>
    <col min="2050" max="2050" width="44.7109375" style="157" customWidth="1"/>
    <col min="2051" max="2055" width="10.7109375" style="157" customWidth="1"/>
    <col min="2056" max="2056" width="13.85546875" style="157" customWidth="1"/>
    <col min="2057" max="2305" width="9.140625" style="157"/>
    <col min="2306" max="2306" width="44.7109375" style="157" customWidth="1"/>
    <col min="2307" max="2311" width="10.7109375" style="157" customWidth="1"/>
    <col min="2312" max="2312" width="13.85546875" style="157" customWidth="1"/>
    <col min="2313" max="2561" width="9.140625" style="157"/>
    <col min="2562" max="2562" width="44.7109375" style="157" customWidth="1"/>
    <col min="2563" max="2567" width="10.7109375" style="157" customWidth="1"/>
    <col min="2568" max="2568" width="13.85546875" style="157" customWidth="1"/>
    <col min="2569" max="2817" width="9.140625" style="157"/>
    <col min="2818" max="2818" width="44.7109375" style="157" customWidth="1"/>
    <col min="2819" max="2823" width="10.7109375" style="157" customWidth="1"/>
    <col min="2824" max="2824" width="13.85546875" style="157" customWidth="1"/>
    <col min="2825" max="3073" width="9.140625" style="157"/>
    <col min="3074" max="3074" width="44.7109375" style="157" customWidth="1"/>
    <col min="3075" max="3079" width="10.7109375" style="157" customWidth="1"/>
    <col min="3080" max="3080" width="13.85546875" style="157" customWidth="1"/>
    <col min="3081" max="3329" width="9.140625" style="157"/>
    <col min="3330" max="3330" width="44.7109375" style="157" customWidth="1"/>
    <col min="3331" max="3335" width="10.7109375" style="157" customWidth="1"/>
    <col min="3336" max="3336" width="13.85546875" style="157" customWidth="1"/>
    <col min="3337" max="3585" width="9.140625" style="157"/>
    <col min="3586" max="3586" width="44.7109375" style="157" customWidth="1"/>
    <col min="3587" max="3591" width="10.7109375" style="157" customWidth="1"/>
    <col min="3592" max="3592" width="13.85546875" style="157" customWidth="1"/>
    <col min="3593" max="3841" width="9.140625" style="157"/>
    <col min="3842" max="3842" width="44.7109375" style="157" customWidth="1"/>
    <col min="3843" max="3847" width="10.7109375" style="157" customWidth="1"/>
    <col min="3848" max="3848" width="13.85546875" style="157" customWidth="1"/>
    <col min="3849" max="4097" width="9.140625" style="157"/>
    <col min="4098" max="4098" width="44.7109375" style="157" customWidth="1"/>
    <col min="4099" max="4103" width="10.7109375" style="157" customWidth="1"/>
    <col min="4104" max="4104" width="13.85546875" style="157" customWidth="1"/>
    <col min="4105" max="4353" width="9.140625" style="157"/>
    <col min="4354" max="4354" width="44.7109375" style="157" customWidth="1"/>
    <col min="4355" max="4359" width="10.7109375" style="157" customWidth="1"/>
    <col min="4360" max="4360" width="13.85546875" style="157" customWidth="1"/>
    <col min="4361" max="4609" width="9.140625" style="157"/>
    <col min="4610" max="4610" width="44.7109375" style="157" customWidth="1"/>
    <col min="4611" max="4615" width="10.7109375" style="157" customWidth="1"/>
    <col min="4616" max="4616" width="13.85546875" style="157" customWidth="1"/>
    <col min="4617" max="4865" width="9.140625" style="157"/>
    <col min="4866" max="4866" width="44.7109375" style="157" customWidth="1"/>
    <col min="4867" max="4871" width="10.7109375" style="157" customWidth="1"/>
    <col min="4872" max="4872" width="13.85546875" style="157" customWidth="1"/>
    <col min="4873" max="5121" width="9.140625" style="157"/>
    <col min="5122" max="5122" width="44.7109375" style="157" customWidth="1"/>
    <col min="5123" max="5127" width="10.7109375" style="157" customWidth="1"/>
    <col min="5128" max="5128" width="13.85546875" style="157" customWidth="1"/>
    <col min="5129" max="5377" width="9.140625" style="157"/>
    <col min="5378" max="5378" width="44.7109375" style="157" customWidth="1"/>
    <col min="5379" max="5383" width="10.7109375" style="157" customWidth="1"/>
    <col min="5384" max="5384" width="13.85546875" style="157" customWidth="1"/>
    <col min="5385" max="5633" width="9.140625" style="157"/>
    <col min="5634" max="5634" width="44.7109375" style="157" customWidth="1"/>
    <col min="5635" max="5639" width="10.7109375" style="157" customWidth="1"/>
    <col min="5640" max="5640" width="13.85546875" style="157" customWidth="1"/>
    <col min="5641" max="5889" width="9.140625" style="157"/>
    <col min="5890" max="5890" width="44.7109375" style="157" customWidth="1"/>
    <col min="5891" max="5895" width="10.7109375" style="157" customWidth="1"/>
    <col min="5896" max="5896" width="13.85546875" style="157" customWidth="1"/>
    <col min="5897" max="6145" width="9.140625" style="157"/>
    <col min="6146" max="6146" width="44.7109375" style="157" customWidth="1"/>
    <col min="6147" max="6151" width="10.7109375" style="157" customWidth="1"/>
    <col min="6152" max="6152" width="13.85546875" style="157" customWidth="1"/>
    <col min="6153" max="6401" width="9.140625" style="157"/>
    <col min="6402" max="6402" width="44.7109375" style="157" customWidth="1"/>
    <col min="6403" max="6407" width="10.7109375" style="157" customWidth="1"/>
    <col min="6408" max="6408" width="13.85546875" style="157" customWidth="1"/>
    <col min="6409" max="6657" width="9.140625" style="157"/>
    <col min="6658" max="6658" width="44.7109375" style="157" customWidth="1"/>
    <col min="6659" max="6663" width="10.7109375" style="157" customWidth="1"/>
    <col min="6664" max="6664" width="13.85546875" style="157" customWidth="1"/>
    <col min="6665" max="6913" width="9.140625" style="157"/>
    <col min="6914" max="6914" width="44.7109375" style="157" customWidth="1"/>
    <col min="6915" max="6919" width="10.7109375" style="157" customWidth="1"/>
    <col min="6920" max="6920" width="13.85546875" style="157" customWidth="1"/>
    <col min="6921" max="7169" width="9.140625" style="157"/>
    <col min="7170" max="7170" width="44.7109375" style="157" customWidth="1"/>
    <col min="7171" max="7175" width="10.7109375" style="157" customWidth="1"/>
    <col min="7176" max="7176" width="13.85546875" style="157" customWidth="1"/>
    <col min="7177" max="7425" width="9.140625" style="157"/>
    <col min="7426" max="7426" width="44.7109375" style="157" customWidth="1"/>
    <col min="7427" max="7431" width="10.7109375" style="157" customWidth="1"/>
    <col min="7432" max="7432" width="13.85546875" style="157" customWidth="1"/>
    <col min="7433" max="7681" width="9.140625" style="157"/>
    <col min="7682" max="7682" width="44.7109375" style="157" customWidth="1"/>
    <col min="7683" max="7687" width="10.7109375" style="157" customWidth="1"/>
    <col min="7688" max="7688" width="13.85546875" style="157" customWidth="1"/>
    <col min="7689" max="7937" width="9.140625" style="157"/>
    <col min="7938" max="7938" width="44.7109375" style="157" customWidth="1"/>
    <col min="7939" max="7943" width="10.7109375" style="157" customWidth="1"/>
    <col min="7944" max="7944" width="13.85546875" style="157" customWidth="1"/>
    <col min="7945" max="8193" width="9.140625" style="157"/>
    <col min="8194" max="8194" width="44.7109375" style="157" customWidth="1"/>
    <col min="8195" max="8199" width="10.7109375" style="157" customWidth="1"/>
    <col min="8200" max="8200" width="13.85546875" style="157" customWidth="1"/>
    <col min="8201" max="8449" width="9.140625" style="157"/>
    <col min="8450" max="8450" width="44.7109375" style="157" customWidth="1"/>
    <col min="8451" max="8455" width="10.7109375" style="157" customWidth="1"/>
    <col min="8456" max="8456" width="13.85546875" style="157" customWidth="1"/>
    <col min="8457" max="8705" width="9.140625" style="157"/>
    <col min="8706" max="8706" width="44.7109375" style="157" customWidth="1"/>
    <col min="8707" max="8711" width="10.7109375" style="157" customWidth="1"/>
    <col min="8712" max="8712" width="13.85546875" style="157" customWidth="1"/>
    <col min="8713" max="8961" width="9.140625" style="157"/>
    <col min="8962" max="8962" width="44.7109375" style="157" customWidth="1"/>
    <col min="8963" max="8967" width="10.7109375" style="157" customWidth="1"/>
    <col min="8968" max="8968" width="13.85546875" style="157" customWidth="1"/>
    <col min="8969" max="9217" width="9.140625" style="157"/>
    <col min="9218" max="9218" width="44.7109375" style="157" customWidth="1"/>
    <col min="9219" max="9223" width="10.7109375" style="157" customWidth="1"/>
    <col min="9224" max="9224" width="13.85546875" style="157" customWidth="1"/>
    <col min="9225" max="9473" width="9.140625" style="157"/>
    <col min="9474" max="9474" width="44.7109375" style="157" customWidth="1"/>
    <col min="9475" max="9479" width="10.7109375" style="157" customWidth="1"/>
    <col min="9480" max="9480" width="13.85546875" style="157" customWidth="1"/>
    <col min="9481" max="9729" width="9.140625" style="157"/>
    <col min="9730" max="9730" width="44.7109375" style="157" customWidth="1"/>
    <col min="9731" max="9735" width="10.7109375" style="157" customWidth="1"/>
    <col min="9736" max="9736" width="13.85546875" style="157" customWidth="1"/>
    <col min="9737" max="9985" width="9.140625" style="157"/>
    <col min="9986" max="9986" width="44.7109375" style="157" customWidth="1"/>
    <col min="9987" max="9991" width="10.7109375" style="157" customWidth="1"/>
    <col min="9992" max="9992" width="13.85546875" style="157" customWidth="1"/>
    <col min="9993" max="10241" width="9.140625" style="157"/>
    <col min="10242" max="10242" width="44.7109375" style="157" customWidth="1"/>
    <col min="10243" max="10247" width="10.7109375" style="157" customWidth="1"/>
    <col min="10248" max="10248" width="13.85546875" style="157" customWidth="1"/>
    <col min="10249" max="10497" width="9.140625" style="157"/>
    <col min="10498" max="10498" width="44.7109375" style="157" customWidth="1"/>
    <col min="10499" max="10503" width="10.7109375" style="157" customWidth="1"/>
    <col min="10504" max="10504" width="13.85546875" style="157" customWidth="1"/>
    <col min="10505" max="10753" width="9.140625" style="157"/>
    <col min="10754" max="10754" width="44.7109375" style="157" customWidth="1"/>
    <col min="10755" max="10759" width="10.7109375" style="157" customWidth="1"/>
    <col min="10760" max="10760" width="13.85546875" style="157" customWidth="1"/>
    <col min="10761" max="11009" width="9.140625" style="157"/>
    <col min="11010" max="11010" width="44.7109375" style="157" customWidth="1"/>
    <col min="11011" max="11015" width="10.7109375" style="157" customWidth="1"/>
    <col min="11016" max="11016" width="13.85546875" style="157" customWidth="1"/>
    <col min="11017" max="11265" width="9.140625" style="157"/>
    <col min="11266" max="11266" width="44.7109375" style="157" customWidth="1"/>
    <col min="11267" max="11271" width="10.7109375" style="157" customWidth="1"/>
    <col min="11272" max="11272" width="13.85546875" style="157" customWidth="1"/>
    <col min="11273" max="11521" width="9.140625" style="157"/>
    <col min="11522" max="11522" width="44.7109375" style="157" customWidth="1"/>
    <col min="11523" max="11527" width="10.7109375" style="157" customWidth="1"/>
    <col min="11528" max="11528" width="13.85546875" style="157" customWidth="1"/>
    <col min="11529" max="11777" width="9.140625" style="157"/>
    <col min="11778" max="11778" width="44.7109375" style="157" customWidth="1"/>
    <col min="11779" max="11783" width="10.7109375" style="157" customWidth="1"/>
    <col min="11784" max="11784" width="13.85546875" style="157" customWidth="1"/>
    <col min="11785" max="12033" width="9.140625" style="157"/>
    <col min="12034" max="12034" width="44.7109375" style="157" customWidth="1"/>
    <col min="12035" max="12039" width="10.7109375" style="157" customWidth="1"/>
    <col min="12040" max="12040" width="13.85546875" style="157" customWidth="1"/>
    <col min="12041" max="12289" width="9.140625" style="157"/>
    <col min="12290" max="12290" width="44.7109375" style="157" customWidth="1"/>
    <col min="12291" max="12295" width="10.7109375" style="157" customWidth="1"/>
    <col min="12296" max="12296" width="13.85546875" style="157" customWidth="1"/>
    <col min="12297" max="12545" width="9.140625" style="157"/>
    <col min="12546" max="12546" width="44.7109375" style="157" customWidth="1"/>
    <col min="12547" max="12551" width="10.7109375" style="157" customWidth="1"/>
    <col min="12552" max="12552" width="13.85546875" style="157" customWidth="1"/>
    <col min="12553" max="12801" width="9.140625" style="157"/>
    <col min="12802" max="12802" width="44.7109375" style="157" customWidth="1"/>
    <col min="12803" max="12807" width="10.7109375" style="157" customWidth="1"/>
    <col min="12808" max="12808" width="13.85546875" style="157" customWidth="1"/>
    <col min="12809" max="13057" width="9.140625" style="157"/>
    <col min="13058" max="13058" width="44.7109375" style="157" customWidth="1"/>
    <col min="13059" max="13063" width="10.7109375" style="157" customWidth="1"/>
    <col min="13064" max="13064" width="13.85546875" style="157" customWidth="1"/>
    <col min="13065" max="13313" width="9.140625" style="157"/>
    <col min="13314" max="13314" width="44.7109375" style="157" customWidth="1"/>
    <col min="13315" max="13319" width="10.7109375" style="157" customWidth="1"/>
    <col min="13320" max="13320" width="13.85546875" style="157" customWidth="1"/>
    <col min="13321" max="13569" width="9.140625" style="157"/>
    <col min="13570" max="13570" width="44.7109375" style="157" customWidth="1"/>
    <col min="13571" max="13575" width="10.7109375" style="157" customWidth="1"/>
    <col min="13576" max="13576" width="13.85546875" style="157" customWidth="1"/>
    <col min="13577" max="13825" width="9.140625" style="157"/>
    <col min="13826" max="13826" width="44.7109375" style="157" customWidth="1"/>
    <col min="13827" max="13831" width="10.7109375" style="157" customWidth="1"/>
    <col min="13832" max="13832" width="13.85546875" style="157" customWidth="1"/>
    <col min="13833" max="14081" width="9.140625" style="157"/>
    <col min="14082" max="14082" width="44.7109375" style="157" customWidth="1"/>
    <col min="14083" max="14087" width="10.7109375" style="157" customWidth="1"/>
    <col min="14088" max="14088" width="13.85546875" style="157" customWidth="1"/>
    <col min="14089" max="14337" width="9.140625" style="157"/>
    <col min="14338" max="14338" width="44.7109375" style="157" customWidth="1"/>
    <col min="14339" max="14343" width="10.7109375" style="157" customWidth="1"/>
    <col min="14344" max="14344" width="13.85546875" style="157" customWidth="1"/>
    <col min="14345" max="14593" width="9.140625" style="157"/>
    <col min="14594" max="14594" width="44.7109375" style="157" customWidth="1"/>
    <col min="14595" max="14599" width="10.7109375" style="157" customWidth="1"/>
    <col min="14600" max="14600" width="13.85546875" style="157" customWidth="1"/>
    <col min="14601" max="14849" width="9.140625" style="157"/>
    <col min="14850" max="14850" width="44.7109375" style="157" customWidth="1"/>
    <col min="14851" max="14855" width="10.7109375" style="157" customWidth="1"/>
    <col min="14856" max="14856" width="13.85546875" style="157" customWidth="1"/>
    <col min="14857" max="15105" width="9.140625" style="157"/>
    <col min="15106" max="15106" width="44.7109375" style="157" customWidth="1"/>
    <col min="15107" max="15111" width="10.7109375" style="157" customWidth="1"/>
    <col min="15112" max="15112" width="13.85546875" style="157" customWidth="1"/>
    <col min="15113" max="15361" width="9.140625" style="157"/>
    <col min="15362" max="15362" width="44.7109375" style="157" customWidth="1"/>
    <col min="15363" max="15367" width="10.7109375" style="157" customWidth="1"/>
    <col min="15368" max="15368" width="13.85546875" style="157" customWidth="1"/>
    <col min="15369" max="15617" width="9.140625" style="157"/>
    <col min="15618" max="15618" width="44.7109375" style="157" customWidth="1"/>
    <col min="15619" max="15623" width="10.7109375" style="157" customWidth="1"/>
    <col min="15624" max="15624" width="13.85546875" style="157" customWidth="1"/>
    <col min="15625" max="15873" width="9.140625" style="157"/>
    <col min="15874" max="15874" width="44.7109375" style="157" customWidth="1"/>
    <col min="15875" max="15879" width="10.7109375" style="157" customWidth="1"/>
    <col min="15880" max="15880" width="13.85546875" style="157" customWidth="1"/>
    <col min="15881" max="16129" width="9.140625" style="157"/>
    <col min="16130" max="16130" width="44.7109375" style="157" customWidth="1"/>
    <col min="16131" max="16135" width="10.7109375" style="157" customWidth="1"/>
    <col min="16136" max="16136" width="13.85546875" style="157" customWidth="1"/>
    <col min="16137" max="16384" width="9.140625" style="157"/>
  </cols>
  <sheetData>
    <row r="1" spans="1:8" ht="15.75" x14ac:dyDescent="0.25">
      <c r="A1" s="1" t="s">
        <v>0</v>
      </c>
      <c r="B1" s="105" t="s">
        <v>151</v>
      </c>
      <c r="D1" s="206" t="s">
        <v>142</v>
      </c>
    </row>
    <row r="2" spans="1:8" ht="15.75" x14ac:dyDescent="0.25">
      <c r="A2" s="1" t="s">
        <v>156</v>
      </c>
      <c r="B2" s="105" t="s">
        <v>152</v>
      </c>
      <c r="D2" s="206" t="s">
        <v>143</v>
      </c>
    </row>
    <row r="3" spans="1:8" ht="15.75" x14ac:dyDescent="0.25">
      <c r="A3" s="1" t="str">
        <f>+GF!A3</f>
        <v>For the Year Ended June 30, 2027</v>
      </c>
      <c r="B3" s="105" t="s">
        <v>153</v>
      </c>
      <c r="D3" s="206" t="s">
        <v>144</v>
      </c>
    </row>
    <row r="4" spans="1:8" ht="15.75" x14ac:dyDescent="0.25">
      <c r="A4" s="1"/>
      <c r="B4" s="105"/>
      <c r="D4" s="206"/>
    </row>
    <row r="5" spans="1:8" x14ac:dyDescent="0.2">
      <c r="B5" s="86" t="s">
        <v>126</v>
      </c>
      <c r="C5" s="87" t="s">
        <v>126</v>
      </c>
      <c r="D5" s="88" t="s">
        <v>126</v>
      </c>
      <c r="E5" s="88" t="s">
        <v>126</v>
      </c>
      <c r="F5" s="88" t="s">
        <v>126</v>
      </c>
      <c r="G5" s="88" t="s">
        <v>126</v>
      </c>
      <c r="H5" s="88" t="s">
        <v>114</v>
      </c>
    </row>
    <row r="6" spans="1:8" x14ac:dyDescent="0.2">
      <c r="B6" s="83" t="s">
        <v>4</v>
      </c>
      <c r="C6" s="84" t="s">
        <v>4</v>
      </c>
      <c r="D6" s="85" t="s">
        <v>4</v>
      </c>
      <c r="E6" s="85" t="s">
        <v>4</v>
      </c>
      <c r="F6" s="85" t="s">
        <v>4</v>
      </c>
      <c r="G6" s="85" t="s">
        <v>4</v>
      </c>
      <c r="H6" s="85" t="s">
        <v>127</v>
      </c>
    </row>
    <row r="7" spans="1:8" x14ac:dyDescent="0.2">
      <c r="B7" s="83" t="s">
        <v>5</v>
      </c>
      <c r="C7" s="84" t="s">
        <v>3</v>
      </c>
      <c r="D7" s="85" t="s">
        <v>3</v>
      </c>
      <c r="E7" s="85" t="s">
        <v>3</v>
      </c>
      <c r="F7" s="85" t="s">
        <v>3</v>
      </c>
      <c r="G7" s="85" t="s">
        <v>3</v>
      </c>
      <c r="H7" s="85" t="s">
        <v>3</v>
      </c>
    </row>
    <row r="8" spans="1:8" x14ac:dyDescent="0.2">
      <c r="A8" s="157" t="s">
        <v>6</v>
      </c>
      <c r="B8" s="89" t="str">
        <f>+SA!B8</f>
        <v>FY 2025</v>
      </c>
      <c r="C8" s="90" t="str">
        <f>+SA!C8</f>
        <v>FY 2026</v>
      </c>
      <c r="D8" s="91" t="str">
        <f>+SA!D8</f>
        <v>FY2027</v>
      </c>
      <c r="E8" s="91" t="s">
        <v>128</v>
      </c>
      <c r="F8" s="91" t="s">
        <v>129</v>
      </c>
      <c r="G8" s="91" t="s">
        <v>130</v>
      </c>
      <c r="H8" s="91" t="str">
        <f>+D8</f>
        <v>FY2027</v>
      </c>
    </row>
    <row r="9" spans="1:8" x14ac:dyDescent="0.2">
      <c r="A9" s="157" t="s">
        <v>158</v>
      </c>
      <c r="B9" s="158">
        <v>51125</v>
      </c>
      <c r="C9" s="70">
        <v>50000</v>
      </c>
      <c r="D9" s="65">
        <v>50000</v>
      </c>
      <c r="E9" s="65"/>
      <c r="F9" s="65"/>
      <c r="G9" s="65"/>
      <c r="H9" s="65">
        <f>SUM(D9:G9)</f>
        <v>50000</v>
      </c>
    </row>
    <row r="10" spans="1:8" x14ac:dyDescent="0.2">
      <c r="A10" s="157" t="s">
        <v>157</v>
      </c>
      <c r="B10" s="158">
        <v>74797</v>
      </c>
      <c r="C10" s="70">
        <v>75000</v>
      </c>
      <c r="D10" s="65">
        <v>75000</v>
      </c>
      <c r="E10" s="65"/>
      <c r="F10" s="65"/>
      <c r="G10" s="65"/>
      <c r="H10" s="65">
        <f t="shared" ref="H10:H11" si="0">SUM(D10:G10)</f>
        <v>75000</v>
      </c>
    </row>
    <row r="11" spans="1:8" x14ac:dyDescent="0.2">
      <c r="A11" s="157" t="s">
        <v>131</v>
      </c>
      <c r="B11" s="158">
        <v>55585</v>
      </c>
      <c r="C11" s="70">
        <v>25000</v>
      </c>
      <c r="D11" s="65">
        <v>25000</v>
      </c>
      <c r="E11" s="66"/>
      <c r="F11" s="66"/>
      <c r="G11" s="66"/>
      <c r="H11" s="65">
        <f t="shared" si="0"/>
        <v>25000</v>
      </c>
    </row>
    <row r="12" spans="1:8" x14ac:dyDescent="0.2">
      <c r="A12" s="157" t="s">
        <v>16</v>
      </c>
      <c r="B12" s="159">
        <f t="shared" ref="B12:H12" si="1">SUM(B9:B11)</f>
        <v>181507</v>
      </c>
      <c r="C12" s="72">
        <f t="shared" si="1"/>
        <v>150000</v>
      </c>
      <c r="D12" s="67">
        <f>SUM(D9:D11)</f>
        <v>150000</v>
      </c>
      <c r="E12" s="65">
        <f t="shared" si="1"/>
        <v>0</v>
      </c>
      <c r="F12" s="65">
        <f t="shared" si="1"/>
        <v>0</v>
      </c>
      <c r="G12" s="65">
        <f t="shared" si="1"/>
        <v>0</v>
      </c>
      <c r="H12" s="67">
        <f t="shared" si="1"/>
        <v>150000</v>
      </c>
    </row>
    <row r="13" spans="1:8" x14ac:dyDescent="0.2">
      <c r="B13" s="158"/>
      <c r="C13" s="70"/>
      <c r="D13" s="65"/>
      <c r="E13" s="65"/>
      <c r="F13" s="65"/>
      <c r="G13" s="65"/>
      <c r="H13" s="65"/>
    </row>
    <row r="14" spans="1:8" x14ac:dyDescent="0.2">
      <c r="A14" s="157" t="s">
        <v>17</v>
      </c>
      <c r="B14" s="158"/>
      <c r="C14" s="70"/>
      <c r="D14" s="65"/>
      <c r="E14" s="65"/>
      <c r="F14" s="65"/>
      <c r="G14" s="65"/>
      <c r="H14" s="65"/>
    </row>
    <row r="15" spans="1:8" x14ac:dyDescent="0.2">
      <c r="A15" s="157" t="s">
        <v>132</v>
      </c>
      <c r="B15" s="158"/>
      <c r="C15" s="70"/>
      <c r="D15" s="65"/>
      <c r="E15" s="65"/>
      <c r="F15" s="65"/>
      <c r="G15" s="65"/>
      <c r="H15" s="65"/>
    </row>
    <row r="16" spans="1:8" x14ac:dyDescent="0.2">
      <c r="A16" s="157" t="s">
        <v>133</v>
      </c>
      <c r="B16" s="5">
        <v>102948</v>
      </c>
      <c r="C16" s="81">
        <v>85000</v>
      </c>
      <c r="D16" s="32">
        <v>85000</v>
      </c>
      <c r="E16" s="65"/>
      <c r="F16" s="65"/>
      <c r="G16" s="65"/>
      <c r="H16" s="65">
        <f>SUM(D16:G16)</f>
        <v>85000</v>
      </c>
    </row>
    <row r="17" spans="1:8" x14ac:dyDescent="0.2">
      <c r="A17" s="157" t="s">
        <v>134</v>
      </c>
      <c r="B17" s="5">
        <v>32454</v>
      </c>
      <c r="C17" s="81">
        <v>15000</v>
      </c>
      <c r="D17" s="32">
        <v>15000</v>
      </c>
      <c r="E17" s="65"/>
      <c r="F17" s="65"/>
      <c r="G17" s="65"/>
      <c r="H17" s="65">
        <f t="shared" ref="H17:H19" si="2">SUM(D17:G17)</f>
        <v>15000</v>
      </c>
    </row>
    <row r="18" spans="1:8" x14ac:dyDescent="0.2">
      <c r="A18" s="157" t="s">
        <v>135</v>
      </c>
      <c r="B18" s="5">
        <v>46105</v>
      </c>
      <c r="C18" s="81">
        <v>50000</v>
      </c>
      <c r="D18" s="32">
        <v>50000</v>
      </c>
      <c r="E18" s="65"/>
      <c r="F18" s="65"/>
      <c r="G18" s="65"/>
      <c r="H18" s="65">
        <f t="shared" si="2"/>
        <v>50000</v>
      </c>
    </row>
    <row r="19" spans="1:8" x14ac:dyDescent="0.2">
      <c r="A19" s="157" t="s">
        <v>136</v>
      </c>
      <c r="B19" s="5">
        <v>0</v>
      </c>
      <c r="C19" s="81">
        <v>0</v>
      </c>
      <c r="D19" s="32">
        <v>0</v>
      </c>
      <c r="E19" s="65"/>
      <c r="F19" s="65"/>
      <c r="G19" s="65"/>
      <c r="H19" s="65">
        <f t="shared" si="2"/>
        <v>0</v>
      </c>
    </row>
    <row r="20" spans="1:8" x14ac:dyDescent="0.2">
      <c r="A20" s="157" t="s">
        <v>137</v>
      </c>
      <c r="B20" s="5">
        <v>0</v>
      </c>
      <c r="C20" s="81">
        <v>0</v>
      </c>
      <c r="D20" s="32">
        <v>0</v>
      </c>
      <c r="E20" s="66"/>
      <c r="F20" s="66"/>
      <c r="G20" s="66"/>
      <c r="H20" s="65">
        <f>SUM(D20:G20)</f>
        <v>0</v>
      </c>
    </row>
    <row r="21" spans="1:8" x14ac:dyDescent="0.2">
      <c r="A21" s="157" t="s">
        <v>138</v>
      </c>
      <c r="B21" s="159">
        <f t="shared" ref="B21" si="3">SUM(B16:B20)</f>
        <v>181507</v>
      </c>
      <c r="C21" s="72">
        <f t="shared" ref="C21" si="4">SUM(C16:C20)</f>
        <v>150000</v>
      </c>
      <c r="D21" s="67">
        <f>SUM(D16:D20)</f>
        <v>150000</v>
      </c>
      <c r="E21" s="67">
        <f t="shared" ref="E21" si="5">SUM(E16:E20)</f>
        <v>0</v>
      </c>
      <c r="F21" s="67">
        <f t="shared" ref="F21" si="6">SUM(F16:F20)</f>
        <v>0</v>
      </c>
      <c r="G21" s="67">
        <f t="shared" ref="G21" si="7">SUM(G16:G20)</f>
        <v>0</v>
      </c>
      <c r="H21" s="67">
        <f t="shared" ref="H21" si="8">SUM(H16:H20)</f>
        <v>150000</v>
      </c>
    </row>
    <row r="22" spans="1:8" x14ac:dyDescent="0.2">
      <c r="B22" s="158"/>
      <c r="C22" s="70"/>
      <c r="D22" s="65"/>
      <c r="E22" s="65"/>
      <c r="F22" s="65"/>
      <c r="G22" s="65"/>
      <c r="H22" s="65"/>
    </row>
    <row r="23" spans="1:8" x14ac:dyDescent="0.2">
      <c r="A23" s="157" t="s">
        <v>42</v>
      </c>
      <c r="B23" s="158">
        <f>+B12-B21</f>
        <v>0</v>
      </c>
      <c r="C23" s="70">
        <f t="shared" ref="C23:H23" si="9">SUM(C12-C21)</f>
        <v>0</v>
      </c>
      <c r="D23" s="65">
        <f t="shared" si="9"/>
        <v>0</v>
      </c>
      <c r="E23" s="65">
        <f t="shared" si="9"/>
        <v>0</v>
      </c>
      <c r="F23" s="65">
        <f t="shared" si="9"/>
        <v>0</v>
      </c>
      <c r="G23" s="65">
        <f t="shared" si="9"/>
        <v>0</v>
      </c>
      <c r="H23" s="65">
        <f t="shared" si="9"/>
        <v>0</v>
      </c>
    </row>
    <row r="24" spans="1:8" x14ac:dyDescent="0.2">
      <c r="B24" s="158"/>
      <c r="C24" s="70"/>
      <c r="D24" s="65"/>
      <c r="E24" s="65"/>
      <c r="F24" s="65"/>
      <c r="G24" s="65"/>
      <c r="H24" s="65"/>
    </row>
    <row r="25" spans="1:8" x14ac:dyDescent="0.2">
      <c r="A25" s="157" t="s">
        <v>43</v>
      </c>
      <c r="B25" s="158"/>
      <c r="C25" s="70"/>
      <c r="D25" s="65"/>
      <c r="E25" s="65"/>
      <c r="F25" s="65"/>
      <c r="G25" s="65"/>
      <c r="H25" s="65"/>
    </row>
    <row r="26" spans="1:8" x14ac:dyDescent="0.2">
      <c r="A26" s="157" t="s">
        <v>165</v>
      </c>
      <c r="B26" s="158">
        <v>0</v>
      </c>
      <c r="C26" s="70">
        <v>0</v>
      </c>
      <c r="D26" s="65">
        <v>0</v>
      </c>
      <c r="E26" s="65"/>
      <c r="F26" s="65"/>
      <c r="G26" s="65"/>
      <c r="H26" s="65">
        <f>SUM(D26:G26)</f>
        <v>0</v>
      </c>
    </row>
    <row r="27" spans="1:8" x14ac:dyDescent="0.2">
      <c r="A27" s="149" t="s">
        <v>45</v>
      </c>
      <c r="B27" s="160">
        <v>0</v>
      </c>
      <c r="C27" s="71">
        <v>0</v>
      </c>
      <c r="D27" s="66">
        <v>0</v>
      </c>
      <c r="E27" s="66"/>
      <c r="F27" s="66"/>
      <c r="G27" s="66"/>
      <c r="H27" s="66">
        <f>SUM(D27:G27)</f>
        <v>0</v>
      </c>
    </row>
    <row r="28" spans="1:8" x14ac:dyDescent="0.2">
      <c r="A28" s="157" t="s">
        <v>46</v>
      </c>
      <c r="B28" s="158">
        <f t="shared" ref="B28:H28" si="10">SUM(B26:B27)</f>
        <v>0</v>
      </c>
      <c r="C28" s="70">
        <f t="shared" si="10"/>
        <v>0</v>
      </c>
      <c r="D28" s="65">
        <f>SUM(D26:D27)</f>
        <v>0</v>
      </c>
      <c r="E28" s="65">
        <f t="shared" si="10"/>
        <v>0</v>
      </c>
      <c r="F28" s="65">
        <f t="shared" si="10"/>
        <v>0</v>
      </c>
      <c r="G28" s="65">
        <f t="shared" si="10"/>
        <v>0</v>
      </c>
      <c r="H28" s="65">
        <f t="shared" si="10"/>
        <v>0</v>
      </c>
    </row>
    <row r="29" spans="1:8" x14ac:dyDescent="0.2">
      <c r="B29" s="158"/>
      <c r="C29" s="70"/>
      <c r="D29" s="65"/>
      <c r="E29" s="65"/>
      <c r="F29" s="65"/>
      <c r="G29" s="65"/>
      <c r="H29" s="65"/>
    </row>
    <row r="30" spans="1:8" x14ac:dyDescent="0.2">
      <c r="A30" s="157" t="s">
        <v>139</v>
      </c>
      <c r="B30" s="158">
        <f t="shared" ref="B30:H30" si="11">SUM(B28+B23)</f>
        <v>0</v>
      </c>
      <c r="C30" s="70">
        <f t="shared" si="11"/>
        <v>0</v>
      </c>
      <c r="D30" s="65">
        <f t="shared" si="11"/>
        <v>0</v>
      </c>
      <c r="E30" s="65">
        <f t="shared" si="11"/>
        <v>0</v>
      </c>
      <c r="F30" s="65">
        <f t="shared" si="11"/>
        <v>0</v>
      </c>
      <c r="G30" s="65">
        <f t="shared" si="11"/>
        <v>0</v>
      </c>
      <c r="H30" s="65">
        <f t="shared" si="11"/>
        <v>0</v>
      </c>
    </row>
    <row r="31" spans="1:8" x14ac:dyDescent="0.2">
      <c r="A31" s="157" t="s">
        <v>140</v>
      </c>
      <c r="B31" s="158"/>
      <c r="C31" s="70"/>
      <c r="D31" s="65"/>
      <c r="E31" s="65"/>
      <c r="F31" s="65"/>
      <c r="G31" s="65"/>
      <c r="H31" s="65"/>
    </row>
    <row r="32" spans="1:8" x14ac:dyDescent="0.2">
      <c r="B32" s="158"/>
      <c r="C32" s="70"/>
      <c r="D32" s="65"/>
      <c r="E32" s="65"/>
      <c r="F32" s="65"/>
      <c r="G32" s="65"/>
      <c r="H32" s="65"/>
    </row>
    <row r="33" spans="1:8" x14ac:dyDescent="0.2">
      <c r="A33" s="157" t="s">
        <v>49</v>
      </c>
      <c r="B33" s="158">
        <v>44598</v>
      </c>
      <c r="C33" s="70">
        <f>+B34</f>
        <v>44598</v>
      </c>
      <c r="D33" s="65">
        <f>+C34</f>
        <v>44598</v>
      </c>
      <c r="E33" s="65"/>
      <c r="F33" s="65"/>
      <c r="G33" s="65"/>
      <c r="H33" s="65">
        <f>SUM(D33:G33)</f>
        <v>44598</v>
      </c>
    </row>
    <row r="34" spans="1:8" ht="13.5" thickBot="1" x14ac:dyDescent="0.25">
      <c r="A34" s="157" t="s">
        <v>141</v>
      </c>
      <c r="B34" s="161">
        <f>SUM(B30+B33)</f>
        <v>44598</v>
      </c>
      <c r="C34" s="73">
        <f t="shared" ref="C34:H34" si="12">SUM(C30+C33)</f>
        <v>44598</v>
      </c>
      <c r="D34" s="68">
        <f t="shared" ref="D34" si="13">SUM(D30+D33)</f>
        <v>44598</v>
      </c>
      <c r="E34" s="74" t="s">
        <v>146</v>
      </c>
      <c r="F34" s="74" t="s">
        <v>146</v>
      </c>
      <c r="G34" s="74" t="s">
        <v>146</v>
      </c>
      <c r="H34" s="74">
        <f t="shared" si="12"/>
        <v>44598</v>
      </c>
    </row>
    <row r="35" spans="1:8" ht="13.5" thickTop="1" x14ac:dyDescent="0.2">
      <c r="B35" s="158"/>
      <c r="C35" s="70"/>
      <c r="D35" s="65"/>
      <c r="E35" s="65"/>
      <c r="F35" s="65"/>
      <c r="G35" s="65"/>
      <c r="H35" s="65"/>
    </row>
    <row r="36" spans="1:8" x14ac:dyDescent="0.2">
      <c r="B36" s="158"/>
      <c r="C36" s="70"/>
      <c r="D36" s="65"/>
      <c r="E36" s="65"/>
      <c r="F36" s="65"/>
      <c r="G36" s="65"/>
      <c r="H36" s="65"/>
    </row>
    <row r="37" spans="1:8" x14ac:dyDescent="0.2">
      <c r="B37" s="158"/>
      <c r="C37" s="70"/>
      <c r="D37" s="65"/>
      <c r="E37" s="65"/>
      <c r="F37" s="65"/>
      <c r="G37" s="65"/>
      <c r="H37" s="65"/>
    </row>
    <row r="38" spans="1:8" x14ac:dyDescent="0.2">
      <c r="B38" s="158"/>
      <c r="C38" s="70"/>
      <c r="D38" s="65"/>
      <c r="E38" s="65"/>
      <c r="F38" s="65"/>
      <c r="G38" s="65"/>
      <c r="H38" s="65"/>
    </row>
    <row r="41" spans="1:8" x14ac:dyDescent="0.2">
      <c r="A41" s="157" t="s">
        <v>147</v>
      </c>
    </row>
  </sheetData>
  <phoneticPr fontId="6" type="noConversion"/>
  <pageMargins left="0.25" right="0.25" top="0.25" bottom="0.75" header="0.3" footer="0.3"/>
  <pageSetup scale="82" orientation="portrait" r:id="rId1"/>
  <headerFooter>
    <oddFooter>&amp;L&amp;D  &amp;T&amp;R&amp;Z&amp;F</oddFooter>
  </headerFooter>
  <ignoredErrors>
    <ignoredError sqref="H9:H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4887-7D71-4587-9378-3440DA9B73D7}">
  <sheetPr>
    <pageSetUpPr fitToPage="1"/>
  </sheetPr>
  <dimension ref="A1:K70"/>
  <sheetViews>
    <sheetView topLeftCell="A29" zoomScaleNormal="100" workbookViewId="0">
      <selection activeCell="D62" sqref="D62"/>
    </sheetView>
  </sheetViews>
  <sheetFormatPr defaultColWidth="9.140625" defaultRowHeight="12.75" x14ac:dyDescent="0.2"/>
  <cols>
    <col min="1" max="1" width="39.85546875" style="109" customWidth="1"/>
    <col min="2" max="2" width="12.28515625" style="109" customWidth="1"/>
    <col min="3" max="3" width="12.28515625" style="24" customWidth="1"/>
    <col min="4" max="4" width="12.28515625" style="106" customWidth="1"/>
    <col min="5" max="9" width="10" style="107" bestFit="1" customWidth="1"/>
    <col min="10" max="10" width="10" style="107" customWidth="1"/>
    <col min="11" max="11" width="12.42578125" style="108" customWidth="1"/>
    <col min="12" max="16384" width="9.140625" style="109"/>
  </cols>
  <sheetData>
    <row r="1" spans="1:11" ht="15.75" x14ac:dyDescent="0.25">
      <c r="A1" s="1" t="s">
        <v>67</v>
      </c>
      <c r="B1" s="105" t="s">
        <v>151</v>
      </c>
      <c r="D1" s="203" t="s">
        <v>90</v>
      </c>
    </row>
    <row r="2" spans="1:11" ht="15.75" x14ac:dyDescent="0.25">
      <c r="A2" s="1" t="s">
        <v>68</v>
      </c>
      <c r="B2" s="105" t="s">
        <v>152</v>
      </c>
      <c r="D2" s="203" t="s">
        <v>91</v>
      </c>
    </row>
    <row r="3" spans="1:11" ht="15.75" x14ac:dyDescent="0.25">
      <c r="A3" s="13" t="str">
        <f>+CC!A3</f>
        <v>For the Year Ended June 30, 2027</v>
      </c>
      <c r="B3" s="105" t="s">
        <v>153</v>
      </c>
    </row>
    <row r="4" spans="1:11" ht="15.75" x14ac:dyDescent="0.25">
      <c r="A4" s="13"/>
      <c r="B4" s="105"/>
    </row>
    <row r="5" spans="1:11" x14ac:dyDescent="0.2">
      <c r="B5" s="21" t="s">
        <v>69</v>
      </c>
      <c r="C5" s="17" t="s">
        <v>69</v>
      </c>
      <c r="D5" s="28" t="s">
        <v>69</v>
      </c>
      <c r="E5" s="28" t="s">
        <v>121</v>
      </c>
      <c r="F5" s="28" t="s">
        <v>121</v>
      </c>
      <c r="G5" s="28" t="s">
        <v>121</v>
      </c>
      <c r="H5" s="28" t="s">
        <v>121</v>
      </c>
      <c r="I5" s="28" t="s">
        <v>121</v>
      </c>
      <c r="J5" s="28" t="s">
        <v>121</v>
      </c>
      <c r="K5" s="28" t="s">
        <v>116</v>
      </c>
    </row>
    <row r="6" spans="1:11" x14ac:dyDescent="0.2">
      <c r="B6" s="22" t="s">
        <v>4</v>
      </c>
      <c r="C6" s="18" t="s">
        <v>4</v>
      </c>
      <c r="D6" s="29" t="s">
        <v>4</v>
      </c>
      <c r="E6" s="29" t="s">
        <v>105</v>
      </c>
      <c r="F6" s="29" t="s">
        <v>105</v>
      </c>
      <c r="G6" s="29" t="s">
        <v>105</v>
      </c>
      <c r="H6" s="29" t="s">
        <v>105</v>
      </c>
      <c r="I6" s="29" t="s">
        <v>105</v>
      </c>
      <c r="J6" s="29" t="s">
        <v>105</v>
      </c>
      <c r="K6" s="29" t="s">
        <v>114</v>
      </c>
    </row>
    <row r="7" spans="1:11" x14ac:dyDescent="0.2">
      <c r="A7" s="3"/>
      <c r="B7" s="22" t="s">
        <v>5</v>
      </c>
      <c r="C7" s="18" t="s">
        <v>3</v>
      </c>
      <c r="D7" s="29" t="s">
        <v>3</v>
      </c>
      <c r="E7" s="29" t="s">
        <v>106</v>
      </c>
      <c r="F7" s="29" t="s">
        <v>106</v>
      </c>
      <c r="G7" s="29" t="s">
        <v>106</v>
      </c>
      <c r="H7" s="29" t="s">
        <v>106</v>
      </c>
      <c r="I7" s="29" t="s">
        <v>106</v>
      </c>
      <c r="J7" s="29" t="s">
        <v>106</v>
      </c>
      <c r="K7" s="29" t="s">
        <v>122</v>
      </c>
    </row>
    <row r="8" spans="1:11" x14ac:dyDescent="0.2">
      <c r="A8" s="4" t="s">
        <v>6</v>
      </c>
      <c r="B8" s="23" t="str">
        <f>+CC!B8</f>
        <v>FY 2025</v>
      </c>
      <c r="C8" s="19" t="str">
        <f>+CC!C8</f>
        <v>FY 2026</v>
      </c>
      <c r="D8" s="30" t="str">
        <f>+'Lake '!D8</f>
        <v>FY2027</v>
      </c>
      <c r="E8" s="30" t="s">
        <v>110</v>
      </c>
      <c r="F8" s="30" t="s">
        <v>111</v>
      </c>
      <c r="G8" s="30" t="s">
        <v>112</v>
      </c>
      <c r="H8" s="30" t="s">
        <v>113</v>
      </c>
      <c r="I8" s="30" t="s">
        <v>125</v>
      </c>
      <c r="J8" s="30" t="s">
        <v>145</v>
      </c>
      <c r="K8" s="30" t="str">
        <f>+D8</f>
        <v>FY2027</v>
      </c>
    </row>
    <row r="9" spans="1:11" x14ac:dyDescent="0.2">
      <c r="A9" s="4" t="s">
        <v>70</v>
      </c>
      <c r="B9" s="79">
        <v>414299</v>
      </c>
      <c r="C9" s="34">
        <v>420000</v>
      </c>
      <c r="D9" s="32">
        <v>420000</v>
      </c>
      <c r="E9" s="106"/>
      <c r="F9" s="106"/>
      <c r="G9" s="106"/>
      <c r="H9" s="106"/>
      <c r="I9" s="106"/>
      <c r="J9" s="106"/>
      <c r="K9" s="40">
        <f>SUM(D9:J9)</f>
        <v>420000</v>
      </c>
    </row>
    <row r="10" spans="1:11" x14ac:dyDescent="0.2">
      <c r="A10" s="4" t="s">
        <v>71</v>
      </c>
      <c r="B10" s="79">
        <v>570775</v>
      </c>
      <c r="C10" s="34">
        <v>560000</v>
      </c>
      <c r="D10" s="32">
        <v>560000</v>
      </c>
      <c r="E10" s="106"/>
      <c r="F10" s="106"/>
      <c r="G10" s="106"/>
      <c r="H10" s="106"/>
      <c r="I10" s="106"/>
      <c r="J10" s="106"/>
      <c r="K10" s="40">
        <f t="shared" ref="K10:K14" si="0">SUM(D10:J10)</f>
        <v>560000</v>
      </c>
    </row>
    <row r="11" spans="1:11" x14ac:dyDescent="0.2">
      <c r="A11" s="4" t="s">
        <v>72</v>
      </c>
      <c r="B11" s="79">
        <v>620332</v>
      </c>
      <c r="C11" s="34">
        <v>625000</v>
      </c>
      <c r="D11" s="32">
        <v>625000</v>
      </c>
      <c r="E11" s="106"/>
      <c r="F11" s="106"/>
      <c r="G11" s="106"/>
      <c r="H11" s="106"/>
      <c r="I11" s="106"/>
      <c r="J11" s="106"/>
      <c r="K11" s="40">
        <f t="shared" si="0"/>
        <v>625000</v>
      </c>
    </row>
    <row r="12" spans="1:11" x14ac:dyDescent="0.2">
      <c r="A12" s="144" t="s">
        <v>73</v>
      </c>
      <c r="B12" s="79">
        <v>26431</v>
      </c>
      <c r="C12" s="34">
        <v>25000</v>
      </c>
      <c r="D12" s="32">
        <v>25000</v>
      </c>
      <c r="E12" s="106"/>
      <c r="F12" s="106"/>
      <c r="G12" s="106"/>
      <c r="H12" s="106"/>
      <c r="I12" s="106"/>
      <c r="J12" s="106"/>
      <c r="K12" s="40">
        <f t="shared" si="0"/>
        <v>25000</v>
      </c>
    </row>
    <row r="13" spans="1:11" x14ac:dyDescent="0.2">
      <c r="A13" s="144" t="s">
        <v>124</v>
      </c>
      <c r="B13" s="79">
        <v>63623</v>
      </c>
      <c r="C13" s="34">
        <v>65000</v>
      </c>
      <c r="D13" s="32">
        <v>65000</v>
      </c>
      <c r="E13" s="106"/>
      <c r="F13" s="106"/>
      <c r="G13" s="106"/>
      <c r="H13" s="106"/>
      <c r="I13" s="106"/>
      <c r="J13" s="106"/>
      <c r="K13" s="40">
        <f t="shared" si="0"/>
        <v>65000</v>
      </c>
    </row>
    <row r="14" spans="1:11" x14ac:dyDescent="0.2">
      <c r="A14" s="4" t="s">
        <v>15</v>
      </c>
      <c r="B14" s="79">
        <v>39345</v>
      </c>
      <c r="C14" s="34">
        <v>201339</v>
      </c>
      <c r="D14" s="32">
        <v>20000</v>
      </c>
      <c r="E14" s="106"/>
      <c r="F14" s="106"/>
      <c r="G14" s="106"/>
      <c r="H14" s="106"/>
      <c r="I14" s="106"/>
      <c r="J14" s="106"/>
      <c r="K14" s="40">
        <f t="shared" si="0"/>
        <v>20000</v>
      </c>
    </row>
    <row r="15" spans="1:11" x14ac:dyDescent="0.2">
      <c r="A15" s="6" t="s">
        <v>16</v>
      </c>
      <c r="B15" s="7">
        <f t="shared" ref="B15" si="1">SUM(B9:B14)</f>
        <v>1734805</v>
      </c>
      <c r="C15" s="15">
        <f>SUM(C9:C14)</f>
        <v>1896339</v>
      </c>
      <c r="D15" s="173">
        <f>SUM(D9:D14)</f>
        <v>1715000</v>
      </c>
      <c r="E15" s="173">
        <f t="shared" ref="E15:J15" si="2">SUM(E9:E14)</f>
        <v>0</v>
      </c>
      <c r="F15" s="173">
        <f t="shared" si="2"/>
        <v>0</v>
      </c>
      <c r="G15" s="173">
        <f t="shared" si="2"/>
        <v>0</v>
      </c>
      <c r="H15" s="173">
        <f t="shared" si="2"/>
        <v>0</v>
      </c>
      <c r="I15" s="173">
        <f t="shared" si="2"/>
        <v>0</v>
      </c>
      <c r="J15" s="173">
        <f t="shared" si="2"/>
        <v>0</v>
      </c>
      <c r="K15" s="31">
        <f t="shared" ref="K15" si="3">SUM(K9:K14)</f>
        <v>1715000</v>
      </c>
    </row>
    <row r="16" spans="1:11" x14ac:dyDescent="0.2">
      <c r="A16" s="3"/>
      <c r="B16" s="78"/>
      <c r="E16" s="106"/>
      <c r="F16" s="106"/>
      <c r="G16" s="106"/>
      <c r="H16" s="106"/>
      <c r="I16" s="106"/>
      <c r="J16" s="106"/>
      <c r="K16" s="40"/>
    </row>
    <row r="17" spans="1:11" x14ac:dyDescent="0.2">
      <c r="A17" s="4" t="s">
        <v>17</v>
      </c>
      <c r="B17" s="78"/>
      <c r="E17" s="106"/>
      <c r="F17" s="106"/>
      <c r="G17" s="106"/>
      <c r="H17" s="106"/>
      <c r="I17" s="106"/>
      <c r="J17" s="106"/>
      <c r="K17" s="40"/>
    </row>
    <row r="18" spans="1:11" x14ac:dyDescent="0.2">
      <c r="A18" s="4" t="s">
        <v>74</v>
      </c>
      <c r="B18" s="78"/>
      <c r="E18" s="106"/>
      <c r="F18" s="106"/>
      <c r="G18" s="106"/>
      <c r="H18" s="106"/>
      <c r="I18" s="106"/>
      <c r="J18" s="106"/>
      <c r="K18" s="40"/>
    </row>
    <row r="19" spans="1:11" x14ac:dyDescent="0.2">
      <c r="A19" s="4" t="s">
        <v>19</v>
      </c>
      <c r="B19" s="79">
        <v>146684</v>
      </c>
      <c r="C19" s="25">
        <v>155000</v>
      </c>
      <c r="D19" s="33">
        <v>155000</v>
      </c>
      <c r="E19" s="106"/>
      <c r="F19" s="106"/>
      <c r="G19" s="106"/>
      <c r="H19" s="106"/>
      <c r="I19" s="106"/>
      <c r="J19" s="106"/>
      <c r="K19" s="40">
        <f>SUM(D19:J19)</f>
        <v>155000</v>
      </c>
    </row>
    <row r="20" spans="1:11" x14ac:dyDescent="0.2">
      <c r="A20" s="4" t="s">
        <v>20</v>
      </c>
      <c r="B20" s="79">
        <v>13469</v>
      </c>
      <c r="C20" s="25">
        <v>17500</v>
      </c>
      <c r="D20" s="33">
        <v>17500</v>
      </c>
      <c r="E20" s="106"/>
      <c r="F20" s="106"/>
      <c r="G20" s="106"/>
      <c r="H20" s="106"/>
      <c r="I20" s="106"/>
      <c r="J20" s="106"/>
      <c r="K20" s="40">
        <f t="shared" ref="K20:K23" si="4">SUM(D20:J20)</f>
        <v>17500</v>
      </c>
    </row>
    <row r="21" spans="1:11" x14ac:dyDescent="0.2">
      <c r="A21" s="4" t="s">
        <v>21</v>
      </c>
      <c r="B21" s="79">
        <v>9560</v>
      </c>
      <c r="C21" s="25">
        <v>15000</v>
      </c>
      <c r="D21" s="33">
        <v>15000</v>
      </c>
      <c r="E21" s="106"/>
      <c r="F21" s="106"/>
      <c r="G21" s="106"/>
      <c r="H21" s="106"/>
      <c r="I21" s="106"/>
      <c r="J21" s="106"/>
      <c r="K21" s="40">
        <f t="shared" si="4"/>
        <v>15000</v>
      </c>
    </row>
    <row r="22" spans="1:11" x14ac:dyDescent="0.2">
      <c r="A22" s="144" t="s">
        <v>23</v>
      </c>
      <c r="B22" s="79">
        <v>0</v>
      </c>
      <c r="C22" s="25">
        <v>0</v>
      </c>
      <c r="D22" s="33">
        <v>0</v>
      </c>
      <c r="E22" s="106"/>
      <c r="F22" s="106"/>
      <c r="G22" s="106"/>
      <c r="H22" s="106"/>
      <c r="I22" s="106"/>
      <c r="J22" s="106"/>
      <c r="K22" s="40">
        <f t="shared" si="4"/>
        <v>0</v>
      </c>
    </row>
    <row r="23" spans="1:11" x14ac:dyDescent="0.2">
      <c r="A23" s="144" t="s">
        <v>22</v>
      </c>
      <c r="B23" s="79">
        <v>0</v>
      </c>
      <c r="C23" s="25">
        <v>0</v>
      </c>
      <c r="D23" s="33">
        <v>0</v>
      </c>
      <c r="E23" s="106"/>
      <c r="F23" s="106"/>
      <c r="G23" s="106"/>
      <c r="H23" s="106"/>
      <c r="I23" s="106"/>
      <c r="J23" s="106"/>
      <c r="K23" s="40">
        <f t="shared" si="4"/>
        <v>0</v>
      </c>
    </row>
    <row r="24" spans="1:11" x14ac:dyDescent="0.2">
      <c r="A24" s="3" t="s">
        <v>75</v>
      </c>
      <c r="B24" s="7">
        <f t="shared" ref="B24" si="5">SUM(B19:B23)</f>
        <v>169713</v>
      </c>
      <c r="C24" s="15">
        <f>SUM(C19:C23)</f>
        <v>187500</v>
      </c>
      <c r="D24" s="173">
        <f>SUM(D19:D23)</f>
        <v>187500</v>
      </c>
      <c r="E24" s="173">
        <f t="shared" ref="E24:K24" si="6">SUM(E19:E23)</f>
        <v>0</v>
      </c>
      <c r="F24" s="173">
        <f t="shared" si="6"/>
        <v>0</v>
      </c>
      <c r="G24" s="173">
        <f t="shared" si="6"/>
        <v>0</v>
      </c>
      <c r="H24" s="173">
        <f t="shared" si="6"/>
        <v>0</v>
      </c>
      <c r="I24" s="173">
        <f t="shared" ref="I24" si="7">SUM(I19:I23)</f>
        <v>0</v>
      </c>
      <c r="J24" s="173">
        <f t="shared" si="6"/>
        <v>0</v>
      </c>
      <c r="K24" s="31">
        <f t="shared" si="6"/>
        <v>187500</v>
      </c>
    </row>
    <row r="25" spans="1:11" x14ac:dyDescent="0.2">
      <c r="A25" s="3"/>
      <c r="B25" s="78"/>
      <c r="E25" s="106"/>
      <c r="F25" s="106"/>
      <c r="G25" s="106"/>
      <c r="H25" s="106"/>
      <c r="I25" s="106"/>
      <c r="J25" s="106"/>
      <c r="K25" s="40"/>
    </row>
    <row r="26" spans="1:11" x14ac:dyDescent="0.2">
      <c r="A26" s="4" t="s">
        <v>76</v>
      </c>
      <c r="B26" s="78"/>
      <c r="E26" s="106"/>
      <c r="F26" s="106"/>
      <c r="G26" s="106"/>
      <c r="H26" s="106"/>
      <c r="I26" s="106"/>
      <c r="J26" s="106"/>
      <c r="K26" s="40"/>
    </row>
    <row r="27" spans="1:11" x14ac:dyDescent="0.2">
      <c r="A27" s="4" t="s">
        <v>19</v>
      </c>
      <c r="B27" s="79">
        <v>155777</v>
      </c>
      <c r="C27" s="25">
        <v>85000</v>
      </c>
      <c r="D27" s="33">
        <v>85000</v>
      </c>
      <c r="E27" s="106"/>
      <c r="F27" s="106"/>
      <c r="G27" s="106"/>
      <c r="H27" s="106"/>
      <c r="I27" s="106"/>
      <c r="J27" s="106"/>
      <c r="K27" s="40">
        <f>SUM(D27:J27)</f>
        <v>85000</v>
      </c>
    </row>
    <row r="28" spans="1:11" x14ac:dyDescent="0.2">
      <c r="A28" s="4" t="s">
        <v>20</v>
      </c>
      <c r="B28" s="79">
        <v>40415</v>
      </c>
      <c r="C28" s="25">
        <v>50000</v>
      </c>
      <c r="D28" s="33">
        <v>50000</v>
      </c>
      <c r="E28" s="106"/>
      <c r="F28" s="106"/>
      <c r="G28" s="106"/>
      <c r="H28" s="106"/>
      <c r="I28" s="106"/>
      <c r="J28" s="106"/>
      <c r="K28" s="40">
        <f t="shared" ref="K28:K31" si="8">SUM(D28:J28)</f>
        <v>50000</v>
      </c>
    </row>
    <row r="29" spans="1:11" x14ac:dyDescent="0.2">
      <c r="A29" s="4" t="s">
        <v>21</v>
      </c>
      <c r="B29" s="79">
        <v>82485</v>
      </c>
      <c r="C29" s="25">
        <v>105000</v>
      </c>
      <c r="D29" s="33">
        <v>105000</v>
      </c>
      <c r="E29" s="106"/>
      <c r="F29" s="106"/>
      <c r="G29" s="106"/>
      <c r="H29" s="106"/>
      <c r="I29" s="106"/>
      <c r="J29" s="106"/>
      <c r="K29" s="40">
        <f t="shared" si="8"/>
        <v>105000</v>
      </c>
    </row>
    <row r="30" spans="1:11" x14ac:dyDescent="0.2">
      <c r="A30" s="144" t="s">
        <v>22</v>
      </c>
      <c r="B30" s="79">
        <v>74013</v>
      </c>
      <c r="C30" s="25">
        <v>6465264</v>
      </c>
      <c r="D30" s="33">
        <v>0</v>
      </c>
      <c r="E30" s="106"/>
      <c r="F30" s="106"/>
      <c r="G30" s="106"/>
      <c r="H30" s="106"/>
      <c r="I30" s="106"/>
      <c r="J30" s="106"/>
      <c r="K30" s="40">
        <f t="shared" si="8"/>
        <v>0</v>
      </c>
    </row>
    <row r="31" spans="1:11" x14ac:dyDescent="0.2">
      <c r="A31" s="144" t="s">
        <v>23</v>
      </c>
      <c r="B31" s="79">
        <v>556481</v>
      </c>
      <c r="C31" s="25">
        <v>561351</v>
      </c>
      <c r="D31" s="33">
        <v>561091</v>
      </c>
      <c r="E31" s="106"/>
      <c r="F31" s="106"/>
      <c r="G31" s="106"/>
      <c r="H31" s="106"/>
      <c r="I31" s="106"/>
      <c r="J31" s="106"/>
      <c r="K31" s="40">
        <f t="shared" si="8"/>
        <v>561091</v>
      </c>
    </row>
    <row r="32" spans="1:11" x14ac:dyDescent="0.2">
      <c r="A32" s="3" t="s">
        <v>77</v>
      </c>
      <c r="B32" s="7">
        <f t="shared" ref="B32" si="9">SUM(B27:B31)</f>
        <v>909171</v>
      </c>
      <c r="C32" s="15">
        <f>SUM(C27:C31)</f>
        <v>7266615</v>
      </c>
      <c r="D32" s="173">
        <f>SUM(D27:D31)</f>
        <v>801091</v>
      </c>
      <c r="E32" s="173">
        <f t="shared" ref="E32:K32" si="10">SUM(E27:E31)</f>
        <v>0</v>
      </c>
      <c r="F32" s="173">
        <f t="shared" si="10"/>
        <v>0</v>
      </c>
      <c r="G32" s="173">
        <f t="shared" si="10"/>
        <v>0</v>
      </c>
      <c r="H32" s="173">
        <f t="shared" si="10"/>
        <v>0</v>
      </c>
      <c r="I32" s="173">
        <f t="shared" ref="I32" si="11">SUM(I27:I31)</f>
        <v>0</v>
      </c>
      <c r="J32" s="173">
        <f t="shared" si="10"/>
        <v>0</v>
      </c>
      <c r="K32" s="31">
        <f t="shared" si="10"/>
        <v>801091</v>
      </c>
    </row>
    <row r="33" spans="1:11" x14ac:dyDescent="0.2">
      <c r="A33" s="3"/>
      <c r="B33" s="78"/>
      <c r="E33" s="106"/>
      <c r="F33" s="106"/>
      <c r="G33" s="106"/>
      <c r="H33" s="106"/>
      <c r="I33" s="106"/>
      <c r="J33" s="106"/>
      <c r="K33" s="40"/>
    </row>
    <row r="34" spans="1:11" x14ac:dyDescent="0.2">
      <c r="A34" s="4" t="s">
        <v>78</v>
      </c>
      <c r="B34" s="79">
        <v>315400</v>
      </c>
      <c r="C34" s="25">
        <v>325000</v>
      </c>
      <c r="D34" s="33">
        <v>325000</v>
      </c>
      <c r="E34" s="106"/>
      <c r="F34" s="106"/>
      <c r="G34" s="106"/>
      <c r="H34" s="106"/>
      <c r="I34" s="106"/>
      <c r="J34" s="106"/>
      <c r="K34" s="40">
        <f>SUM(D34:J34)</f>
        <v>325000</v>
      </c>
    </row>
    <row r="35" spans="1:11" x14ac:dyDescent="0.2">
      <c r="A35" s="3"/>
      <c r="B35" s="78"/>
      <c r="E35" s="106"/>
      <c r="F35" s="106"/>
      <c r="G35" s="106"/>
      <c r="H35" s="106"/>
      <c r="I35" s="106"/>
      <c r="J35" s="106"/>
      <c r="K35" s="40"/>
    </row>
    <row r="36" spans="1:11" x14ac:dyDescent="0.2">
      <c r="A36" s="4" t="s">
        <v>79</v>
      </c>
      <c r="B36" s="78"/>
      <c r="E36" s="106"/>
      <c r="F36" s="106"/>
      <c r="G36" s="106"/>
      <c r="H36" s="106"/>
      <c r="I36" s="106"/>
      <c r="J36" s="106"/>
      <c r="K36" s="40"/>
    </row>
    <row r="37" spans="1:11" x14ac:dyDescent="0.2">
      <c r="A37" s="4" t="s">
        <v>19</v>
      </c>
      <c r="B37" s="79">
        <v>74777</v>
      </c>
      <c r="C37" s="25">
        <v>80000</v>
      </c>
      <c r="D37" s="33">
        <v>80000</v>
      </c>
      <c r="E37" s="106"/>
      <c r="F37" s="106"/>
      <c r="G37" s="106"/>
      <c r="H37" s="106"/>
      <c r="I37" s="106"/>
      <c r="J37" s="106"/>
      <c r="K37" s="40">
        <f>SUM(D37:J37)</f>
        <v>80000</v>
      </c>
    </row>
    <row r="38" spans="1:11" x14ac:dyDescent="0.2">
      <c r="A38" s="4" t="s">
        <v>20</v>
      </c>
      <c r="B38" s="79">
        <v>49320</v>
      </c>
      <c r="C38" s="25">
        <v>50000</v>
      </c>
      <c r="D38" s="33">
        <v>50000</v>
      </c>
      <c r="E38" s="106"/>
      <c r="F38" s="106"/>
      <c r="G38" s="106"/>
      <c r="H38" s="106"/>
      <c r="I38" s="106"/>
      <c r="J38" s="106"/>
      <c r="K38" s="40">
        <f t="shared" ref="K38:K41" si="12">SUM(D38:J38)</f>
        <v>50000</v>
      </c>
    </row>
    <row r="39" spans="1:11" x14ac:dyDescent="0.2">
      <c r="A39" s="4" t="s">
        <v>21</v>
      </c>
      <c r="B39" s="79">
        <v>62945</v>
      </c>
      <c r="C39" s="25">
        <v>85000</v>
      </c>
      <c r="D39" s="33">
        <v>85000</v>
      </c>
      <c r="E39" s="106"/>
      <c r="F39" s="106"/>
      <c r="G39" s="106"/>
      <c r="H39" s="106"/>
      <c r="I39" s="106"/>
      <c r="J39" s="106"/>
      <c r="K39" s="40">
        <f t="shared" si="12"/>
        <v>85000</v>
      </c>
    </row>
    <row r="40" spans="1:11" x14ac:dyDescent="0.2">
      <c r="A40" s="144" t="s">
        <v>22</v>
      </c>
      <c r="B40" s="79">
        <v>77200</v>
      </c>
      <c r="C40" s="25">
        <v>800000</v>
      </c>
      <c r="D40" s="33">
        <v>0</v>
      </c>
      <c r="E40" s="106"/>
      <c r="F40" s="106"/>
      <c r="G40" s="106"/>
      <c r="H40" s="106"/>
      <c r="I40" s="106"/>
      <c r="J40" s="106"/>
      <c r="K40" s="40">
        <f t="shared" si="12"/>
        <v>0</v>
      </c>
    </row>
    <row r="41" spans="1:11" x14ac:dyDescent="0.2">
      <c r="A41" s="144" t="s">
        <v>23</v>
      </c>
      <c r="B41" s="79">
        <v>12595</v>
      </c>
      <c r="C41" s="25">
        <v>0</v>
      </c>
      <c r="D41" s="33">
        <v>0</v>
      </c>
      <c r="E41" s="106"/>
      <c r="F41" s="106"/>
      <c r="G41" s="106"/>
      <c r="H41" s="106"/>
      <c r="I41" s="106"/>
      <c r="J41" s="106"/>
      <c r="K41" s="40">
        <f t="shared" si="12"/>
        <v>0</v>
      </c>
    </row>
    <row r="42" spans="1:11" x14ac:dyDescent="0.2">
      <c r="A42" s="3" t="s">
        <v>80</v>
      </c>
      <c r="B42" s="7">
        <f t="shared" ref="B42" si="13">SUM(B36:B41)</f>
        <v>276837</v>
      </c>
      <c r="C42" s="15">
        <f>SUM(C37:C41)</f>
        <v>1015000</v>
      </c>
      <c r="D42" s="173">
        <f>SUM(D37:D41)</f>
        <v>215000</v>
      </c>
      <c r="E42" s="173">
        <f t="shared" ref="E42:K42" si="14">SUM(E37:E41)</f>
        <v>0</v>
      </c>
      <c r="F42" s="173">
        <f t="shared" si="14"/>
        <v>0</v>
      </c>
      <c r="G42" s="173">
        <f t="shared" si="14"/>
        <v>0</v>
      </c>
      <c r="H42" s="173">
        <f t="shared" si="14"/>
        <v>0</v>
      </c>
      <c r="I42" s="173">
        <f t="shared" ref="I42" si="15">SUM(I37:I41)</f>
        <v>0</v>
      </c>
      <c r="J42" s="173">
        <f t="shared" si="14"/>
        <v>0</v>
      </c>
      <c r="K42" s="31">
        <f t="shared" si="14"/>
        <v>215000</v>
      </c>
    </row>
    <row r="43" spans="1:11" x14ac:dyDescent="0.2">
      <c r="A43" s="3"/>
      <c r="B43" s="78"/>
      <c r="E43" s="106"/>
      <c r="F43" s="106"/>
      <c r="G43" s="106"/>
      <c r="H43" s="106"/>
      <c r="I43" s="106"/>
      <c r="J43" s="106"/>
      <c r="K43" s="40"/>
    </row>
    <row r="44" spans="1:11" x14ac:dyDescent="0.2">
      <c r="A44" s="144" t="s">
        <v>81</v>
      </c>
      <c r="B44" s="2">
        <f t="shared" ref="B44:D44" si="16">+B24+B32+B34+B42</f>
        <v>1671121</v>
      </c>
      <c r="C44" s="24">
        <f t="shared" ref="C44:E44" si="17">+C24+C32+C34+C42</f>
        <v>8794115</v>
      </c>
      <c r="D44" s="106">
        <f t="shared" si="16"/>
        <v>1528591</v>
      </c>
      <c r="E44" s="106">
        <f t="shared" si="17"/>
        <v>0</v>
      </c>
      <c r="F44" s="106">
        <f t="shared" ref="F44:K44" si="18">F24+F32+F34+F42</f>
        <v>0</v>
      </c>
      <c r="G44" s="106">
        <f t="shared" si="18"/>
        <v>0</v>
      </c>
      <c r="H44" s="106">
        <f t="shared" si="18"/>
        <v>0</v>
      </c>
      <c r="I44" s="106">
        <f t="shared" ref="I44" si="19">I24+I32+I34+I42</f>
        <v>0</v>
      </c>
      <c r="J44" s="106">
        <f t="shared" si="18"/>
        <v>0</v>
      </c>
      <c r="K44" s="40">
        <f t="shared" si="18"/>
        <v>1528591</v>
      </c>
    </row>
    <row r="45" spans="1:11" x14ac:dyDescent="0.2">
      <c r="A45" s="3"/>
      <c r="B45" s="80"/>
      <c r="E45" s="106"/>
      <c r="F45" s="106"/>
      <c r="G45" s="106"/>
      <c r="H45" s="106"/>
      <c r="I45" s="106"/>
      <c r="J45" s="106"/>
      <c r="K45" s="40"/>
    </row>
    <row r="46" spans="1:11" x14ac:dyDescent="0.2">
      <c r="A46" s="4" t="s">
        <v>82</v>
      </c>
      <c r="B46" s="78">
        <f t="shared" ref="B46:D46" si="20">B15-B44</f>
        <v>63684</v>
      </c>
      <c r="C46" s="24">
        <f t="shared" ref="C46" si="21">C15-C44</f>
        <v>-6897776</v>
      </c>
      <c r="D46" s="40">
        <f t="shared" si="20"/>
        <v>186409</v>
      </c>
      <c r="E46" s="40">
        <f t="shared" ref="E46:K46" si="22">E15-E44</f>
        <v>0</v>
      </c>
      <c r="F46" s="40">
        <f t="shared" si="22"/>
        <v>0</v>
      </c>
      <c r="G46" s="40">
        <f t="shared" si="22"/>
        <v>0</v>
      </c>
      <c r="H46" s="40">
        <f t="shared" si="22"/>
        <v>0</v>
      </c>
      <c r="I46" s="40">
        <f t="shared" ref="I46" si="23">I15-I44</f>
        <v>0</v>
      </c>
      <c r="J46" s="40">
        <f t="shared" si="22"/>
        <v>0</v>
      </c>
      <c r="K46" s="40">
        <f t="shared" si="22"/>
        <v>186409</v>
      </c>
    </row>
    <row r="47" spans="1:11" x14ac:dyDescent="0.2">
      <c r="A47" s="4"/>
      <c r="B47" s="78"/>
      <c r="E47" s="106"/>
      <c r="F47" s="106"/>
      <c r="G47" s="106"/>
      <c r="H47" s="106"/>
      <c r="I47" s="106"/>
      <c r="J47" s="106"/>
      <c r="K47" s="40"/>
    </row>
    <row r="48" spans="1:11" x14ac:dyDescent="0.2">
      <c r="A48" s="144" t="s">
        <v>83</v>
      </c>
      <c r="B48" s="78"/>
      <c r="E48" s="106"/>
      <c r="F48" s="106"/>
      <c r="G48" s="106"/>
      <c r="H48" s="106"/>
      <c r="I48" s="106"/>
      <c r="J48" s="106"/>
      <c r="K48" s="40"/>
    </row>
    <row r="49" spans="1:11" x14ac:dyDescent="0.2">
      <c r="A49" s="144" t="s">
        <v>84</v>
      </c>
      <c r="B49" s="78">
        <v>251598</v>
      </c>
      <c r="C49" s="218">
        <v>200000</v>
      </c>
      <c r="D49" s="121">
        <v>200000</v>
      </c>
      <c r="E49" s="106"/>
      <c r="F49" s="106"/>
      <c r="G49" s="106"/>
      <c r="H49" s="106"/>
      <c r="I49" s="106"/>
      <c r="J49" s="106"/>
      <c r="K49" s="40">
        <f>SUM(D49:J49)</f>
        <v>200000</v>
      </c>
    </row>
    <row r="50" spans="1:11" x14ac:dyDescent="0.2">
      <c r="A50" s="144" t="s">
        <v>85</v>
      </c>
      <c r="B50" s="78">
        <v>0</v>
      </c>
      <c r="C50" s="218">
        <v>0</v>
      </c>
      <c r="D50" s="121">
        <v>0</v>
      </c>
      <c r="E50" s="106"/>
      <c r="F50" s="106"/>
      <c r="G50" s="106"/>
      <c r="H50" s="106"/>
      <c r="I50" s="106"/>
      <c r="J50" s="106"/>
      <c r="K50" s="40">
        <f t="shared" ref="K50:K51" si="24">SUM(D50:J50)</f>
        <v>0</v>
      </c>
    </row>
    <row r="51" spans="1:11" x14ac:dyDescent="0.2">
      <c r="A51" s="144" t="s">
        <v>14</v>
      </c>
      <c r="B51" s="78">
        <v>130659</v>
      </c>
      <c r="C51" s="219">
        <v>800000</v>
      </c>
      <c r="D51" s="187">
        <v>0</v>
      </c>
      <c r="E51" s="106"/>
      <c r="F51" s="106"/>
      <c r="G51" s="106"/>
      <c r="H51" s="106"/>
      <c r="I51" s="106"/>
      <c r="J51" s="106"/>
      <c r="K51" s="40">
        <f t="shared" si="24"/>
        <v>0</v>
      </c>
    </row>
    <row r="52" spans="1:11" x14ac:dyDescent="0.2">
      <c r="A52" s="144" t="s">
        <v>86</v>
      </c>
      <c r="B52" s="7">
        <f t="shared" ref="B52" si="25">SUM(B49:B51)</f>
        <v>382257</v>
      </c>
      <c r="C52" s="15">
        <f>SUM(C49:C51)</f>
        <v>1000000</v>
      </c>
      <c r="D52" s="173">
        <f>SUM(D49:D51)</f>
        <v>200000</v>
      </c>
      <c r="E52" s="173">
        <f t="shared" ref="E52:K52" si="26">SUM(E49:E51)</f>
        <v>0</v>
      </c>
      <c r="F52" s="173">
        <f t="shared" si="26"/>
        <v>0</v>
      </c>
      <c r="G52" s="173">
        <f t="shared" si="26"/>
        <v>0</v>
      </c>
      <c r="H52" s="173">
        <f t="shared" si="26"/>
        <v>0</v>
      </c>
      <c r="I52" s="173">
        <f t="shared" ref="I52" si="27">SUM(I49:I51)</f>
        <v>0</v>
      </c>
      <c r="J52" s="173">
        <f t="shared" si="26"/>
        <v>0</v>
      </c>
      <c r="K52" s="31">
        <f t="shared" si="26"/>
        <v>200000</v>
      </c>
    </row>
    <row r="53" spans="1:11" x14ac:dyDescent="0.2">
      <c r="A53" s="144"/>
      <c r="B53" s="78"/>
      <c r="E53" s="106"/>
      <c r="F53" s="106"/>
      <c r="G53" s="106"/>
      <c r="H53" s="106"/>
      <c r="I53" s="106"/>
      <c r="J53" s="106"/>
      <c r="K53" s="40"/>
    </row>
    <row r="54" spans="1:11" x14ac:dyDescent="0.2">
      <c r="A54" s="144" t="s">
        <v>87</v>
      </c>
      <c r="B54" s="5">
        <v>-200000</v>
      </c>
      <c r="C54" s="221">
        <v>-200000</v>
      </c>
      <c r="D54" s="187">
        <v>0</v>
      </c>
      <c r="E54" s="187"/>
      <c r="F54" s="187"/>
      <c r="G54" s="187"/>
      <c r="H54" s="187"/>
      <c r="I54" s="187"/>
      <c r="J54" s="187"/>
      <c r="K54" s="222">
        <f>SUM(D54:J54)</f>
        <v>0</v>
      </c>
    </row>
    <row r="55" spans="1:11" x14ac:dyDescent="0.2">
      <c r="A55" s="3"/>
      <c r="B55" s="80"/>
      <c r="E55" s="106"/>
      <c r="F55" s="106"/>
      <c r="G55" s="106"/>
      <c r="H55" s="106"/>
      <c r="I55" s="106"/>
      <c r="J55" s="106"/>
      <c r="K55" s="40"/>
    </row>
    <row r="56" spans="1:11" x14ac:dyDescent="0.2">
      <c r="A56" s="4" t="s">
        <v>88</v>
      </c>
      <c r="B56" s="78">
        <f>+B46+B52+B54</f>
        <v>245941</v>
      </c>
      <c r="C56" s="24">
        <f t="shared" ref="C56:K56" si="28">+C46+C52+C54</f>
        <v>-6097776</v>
      </c>
      <c r="D56" s="78">
        <f t="shared" si="28"/>
        <v>386409</v>
      </c>
      <c r="E56" s="78">
        <f t="shared" si="28"/>
        <v>0</v>
      </c>
      <c r="F56" s="78">
        <f t="shared" si="28"/>
        <v>0</v>
      </c>
      <c r="G56" s="78">
        <f t="shared" si="28"/>
        <v>0</v>
      </c>
      <c r="H56" s="78">
        <f t="shared" si="28"/>
        <v>0</v>
      </c>
      <c r="I56" s="78">
        <f t="shared" si="28"/>
        <v>0</v>
      </c>
      <c r="J56" s="78">
        <f t="shared" si="28"/>
        <v>0</v>
      </c>
      <c r="K56" s="78">
        <f t="shared" si="28"/>
        <v>386409</v>
      </c>
    </row>
    <row r="57" spans="1:11" x14ac:dyDescent="0.2">
      <c r="A57" s="3"/>
      <c r="B57" s="78"/>
      <c r="E57" s="106"/>
      <c r="F57" s="106"/>
      <c r="G57" s="106"/>
      <c r="H57" s="106"/>
      <c r="I57" s="106"/>
      <c r="J57" s="106"/>
      <c r="K57" s="40"/>
    </row>
    <row r="58" spans="1:11" x14ac:dyDescent="0.2">
      <c r="A58" s="144" t="s">
        <v>49</v>
      </c>
      <c r="B58" s="2">
        <v>694052</v>
      </c>
      <c r="C58" s="24">
        <v>537196</v>
      </c>
      <c r="D58" s="106">
        <v>944837</v>
      </c>
      <c r="E58" s="106"/>
      <c r="F58" s="106"/>
      <c r="G58" s="106"/>
      <c r="H58" s="106"/>
      <c r="I58" s="106"/>
      <c r="J58" s="106"/>
      <c r="K58" s="40">
        <f>SUM(D58:J58)</f>
        <v>944837</v>
      </c>
    </row>
    <row r="59" spans="1:11" x14ac:dyDescent="0.2">
      <c r="A59" s="144" t="s">
        <v>161</v>
      </c>
      <c r="B59" s="2">
        <v>5632392</v>
      </c>
      <c r="C59" s="24">
        <v>6000000</v>
      </c>
      <c r="D59" s="106">
        <v>5873779</v>
      </c>
      <c r="E59" s="106"/>
      <c r="F59" s="106"/>
      <c r="G59" s="106"/>
      <c r="H59" s="106"/>
      <c r="I59" s="106"/>
      <c r="J59" s="106"/>
      <c r="K59" s="40">
        <f>SUM(D59:J59)</f>
        <v>5873779</v>
      </c>
    </row>
    <row r="60" spans="1:11" ht="13.5" thickBot="1" x14ac:dyDescent="0.25">
      <c r="A60" s="144" t="s">
        <v>89</v>
      </c>
      <c r="B60" s="94">
        <f>SUM(B56:B59)</f>
        <v>6572385</v>
      </c>
      <c r="C60" s="190">
        <f t="shared" ref="C60:K60" si="29">SUM(C56:C59)</f>
        <v>439420</v>
      </c>
      <c r="D60" s="51">
        <f t="shared" si="29"/>
        <v>7205025</v>
      </c>
      <c r="E60" s="94">
        <f t="shared" si="29"/>
        <v>0</v>
      </c>
      <c r="F60" s="94">
        <f t="shared" si="29"/>
        <v>0</v>
      </c>
      <c r="G60" s="94">
        <f t="shared" si="29"/>
        <v>0</v>
      </c>
      <c r="H60" s="94">
        <f t="shared" si="29"/>
        <v>0</v>
      </c>
      <c r="I60" s="94">
        <f t="shared" si="29"/>
        <v>0</v>
      </c>
      <c r="J60" s="94">
        <f t="shared" si="29"/>
        <v>0</v>
      </c>
      <c r="K60" s="94">
        <f t="shared" si="29"/>
        <v>7205025</v>
      </c>
    </row>
    <row r="61" spans="1:11" ht="13.5" thickTop="1" x14ac:dyDescent="0.2">
      <c r="B61" s="171"/>
      <c r="E61" s="106"/>
      <c r="F61" s="106"/>
      <c r="G61" s="106"/>
      <c r="H61" s="106"/>
      <c r="I61" s="106"/>
      <c r="J61" s="106"/>
      <c r="K61" s="40"/>
    </row>
    <row r="62" spans="1:11" s="130" customFormat="1" x14ac:dyDescent="0.2">
      <c r="A62" s="130" t="s">
        <v>159</v>
      </c>
      <c r="B62" s="174">
        <f>+B23+B30+B40</f>
        <v>151213</v>
      </c>
      <c r="C62" s="24">
        <f t="shared" ref="C62:K62" si="30">+C23+C30+C40</f>
        <v>7265264</v>
      </c>
      <c r="D62" s="40">
        <f t="shared" ref="D62" si="31">+D23+D30+D40</f>
        <v>0</v>
      </c>
      <c r="E62" s="40">
        <f t="shared" si="30"/>
        <v>0</v>
      </c>
      <c r="F62" s="40">
        <f t="shared" si="30"/>
        <v>0</v>
      </c>
      <c r="G62" s="40">
        <f t="shared" si="30"/>
        <v>0</v>
      </c>
      <c r="H62" s="40">
        <f t="shared" si="30"/>
        <v>0</v>
      </c>
      <c r="I62" s="40">
        <f t="shared" si="30"/>
        <v>0</v>
      </c>
      <c r="J62" s="40">
        <f t="shared" si="30"/>
        <v>0</v>
      </c>
      <c r="K62" s="40">
        <f t="shared" si="30"/>
        <v>0</v>
      </c>
    </row>
    <row r="63" spans="1:11" s="130" customFormat="1" x14ac:dyDescent="0.2">
      <c r="A63" s="130" t="s">
        <v>160</v>
      </c>
      <c r="B63" s="174">
        <f>+B22+B31+B41</f>
        <v>569076</v>
      </c>
      <c r="C63" s="24">
        <f t="shared" ref="C63:K63" si="32">+C22+C31+C41</f>
        <v>561351</v>
      </c>
      <c r="D63" s="40">
        <f t="shared" ref="D63" si="33">+D22+D31+D41</f>
        <v>561091</v>
      </c>
      <c r="E63" s="40">
        <f t="shared" si="32"/>
        <v>0</v>
      </c>
      <c r="F63" s="40">
        <f t="shared" si="32"/>
        <v>0</v>
      </c>
      <c r="G63" s="40">
        <f t="shared" si="32"/>
        <v>0</v>
      </c>
      <c r="H63" s="40">
        <f t="shared" si="32"/>
        <v>0</v>
      </c>
      <c r="I63" s="40">
        <f t="shared" si="32"/>
        <v>0</v>
      </c>
      <c r="J63" s="40">
        <f t="shared" si="32"/>
        <v>0</v>
      </c>
      <c r="K63" s="40">
        <f t="shared" si="32"/>
        <v>561091</v>
      </c>
    </row>
    <row r="64" spans="1:11" x14ac:dyDescent="0.2">
      <c r="B64" s="171"/>
      <c r="E64" s="106"/>
      <c r="F64" s="106"/>
      <c r="G64" s="106"/>
      <c r="H64" s="106"/>
      <c r="I64" s="106"/>
      <c r="J64" s="106"/>
      <c r="K64" s="40"/>
    </row>
    <row r="65" spans="2:11" ht="15" customHeight="1" x14ac:dyDescent="0.2">
      <c r="B65" s="171"/>
      <c r="C65" s="171"/>
      <c r="D65" s="40"/>
      <c r="F65" s="106"/>
      <c r="G65" s="106"/>
      <c r="H65" s="106"/>
      <c r="I65" s="106"/>
      <c r="J65" s="106"/>
      <c r="K65" s="40"/>
    </row>
    <row r="66" spans="2:11" x14ac:dyDescent="0.2">
      <c r="B66" s="171"/>
      <c r="C66" s="171"/>
      <c r="D66" s="182"/>
      <c r="F66" s="106"/>
      <c r="G66" s="106"/>
      <c r="H66" s="106"/>
      <c r="I66" s="106"/>
      <c r="J66" s="106"/>
      <c r="K66" s="40"/>
    </row>
    <row r="67" spans="2:11" x14ac:dyDescent="0.2">
      <c r="B67" s="171"/>
      <c r="C67" s="171"/>
      <c r="D67" s="182"/>
      <c r="F67" s="106"/>
      <c r="G67" s="106"/>
      <c r="H67" s="106"/>
      <c r="I67" s="106"/>
      <c r="J67" s="106"/>
      <c r="K67" s="40"/>
    </row>
    <row r="68" spans="2:11" x14ac:dyDescent="0.2">
      <c r="B68" s="171"/>
      <c r="C68" s="171"/>
      <c r="D68" s="182"/>
      <c r="F68" s="106"/>
      <c r="G68" s="106"/>
      <c r="H68" s="106"/>
      <c r="I68" s="106"/>
      <c r="J68" s="106"/>
      <c r="K68" s="40"/>
    </row>
    <row r="69" spans="2:11" x14ac:dyDescent="0.2">
      <c r="B69" s="171"/>
      <c r="D69" s="182"/>
      <c r="F69" s="106"/>
      <c r="G69" s="106"/>
      <c r="H69" s="106"/>
      <c r="I69" s="106"/>
      <c r="J69" s="106"/>
      <c r="K69" s="40"/>
    </row>
    <row r="70" spans="2:11" x14ac:dyDescent="0.2">
      <c r="B70" s="171"/>
      <c r="D70" s="175"/>
      <c r="E70" s="106"/>
      <c r="F70" s="106"/>
      <c r="G70" s="106"/>
      <c r="H70" s="106"/>
      <c r="I70" s="106"/>
      <c r="J70" s="106"/>
      <c r="K70" s="40"/>
    </row>
  </sheetData>
  <phoneticPr fontId="6" type="noConversion"/>
  <pageMargins left="0.25" right="0.25" top="0.25" bottom="0.75" header="0.3" footer="0.3"/>
  <pageSetup scale="68" orientation="portrait" r:id="rId1"/>
  <headerFooter>
    <oddFooter>&amp;L&amp;D  &amp;T&amp;R&amp;Z&amp;F</oddFooter>
  </headerFooter>
  <ignoredErrors>
    <ignoredError sqref="K9:K46 K49:K6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EA25-78AC-4CD1-B8B5-0A66A5477669}">
  <dimension ref="A1:I37"/>
  <sheetViews>
    <sheetView zoomScaleNormal="100" workbookViewId="0">
      <selection activeCell="D9" sqref="D9"/>
    </sheetView>
  </sheetViews>
  <sheetFormatPr defaultColWidth="9.140625" defaultRowHeight="12.75" x14ac:dyDescent="0.2"/>
  <cols>
    <col min="1" max="1" width="48.5703125" style="109" bestFit="1" customWidth="1"/>
    <col min="2" max="2" width="12.28515625" style="171" bestFit="1" customWidth="1"/>
    <col min="3" max="3" width="11.5703125" style="24" customWidth="1"/>
    <col min="4" max="4" width="11.5703125" style="40" customWidth="1"/>
    <col min="5" max="8" width="10.140625" style="107" bestFit="1" customWidth="1"/>
    <col min="9" max="9" width="11.5703125" style="108" bestFit="1" customWidth="1"/>
    <col min="10" max="16384" width="9.140625" style="109"/>
  </cols>
  <sheetData>
    <row r="1" spans="1:9" ht="15.75" x14ac:dyDescent="0.25">
      <c r="A1" s="1" t="s">
        <v>92</v>
      </c>
      <c r="B1" s="105" t="s">
        <v>151</v>
      </c>
      <c r="D1" s="203" t="s">
        <v>90</v>
      </c>
    </row>
    <row r="2" spans="1:9" ht="15.75" x14ac:dyDescent="0.25">
      <c r="A2" s="1" t="s">
        <v>93</v>
      </c>
      <c r="B2" s="105" t="s">
        <v>152</v>
      </c>
      <c r="D2" s="203" t="s">
        <v>91</v>
      </c>
    </row>
    <row r="3" spans="1:9" ht="15.75" x14ac:dyDescent="0.25">
      <c r="A3" s="13" t="str">
        <f>+MPWA!A3</f>
        <v>For the Year Ended June 30, 2027</v>
      </c>
      <c r="B3" s="105" t="s">
        <v>153</v>
      </c>
      <c r="C3" s="26"/>
      <c r="D3" s="49"/>
    </row>
    <row r="4" spans="1:9" ht="15.75" x14ac:dyDescent="0.25">
      <c r="A4" s="13"/>
      <c r="B4" s="105"/>
      <c r="C4" s="26"/>
      <c r="D4" s="49"/>
    </row>
    <row r="5" spans="1:9" x14ac:dyDescent="0.2">
      <c r="A5" s="3"/>
      <c r="B5" s="165" t="s">
        <v>94</v>
      </c>
      <c r="C5" s="17" t="str">
        <f>+B5</f>
        <v>MEDA</v>
      </c>
      <c r="D5" s="28" t="s">
        <v>94</v>
      </c>
      <c r="E5" s="28" t="str">
        <f>+D5</f>
        <v>MEDA</v>
      </c>
      <c r="F5" s="28" t="str">
        <f t="shared" ref="F5" si="0">+E5</f>
        <v>MEDA</v>
      </c>
      <c r="G5" s="28" t="str">
        <f t="shared" ref="G5" si="1">+F5</f>
        <v>MEDA</v>
      </c>
      <c r="H5" s="28" t="str">
        <f t="shared" ref="H5" si="2">+G5</f>
        <v>MEDA</v>
      </c>
      <c r="I5" s="28" t="s">
        <v>116</v>
      </c>
    </row>
    <row r="6" spans="1:9" x14ac:dyDescent="0.2">
      <c r="A6" s="3"/>
      <c r="B6" s="166" t="s">
        <v>4</v>
      </c>
      <c r="C6" s="18" t="str">
        <f>+B6</f>
        <v>FUND</v>
      </c>
      <c r="D6" s="29" t="s">
        <v>4</v>
      </c>
      <c r="E6" s="29" t="s">
        <v>105</v>
      </c>
      <c r="F6" s="29" t="s">
        <v>105</v>
      </c>
      <c r="G6" s="29" t="s">
        <v>105</v>
      </c>
      <c r="H6" s="29" t="s">
        <v>105</v>
      </c>
      <c r="I6" s="29" t="s">
        <v>94</v>
      </c>
    </row>
    <row r="7" spans="1:9" x14ac:dyDescent="0.2">
      <c r="A7" s="3"/>
      <c r="B7" s="22" t="s">
        <v>5</v>
      </c>
      <c r="C7" s="18" t="s">
        <v>3</v>
      </c>
      <c r="D7" s="29" t="s">
        <v>3</v>
      </c>
      <c r="E7" s="29" t="s">
        <v>106</v>
      </c>
      <c r="F7" s="29" t="s">
        <v>106</v>
      </c>
      <c r="G7" s="29" t="s">
        <v>106</v>
      </c>
      <c r="H7" s="29" t="s">
        <v>106</v>
      </c>
      <c r="I7" s="29" t="s">
        <v>3</v>
      </c>
    </row>
    <row r="8" spans="1:9" x14ac:dyDescent="0.2">
      <c r="A8" s="4" t="s">
        <v>6</v>
      </c>
      <c r="B8" s="22" t="str">
        <f>+MPWA!B8</f>
        <v>FY 2025</v>
      </c>
      <c r="C8" s="18" t="str">
        <f>+MPWA!C8</f>
        <v>FY 2026</v>
      </c>
      <c r="D8" s="30" t="str">
        <f>+MPWA!D8</f>
        <v>FY2027</v>
      </c>
      <c r="E8" s="30" t="s">
        <v>110</v>
      </c>
      <c r="F8" s="30" t="s">
        <v>111</v>
      </c>
      <c r="G8" s="30" t="s">
        <v>112</v>
      </c>
      <c r="H8" s="30" t="s">
        <v>113</v>
      </c>
      <c r="I8" s="30" t="str">
        <f>+D8</f>
        <v>FY2027</v>
      </c>
    </row>
    <row r="9" spans="1:9" x14ac:dyDescent="0.2">
      <c r="A9" s="4" t="s">
        <v>150</v>
      </c>
      <c r="B9" s="98">
        <v>3534</v>
      </c>
      <c r="C9" s="104">
        <v>3500</v>
      </c>
      <c r="D9" s="93">
        <v>3500</v>
      </c>
      <c r="E9" s="93"/>
      <c r="F9" s="93"/>
      <c r="G9" s="93"/>
      <c r="H9" s="93"/>
      <c r="I9" s="93">
        <f>SUM(D9:H9)</f>
        <v>3500</v>
      </c>
    </row>
    <row r="10" spans="1:9" x14ac:dyDescent="0.2">
      <c r="A10" s="4" t="s">
        <v>15</v>
      </c>
      <c r="B10" s="9">
        <v>0</v>
      </c>
      <c r="C10" s="207">
        <v>3000</v>
      </c>
      <c r="D10" s="99">
        <v>3000</v>
      </c>
      <c r="E10" s="169"/>
      <c r="F10" s="169"/>
      <c r="G10" s="169"/>
      <c r="H10" s="169"/>
      <c r="I10" s="93">
        <f>SUM(D10:H10)</f>
        <v>3000</v>
      </c>
    </row>
    <row r="11" spans="1:9" x14ac:dyDescent="0.2">
      <c r="A11" s="4" t="s">
        <v>16</v>
      </c>
      <c r="B11" s="2">
        <f>SUM(B9:B10)</f>
        <v>3534</v>
      </c>
      <c r="C11" s="104">
        <f>SUM(C9:C10)</f>
        <v>6500</v>
      </c>
      <c r="D11" s="92">
        <f>SUM(D9:D10)</f>
        <v>6500</v>
      </c>
      <c r="E11" s="92">
        <f t="shared" ref="E11:I11" si="3">SUM(E9:E10)</f>
        <v>0</v>
      </c>
      <c r="F11" s="92">
        <f t="shared" si="3"/>
        <v>0</v>
      </c>
      <c r="G11" s="92">
        <f t="shared" si="3"/>
        <v>0</v>
      </c>
      <c r="H11" s="92">
        <f t="shared" si="3"/>
        <v>0</v>
      </c>
      <c r="I11" s="92">
        <f t="shared" si="3"/>
        <v>6500</v>
      </c>
    </row>
    <row r="12" spans="1:9" x14ac:dyDescent="0.2">
      <c r="A12" s="3"/>
      <c r="B12" s="2"/>
      <c r="C12" s="195"/>
      <c r="D12" s="93"/>
      <c r="E12" s="169"/>
      <c r="F12" s="169"/>
      <c r="G12" s="169"/>
      <c r="H12" s="169"/>
      <c r="I12" s="117"/>
    </row>
    <row r="13" spans="1:9" x14ac:dyDescent="0.2">
      <c r="A13" s="4" t="s">
        <v>17</v>
      </c>
      <c r="B13" s="2"/>
      <c r="C13" s="195"/>
      <c r="D13" s="93"/>
      <c r="E13" s="169"/>
      <c r="F13" s="169"/>
      <c r="G13" s="169"/>
      <c r="H13" s="169"/>
      <c r="I13" s="117"/>
    </row>
    <row r="14" spans="1:9" x14ac:dyDescent="0.2">
      <c r="A14" s="144" t="s">
        <v>95</v>
      </c>
      <c r="B14" s="2"/>
      <c r="C14" s="195"/>
      <c r="D14" s="93"/>
      <c r="E14" s="169"/>
      <c r="F14" s="169"/>
      <c r="G14" s="169"/>
      <c r="H14" s="169"/>
      <c r="I14" s="117"/>
    </row>
    <row r="15" spans="1:9" x14ac:dyDescent="0.2">
      <c r="A15" s="4" t="s">
        <v>19</v>
      </c>
      <c r="B15" s="5">
        <v>0</v>
      </c>
      <c r="C15" s="208">
        <v>0</v>
      </c>
      <c r="D15" s="95">
        <v>0</v>
      </c>
      <c r="E15" s="169"/>
      <c r="F15" s="169"/>
      <c r="G15" s="169"/>
      <c r="H15" s="169"/>
      <c r="I15" s="93">
        <f>SUM(D15:H15)</f>
        <v>0</v>
      </c>
    </row>
    <row r="16" spans="1:9" x14ac:dyDescent="0.2">
      <c r="A16" s="4" t="s">
        <v>20</v>
      </c>
      <c r="B16" s="5">
        <v>0</v>
      </c>
      <c r="C16" s="208">
        <v>0</v>
      </c>
      <c r="D16" s="95">
        <v>0</v>
      </c>
      <c r="E16" s="169"/>
      <c r="F16" s="169"/>
      <c r="G16" s="169"/>
      <c r="H16" s="169"/>
      <c r="I16" s="93">
        <f t="shared" ref="I16:I18" si="4">SUM(D16:H16)</f>
        <v>0</v>
      </c>
    </row>
    <row r="17" spans="1:9" x14ac:dyDescent="0.2">
      <c r="A17" s="4" t="s">
        <v>21</v>
      </c>
      <c r="B17" s="5">
        <v>0</v>
      </c>
      <c r="C17" s="208">
        <v>0</v>
      </c>
      <c r="D17" s="95">
        <v>0</v>
      </c>
      <c r="E17" s="169"/>
      <c r="F17" s="169"/>
      <c r="G17" s="169"/>
      <c r="H17" s="169"/>
      <c r="I17" s="93">
        <f t="shared" si="4"/>
        <v>0</v>
      </c>
    </row>
    <row r="18" spans="1:9" x14ac:dyDescent="0.2">
      <c r="A18" s="144" t="s">
        <v>22</v>
      </c>
      <c r="B18" s="5">
        <v>0</v>
      </c>
      <c r="C18" s="208">
        <v>0</v>
      </c>
      <c r="D18" s="95">
        <v>0</v>
      </c>
      <c r="E18" s="169"/>
      <c r="F18" s="169"/>
      <c r="G18" s="169"/>
      <c r="H18" s="169"/>
      <c r="I18" s="93">
        <f t="shared" si="4"/>
        <v>0</v>
      </c>
    </row>
    <row r="19" spans="1:9" x14ac:dyDescent="0.2">
      <c r="A19" s="109" t="s">
        <v>96</v>
      </c>
      <c r="B19" s="176">
        <f t="shared" ref="B19" si="5">SUM(B15:B18)</f>
        <v>0</v>
      </c>
      <c r="C19" s="209">
        <f t="shared" ref="C19:I19" si="6">SUM(C15:C18)</f>
        <v>0</v>
      </c>
      <c r="D19" s="215">
        <f t="shared" si="6"/>
        <v>0</v>
      </c>
      <c r="E19" s="168">
        <f t="shared" si="6"/>
        <v>0</v>
      </c>
      <c r="F19" s="168">
        <f t="shared" si="6"/>
        <v>0</v>
      </c>
      <c r="G19" s="168">
        <f t="shared" si="6"/>
        <v>0</v>
      </c>
      <c r="H19" s="168">
        <f t="shared" si="6"/>
        <v>0</v>
      </c>
      <c r="I19" s="168">
        <f t="shared" si="6"/>
        <v>0</v>
      </c>
    </row>
    <row r="20" spans="1:9" x14ac:dyDescent="0.2">
      <c r="A20" s="3"/>
      <c r="C20" s="195"/>
      <c r="D20" s="93"/>
      <c r="E20" s="169"/>
      <c r="F20" s="169"/>
      <c r="G20" s="169"/>
      <c r="H20" s="169"/>
      <c r="I20" s="117"/>
    </row>
    <row r="21" spans="1:9" x14ac:dyDescent="0.2">
      <c r="A21" s="4" t="s">
        <v>82</v>
      </c>
      <c r="B21" s="171">
        <f t="shared" ref="B21:I21" si="7">+B11-B19</f>
        <v>3534</v>
      </c>
      <c r="C21" s="210">
        <f t="shared" si="7"/>
        <v>6500</v>
      </c>
      <c r="D21" s="216">
        <f t="shared" si="7"/>
        <v>6500</v>
      </c>
      <c r="E21" s="97">
        <f t="shared" si="7"/>
        <v>0</v>
      </c>
      <c r="F21" s="97">
        <f t="shared" si="7"/>
        <v>0</v>
      </c>
      <c r="G21" s="97">
        <f t="shared" si="7"/>
        <v>0</v>
      </c>
      <c r="H21" s="97">
        <f t="shared" si="7"/>
        <v>0</v>
      </c>
      <c r="I21" s="97">
        <f t="shared" si="7"/>
        <v>6500</v>
      </c>
    </row>
    <row r="22" spans="1:9" x14ac:dyDescent="0.2">
      <c r="A22" s="3"/>
      <c r="C22" s="210"/>
      <c r="D22" s="97"/>
      <c r="E22" s="169"/>
      <c r="F22" s="169"/>
      <c r="G22" s="169"/>
      <c r="H22" s="169"/>
      <c r="I22" s="117"/>
    </row>
    <row r="23" spans="1:9" x14ac:dyDescent="0.2">
      <c r="A23" s="144" t="s">
        <v>83</v>
      </c>
      <c r="C23" s="210"/>
      <c r="D23" s="97"/>
      <c r="E23" s="169"/>
      <c r="F23" s="169"/>
      <c r="G23" s="169"/>
      <c r="H23" s="169"/>
      <c r="I23" s="117"/>
    </row>
    <row r="24" spans="1:9" x14ac:dyDescent="0.2">
      <c r="A24" s="144" t="s">
        <v>84</v>
      </c>
      <c r="B24" s="171">
        <v>0</v>
      </c>
      <c r="C24" s="210">
        <v>0</v>
      </c>
      <c r="D24" s="97">
        <v>0</v>
      </c>
      <c r="E24" s="169"/>
      <c r="F24" s="169"/>
      <c r="G24" s="169"/>
      <c r="H24" s="169"/>
      <c r="I24" s="93">
        <f>SUM(D24:H24)</f>
        <v>0</v>
      </c>
    </row>
    <row r="25" spans="1:9" x14ac:dyDescent="0.2">
      <c r="A25" s="144" t="s">
        <v>14</v>
      </c>
      <c r="B25" s="171">
        <v>0</v>
      </c>
      <c r="C25" s="210">
        <v>0</v>
      </c>
      <c r="D25" s="97">
        <v>0</v>
      </c>
      <c r="E25" s="169"/>
      <c r="F25" s="169"/>
      <c r="G25" s="169"/>
      <c r="H25" s="169"/>
      <c r="I25" s="93">
        <f>SUM(D25:H25)</f>
        <v>0</v>
      </c>
    </row>
    <row r="26" spans="1:9" x14ac:dyDescent="0.2">
      <c r="A26" s="144" t="s">
        <v>86</v>
      </c>
      <c r="B26" s="176">
        <f t="shared" ref="B26" si="8">SUM(B24:B25)</f>
        <v>0</v>
      </c>
      <c r="C26" s="209">
        <f t="shared" ref="C26:I26" si="9">SUM(C24:C25)</f>
        <v>0</v>
      </c>
      <c r="D26" s="215">
        <f t="shared" si="9"/>
        <v>0</v>
      </c>
      <c r="E26" s="168">
        <f t="shared" si="9"/>
        <v>0</v>
      </c>
      <c r="F26" s="168">
        <f t="shared" si="9"/>
        <v>0</v>
      </c>
      <c r="G26" s="168">
        <f t="shared" si="9"/>
        <v>0</v>
      </c>
      <c r="H26" s="168">
        <f t="shared" si="9"/>
        <v>0</v>
      </c>
      <c r="I26" s="168">
        <f t="shared" si="9"/>
        <v>0</v>
      </c>
    </row>
    <row r="27" spans="1:9" x14ac:dyDescent="0.2">
      <c r="A27" s="144"/>
      <c r="C27" s="211"/>
      <c r="D27" s="177"/>
      <c r="E27" s="169"/>
      <c r="F27" s="169"/>
      <c r="G27" s="169"/>
      <c r="H27" s="169"/>
      <c r="I27" s="117"/>
    </row>
    <row r="28" spans="1:9" x14ac:dyDescent="0.2">
      <c r="A28" s="144" t="s">
        <v>87</v>
      </c>
      <c r="B28" s="178">
        <v>0</v>
      </c>
      <c r="C28" s="212">
        <v>0</v>
      </c>
      <c r="D28" s="47">
        <v>0</v>
      </c>
      <c r="E28" s="179">
        <v>0</v>
      </c>
      <c r="F28" s="179">
        <v>0</v>
      </c>
      <c r="G28" s="179">
        <v>0</v>
      </c>
      <c r="H28" s="179">
        <v>0</v>
      </c>
      <c r="I28" s="93">
        <f>SUM(D28:H28)</f>
        <v>0</v>
      </c>
    </row>
    <row r="29" spans="1:9" x14ac:dyDescent="0.2">
      <c r="A29" s="3"/>
      <c r="B29" s="8"/>
      <c r="C29" s="213"/>
      <c r="D29" s="96"/>
      <c r="E29" s="169"/>
      <c r="F29" s="169"/>
      <c r="G29" s="169"/>
      <c r="H29" s="169"/>
      <c r="I29" s="180"/>
    </row>
    <row r="30" spans="1:9" x14ac:dyDescent="0.2">
      <c r="A30" s="4" t="s">
        <v>88</v>
      </c>
      <c r="B30" s="2">
        <f t="shared" ref="B30" si="10">+B21+B26+B28</f>
        <v>3534</v>
      </c>
      <c r="C30" s="213">
        <f t="shared" ref="C30:I30" si="11">+C21+C26+C28</f>
        <v>6500</v>
      </c>
      <c r="D30" s="44">
        <f t="shared" si="11"/>
        <v>6500</v>
      </c>
      <c r="E30" s="96">
        <f t="shared" si="11"/>
        <v>0</v>
      </c>
      <c r="F30" s="96">
        <f t="shared" si="11"/>
        <v>0</v>
      </c>
      <c r="G30" s="96">
        <f t="shared" si="11"/>
        <v>0</v>
      </c>
      <c r="H30" s="96">
        <f t="shared" si="11"/>
        <v>0</v>
      </c>
      <c r="I30" s="96">
        <f t="shared" si="11"/>
        <v>6500</v>
      </c>
    </row>
    <row r="31" spans="1:9" x14ac:dyDescent="0.2">
      <c r="A31" s="3"/>
      <c r="B31" s="2"/>
      <c r="C31" s="210"/>
      <c r="D31" s="97"/>
      <c r="E31" s="169"/>
      <c r="F31" s="169"/>
      <c r="G31" s="169"/>
      <c r="H31" s="169"/>
      <c r="I31" s="117"/>
    </row>
    <row r="32" spans="1:9" x14ac:dyDescent="0.2">
      <c r="A32" s="144" t="s">
        <v>49</v>
      </c>
      <c r="B32" s="181">
        <v>222851</v>
      </c>
      <c r="C32" s="213">
        <f>+B33</f>
        <v>226385</v>
      </c>
      <c r="D32" s="44">
        <f>+C33</f>
        <v>232885</v>
      </c>
      <c r="E32" s="169"/>
      <c r="F32" s="169"/>
      <c r="G32" s="169"/>
      <c r="H32" s="169"/>
      <c r="I32" s="93">
        <f>SUM(D32:H32)</f>
        <v>232885</v>
      </c>
    </row>
    <row r="33" spans="1:9" ht="13.5" thickBot="1" x14ac:dyDescent="0.25">
      <c r="A33" s="144" t="s">
        <v>89</v>
      </c>
      <c r="B33" s="14">
        <f t="shared" ref="B33" si="12">SUM(B30:B32)</f>
        <v>226385</v>
      </c>
      <c r="C33" s="214">
        <f t="shared" ref="C33:I33" si="13">SUM(C30:C32)</f>
        <v>232885</v>
      </c>
      <c r="D33" s="217">
        <f t="shared" ref="D33" si="14">SUM(D30:D32)</f>
        <v>239385</v>
      </c>
      <c r="E33" s="76" t="s">
        <v>146</v>
      </c>
      <c r="F33" s="76" t="s">
        <v>146</v>
      </c>
      <c r="G33" s="76" t="s">
        <v>146</v>
      </c>
      <c r="H33" s="76" t="s">
        <v>146</v>
      </c>
      <c r="I33" s="76">
        <f t="shared" si="13"/>
        <v>239385</v>
      </c>
    </row>
    <row r="34" spans="1:9" ht="13.5" thickTop="1" x14ac:dyDescent="0.2">
      <c r="C34" s="195"/>
      <c r="D34" s="93"/>
      <c r="E34" s="169"/>
      <c r="F34" s="169"/>
      <c r="G34" s="169"/>
      <c r="H34" s="169"/>
      <c r="I34" s="117"/>
    </row>
    <row r="35" spans="1:9" x14ac:dyDescent="0.2">
      <c r="C35" s="195"/>
      <c r="D35" s="93"/>
      <c r="E35" s="169"/>
      <c r="F35" s="169"/>
      <c r="G35" s="169"/>
      <c r="H35" s="169"/>
      <c r="I35" s="117"/>
    </row>
    <row r="36" spans="1:9" x14ac:dyDescent="0.2">
      <c r="C36" s="195"/>
      <c r="D36" s="93"/>
      <c r="E36" s="169"/>
      <c r="F36" s="169"/>
      <c r="G36" s="169"/>
      <c r="H36" s="169"/>
      <c r="I36" s="117"/>
    </row>
    <row r="37" spans="1:9" x14ac:dyDescent="0.2">
      <c r="C37" s="195"/>
      <c r="D37" s="93"/>
      <c r="E37" s="169"/>
      <c r="F37" s="169"/>
      <c r="G37" s="169"/>
      <c r="H37" s="169"/>
      <c r="I37" s="117"/>
    </row>
  </sheetData>
  <phoneticPr fontId="6" type="noConversion"/>
  <pageMargins left="0.25" right="0.25" top="0.25" bottom="0.75" header="0.3" footer="0.3"/>
  <pageSetup scale="72" orientation="portrait" r:id="rId1"/>
  <headerFooter>
    <oddFooter>&amp;L&amp;D  &amp;T&amp;R&amp;Z&amp;F</oddFooter>
  </headerFooter>
  <ignoredErrors>
    <ignoredError sqref="I9:I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0E21-BC3D-49DE-B527-5EE586C3AC9E}">
  <sheetPr>
    <pageSetUpPr fitToPage="1"/>
  </sheetPr>
  <dimension ref="A1:E36"/>
  <sheetViews>
    <sheetView tabSelected="1" zoomScaleNormal="100" workbookViewId="0">
      <selection activeCell="B6" sqref="B6"/>
    </sheetView>
  </sheetViews>
  <sheetFormatPr defaultColWidth="9.140625" defaultRowHeight="12.75" x14ac:dyDescent="0.2"/>
  <cols>
    <col min="1" max="1" width="45.42578125" style="147" bestFit="1" customWidth="1"/>
    <col min="2" max="2" width="10.85546875" style="151" bestFit="1" customWidth="1"/>
    <col min="3" max="3" width="11.7109375" style="151" bestFit="1" customWidth="1"/>
    <col min="4" max="5" width="16.5703125" style="151" bestFit="1" customWidth="1"/>
    <col min="6" max="16384" width="9.140625" style="147"/>
  </cols>
  <sheetData>
    <row r="1" spans="1:5" ht="18" x14ac:dyDescent="0.25">
      <c r="A1" s="163" t="s">
        <v>97</v>
      </c>
      <c r="B1" s="8"/>
      <c r="C1" s="8"/>
      <c r="D1" s="2"/>
      <c r="E1" s="2"/>
    </row>
    <row r="2" spans="1:5" ht="15.75" x14ac:dyDescent="0.25">
      <c r="A2" s="1" t="s">
        <v>0</v>
      </c>
      <c r="B2" s="52" t="s">
        <v>2</v>
      </c>
      <c r="C2" s="52" t="s">
        <v>55</v>
      </c>
      <c r="D2" s="52" t="s">
        <v>123</v>
      </c>
      <c r="E2" s="52" t="s">
        <v>126</v>
      </c>
    </row>
    <row r="3" spans="1:5" ht="15.75" x14ac:dyDescent="0.25">
      <c r="A3" s="162" t="s">
        <v>98</v>
      </c>
      <c r="B3" s="53" t="s">
        <v>4</v>
      </c>
      <c r="C3" s="53" t="s">
        <v>56</v>
      </c>
      <c r="D3" s="53" t="s">
        <v>4</v>
      </c>
      <c r="E3" s="53" t="s">
        <v>4</v>
      </c>
    </row>
    <row r="4" spans="1:5" ht="15.75" x14ac:dyDescent="0.25">
      <c r="A4" s="1" t="str">
        <f>+MEDA!A3</f>
        <v>For the Year Ended June 30, 2027</v>
      </c>
      <c r="B4" s="53" t="s">
        <v>3</v>
      </c>
      <c r="C4" s="53" t="s">
        <v>3</v>
      </c>
      <c r="D4" s="53" t="s">
        <v>3</v>
      </c>
      <c r="E4" s="53" t="s">
        <v>3</v>
      </c>
    </row>
    <row r="5" spans="1:5" x14ac:dyDescent="0.2">
      <c r="A5" s="3"/>
      <c r="B5" s="54" t="str">
        <f>+MEDA!D8</f>
        <v>FY2027</v>
      </c>
      <c r="C5" s="54" t="str">
        <f>+B5</f>
        <v>FY2027</v>
      </c>
      <c r="D5" s="54" t="str">
        <f>+C5</f>
        <v>FY2027</v>
      </c>
      <c r="E5" s="54" t="str">
        <f>+D5</f>
        <v>FY2027</v>
      </c>
    </row>
    <row r="6" spans="1:5" x14ac:dyDescent="0.2">
      <c r="A6" s="149" t="s">
        <v>6</v>
      </c>
      <c r="B6" s="55">
        <f>+GF!M20</f>
        <v>2217000</v>
      </c>
      <c r="C6" s="55">
        <f>+CC!I11</f>
        <v>1500</v>
      </c>
      <c r="D6" s="55">
        <f>+SA!I13</f>
        <v>265000</v>
      </c>
      <c r="E6" s="55">
        <f>+'Lake '!H12</f>
        <v>150000</v>
      </c>
    </row>
    <row r="7" spans="1:5" x14ac:dyDescent="0.2">
      <c r="A7" s="3"/>
      <c r="B7" s="56"/>
      <c r="C7" s="56"/>
      <c r="D7" s="56"/>
      <c r="E7" s="56"/>
    </row>
    <row r="8" spans="1:5" x14ac:dyDescent="0.2">
      <c r="A8" s="149" t="s">
        <v>17</v>
      </c>
      <c r="B8" s="56"/>
      <c r="C8" s="56"/>
      <c r="D8" s="56"/>
      <c r="E8" s="56"/>
    </row>
    <row r="9" spans="1:5" x14ac:dyDescent="0.2">
      <c r="A9" s="4" t="s">
        <v>18</v>
      </c>
      <c r="B9" s="57">
        <f>+GF!M29</f>
        <v>285000</v>
      </c>
      <c r="C9" s="57"/>
      <c r="D9" s="56"/>
      <c r="E9" s="56"/>
    </row>
    <row r="10" spans="1:5" x14ac:dyDescent="0.2">
      <c r="A10" s="4" t="s">
        <v>25</v>
      </c>
      <c r="B10" s="57">
        <f>+GF!M35</f>
        <v>122000</v>
      </c>
      <c r="C10" s="57"/>
      <c r="D10" s="56"/>
      <c r="E10" s="56"/>
    </row>
    <row r="11" spans="1:5" x14ac:dyDescent="0.2">
      <c r="A11" s="149" t="s">
        <v>170</v>
      </c>
      <c r="B11" s="57">
        <f>+GF!M40</f>
        <v>19000</v>
      </c>
      <c r="C11" s="57"/>
      <c r="D11" s="56"/>
      <c r="E11" s="56"/>
    </row>
    <row r="12" spans="1:5" x14ac:dyDescent="0.2">
      <c r="A12" s="149" t="s">
        <v>171</v>
      </c>
      <c r="B12" s="151">
        <f>+GF!M47</f>
        <v>103000</v>
      </c>
      <c r="C12" s="57"/>
      <c r="D12" s="56"/>
      <c r="E12" s="56"/>
    </row>
    <row r="13" spans="1:5" x14ac:dyDescent="0.2">
      <c r="A13" s="149" t="s">
        <v>172</v>
      </c>
      <c r="B13" s="57">
        <f>+GF!M54</f>
        <v>814000</v>
      </c>
      <c r="C13" s="57"/>
      <c r="D13" s="56"/>
      <c r="E13" s="56"/>
    </row>
    <row r="14" spans="1:5" x14ac:dyDescent="0.2">
      <c r="A14" s="149" t="s">
        <v>173</v>
      </c>
      <c r="B14" s="57">
        <f>+GF!M61</f>
        <v>702000</v>
      </c>
      <c r="C14" s="57"/>
      <c r="D14" s="56"/>
      <c r="E14" s="56"/>
    </row>
    <row r="15" spans="1:5" x14ac:dyDescent="0.2">
      <c r="A15" s="149" t="s">
        <v>99</v>
      </c>
      <c r="B15" s="57">
        <f>+GF!M68</f>
        <v>3500</v>
      </c>
      <c r="C15" s="57"/>
      <c r="D15" s="56"/>
      <c r="E15" s="56"/>
    </row>
    <row r="16" spans="1:5" x14ac:dyDescent="0.2">
      <c r="A16" s="149" t="s">
        <v>37</v>
      </c>
      <c r="B16" s="57">
        <f>+GF!M75</f>
        <v>22000</v>
      </c>
      <c r="C16" s="57">
        <f>+CC!I20</f>
        <v>0</v>
      </c>
      <c r="D16" s="56"/>
      <c r="E16" s="56"/>
    </row>
    <row r="17" spans="1:5" x14ac:dyDescent="0.2">
      <c r="A17" s="149" t="s">
        <v>162</v>
      </c>
      <c r="B17" s="57">
        <f>+GF!M79</f>
        <v>17500</v>
      </c>
      <c r="C17" s="57"/>
      <c r="D17" s="56"/>
      <c r="E17" s="56"/>
    </row>
    <row r="18" spans="1:5" x14ac:dyDescent="0.2">
      <c r="A18" s="4" t="s">
        <v>174</v>
      </c>
      <c r="B18" s="57">
        <f>+GF!M86</f>
        <v>129000</v>
      </c>
      <c r="C18" s="57"/>
      <c r="D18" s="56"/>
      <c r="E18" s="56"/>
    </row>
    <row r="19" spans="1:5" x14ac:dyDescent="0.2">
      <c r="A19" s="4" t="s">
        <v>65</v>
      </c>
      <c r="B19" s="58">
        <v>0</v>
      </c>
      <c r="C19" s="58"/>
      <c r="D19" s="56">
        <f>+SA!I22</f>
        <v>265000</v>
      </c>
      <c r="E19" s="56"/>
    </row>
    <row r="20" spans="1:5" x14ac:dyDescent="0.2">
      <c r="A20" s="4" t="s">
        <v>175</v>
      </c>
      <c r="B20" s="58">
        <v>0</v>
      </c>
      <c r="C20" s="58"/>
      <c r="D20" s="58"/>
      <c r="E20" s="58">
        <f>+'Lake '!H21</f>
        <v>150000</v>
      </c>
    </row>
    <row r="21" spans="1:5" x14ac:dyDescent="0.2">
      <c r="A21" s="4" t="s">
        <v>41</v>
      </c>
      <c r="B21" s="59">
        <f>SUM(B9:B20)</f>
        <v>2217000</v>
      </c>
      <c r="C21" s="59">
        <f t="shared" ref="C21:E21" si="0">SUM(C9:C20)</f>
        <v>0</v>
      </c>
      <c r="D21" s="59">
        <f t="shared" si="0"/>
        <v>265000</v>
      </c>
      <c r="E21" s="59">
        <f t="shared" si="0"/>
        <v>150000</v>
      </c>
    </row>
    <row r="22" spans="1:5" x14ac:dyDescent="0.2">
      <c r="A22" s="3"/>
      <c r="B22" s="60"/>
      <c r="C22" s="60"/>
      <c r="D22" s="60"/>
      <c r="E22" s="60"/>
    </row>
    <row r="23" spans="1:5" x14ac:dyDescent="0.2">
      <c r="A23" s="4" t="s">
        <v>42</v>
      </c>
      <c r="B23" s="61">
        <f>+B6-B21</f>
        <v>0</v>
      </c>
      <c r="C23" s="57">
        <f>+C6-C21</f>
        <v>1500</v>
      </c>
      <c r="D23" s="61">
        <f>+D6-D21</f>
        <v>0</v>
      </c>
      <c r="E23" s="61">
        <f>+E6-E21</f>
        <v>0</v>
      </c>
    </row>
    <row r="24" spans="1:5" x14ac:dyDescent="0.2">
      <c r="A24" s="4"/>
      <c r="B24" s="57"/>
      <c r="C24" s="57"/>
      <c r="D24" s="57"/>
      <c r="E24" s="57"/>
    </row>
    <row r="25" spans="1:5" x14ac:dyDescent="0.2">
      <c r="A25" s="4" t="s">
        <v>43</v>
      </c>
      <c r="B25" s="56"/>
      <c r="C25" s="56"/>
      <c r="D25" s="56"/>
      <c r="E25" s="56"/>
    </row>
    <row r="26" spans="1:5" x14ac:dyDescent="0.2">
      <c r="A26" s="149" t="s">
        <v>44</v>
      </c>
      <c r="B26" s="56">
        <f>+GF!M92</f>
        <v>0</v>
      </c>
      <c r="C26" s="56">
        <f>+CC!I25</f>
        <v>0</v>
      </c>
      <c r="D26" s="56">
        <f>+SA!I27</f>
        <v>0</v>
      </c>
      <c r="E26" s="56">
        <f>+'Lake '!H26</f>
        <v>0</v>
      </c>
    </row>
    <row r="27" spans="1:5" x14ac:dyDescent="0.2">
      <c r="A27" s="4" t="s">
        <v>100</v>
      </c>
      <c r="B27" s="62">
        <f>+GF!M93</f>
        <v>0</v>
      </c>
      <c r="C27" s="56">
        <f>+CC!I26</f>
        <v>0</v>
      </c>
      <c r="D27" s="56">
        <f>+SA!I28</f>
        <v>0</v>
      </c>
      <c r="E27" s="56">
        <f>+'Lake '!H27</f>
        <v>0</v>
      </c>
    </row>
    <row r="28" spans="1:5" x14ac:dyDescent="0.2">
      <c r="A28" s="149" t="s">
        <v>46</v>
      </c>
      <c r="B28" s="59">
        <f>SUM(B26:B27)</f>
        <v>0</v>
      </c>
      <c r="C28" s="59">
        <f t="shared" ref="C28:D28" si="1">SUM(C26:C27)</f>
        <v>0</v>
      </c>
      <c r="D28" s="59">
        <f t="shared" si="1"/>
        <v>0</v>
      </c>
      <c r="E28" s="59">
        <f t="shared" ref="E28" si="2">SUM(E26:E27)</f>
        <v>0</v>
      </c>
    </row>
    <row r="29" spans="1:5" x14ac:dyDescent="0.2">
      <c r="A29" s="3"/>
      <c r="B29" s="60"/>
      <c r="C29" s="60"/>
      <c r="D29" s="60"/>
      <c r="E29" s="60"/>
    </row>
    <row r="30" spans="1:5" x14ac:dyDescent="0.2">
      <c r="A30" s="149" t="s">
        <v>101</v>
      </c>
      <c r="B30" s="61">
        <f>+B23+B28</f>
        <v>0</v>
      </c>
      <c r="C30" s="57">
        <f>+C23+C28</f>
        <v>1500</v>
      </c>
      <c r="D30" s="57">
        <f>+D23+D28</f>
        <v>0</v>
      </c>
      <c r="E30" s="57">
        <f>+E23+E28</f>
        <v>0</v>
      </c>
    </row>
    <row r="31" spans="1:5" x14ac:dyDescent="0.2">
      <c r="A31" s="149" t="s">
        <v>102</v>
      </c>
      <c r="B31" s="56"/>
      <c r="C31" s="56"/>
      <c r="D31" s="56"/>
      <c r="E31" s="56"/>
    </row>
    <row r="32" spans="1:5" x14ac:dyDescent="0.2">
      <c r="A32" s="4"/>
      <c r="B32" s="56"/>
      <c r="C32" s="56"/>
      <c r="D32" s="56"/>
      <c r="E32" s="56"/>
    </row>
    <row r="33" spans="1:5" x14ac:dyDescent="0.2">
      <c r="A33" s="4" t="s">
        <v>103</v>
      </c>
      <c r="B33" s="56">
        <f>+GF!M98</f>
        <v>1433665</v>
      </c>
      <c r="C33" s="56">
        <f>+CC!I32</f>
        <v>24687</v>
      </c>
      <c r="D33" s="56">
        <f>+SA!I33</f>
        <v>123380</v>
      </c>
      <c r="E33" s="56">
        <f>+'Lake '!H33</f>
        <v>44598</v>
      </c>
    </row>
    <row r="34" spans="1:5" ht="13.5" thickBot="1" x14ac:dyDescent="0.25">
      <c r="A34" s="4" t="s">
        <v>104</v>
      </c>
      <c r="B34" s="63">
        <f>SUM(B30:B33)</f>
        <v>1433665</v>
      </c>
      <c r="C34" s="63">
        <f>SUM(C30:C33)</f>
        <v>26187</v>
      </c>
      <c r="D34" s="63">
        <f>SUM(D30:D33)</f>
        <v>123380</v>
      </c>
      <c r="E34" s="63">
        <f>SUM(E30:E33)</f>
        <v>44598</v>
      </c>
    </row>
    <row r="35" spans="1:5" ht="13.5" thickTop="1" x14ac:dyDescent="0.2">
      <c r="A35" s="3"/>
      <c r="B35" s="8"/>
      <c r="C35" s="8"/>
      <c r="D35" s="2"/>
      <c r="E35" s="2"/>
    </row>
    <row r="36" spans="1:5" x14ac:dyDescent="0.2">
      <c r="A36" s="3"/>
      <c r="B36" s="8"/>
      <c r="C36" s="8"/>
      <c r="D36" s="2"/>
      <c r="E36" s="2"/>
    </row>
  </sheetData>
  <pageMargins left="0.25" right="0.25" top="0.25" bottom="0.75" header="0.3" footer="0.3"/>
  <pageSetup orientation="portrait" r:id="rId1"/>
  <headerFooter>
    <oddFooter>&amp;L&amp;D  &amp;T&amp;R&amp;Z&amp;F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33EDC9161AA4395E6826AAD75D274" ma:contentTypeVersion="7" ma:contentTypeDescription="Create a new document." ma:contentTypeScope="" ma:versionID="54249c7d5a4aa27eb5c103404bf83d9f">
  <xsd:schema xmlns:xsd="http://www.w3.org/2001/XMLSchema" xmlns:xs="http://www.w3.org/2001/XMLSchema" xmlns:p="http://schemas.microsoft.com/office/2006/metadata/properties" xmlns:ns3="2bf3499c-ca79-4092-93eb-a2ad861d2eb3" targetNamespace="http://schemas.microsoft.com/office/2006/metadata/properties" ma:root="true" ma:fieldsID="eaff2e04667cca822a78e57bc60dbfdd" ns3:_="">
    <xsd:import namespace="2bf3499c-ca79-4092-93eb-a2ad861d2e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3499c-ca79-4092-93eb-a2ad861d2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40D00-4F60-4AE1-9FA5-A61A4745F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E8630-333D-41EB-9786-2B0D8B9B1275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2bf3499c-ca79-4092-93eb-a2ad861d2eb3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1E136-92F6-447E-95CA-FB1B14B31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f3499c-ca79-4092-93eb-a2ad861d2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GF</vt:lpstr>
      <vt:lpstr>CC</vt:lpstr>
      <vt:lpstr>SA</vt:lpstr>
      <vt:lpstr>Lake </vt:lpstr>
      <vt:lpstr>MPWA</vt:lpstr>
      <vt:lpstr>MEDA</vt:lpstr>
      <vt:lpstr>PUB</vt:lpstr>
      <vt:lpstr>GF!Print_Area</vt:lpstr>
      <vt:lpstr>MPWA!Print_Area</vt:lpstr>
      <vt:lpstr>PUB!Print_Area</vt:lpstr>
      <vt:lpstr>SA!Print_Area</vt:lpstr>
      <vt:lpstr>GF!Print_Titles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Deputy Clerk</cp:lastModifiedBy>
  <cp:lastPrinted>2026-05-26T20:42:45Z</cp:lastPrinted>
  <dcterms:created xsi:type="dcterms:W3CDTF">2019-04-15T20:23:20Z</dcterms:created>
  <dcterms:modified xsi:type="dcterms:W3CDTF">2026-06-01T14:00:49Z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0x010100A5333EDC9161AA4395E6826AAD75D274</vt:lpwstr>
  </property>
</Properties>
</file>