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carp\OneDrive\Desktop\Rugby\2019 Season\Draws 19\"/>
    </mc:Choice>
  </mc:AlternateContent>
  <xr:revisionPtr revIDLastSave="0" documentId="8_{0319FDA0-3AA2-4A8A-A9FA-B661E9B8ABD2}" xr6:coauthVersionLast="43" xr6:coauthVersionMax="43" xr10:uidLastSave="{00000000-0000-0000-0000-000000000000}"/>
  <bookViews>
    <workbookView xWindow="-120" yWindow="-120" windowWidth="29040" windowHeight="15840" tabRatio="735" activeTab="9" xr2:uid="{00000000-000D-0000-FFFF-FFFF00000000}"/>
  </bookViews>
  <sheets>
    <sheet name="Districts numbers &amp; Venues" sheetId="1" r:id="rId1"/>
    <sheet name="Team Brake Up" sheetId="12" r:id="rId2"/>
    <sheet name="Teams" sheetId="13" state="hidden" r:id="rId3"/>
    <sheet name="Norwest" sheetId="6" r:id="rId4"/>
    <sheet name="Hawkesburry" sheetId="7" r:id="rId5"/>
    <sheet name="Narrabeen Tigers-" sheetId="15" r:id="rId6"/>
    <sheet name="Chatswood" sheetId="17" r:id="rId7"/>
    <sheet name="Western Raptors-" sheetId="16" r:id="rId8"/>
    <sheet name="Penrith RSL" sheetId="14" r:id="rId9"/>
    <sheet name="Rockdale" sheetId="18" r:id="rId10"/>
    <sheet name="Lindfield" sheetId="19" r:id="rId11"/>
    <sheet name="IWC" sheetId="20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6" i="15" l="1"/>
  <c r="R5" i="15"/>
  <c r="R4" i="15"/>
  <c r="R3" i="15"/>
  <c r="R2" i="15"/>
  <c r="P9" i="15"/>
  <c r="P8" i="15"/>
  <c r="P7" i="15"/>
  <c r="P6" i="15"/>
  <c r="P5" i="15"/>
  <c r="P4" i="15"/>
  <c r="P3" i="15"/>
  <c r="P2" i="15"/>
  <c r="N9" i="15"/>
  <c r="N8" i="15"/>
  <c r="N7" i="15"/>
  <c r="N6" i="15"/>
  <c r="N5" i="15"/>
  <c r="N4" i="15"/>
  <c r="N3" i="15"/>
  <c r="N2" i="15"/>
  <c r="L9" i="15"/>
  <c r="L8" i="15"/>
  <c r="L7" i="15"/>
  <c r="L6" i="15"/>
  <c r="L5" i="15"/>
  <c r="L4" i="15"/>
  <c r="L3" i="15"/>
  <c r="L2" i="15"/>
  <c r="L2" i="20"/>
  <c r="L8" i="20"/>
  <c r="L13" i="20"/>
  <c r="L12" i="20"/>
  <c r="L11" i="20"/>
  <c r="L10" i="20"/>
  <c r="L9" i="20"/>
  <c r="L7" i="20"/>
  <c r="L6" i="20"/>
  <c r="L5" i="20"/>
  <c r="L4" i="20"/>
  <c r="L3" i="20"/>
  <c r="R4" i="20"/>
  <c r="R3" i="20"/>
  <c r="R2" i="20"/>
  <c r="R14" i="20"/>
  <c r="R13" i="20"/>
  <c r="R12" i="20"/>
  <c r="R11" i="20"/>
  <c r="R10" i="20"/>
  <c r="R9" i="20"/>
  <c r="R8" i="20"/>
  <c r="R7" i="20"/>
  <c r="R6" i="20"/>
  <c r="R5" i="20"/>
  <c r="P19" i="20"/>
  <c r="P18" i="20"/>
  <c r="P17" i="20"/>
  <c r="P16" i="20"/>
  <c r="P15" i="20"/>
  <c r="P14" i="20"/>
  <c r="P13" i="20"/>
  <c r="P12" i="20"/>
  <c r="P11" i="20"/>
  <c r="P10" i="20"/>
  <c r="P9" i="20"/>
  <c r="P8" i="20"/>
  <c r="P7" i="20"/>
  <c r="P6" i="20"/>
  <c r="P5" i="20"/>
  <c r="P4" i="20"/>
  <c r="P3" i="20"/>
  <c r="P2" i="20"/>
  <c r="N10" i="20"/>
  <c r="N11" i="20"/>
  <c r="N12" i="20"/>
  <c r="N13" i="20"/>
  <c r="E12" i="20"/>
  <c r="D12" i="20"/>
  <c r="C12" i="20"/>
  <c r="B12" i="20"/>
  <c r="F11" i="20"/>
  <c r="F10" i="20"/>
  <c r="R9" i="19"/>
  <c r="R8" i="19"/>
  <c r="R7" i="19"/>
  <c r="R6" i="19"/>
  <c r="R5" i="19"/>
  <c r="R4" i="19"/>
  <c r="R3" i="19"/>
  <c r="R2" i="19"/>
  <c r="P9" i="19"/>
  <c r="P8" i="19"/>
  <c r="P7" i="19"/>
  <c r="P6" i="19"/>
  <c r="P5" i="19"/>
  <c r="P4" i="19"/>
  <c r="P3" i="19"/>
  <c r="P2" i="19"/>
  <c r="N7" i="19"/>
  <c r="N6" i="19"/>
  <c r="N5" i="19"/>
  <c r="N4" i="19"/>
  <c r="N3" i="19"/>
  <c r="N2" i="19"/>
  <c r="L8" i="19"/>
  <c r="L7" i="19"/>
  <c r="L6" i="19"/>
  <c r="L5" i="19"/>
  <c r="L4" i="19"/>
  <c r="L3" i="19"/>
  <c r="L2" i="19"/>
  <c r="R9" i="18"/>
  <c r="R8" i="18"/>
  <c r="R7" i="18"/>
  <c r="R6" i="18"/>
  <c r="R5" i="18"/>
  <c r="R4" i="18"/>
  <c r="R3" i="18"/>
  <c r="R2" i="18"/>
  <c r="P10" i="18"/>
  <c r="P9" i="18"/>
  <c r="P8" i="18"/>
  <c r="P7" i="18"/>
  <c r="P6" i="18"/>
  <c r="P5" i="18"/>
  <c r="P4" i="18"/>
  <c r="P3" i="18"/>
  <c r="P2" i="18"/>
  <c r="N12" i="18"/>
  <c r="N11" i="18"/>
  <c r="N10" i="18"/>
  <c r="N9" i="18"/>
  <c r="N8" i="18"/>
  <c r="N7" i="18"/>
  <c r="N6" i="18"/>
  <c r="N5" i="18"/>
  <c r="N4" i="18"/>
  <c r="N3" i="18"/>
  <c r="N2" i="18"/>
  <c r="L10" i="18"/>
  <c r="L9" i="18"/>
  <c r="L8" i="18"/>
  <c r="L7" i="18"/>
  <c r="L6" i="18"/>
  <c r="L5" i="18"/>
  <c r="L4" i="18"/>
  <c r="L3" i="18"/>
  <c r="L2" i="18"/>
  <c r="R8" i="14"/>
  <c r="R7" i="14"/>
  <c r="R6" i="14"/>
  <c r="R5" i="14"/>
  <c r="R4" i="14"/>
  <c r="R3" i="14"/>
  <c r="R2" i="14"/>
  <c r="P9" i="14"/>
  <c r="P8" i="14"/>
  <c r="P7" i="14"/>
  <c r="P6" i="14"/>
  <c r="P5" i="14"/>
  <c r="P4" i="14"/>
  <c r="P3" i="14"/>
  <c r="P2" i="14"/>
  <c r="N7" i="14"/>
  <c r="N6" i="14"/>
  <c r="N5" i="14"/>
  <c r="N4" i="14"/>
  <c r="N3" i="14"/>
  <c r="N2" i="14"/>
  <c r="L10" i="14"/>
  <c r="L9" i="14"/>
  <c r="L8" i="14"/>
  <c r="L7" i="14"/>
  <c r="L6" i="14"/>
  <c r="L5" i="14"/>
  <c r="L4" i="14"/>
  <c r="L3" i="14"/>
  <c r="L2" i="14"/>
  <c r="N10" i="16"/>
  <c r="N9" i="16"/>
  <c r="N8" i="16"/>
  <c r="N7" i="16"/>
  <c r="N6" i="16"/>
  <c r="N5" i="16"/>
  <c r="N4" i="16"/>
  <c r="N3" i="16"/>
  <c r="N2" i="16"/>
  <c r="L9" i="16"/>
  <c r="L8" i="16"/>
  <c r="L7" i="16"/>
  <c r="L6" i="16"/>
  <c r="L5" i="16"/>
  <c r="L4" i="16"/>
  <c r="L3" i="16"/>
  <c r="L2" i="16"/>
  <c r="R3" i="16"/>
  <c r="R5" i="16"/>
  <c r="R8" i="16"/>
  <c r="R7" i="16"/>
  <c r="R6" i="16"/>
  <c r="R4" i="16"/>
  <c r="R2" i="16"/>
  <c r="P10" i="16"/>
  <c r="P12" i="16"/>
  <c r="P11" i="16"/>
  <c r="P9" i="16"/>
  <c r="P8" i="16"/>
  <c r="P7" i="16"/>
  <c r="P6" i="16"/>
  <c r="P5" i="16"/>
  <c r="P4" i="16"/>
  <c r="P3" i="16"/>
  <c r="P2" i="16"/>
  <c r="N10" i="7"/>
  <c r="N5" i="7"/>
  <c r="L8" i="17"/>
  <c r="L9" i="17"/>
  <c r="L7" i="17"/>
  <c r="L6" i="17"/>
  <c r="L5" i="17"/>
  <c r="L4" i="17"/>
  <c r="L3" i="17"/>
  <c r="L2" i="17"/>
  <c r="N8" i="17"/>
  <c r="N4" i="17"/>
  <c r="E8" i="17"/>
  <c r="D8" i="17"/>
  <c r="C8" i="17"/>
  <c r="B8" i="17"/>
  <c r="F7" i="17"/>
  <c r="F6" i="17"/>
  <c r="F5" i="17"/>
  <c r="F4" i="17"/>
  <c r="F3" i="17"/>
  <c r="F2" i="17"/>
  <c r="O44" i="12"/>
  <c r="F6" i="12"/>
  <c r="F12" i="20" l="1"/>
  <c r="F8" i="17"/>
  <c r="R8" i="17"/>
  <c r="R7" i="17"/>
  <c r="R6" i="17"/>
  <c r="R5" i="17"/>
  <c r="R4" i="17"/>
  <c r="R3" i="17"/>
  <c r="R2" i="17"/>
  <c r="R9" i="17"/>
  <c r="P11" i="17"/>
  <c r="P10" i="17"/>
  <c r="P9" i="17"/>
  <c r="P8" i="17"/>
  <c r="P7" i="17"/>
  <c r="P6" i="17"/>
  <c r="P5" i="17"/>
  <c r="P4" i="17"/>
  <c r="P3" i="17"/>
  <c r="P2" i="17"/>
  <c r="N7" i="17"/>
  <c r="N6" i="17"/>
  <c r="N5" i="17"/>
  <c r="N3" i="17"/>
  <c r="N2" i="17"/>
  <c r="R8" i="15"/>
  <c r="R7" i="15"/>
  <c r="R11" i="7"/>
  <c r="R10" i="7"/>
  <c r="R9" i="7"/>
  <c r="R8" i="7"/>
  <c r="R7" i="7"/>
  <c r="R6" i="7"/>
  <c r="R5" i="7"/>
  <c r="R4" i="7"/>
  <c r="R3" i="7"/>
  <c r="R2" i="7"/>
  <c r="P8" i="7"/>
  <c r="P7" i="7"/>
  <c r="P6" i="7"/>
  <c r="P5" i="7"/>
  <c r="P4" i="7"/>
  <c r="P3" i="7"/>
  <c r="P2" i="7"/>
  <c r="N8" i="7"/>
  <c r="N9" i="7"/>
  <c r="N7" i="7"/>
  <c r="N6" i="7"/>
  <c r="N4" i="7"/>
  <c r="N3" i="7"/>
  <c r="N2" i="7"/>
  <c r="L6" i="7"/>
  <c r="L7" i="7"/>
  <c r="L5" i="7"/>
  <c r="L4" i="7"/>
  <c r="L3" i="7"/>
  <c r="L2" i="7"/>
  <c r="L7" i="6"/>
  <c r="R9" i="6"/>
  <c r="R8" i="6"/>
  <c r="R7" i="6"/>
  <c r="R6" i="6"/>
  <c r="R5" i="6"/>
  <c r="R4" i="6"/>
  <c r="R3" i="6"/>
  <c r="R2" i="6"/>
  <c r="P9" i="6"/>
  <c r="P8" i="6"/>
  <c r="P7" i="6"/>
  <c r="P6" i="6"/>
  <c r="P5" i="6"/>
  <c r="P4" i="6"/>
  <c r="P3" i="6"/>
  <c r="P2" i="6"/>
  <c r="N8" i="6"/>
  <c r="N7" i="6"/>
  <c r="N6" i="6"/>
  <c r="N5" i="6"/>
  <c r="N4" i="6"/>
  <c r="N3" i="6"/>
  <c r="N2" i="6"/>
  <c r="L10" i="6"/>
  <c r="L9" i="6"/>
  <c r="L8" i="6"/>
  <c r="L6" i="6"/>
  <c r="L5" i="6"/>
  <c r="L4" i="6"/>
  <c r="L3" i="6"/>
  <c r="L2" i="6"/>
  <c r="E6" i="6"/>
  <c r="D6" i="6"/>
  <c r="C6" i="6"/>
  <c r="B6" i="6"/>
  <c r="F5" i="6"/>
  <c r="F4" i="6"/>
  <c r="F3" i="6"/>
  <c r="F2" i="6"/>
  <c r="N9" i="20"/>
  <c r="N8" i="20"/>
  <c r="N7" i="20"/>
  <c r="N6" i="20"/>
  <c r="N5" i="20"/>
  <c r="N4" i="20"/>
  <c r="N3" i="20"/>
  <c r="N2" i="20"/>
  <c r="E8" i="19"/>
  <c r="D8" i="19"/>
  <c r="C8" i="19"/>
  <c r="B8" i="19"/>
  <c r="F7" i="19"/>
  <c r="F6" i="19"/>
  <c r="F5" i="19"/>
  <c r="F4" i="19"/>
  <c r="F3" i="19"/>
  <c r="E8" i="18"/>
  <c r="D8" i="18"/>
  <c r="C8" i="18"/>
  <c r="B8" i="18"/>
  <c r="F7" i="18"/>
  <c r="F6" i="18"/>
  <c r="F5" i="18"/>
  <c r="F4" i="18"/>
  <c r="F3" i="18"/>
  <c r="P10" i="14"/>
  <c r="R10" i="14"/>
  <c r="R9" i="14"/>
  <c r="E9" i="14"/>
  <c r="D9" i="14"/>
  <c r="C9" i="14"/>
  <c r="B9" i="14"/>
  <c r="F8" i="14"/>
  <c r="F7" i="14"/>
  <c r="F6" i="14"/>
  <c r="F5" i="14"/>
  <c r="F4" i="14"/>
  <c r="F3" i="14"/>
  <c r="R12" i="16"/>
  <c r="R11" i="16"/>
  <c r="R10" i="16"/>
  <c r="R9" i="16"/>
  <c r="L11" i="16"/>
  <c r="L10" i="16"/>
  <c r="E8" i="16"/>
  <c r="D8" i="16"/>
  <c r="C8" i="16"/>
  <c r="B8" i="16"/>
  <c r="F7" i="16"/>
  <c r="F6" i="16"/>
  <c r="F5" i="16"/>
  <c r="F4" i="16"/>
  <c r="F3" i="16"/>
  <c r="E10" i="7"/>
  <c r="D10" i="7"/>
  <c r="C10" i="7"/>
  <c r="B10" i="7"/>
  <c r="F9" i="7"/>
  <c r="F8" i="7"/>
  <c r="F7" i="7"/>
  <c r="F6" i="7"/>
  <c r="F5" i="7"/>
  <c r="F4" i="7"/>
  <c r="F3" i="7"/>
  <c r="O15" i="12"/>
  <c r="O23" i="12"/>
  <c r="E9" i="15"/>
  <c r="D9" i="15"/>
  <c r="C9" i="15"/>
  <c r="B9" i="15"/>
  <c r="F8" i="15"/>
  <c r="F7" i="15"/>
  <c r="F6" i="15"/>
  <c r="F5" i="15"/>
  <c r="F4" i="15"/>
  <c r="F3" i="15"/>
  <c r="O32" i="12"/>
  <c r="O31" i="12"/>
  <c r="O30" i="12"/>
  <c r="O29" i="12"/>
  <c r="O28" i="12"/>
  <c r="N33" i="12"/>
  <c r="M33" i="12"/>
  <c r="L33" i="12"/>
  <c r="K33" i="12"/>
  <c r="F8" i="19" l="1"/>
  <c r="F8" i="16"/>
  <c r="F10" i="7"/>
  <c r="F6" i="6"/>
  <c r="F8" i="18"/>
  <c r="F9" i="14"/>
  <c r="F9" i="15"/>
  <c r="O33" i="12"/>
  <c r="D17" i="12" l="1"/>
  <c r="B17" i="12"/>
  <c r="F16" i="12"/>
  <c r="O43" i="12" l="1"/>
  <c r="F53" i="1"/>
  <c r="F52" i="1"/>
  <c r="F51" i="1"/>
  <c r="F50" i="1"/>
  <c r="F49" i="1"/>
  <c r="F48" i="1"/>
  <c r="F47" i="1"/>
  <c r="L45" i="12" l="1"/>
  <c r="M45" i="12"/>
  <c r="N45" i="12"/>
  <c r="K45" i="12"/>
  <c r="K25" i="12"/>
  <c r="E73" i="1"/>
  <c r="D73" i="1"/>
  <c r="C73" i="1"/>
  <c r="B73" i="1"/>
  <c r="F72" i="1"/>
  <c r="F71" i="1"/>
  <c r="F70" i="1"/>
  <c r="E68" i="1"/>
  <c r="D68" i="1"/>
  <c r="C68" i="1"/>
  <c r="B68" i="1"/>
  <c r="F67" i="1"/>
  <c r="F66" i="1"/>
  <c r="F65" i="1"/>
  <c r="F64" i="1"/>
  <c r="F63" i="1"/>
  <c r="F62" i="1"/>
  <c r="E60" i="1"/>
  <c r="D60" i="1"/>
  <c r="C60" i="1"/>
  <c r="B60" i="1"/>
  <c r="F59" i="1"/>
  <c r="F58" i="1"/>
  <c r="F57" i="1"/>
  <c r="F56" i="1"/>
  <c r="E54" i="1"/>
  <c r="D54" i="1"/>
  <c r="C54" i="1"/>
  <c r="B54" i="1"/>
  <c r="F54" i="1"/>
  <c r="E45" i="1"/>
  <c r="D45" i="1"/>
  <c r="C45" i="1"/>
  <c r="B45" i="1"/>
  <c r="F44" i="1"/>
  <c r="F43" i="1"/>
  <c r="F42" i="1"/>
  <c r="F41" i="1"/>
  <c r="F40" i="1"/>
  <c r="F39" i="1"/>
  <c r="E37" i="1"/>
  <c r="D37" i="1"/>
  <c r="C37" i="1"/>
  <c r="B37" i="1"/>
  <c r="F36" i="1"/>
  <c r="F35" i="1"/>
  <c r="F34" i="1"/>
  <c r="F33" i="1"/>
  <c r="F32" i="1"/>
  <c r="E30" i="1"/>
  <c r="D30" i="1"/>
  <c r="C30" i="1"/>
  <c r="B30" i="1"/>
  <c r="F29" i="1"/>
  <c r="F28" i="1"/>
  <c r="F27" i="1"/>
  <c r="F26" i="1"/>
  <c r="F25" i="1"/>
  <c r="F24" i="1"/>
  <c r="F23" i="1"/>
  <c r="E21" i="1"/>
  <c r="D21" i="1"/>
  <c r="C21" i="1"/>
  <c r="B21" i="1"/>
  <c r="F20" i="1"/>
  <c r="F19" i="1"/>
  <c r="F18" i="1"/>
  <c r="F17" i="1"/>
  <c r="E15" i="1"/>
  <c r="D15" i="1"/>
  <c r="C15" i="1"/>
  <c r="B15" i="1"/>
  <c r="I14" i="1" s="1"/>
  <c r="F14" i="1"/>
  <c r="F13" i="1"/>
  <c r="F12" i="1"/>
  <c r="F11" i="1"/>
  <c r="F10" i="1"/>
  <c r="F9" i="1"/>
  <c r="F8" i="1"/>
  <c r="F7" i="1"/>
  <c r="F6" i="1"/>
  <c r="F5" i="1"/>
  <c r="F4" i="1"/>
  <c r="C17" i="12"/>
  <c r="E17" i="12"/>
  <c r="F15" i="12"/>
  <c r="B24" i="12"/>
  <c r="K7" i="12"/>
  <c r="O6" i="12"/>
  <c r="C33" i="12"/>
  <c r="D33" i="12"/>
  <c r="E33" i="12"/>
  <c r="B33" i="12"/>
  <c r="L25" i="12"/>
  <c r="M25" i="12"/>
  <c r="N25" i="12"/>
  <c r="C8" i="12"/>
  <c r="D8" i="12"/>
  <c r="E8" i="12"/>
  <c r="B8" i="12"/>
  <c r="F14" i="12"/>
  <c r="L17" i="12"/>
  <c r="M17" i="12"/>
  <c r="N17" i="12"/>
  <c r="K17" i="12"/>
  <c r="O16" i="12"/>
  <c r="O5" i="12"/>
  <c r="F7" i="12"/>
  <c r="F32" i="12"/>
  <c r="F31" i="12"/>
  <c r="O14" i="12"/>
  <c r="O4" i="12"/>
  <c r="E24" i="12"/>
  <c r="D24" i="12"/>
  <c r="C24" i="12"/>
  <c r="O24" i="12"/>
  <c r="F30" i="12"/>
  <c r="O13" i="12"/>
  <c r="F23" i="12"/>
  <c r="O12" i="12"/>
  <c r="F22" i="12"/>
  <c r="F5" i="12"/>
  <c r="F4" i="12"/>
  <c r="F29" i="12"/>
  <c r="F3" i="12"/>
  <c r="F13" i="12"/>
  <c r="O22" i="12"/>
  <c r="O3" i="12"/>
  <c r="F28" i="12"/>
  <c r="O21" i="12"/>
  <c r="O11" i="12"/>
  <c r="F21" i="12"/>
  <c r="F12" i="12"/>
  <c r="F27" i="12"/>
  <c r="L7" i="12"/>
  <c r="M7" i="12"/>
  <c r="N7" i="12"/>
  <c r="O20" i="12"/>
  <c r="F20" i="12"/>
  <c r="O10" i="12"/>
  <c r="F11" i="12"/>
  <c r="O2" i="12"/>
  <c r="F2" i="12"/>
  <c r="O45" i="12" l="1"/>
  <c r="F73" i="1"/>
  <c r="F15" i="1"/>
  <c r="F21" i="1"/>
  <c r="F30" i="1"/>
  <c r="F37" i="1"/>
  <c r="F45" i="1"/>
  <c r="F60" i="1"/>
  <c r="F68" i="1"/>
  <c r="F17" i="12"/>
  <c r="O25" i="12"/>
  <c r="F33" i="12"/>
  <c r="F8" i="12"/>
  <c r="O17" i="12"/>
  <c r="F24" i="12"/>
  <c r="O7" i="12"/>
  <c r="I22" i="1" l="1"/>
  <c r="L22" i="1"/>
  <c r="K22" i="1"/>
  <c r="J22" i="1"/>
  <c r="L19" i="1"/>
  <c r="K19" i="1"/>
  <c r="J19" i="1"/>
  <c r="I19" i="1"/>
  <c r="I20" i="1"/>
  <c r="L20" i="1"/>
  <c r="K20" i="1"/>
  <c r="J20" i="1"/>
  <c r="I21" i="1"/>
  <c r="J21" i="1"/>
  <c r="K21" i="1"/>
  <c r="L21" i="1"/>
  <c r="L18" i="1"/>
  <c r="K18" i="1"/>
  <c r="J18" i="1"/>
  <c r="I18" i="1"/>
  <c r="L17" i="1"/>
  <c r="K17" i="1"/>
  <c r="J17" i="1"/>
  <c r="I17" i="1"/>
  <c r="J16" i="1" l="1"/>
  <c r="K16" i="1"/>
  <c r="L16" i="1"/>
  <c r="I16" i="1"/>
  <c r="J15" i="1"/>
  <c r="K15" i="1"/>
  <c r="L15" i="1"/>
  <c r="I15" i="1"/>
  <c r="I23" i="1" s="1"/>
  <c r="J14" i="1"/>
  <c r="K14" i="1"/>
  <c r="L14" i="1"/>
  <c r="L23" i="1" l="1"/>
  <c r="K23" i="1"/>
  <c r="J23" i="1"/>
  <c r="M23" i="1" l="1"/>
</calcChain>
</file>

<file path=xl/sharedStrings.xml><?xml version="1.0" encoding="utf-8"?>
<sst xmlns="http://schemas.openxmlformats.org/spreadsheetml/2006/main" count="2464" uniqueCount="470">
  <si>
    <t>Chatswood</t>
  </si>
  <si>
    <t>Rockdale</t>
  </si>
  <si>
    <t>Western Raptors</t>
  </si>
  <si>
    <t>Penrith RSL</t>
  </si>
  <si>
    <t>Number of Fields</t>
  </si>
  <si>
    <t>Norwest</t>
  </si>
  <si>
    <t>Hawkesburry</t>
  </si>
  <si>
    <t>IWC</t>
  </si>
  <si>
    <t>Alwyn Linfield Reserve</t>
  </si>
  <si>
    <t>Mittigar Reserve</t>
  </si>
  <si>
    <t>Nepean Rugby Park</t>
  </si>
  <si>
    <t>St Lukes</t>
  </si>
  <si>
    <t>Narrabeen Tigers</t>
  </si>
  <si>
    <t>Club</t>
  </si>
  <si>
    <t>Field Name</t>
  </si>
  <si>
    <t>District</t>
  </si>
  <si>
    <t>Two Blues</t>
  </si>
  <si>
    <t>Penrith</t>
  </si>
  <si>
    <t>Gordon</t>
  </si>
  <si>
    <t xml:space="preserve">Sourthern </t>
  </si>
  <si>
    <t>Ryde</t>
  </si>
  <si>
    <t>Eastwood</t>
  </si>
  <si>
    <t>Warringah</t>
  </si>
  <si>
    <t>Hunters Hill</t>
  </si>
  <si>
    <t>Name</t>
  </si>
  <si>
    <t>Phone</t>
  </si>
  <si>
    <t>Email</t>
  </si>
  <si>
    <t>Point Of Contact</t>
  </si>
  <si>
    <t>minis@norwestrugby.com.au</t>
  </si>
  <si>
    <t>BSB</t>
  </si>
  <si>
    <t>Account Number</t>
  </si>
  <si>
    <t>Account Name</t>
  </si>
  <si>
    <t>Teams</t>
  </si>
  <si>
    <t>U6</t>
  </si>
  <si>
    <t>U7</t>
  </si>
  <si>
    <t>U8</t>
  </si>
  <si>
    <t>U9</t>
  </si>
  <si>
    <t>Total</t>
  </si>
  <si>
    <t>Roseville</t>
  </si>
  <si>
    <t>Lindfield</t>
  </si>
  <si>
    <t>Gordan</t>
  </si>
  <si>
    <t>Hornsby</t>
  </si>
  <si>
    <t>Norths Pirates</t>
  </si>
  <si>
    <t>Lane Cove</t>
  </si>
  <si>
    <t>St Ives</t>
  </si>
  <si>
    <t>KWP</t>
  </si>
  <si>
    <t>Mosman</t>
  </si>
  <si>
    <t>Wahroonga</t>
  </si>
  <si>
    <t>Southern District</t>
  </si>
  <si>
    <t>Burraneer</t>
  </si>
  <si>
    <t>Sylvania</t>
  </si>
  <si>
    <t>Oatley</t>
  </si>
  <si>
    <t>Totals</t>
  </si>
  <si>
    <t>Western Sydney</t>
  </si>
  <si>
    <t>Dundas</t>
  </si>
  <si>
    <t>Raptors</t>
  </si>
  <si>
    <t>Hills</t>
  </si>
  <si>
    <t>Blue Mountains</t>
  </si>
  <si>
    <t>West Harbour</t>
  </si>
  <si>
    <t>Phil McCrea</t>
  </si>
  <si>
    <t>0411 102 548</t>
  </si>
  <si>
    <t>phil@mccrea.com.au</t>
  </si>
  <si>
    <t>112-879</t>
  </si>
  <si>
    <t>474 153 957</t>
  </si>
  <si>
    <t>Wests Junior IWMC</t>
  </si>
  <si>
    <t>0404 383 346</t>
  </si>
  <si>
    <t>Stacey Ogier</t>
  </si>
  <si>
    <t xml:space="preserve">2 Full Fields </t>
  </si>
  <si>
    <t>North Narrabeen Reserve</t>
  </si>
  <si>
    <t>Rachel Yates
Vanessa Turner</t>
  </si>
  <si>
    <t>0419 640 077
0408 945 245</t>
  </si>
  <si>
    <t>tigersminis@gmail.com</t>
  </si>
  <si>
    <t>Deerubbin Park</t>
  </si>
  <si>
    <t>Vanessa Simmonds</t>
  </si>
  <si>
    <t>hvjrusecretary@yahoo.com.au</t>
  </si>
  <si>
    <t>Hawkesbury Valley Rugby Club</t>
  </si>
  <si>
    <t>4*</t>
  </si>
  <si>
    <t>Stephen Boyle</t>
  </si>
  <si>
    <t>stephen.boyle@transgrid.com.au</t>
  </si>
  <si>
    <t>1104 7207</t>
  </si>
  <si>
    <t>RSL everyday</t>
  </si>
  <si>
    <t>* NRP has 2 full fields, one of which has a large ingoal. Ordinarily we will be able to accommodate 6 mini fields on our no. 1 ground and 2 modified fields on our no. 2. Once minis (Walla) competition is complete we can change the no. 1 into 2 additional modified fields (4 in total)</t>
  </si>
  <si>
    <t>Manly</t>
  </si>
  <si>
    <t>Forest</t>
  </si>
  <si>
    <t>Seaforth</t>
  </si>
  <si>
    <t>Harbord</t>
  </si>
  <si>
    <t>Allambie</t>
  </si>
  <si>
    <t>Newport</t>
  </si>
  <si>
    <t>Dee Why Lions</t>
  </si>
  <si>
    <t>Collaroy Cougars</t>
  </si>
  <si>
    <t>Wakehurts</t>
  </si>
  <si>
    <t>Pittwater</t>
  </si>
  <si>
    <t>Randwick</t>
  </si>
  <si>
    <t>Balmain</t>
  </si>
  <si>
    <t>Briars</t>
  </si>
  <si>
    <t>Canterbury</t>
  </si>
  <si>
    <t>Drummoyne</t>
  </si>
  <si>
    <t>Petersham</t>
  </si>
  <si>
    <t>St Pats</t>
  </si>
  <si>
    <t>Wests</t>
  </si>
  <si>
    <t>Clovelly</t>
  </si>
  <si>
    <t>Coogee</t>
  </si>
  <si>
    <t>Maroubra</t>
  </si>
  <si>
    <t>South Coogee</t>
  </si>
  <si>
    <t>EASTWOOD</t>
  </si>
  <si>
    <t>Centeral Eastwood</t>
  </si>
  <si>
    <t>Dural Rugby</t>
  </si>
  <si>
    <t>Northern Barbarians</t>
  </si>
  <si>
    <t>North Rocks</t>
  </si>
  <si>
    <t>Redfield</t>
  </si>
  <si>
    <t>U6 Narrabeen Gold</t>
  </si>
  <si>
    <t>U7 Narrabeen Black</t>
  </si>
  <si>
    <t>U8 Narrabeen Gold</t>
  </si>
  <si>
    <t xml:space="preserve">U9 Narrabeen Gold </t>
  </si>
  <si>
    <t>Easts District</t>
  </si>
  <si>
    <t>East Bays</t>
  </si>
  <si>
    <t>East Wallaroos</t>
  </si>
  <si>
    <t>Bondi Breakers</t>
  </si>
  <si>
    <t>U7 Manly Red</t>
  </si>
  <si>
    <t>U7 Manly Blue</t>
  </si>
  <si>
    <t>U9 Manly Blue</t>
  </si>
  <si>
    <t>U9 Manly White</t>
  </si>
  <si>
    <t>U6 Forest Green</t>
  </si>
  <si>
    <t>U7 Forest Green</t>
  </si>
  <si>
    <t>U7 Forest White</t>
  </si>
  <si>
    <t>U8 Forest Green</t>
  </si>
  <si>
    <t>U8 Forest White</t>
  </si>
  <si>
    <t xml:space="preserve">U9 Forest Green </t>
  </si>
  <si>
    <t>U9 Forest White</t>
  </si>
  <si>
    <t>U6 Seaforth Bandits</t>
  </si>
  <si>
    <t>U6 Seaforth Pirates</t>
  </si>
  <si>
    <t>U6 Seaforth Vikings</t>
  </si>
  <si>
    <t>U7 Seaforth Bandits</t>
  </si>
  <si>
    <t>U7 Seaforth Pirates</t>
  </si>
  <si>
    <t>U7 Seaforth Vikings</t>
  </si>
  <si>
    <t>U8 Seaforth Buccaneers</t>
  </si>
  <si>
    <t>U8 Seaforth Highlanders</t>
  </si>
  <si>
    <t>U8 Seaforth Pirates</t>
  </si>
  <si>
    <t>U8 Seaforth Vikings Green</t>
  </si>
  <si>
    <t>U8 Seaforth Vikings Gold</t>
  </si>
  <si>
    <t>U9 Seaforth Buccaneers</t>
  </si>
  <si>
    <t>U9 Seaforth Highlanders</t>
  </si>
  <si>
    <t>U9 Seaforth Pirates</t>
  </si>
  <si>
    <t>U6 Harlequins Gold</t>
  </si>
  <si>
    <t>U6 Harlequins Blue</t>
  </si>
  <si>
    <t>U6 Harlequins White</t>
  </si>
  <si>
    <t>U7 Harlequins Blue</t>
  </si>
  <si>
    <t>U8 Harlequins Gold</t>
  </si>
  <si>
    <t>U8 Harlequins Blue</t>
  </si>
  <si>
    <t>U8 Harlequins White</t>
  </si>
  <si>
    <t>U9 Harlequins Blue</t>
  </si>
  <si>
    <t>U9 Harlequins Maroon</t>
  </si>
  <si>
    <t>U9 Harlequins White</t>
  </si>
  <si>
    <t>U6 Allambie Jets</t>
  </si>
  <si>
    <t>U7 Allambie Jets</t>
  </si>
  <si>
    <t>U8 Allambie Jets</t>
  </si>
  <si>
    <t>U9 Allambie Jets</t>
  </si>
  <si>
    <t>U06 Burraneer Gold</t>
  </si>
  <si>
    <t>U7 Burraneer Gold</t>
  </si>
  <si>
    <t>U8 Burraneer Blue</t>
  </si>
  <si>
    <t>U8 Burraneer Gold</t>
  </si>
  <si>
    <t>U09 Burraneer Gold</t>
  </si>
  <si>
    <t>U6 Rocky Rangers</t>
  </si>
  <si>
    <t>U7 Rocky Rangers</t>
  </si>
  <si>
    <t>U9 Rockdale Rangers</t>
  </si>
  <si>
    <t>U06 Sylvania Bulldogs</t>
  </si>
  <si>
    <t>U07 Sylvania Bulldogs</t>
  </si>
  <si>
    <t>U08 Sylvania Bulldogs</t>
  </si>
  <si>
    <t>U09 Sylvania Bulldogs</t>
  </si>
  <si>
    <t>U6 Oatley</t>
  </si>
  <si>
    <t>U7 Oatley</t>
  </si>
  <si>
    <t>U6 Chatswood Gold</t>
  </si>
  <si>
    <t>U6 Chatswood Green</t>
  </si>
  <si>
    <t>U7 Chatswood Gold</t>
  </si>
  <si>
    <t>U7 Chatswood Green</t>
  </si>
  <si>
    <t>U8 Chatswood Gold</t>
  </si>
  <si>
    <t>U8 Chatswood Green</t>
  </si>
  <si>
    <t>U8 Chatswood Black</t>
  </si>
  <si>
    <t>U9 Chatswood Gold</t>
  </si>
  <si>
    <t>U9 Chatswood Green</t>
  </si>
  <si>
    <t>U9 Chatswood Black</t>
  </si>
  <si>
    <t>U9 Chatswood Blue</t>
  </si>
  <si>
    <t>U6 Lindfield Stags</t>
  </si>
  <si>
    <t>U6 Lindfield Bucks</t>
  </si>
  <si>
    <t>U6 Lindfield Elks</t>
  </si>
  <si>
    <t>U7 Lindfield Stags</t>
  </si>
  <si>
    <t>U7 Lindfield Bucks</t>
  </si>
  <si>
    <t>U7 Lindfield Elks</t>
  </si>
  <si>
    <t>U8 Lindfield Stags</t>
  </si>
  <si>
    <t>U8 Lindfield Bucks</t>
  </si>
  <si>
    <t>U8 Lindfield Elks</t>
  </si>
  <si>
    <t>U9 Lindfield Stags</t>
  </si>
  <si>
    <t>U9 Lindfield Bucks</t>
  </si>
  <si>
    <t>U6 Hunters Hill Magpies</t>
  </si>
  <si>
    <t>U6 Hunters Hill Crows</t>
  </si>
  <si>
    <t>U7 Hunters Hill Magpies</t>
  </si>
  <si>
    <t>U7 Hunters Hill Crows</t>
  </si>
  <si>
    <t>U8 Hunters Hill Magpies</t>
  </si>
  <si>
    <t>U8 Hunters Hill Crows</t>
  </si>
  <si>
    <t>U8 Hunters Hill Cockatoos</t>
  </si>
  <si>
    <t>U9 Hunters Hill Magpies</t>
  </si>
  <si>
    <t>U9 Hunters Hill Crows</t>
  </si>
  <si>
    <t>U6 Roseville Cyclones</t>
  </si>
  <si>
    <t>U6 Roseville Hurricanes</t>
  </si>
  <si>
    <t>U8 Roseville Cyclones</t>
  </si>
  <si>
    <t>U07 Hornsby</t>
  </si>
  <si>
    <t>U08 Hornsby</t>
  </si>
  <si>
    <t>U09 Hornsby</t>
  </si>
  <si>
    <t>U6 Norths Pirates Red</t>
  </si>
  <si>
    <t>U6 Norths Pirates Black</t>
  </si>
  <si>
    <t>U7 Norths Pirates Red</t>
  </si>
  <si>
    <t>U7 Norths Pirates Black</t>
  </si>
  <si>
    <t>U7 Norths Pirates Gold</t>
  </si>
  <si>
    <t>U8 Norths Pirates Red</t>
  </si>
  <si>
    <t>U8 Norths Pirates Black</t>
  </si>
  <si>
    <t>U8 Norths Pirates Gold</t>
  </si>
  <si>
    <t>U9 Norths Pirates Red</t>
  </si>
  <si>
    <t>U6 Lane Cove Gold</t>
  </si>
  <si>
    <t>U6 Lane Cove Blue</t>
  </si>
  <si>
    <t>U7 Lane Cove Gold</t>
  </si>
  <si>
    <t xml:space="preserve">U8 Lane Cove Gold </t>
  </si>
  <si>
    <t>U8 Lane Cove Blue</t>
  </si>
  <si>
    <t>U9 Lane Cove Gold</t>
  </si>
  <si>
    <t>U9 Lane Cove Blue</t>
  </si>
  <si>
    <t>U6 St Ives Blue</t>
  </si>
  <si>
    <t>U8 St Ives Blue</t>
  </si>
  <si>
    <t>U9 St Ives Blue</t>
  </si>
  <si>
    <t>U6 KWP Blue</t>
  </si>
  <si>
    <t>U6 KWP Gold</t>
  </si>
  <si>
    <t>U7 KWP Blue</t>
  </si>
  <si>
    <t>U7 KWP Gold</t>
  </si>
  <si>
    <t>U8 KWP Blue</t>
  </si>
  <si>
    <t>U8 KWP Gold</t>
  </si>
  <si>
    <t>U9 KWP Blue</t>
  </si>
  <si>
    <t>U9 KWP Gold</t>
  </si>
  <si>
    <t>U6 Mosman Whales</t>
  </si>
  <si>
    <t>U6 Mosman Dolphins</t>
  </si>
  <si>
    <t>U6 Mosman Sharks</t>
  </si>
  <si>
    <t>U6 Mosman Stingrays</t>
  </si>
  <si>
    <t>U7 Mosman Whales</t>
  </si>
  <si>
    <t>U7 Mosman Dolphins</t>
  </si>
  <si>
    <t>U7 Mosman Sharks</t>
  </si>
  <si>
    <t>U7 Mosman Stingrays</t>
  </si>
  <si>
    <t>U8 Mosman Whales</t>
  </si>
  <si>
    <t>U8 Mosman Dolphins</t>
  </si>
  <si>
    <t>U8 Mosman Sharks</t>
  </si>
  <si>
    <t>U8 Mosman Stingrays</t>
  </si>
  <si>
    <t>U8 Mosman Marlins</t>
  </si>
  <si>
    <t>U9 Mosman Whales</t>
  </si>
  <si>
    <t>U9 Mosman Dolphins</t>
  </si>
  <si>
    <t>U9 Mosman Sharks</t>
  </si>
  <si>
    <t>U9 Mosman Stingrays</t>
  </si>
  <si>
    <t>U6 Pink Wahroonga</t>
  </si>
  <si>
    <t>U6 Green Wahroonga</t>
  </si>
  <si>
    <t>U6 Blue Wahroonga</t>
  </si>
  <si>
    <t>U6 Red Wahroonga</t>
  </si>
  <si>
    <t>U6 Gold Wahroonga</t>
  </si>
  <si>
    <t>U7 Blue Wahroonga</t>
  </si>
  <si>
    <t>U7 Gold Wahroonga</t>
  </si>
  <si>
    <t>U7 Red Wahroonga</t>
  </si>
  <si>
    <t>U8 Red Wahroonga</t>
  </si>
  <si>
    <t>U8 Gold Wahroonga</t>
  </si>
  <si>
    <t>U8 Blue Wahroonga</t>
  </si>
  <si>
    <t>U9 Red Wahroonga</t>
  </si>
  <si>
    <t>U9 Blue Wahroonga</t>
  </si>
  <si>
    <t xml:space="preserve">U9 Newport Dolphins </t>
  </si>
  <si>
    <t xml:space="preserve">U9 Newport Breakers </t>
  </si>
  <si>
    <t xml:space="preserve">U9 Newport Sharks </t>
  </si>
  <si>
    <t>U6 Dee Why</t>
  </si>
  <si>
    <t>U6 Dee Why Pinks</t>
  </si>
  <si>
    <t>U7 Dee Why</t>
  </si>
  <si>
    <t>U7 Dee Why Pinks</t>
  </si>
  <si>
    <t>U8 Dee Why</t>
  </si>
  <si>
    <t>U9 Dee Why</t>
  </si>
  <si>
    <t>U6 Collaroy Black</t>
  </si>
  <si>
    <t>U6 Collaroy White</t>
  </si>
  <si>
    <t>U7 Collaroy Black</t>
  </si>
  <si>
    <t>U8 Collaroy Black</t>
  </si>
  <si>
    <t>U8 Collaroy White</t>
  </si>
  <si>
    <t>U9 Collaroy Black</t>
  </si>
  <si>
    <t>U7 Wakehurst</t>
  </si>
  <si>
    <t>U8 Wakehurst</t>
  </si>
  <si>
    <t>U9 Wakehurst</t>
  </si>
  <si>
    <t>U7 Pittwater Dolphins</t>
  </si>
  <si>
    <t xml:space="preserve">U6 Newport Dolphins </t>
  </si>
  <si>
    <t xml:space="preserve">U6 Newport Sharks </t>
  </si>
  <si>
    <t xml:space="preserve">U8 Newport Breakers </t>
  </si>
  <si>
    <t>U6 Norwest Red</t>
  </si>
  <si>
    <t>U7 Norwest Red</t>
  </si>
  <si>
    <t>U8 Norwest Red</t>
  </si>
  <si>
    <t>U9 Norwest Red</t>
  </si>
  <si>
    <t>U6 Norwest Blue</t>
  </si>
  <si>
    <t>U7 Norwest Blue</t>
  </si>
  <si>
    <t>Dundas U6</t>
  </si>
  <si>
    <t>Dundas U8</t>
  </si>
  <si>
    <t>U6 Blue Mountains</t>
  </si>
  <si>
    <t>U7 Blue Mountains</t>
  </si>
  <si>
    <t>U8 Blue Mountains</t>
  </si>
  <si>
    <t>U9 Blue Mountains</t>
  </si>
  <si>
    <t>U7 Hawkesbury</t>
  </si>
  <si>
    <t>U9 Hawkesbury</t>
  </si>
  <si>
    <t>U6 Hill Red</t>
  </si>
  <si>
    <t>U7 Hill Red</t>
  </si>
  <si>
    <t>U8 Hill Red</t>
  </si>
  <si>
    <t>U9 Hill Red</t>
  </si>
  <si>
    <t>U6 Hills Black</t>
  </si>
  <si>
    <t>U7 Hills Black</t>
  </si>
  <si>
    <t>U9 Hills Black</t>
  </si>
  <si>
    <t>U8 Hills Black</t>
  </si>
  <si>
    <t>U8 Hills White</t>
  </si>
  <si>
    <t>U6 Penrith</t>
  </si>
  <si>
    <t>U7 Penrith</t>
  </si>
  <si>
    <t>U8 Penrith</t>
  </si>
  <si>
    <t>U9 Penrith</t>
  </si>
  <si>
    <t>U6 Raptors</t>
  </si>
  <si>
    <t>U7 Raptors</t>
  </si>
  <si>
    <t>U8 Raptors</t>
  </si>
  <si>
    <t>U9 Raptors</t>
  </si>
  <si>
    <t>Under 6 Maroubra Missiles</t>
  </si>
  <si>
    <t>Under 7 Maroubra Missiles Red</t>
  </si>
  <si>
    <t xml:space="preserve">Under 9 Maroubra Missiles </t>
  </si>
  <si>
    <t>U6 Bays White</t>
  </si>
  <si>
    <t>U6 Bays Red</t>
  </si>
  <si>
    <t>U6 Bays Blue</t>
  </si>
  <si>
    <t>U6 Bays Green</t>
  </si>
  <si>
    <t>U6 Bays Black</t>
  </si>
  <si>
    <t>U7 Bays White</t>
  </si>
  <si>
    <t>U7 Bays Red</t>
  </si>
  <si>
    <t>U7 Bays Blue</t>
  </si>
  <si>
    <t>U7 Bays Green</t>
  </si>
  <si>
    <t>U7 Bays Black</t>
  </si>
  <si>
    <t>U7 Bays Gold</t>
  </si>
  <si>
    <t>U8 Bays White</t>
  </si>
  <si>
    <t>U8 Bays Red</t>
  </si>
  <si>
    <t>U8 Bays Blue</t>
  </si>
  <si>
    <t>U8 Bays Green</t>
  </si>
  <si>
    <t>U8 Bays Gold</t>
  </si>
  <si>
    <t>U9 Bays White</t>
  </si>
  <si>
    <t>U9 Bays Red</t>
  </si>
  <si>
    <t>U9 Bays Blue</t>
  </si>
  <si>
    <t>U9 Bays Green</t>
  </si>
  <si>
    <t>U6 Ryde Rugby</t>
  </si>
  <si>
    <t>U6 Dural Blue</t>
  </si>
  <si>
    <t>U6 Dural Sky</t>
  </si>
  <si>
    <t>U6 North Rocks</t>
  </si>
  <si>
    <t>Northern Barbarians U6 2019</t>
  </si>
  <si>
    <t>U07 Central Eastwood</t>
  </si>
  <si>
    <t>U09 Central Eastwood</t>
  </si>
  <si>
    <t>U7 Dural Sky</t>
  </si>
  <si>
    <t>U7 Ryde Rugby</t>
  </si>
  <si>
    <t>U7 North Rocks</t>
  </si>
  <si>
    <t>Northern Barbarians U7 2019</t>
  </si>
  <si>
    <t>Northern Barbarians U8 2019</t>
  </si>
  <si>
    <t>Northern Barbarians U9 2019</t>
  </si>
  <si>
    <t>U8 Ryde Rugby</t>
  </si>
  <si>
    <t>U9 Ryde Rugby</t>
  </si>
  <si>
    <t>U8 Dural Blue</t>
  </si>
  <si>
    <t>U9 Dural Blue</t>
  </si>
  <si>
    <t>U8 North Rocks</t>
  </si>
  <si>
    <t>U9 North Rocks</t>
  </si>
  <si>
    <t>U8 Dural Sky</t>
  </si>
  <si>
    <t>U6 Redfield Blue</t>
  </si>
  <si>
    <t>U7 Redfield Blue</t>
  </si>
  <si>
    <t>U8 Redfield Blue</t>
  </si>
  <si>
    <t>U9 Redfield Blue</t>
  </si>
  <si>
    <t>U9 Redfield White</t>
  </si>
  <si>
    <t>km</t>
  </si>
  <si>
    <t>Redmond Oval</t>
  </si>
  <si>
    <t>Jessica Baxter</t>
  </si>
  <si>
    <t>jesspartridge79@gmail.com</t>
  </si>
  <si>
    <t>0426 981 979</t>
  </si>
  <si>
    <t>0405 128 378</t>
  </si>
  <si>
    <t>0425 201 380</t>
  </si>
  <si>
    <t>032-196</t>
  </si>
  <si>
    <t>032-274</t>
  </si>
  <si>
    <t>062 -445</t>
  </si>
  <si>
    <t>032-164</t>
  </si>
  <si>
    <t>Norwest Rugby</t>
  </si>
  <si>
    <t>Ana nora</t>
  </si>
  <si>
    <t>Ananora7@bigpond.com</t>
  </si>
  <si>
    <t>0415 509 464</t>
  </si>
  <si>
    <t>U6 Manly Blue</t>
  </si>
  <si>
    <t>Legend</t>
  </si>
  <si>
    <t>Loaded in Rugby Xplorer</t>
  </si>
  <si>
    <t>Yellow =</t>
  </si>
  <si>
    <t>Not Loaded in Rugby Xplorer</t>
  </si>
  <si>
    <t xml:space="preserve">Green = </t>
  </si>
  <si>
    <t>Easts Wallaroos Under 9's Red)</t>
  </si>
  <si>
    <t>U9 Coogee White</t>
  </si>
  <si>
    <t>U9 Coogee Black</t>
  </si>
  <si>
    <t>Manly U8</t>
  </si>
  <si>
    <t>U8 Rockdale Rangers</t>
  </si>
  <si>
    <t>U8 Narrabeen Stripes</t>
  </si>
  <si>
    <t>Easts Wallaroos Under 8s</t>
  </si>
  <si>
    <t>Easts Wallaroos Under 9's Black)</t>
  </si>
  <si>
    <t>U8 Coogee White</t>
  </si>
  <si>
    <t>U8 Coogee Black</t>
  </si>
  <si>
    <t>U7 Coogee White</t>
  </si>
  <si>
    <t>U7 Coogee Black</t>
  </si>
  <si>
    <t>Easts Wallaroos Under 7s</t>
  </si>
  <si>
    <t>U6 Coogee White</t>
  </si>
  <si>
    <t>Balmain 1</t>
  </si>
  <si>
    <t>Balmain 2</t>
  </si>
  <si>
    <t>Briars U6's</t>
  </si>
  <si>
    <t>U6 Drummoyne</t>
  </si>
  <si>
    <t>U06 Petersham Maroon</t>
  </si>
  <si>
    <t>U6 Wests pirates</t>
  </si>
  <si>
    <t>Briars U7's</t>
  </si>
  <si>
    <t>Briars U7's 2</t>
  </si>
  <si>
    <t>Canterbury Under 7s</t>
  </si>
  <si>
    <t>U7 Drummoyne</t>
  </si>
  <si>
    <t>U07 Petersham Maroon</t>
  </si>
  <si>
    <t>U07 Petersham Blue</t>
  </si>
  <si>
    <t>U7 Wests pirates</t>
  </si>
  <si>
    <t>Balmain 3</t>
  </si>
  <si>
    <t>Briars U8's</t>
  </si>
  <si>
    <t>Canterbury Under 8s</t>
  </si>
  <si>
    <t>U8 Drummoyne</t>
  </si>
  <si>
    <t>U8 Drummoyne 2</t>
  </si>
  <si>
    <t>U08 Petersham Maroon</t>
  </si>
  <si>
    <t>U08 Petersham Blue</t>
  </si>
  <si>
    <t>U8 Wests pirates</t>
  </si>
  <si>
    <t>U9 Drummoyne Red</t>
  </si>
  <si>
    <t>U9 Drummoyne Black</t>
  </si>
  <si>
    <t>U9 Wests pirates</t>
  </si>
  <si>
    <t>U9 Wests buccaneers</t>
  </si>
  <si>
    <t>U06 Petersham Blue</t>
  </si>
  <si>
    <t>Al Walker</t>
  </si>
  <si>
    <t>0411 032 699</t>
  </si>
  <si>
    <t>vpminis@chatswoodjuniorrugby.com.au</t>
  </si>
  <si>
    <t>Time</t>
  </si>
  <si>
    <t>Minis 1</t>
  </si>
  <si>
    <t>Minis 2</t>
  </si>
  <si>
    <t>Minis 3</t>
  </si>
  <si>
    <t>Minis 4</t>
  </si>
  <si>
    <t>Mod 1</t>
  </si>
  <si>
    <t>Mod 2</t>
  </si>
  <si>
    <t>Races/ Games</t>
  </si>
  <si>
    <t>U7 Narrabeen Stripes</t>
  </si>
  <si>
    <t>U6 Bondi</t>
  </si>
  <si>
    <t>U7 Bondi</t>
  </si>
  <si>
    <t>U8 Bondi</t>
  </si>
  <si>
    <t>U9 Bondi</t>
  </si>
  <si>
    <t>U8 South Coogee</t>
  </si>
  <si>
    <t>U9 South Coogee</t>
  </si>
  <si>
    <t>Chatswood Junior Rugby Club</t>
  </si>
  <si>
    <t>2 (full size)</t>
  </si>
  <si>
    <t>Willoughby Park</t>
  </si>
  <si>
    <t>Tryon</t>
  </si>
  <si>
    <t>Lisa Rothwell</t>
  </si>
  <si>
    <t>0413 762 847</t>
  </si>
  <si>
    <t>vpminis@lindfieldjuniorrugby.com.au</t>
  </si>
  <si>
    <t>032-086</t>
  </si>
  <si>
    <t>Lindfield junior rugby club</t>
  </si>
  <si>
    <t>Easts</t>
  </si>
  <si>
    <t>U6 Hunters Hill Cockatoos</t>
  </si>
  <si>
    <t>U8 Newport Sharks</t>
  </si>
  <si>
    <t>Mosman 1</t>
  </si>
  <si>
    <t>Mosman 2</t>
  </si>
  <si>
    <t>Mod 3</t>
  </si>
  <si>
    <t>Mod 4</t>
  </si>
  <si>
    <t>St Pats 1</t>
  </si>
  <si>
    <t>St Pats 2</t>
  </si>
  <si>
    <t>U09 Petersham Blue</t>
  </si>
  <si>
    <t>U09 Petersham Maroon</t>
  </si>
  <si>
    <t>U8 Balmain 1</t>
  </si>
  <si>
    <t>U8 Balmain 2</t>
  </si>
  <si>
    <t>U8 Balmain 3</t>
  </si>
  <si>
    <t>U7 Balmain 1</t>
  </si>
  <si>
    <t>U7 St Pats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</si>
</sst>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22222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2">
    <xf numFmtId="0" fontId="0" fillId="0" borderId="0" xfId="0"/>
    <xf numFmtId="0" fontId="0" fillId="0" borderId="0" xfId="0"/>
    <xf numFmtId="0" fontId="2" fillId="0" borderId="1" xfId="0" applyFont="1" applyFill="1" applyBorder="1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6" fillId="0" borderId="0" xfId="0" applyFont="1"/>
    <xf numFmtId="0" fontId="7" fillId="0" borderId="4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6" fillId="6" borderId="0" xfId="0" applyFont="1" applyFill="1"/>
    <xf numFmtId="0" fontId="7" fillId="6" borderId="0" xfId="0" applyFont="1" applyFill="1" applyBorder="1" applyAlignment="1">
      <alignment vertical="center" wrapText="1"/>
    </xf>
    <xf numFmtId="0" fontId="7" fillId="6" borderId="4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41" xfId="0" applyFont="1" applyFill="1" applyBorder="1"/>
    <xf numFmtId="0" fontId="7" fillId="0" borderId="1" xfId="0" applyFont="1" applyFill="1" applyBorder="1"/>
    <xf numFmtId="0" fontId="7" fillId="6" borderId="4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0" fontId="7" fillId="6" borderId="42" xfId="0" applyFont="1" applyFill="1" applyBorder="1" applyAlignment="1">
      <alignment vertical="top" wrapText="1"/>
    </xf>
    <xf numFmtId="0" fontId="7" fillId="6" borderId="34" xfId="0" applyFont="1" applyFill="1" applyBorder="1" applyAlignment="1">
      <alignment vertical="top" wrapText="1"/>
    </xf>
    <xf numFmtId="0" fontId="7" fillId="6" borderId="41" xfId="0" applyFont="1" applyFill="1" applyBorder="1"/>
    <xf numFmtId="0" fontId="7" fillId="0" borderId="1" xfId="0" applyFont="1" applyFill="1" applyBorder="1" applyAlignment="1">
      <alignment vertical="top" wrapText="1"/>
    </xf>
    <xf numFmtId="0" fontId="7" fillId="0" borderId="4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6" borderId="4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7" fillId="0" borderId="41" xfId="0" applyFont="1" applyFill="1" applyBorder="1" applyAlignment="1"/>
    <xf numFmtId="0" fontId="7" fillId="0" borderId="1" xfId="0" applyFont="1" applyFill="1" applyBorder="1" applyAlignment="1"/>
    <xf numFmtId="0" fontId="7" fillId="6" borderId="1" xfId="0" applyFont="1" applyFill="1" applyBorder="1"/>
    <xf numFmtId="0" fontId="7" fillId="6" borderId="34" xfId="0" applyFont="1" applyFill="1" applyBorder="1"/>
    <xf numFmtId="0" fontId="6" fillId="0" borderId="1" xfId="0" applyFont="1" applyFill="1" applyBorder="1"/>
    <xf numFmtId="0" fontId="6" fillId="6" borderId="1" xfId="0" applyFont="1" applyFill="1" applyBorder="1"/>
    <xf numFmtId="0" fontId="6" fillId="0" borderId="34" xfId="0" applyFont="1" applyFill="1" applyBorder="1"/>
    <xf numFmtId="0" fontId="6" fillId="6" borderId="34" xfId="0" applyFont="1" applyFill="1" applyBorder="1"/>
    <xf numFmtId="0" fontId="6" fillId="6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8" fillId="2" borderId="4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0" borderId="41" xfId="0" applyFont="1" applyFill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/>
    <xf numFmtId="0" fontId="5" fillId="2" borderId="1" xfId="0" applyFont="1" applyFill="1" applyBorder="1" applyAlignment="1">
      <alignment vertical="center"/>
    </xf>
    <xf numFmtId="0" fontId="5" fillId="0" borderId="1" xfId="0" applyFont="1" applyFill="1" applyBorder="1"/>
    <xf numFmtId="0" fontId="6" fillId="3" borderId="0" xfId="0" applyFont="1" applyFill="1"/>
    <xf numFmtId="0" fontId="6" fillId="3" borderId="37" xfId="0" applyFont="1" applyFill="1" applyBorder="1"/>
    <xf numFmtId="0" fontId="5" fillId="0" borderId="34" xfId="0" applyFont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16" xfId="0" applyFont="1" applyBorder="1"/>
    <xf numFmtId="0" fontId="6" fillId="0" borderId="21" xfId="0" applyFont="1" applyBorder="1"/>
    <xf numFmtId="0" fontId="6" fillId="0" borderId="18" xfId="0" applyFont="1" applyBorder="1"/>
    <xf numFmtId="0" fontId="6" fillId="3" borderId="39" xfId="0" applyFont="1" applyFill="1" applyBorder="1"/>
    <xf numFmtId="0" fontId="6" fillId="0" borderId="16" xfId="0" applyFont="1" applyBorder="1"/>
    <xf numFmtId="0" fontId="6" fillId="0" borderId="17" xfId="0" applyFont="1" applyBorder="1"/>
    <xf numFmtId="0" fontId="6" fillId="4" borderId="19" xfId="0" applyFont="1" applyFill="1" applyBorder="1"/>
    <xf numFmtId="0" fontId="6" fillId="4" borderId="16" xfId="0" applyFont="1" applyFill="1" applyBorder="1"/>
    <xf numFmtId="0" fontId="6" fillId="4" borderId="17" xfId="0" applyFont="1" applyFill="1" applyBorder="1"/>
    <xf numFmtId="0" fontId="6" fillId="4" borderId="18" xfId="0" applyFont="1" applyFill="1" applyBorder="1"/>
    <xf numFmtId="0" fontId="6" fillId="4" borderId="20" xfId="0" applyFont="1" applyFill="1" applyBorder="1"/>
    <xf numFmtId="0" fontId="6" fillId="3" borderId="36" xfId="0" applyFont="1" applyFill="1" applyBorder="1"/>
    <xf numFmtId="0" fontId="6" fillId="0" borderId="2" xfId="0" applyFont="1" applyBorder="1"/>
    <xf numFmtId="0" fontId="6" fillId="0" borderId="1" xfId="0" applyFont="1" applyBorder="1"/>
    <xf numFmtId="0" fontId="9" fillId="0" borderId="1" xfId="1" applyFont="1" applyBorder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9" xfId="0" applyFont="1" applyBorder="1"/>
    <xf numFmtId="0" fontId="6" fillId="0" borderId="3" xfId="0" applyFont="1" applyBorder="1"/>
    <xf numFmtId="0" fontId="6" fillId="0" borderId="20" xfId="0" applyFont="1" applyBorder="1"/>
    <xf numFmtId="0" fontId="6" fillId="0" borderId="1" xfId="0" applyFont="1" applyBorder="1" applyAlignment="1">
      <alignment horizontal="right"/>
    </xf>
    <xf numFmtId="49" fontId="6" fillId="0" borderId="1" xfId="0" applyNumberFormat="1" applyFont="1" applyBorder="1" applyAlignment="1">
      <alignment horizontal="center" vertical="center"/>
    </xf>
    <xf numFmtId="0" fontId="6" fillId="3" borderId="40" xfId="0" applyFont="1" applyFill="1" applyBorder="1"/>
    <xf numFmtId="0" fontId="6" fillId="0" borderId="4" xfId="0" applyFont="1" applyBorder="1"/>
    <xf numFmtId="0" fontId="6" fillId="0" borderId="5" xfId="0" applyFont="1" applyFill="1" applyBorder="1"/>
    <xf numFmtId="0" fontId="6" fillId="0" borderId="5" xfId="0" applyFont="1" applyBorder="1"/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9" xfId="0" applyFont="1" applyFill="1" applyBorder="1"/>
    <xf numFmtId="0" fontId="6" fillId="0" borderId="2" xfId="0" applyFont="1" applyFill="1" applyBorder="1"/>
    <xf numFmtId="0" fontId="6" fillId="0" borderId="3" xfId="0" applyFont="1" applyFill="1" applyBorder="1"/>
    <xf numFmtId="0" fontId="6" fillId="0" borderId="20" xfId="0" applyFont="1" applyFill="1" applyBorder="1"/>
    <xf numFmtId="0" fontId="6" fillId="3" borderId="0" xfId="0" applyFont="1" applyFill="1" applyBorder="1"/>
    <xf numFmtId="0" fontId="5" fillId="0" borderId="29" xfId="0" applyFont="1" applyBorder="1"/>
    <xf numFmtId="0" fontId="5" fillId="0" borderId="21" xfId="0" applyFont="1" applyBorder="1"/>
    <xf numFmtId="0" fontId="5" fillId="0" borderId="30" xfId="0" applyFont="1" applyBorder="1"/>
    <xf numFmtId="0" fontId="6" fillId="3" borderId="31" xfId="0" applyFont="1" applyFill="1" applyBorder="1"/>
    <xf numFmtId="0" fontId="6" fillId="3" borderId="25" xfId="0" applyFont="1" applyFill="1" applyBorder="1"/>
    <xf numFmtId="0" fontId="6" fillId="0" borderId="6" xfId="0" applyFont="1" applyBorder="1"/>
    <xf numFmtId="0" fontId="6" fillId="3" borderId="20" xfId="0" applyFont="1" applyFill="1" applyBorder="1"/>
    <xf numFmtId="0" fontId="6" fillId="3" borderId="23" xfId="0" applyFont="1" applyFill="1" applyBorder="1"/>
    <xf numFmtId="0" fontId="6" fillId="0" borderId="11" xfId="0" applyFont="1" applyBorder="1"/>
    <xf numFmtId="0" fontId="6" fillId="0" borderId="24" xfId="0" applyFont="1" applyBorder="1"/>
    <xf numFmtId="0" fontId="5" fillId="0" borderId="16" xfId="0" applyFont="1" applyFill="1" applyBorder="1"/>
    <xf numFmtId="0" fontId="6" fillId="5" borderId="19" xfId="0" applyFont="1" applyFill="1" applyBorder="1"/>
    <xf numFmtId="0" fontId="6" fillId="5" borderId="2" xfId="0" applyFont="1" applyFill="1" applyBorder="1"/>
    <xf numFmtId="0" fontId="6" fillId="5" borderId="1" xfId="0" applyFont="1" applyFill="1" applyBorder="1"/>
    <xf numFmtId="0" fontId="6" fillId="5" borderId="3" xfId="0" applyFont="1" applyFill="1" applyBorder="1"/>
    <xf numFmtId="0" fontId="6" fillId="5" borderId="20" xfId="0" applyFont="1" applyFill="1" applyBorder="1"/>
    <xf numFmtId="0" fontId="6" fillId="3" borderId="32" xfId="0" applyFont="1" applyFill="1" applyBorder="1"/>
    <xf numFmtId="0" fontId="6" fillId="3" borderId="33" xfId="0" applyFont="1" applyFill="1" applyBorder="1"/>
    <xf numFmtId="0" fontId="6" fillId="3" borderId="27" xfId="0" applyFont="1" applyFill="1" applyBorder="1"/>
    <xf numFmtId="0" fontId="6" fillId="0" borderId="22" xfId="0" applyFont="1" applyBorder="1"/>
    <xf numFmtId="0" fontId="6" fillId="0" borderId="28" xfId="0" applyFont="1" applyBorder="1"/>
    <xf numFmtId="0" fontId="6" fillId="0" borderId="26" xfId="0" applyFont="1" applyFill="1" applyBorder="1"/>
    <xf numFmtId="0" fontId="6" fillId="4" borderId="2" xfId="0" applyFont="1" applyFill="1" applyBorder="1"/>
    <xf numFmtId="0" fontId="6" fillId="4" borderId="1" xfId="0" applyFont="1" applyFill="1" applyBorder="1"/>
    <xf numFmtId="0" fontId="6" fillId="4" borderId="3" xfId="0" applyFont="1" applyFill="1" applyBorder="1"/>
    <xf numFmtId="0" fontId="6" fillId="0" borderId="4" xfId="0" applyFont="1" applyFill="1" applyBorder="1"/>
    <xf numFmtId="0" fontId="6" fillId="0" borderId="6" xfId="0" applyFont="1" applyFill="1" applyBorder="1"/>
    <xf numFmtId="0" fontId="6" fillId="3" borderId="4" xfId="0" applyFont="1" applyFill="1" applyBorder="1"/>
    <xf numFmtId="0" fontId="6" fillId="0" borderId="16" xfId="0" applyFont="1" applyFill="1" applyBorder="1"/>
    <xf numFmtId="0" fontId="6" fillId="0" borderId="17" xfId="0" applyFont="1" applyFill="1" applyBorder="1"/>
    <xf numFmtId="0" fontId="6" fillId="0" borderId="18" xfId="0" applyFont="1" applyFill="1" applyBorder="1"/>
    <xf numFmtId="0" fontId="5" fillId="5" borderId="16" xfId="0" applyFont="1" applyFill="1" applyBorder="1"/>
    <xf numFmtId="0" fontId="6" fillId="0" borderId="21" xfId="0" applyFont="1" applyFill="1" applyBorder="1"/>
    <xf numFmtId="0" fontId="6" fillId="0" borderId="22" xfId="0" applyFont="1" applyFill="1" applyBorder="1"/>
    <xf numFmtId="0" fontId="6" fillId="0" borderId="28" xfId="0" applyFont="1" applyFill="1" applyBorder="1"/>
    <xf numFmtId="0" fontId="5" fillId="2" borderId="1" xfId="0" applyFont="1" applyFill="1" applyBorder="1"/>
    <xf numFmtId="0" fontId="6" fillId="3" borderId="1" xfId="0" applyFont="1" applyFill="1" applyBorder="1"/>
    <xf numFmtId="0" fontId="10" fillId="0" borderId="38" xfId="0" applyFont="1" applyBorder="1"/>
    <xf numFmtId="20" fontId="0" fillId="0" borderId="49" xfId="0" applyNumberFormat="1" applyBorder="1" applyAlignment="1">
      <alignment vertical="top"/>
    </xf>
    <xf numFmtId="20" fontId="0" fillId="0" borderId="50" xfId="0" applyNumberFormat="1" applyBorder="1" applyAlignment="1">
      <alignment vertical="top"/>
    </xf>
    <xf numFmtId="20" fontId="0" fillId="2" borderId="50" xfId="0" applyNumberFormat="1" applyFill="1" applyBorder="1" applyAlignment="1">
      <alignment vertical="top"/>
    </xf>
    <xf numFmtId="20" fontId="0" fillId="0" borderId="0" xfId="0" applyNumberFormat="1"/>
    <xf numFmtId="0" fontId="6" fillId="0" borderId="1" xfId="0" applyFont="1" applyBorder="1" applyAlignment="1">
      <alignment wrapText="1"/>
    </xf>
    <xf numFmtId="0" fontId="9" fillId="0" borderId="17" xfId="1" applyFont="1" applyBorder="1"/>
    <xf numFmtId="0" fontId="2" fillId="7" borderId="0" xfId="0" applyFont="1" applyFill="1" applyBorder="1" applyAlignment="1">
      <alignment horizontal="center" vertical="center"/>
    </xf>
    <xf numFmtId="0" fontId="2" fillId="7" borderId="39" xfId="0" applyFont="1" applyFill="1" applyBorder="1" applyAlignment="1">
      <alignment horizontal="center" vertical="center"/>
    </xf>
    <xf numFmtId="0" fontId="2" fillId="7" borderId="36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5" borderId="9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3" borderId="23" xfId="0" applyFont="1" applyFill="1" applyBorder="1" applyAlignment="1">
      <alignment horizontal="left" vertical="center"/>
    </xf>
    <xf numFmtId="0" fontId="6" fillId="4" borderId="19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2" xfId="0" applyFont="1" applyFill="1" applyBorder="1" applyAlignment="1">
      <alignment horizontal="left" vertical="center"/>
    </xf>
    <xf numFmtId="0" fontId="4" fillId="4" borderId="34" xfId="0" applyFont="1" applyFill="1" applyBorder="1" applyAlignment="1">
      <alignment horizontal="left" vertical="center"/>
    </xf>
    <xf numFmtId="0" fontId="2" fillId="4" borderId="16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2" fillId="3" borderId="32" xfId="0" applyFont="1" applyFill="1" applyBorder="1" applyAlignment="1">
      <alignment horizontal="center" vertical="center"/>
    </xf>
    <xf numFmtId="0" fontId="7" fillId="7" borderId="0" xfId="0" applyFont="1" applyFill="1"/>
    <xf numFmtId="0" fontId="6" fillId="7" borderId="0" xfId="0" applyFont="1" applyFill="1"/>
    <xf numFmtId="0" fontId="13" fillId="0" borderId="0" xfId="0" applyFont="1"/>
    <xf numFmtId="0" fontId="0" fillId="0" borderId="0" xfId="0" applyFill="1" applyBorder="1"/>
    <xf numFmtId="0" fontId="0" fillId="7" borderId="0" xfId="0" applyFill="1"/>
    <xf numFmtId="0" fontId="5" fillId="2" borderId="0" xfId="0" applyFont="1" applyFill="1" applyBorder="1" applyAlignment="1">
      <alignment vertical="center"/>
    </xf>
    <xf numFmtId="0" fontId="13" fillId="5" borderId="0" xfId="0" applyFont="1" applyFill="1"/>
    <xf numFmtId="20" fontId="0" fillId="0" borderId="0" xfId="0" applyNumberFormat="1" applyBorder="1" applyAlignment="1">
      <alignment vertical="top"/>
    </xf>
    <xf numFmtId="0" fontId="11" fillId="2" borderId="36" xfId="0" applyFont="1" applyFill="1" applyBorder="1" applyAlignment="1">
      <alignment vertical="center" wrapText="1"/>
    </xf>
    <xf numFmtId="0" fontId="10" fillId="0" borderId="54" xfId="0" applyFont="1" applyBorder="1"/>
    <xf numFmtId="20" fontId="0" fillId="0" borderId="16" xfId="0" applyNumberFormat="1" applyBorder="1" applyAlignment="1">
      <alignment vertical="top"/>
    </xf>
    <xf numFmtId="0" fontId="7" fillId="6" borderId="17" xfId="0" applyFont="1" applyFill="1" applyBorder="1" applyAlignment="1">
      <alignment vertical="top" wrapText="1"/>
    </xf>
    <xf numFmtId="0" fontId="7" fillId="6" borderId="17" xfId="0" applyFont="1" applyFill="1" applyBorder="1"/>
    <xf numFmtId="0" fontId="7" fillId="6" borderId="17" xfId="0" applyFont="1" applyFill="1" applyBorder="1" applyAlignment="1">
      <alignment vertical="center" wrapText="1"/>
    </xf>
    <xf numFmtId="0" fontId="7" fillId="6" borderId="18" xfId="0" applyFont="1" applyFill="1" applyBorder="1" applyAlignment="1">
      <alignment vertical="center" wrapText="1"/>
    </xf>
    <xf numFmtId="20" fontId="0" fillId="0" borderId="2" xfId="0" applyNumberFormat="1" applyBorder="1" applyAlignment="1">
      <alignment vertical="top"/>
    </xf>
    <xf numFmtId="0" fontId="7" fillId="6" borderId="3" xfId="0" applyFont="1" applyFill="1" applyBorder="1" applyAlignment="1">
      <alignment vertical="center" wrapText="1"/>
    </xf>
    <xf numFmtId="0" fontId="7" fillId="6" borderId="3" xfId="0" applyFont="1" applyFill="1" applyBorder="1" applyAlignment="1">
      <alignment vertical="top" wrapText="1"/>
    </xf>
    <xf numFmtId="0" fontId="6" fillId="6" borderId="3" xfId="0" applyFont="1" applyFill="1" applyBorder="1" applyAlignment="1">
      <alignment vertical="center"/>
    </xf>
    <xf numFmtId="20" fontId="0" fillId="2" borderId="2" xfId="0" applyNumberFormat="1" applyFill="1" applyBorder="1" applyAlignment="1">
      <alignment vertical="top"/>
    </xf>
    <xf numFmtId="20" fontId="0" fillId="0" borderId="2" xfId="0" applyNumberFormat="1" applyBorder="1"/>
    <xf numFmtId="20" fontId="0" fillId="0" borderId="4" xfId="0" applyNumberFormat="1" applyBorder="1"/>
    <xf numFmtId="0" fontId="7" fillId="6" borderId="5" xfId="0" applyFont="1" applyFill="1" applyBorder="1"/>
    <xf numFmtId="0" fontId="7" fillId="6" borderId="5" xfId="0" applyFont="1" applyFill="1" applyBorder="1" applyAlignment="1">
      <alignment vertical="center" wrapText="1"/>
    </xf>
    <xf numFmtId="0" fontId="7" fillId="6" borderId="6" xfId="0" applyFont="1" applyFill="1" applyBorder="1"/>
    <xf numFmtId="20" fontId="0" fillId="0" borderId="23" xfId="0" applyNumberFormat="1" applyBorder="1"/>
    <xf numFmtId="0" fontId="10" fillId="0" borderId="16" xfId="0" applyFont="1" applyBorder="1"/>
    <xf numFmtId="0" fontId="6" fillId="6" borderId="3" xfId="0" applyFont="1" applyFill="1" applyBorder="1"/>
    <xf numFmtId="0" fontId="7" fillId="6" borderId="6" xfId="0" applyFont="1" applyFill="1" applyBorder="1" applyAlignment="1">
      <alignment vertical="center" wrapText="1"/>
    </xf>
    <xf numFmtId="0" fontId="8" fillId="2" borderId="17" xfId="0" applyFont="1" applyFill="1" applyBorder="1" applyAlignment="1">
      <alignment vertical="center" wrapText="1"/>
    </xf>
    <xf numFmtId="0" fontId="7" fillId="6" borderId="18" xfId="0" applyFont="1" applyFill="1" applyBorder="1"/>
    <xf numFmtId="0" fontId="7" fillId="6" borderId="3" xfId="0" applyFont="1" applyFill="1" applyBorder="1" applyAlignment="1">
      <alignment vertical="center"/>
    </xf>
    <xf numFmtId="0" fontId="5" fillId="2" borderId="3" xfId="0" applyFont="1" applyFill="1" applyBorder="1"/>
    <xf numFmtId="0" fontId="7" fillId="6" borderId="3" xfId="0" applyFont="1" applyFill="1" applyBorder="1"/>
    <xf numFmtId="0" fontId="7" fillId="6" borderId="5" xfId="0" applyFont="1" applyFill="1" applyBorder="1" applyAlignment="1">
      <alignment vertical="center"/>
    </xf>
    <xf numFmtId="0" fontId="5" fillId="2" borderId="6" xfId="0" applyFont="1" applyFill="1" applyBorder="1"/>
    <xf numFmtId="0" fontId="5" fillId="8" borderId="1" xfId="0" applyFont="1" applyFill="1" applyBorder="1"/>
    <xf numFmtId="0" fontId="7" fillId="8" borderId="1" xfId="0" applyFont="1" applyFill="1" applyBorder="1" applyAlignment="1">
      <alignment vertical="center" wrapText="1"/>
    </xf>
    <xf numFmtId="0" fontId="6" fillId="8" borderId="1" xfId="0" applyFont="1" applyFill="1" applyBorder="1"/>
    <xf numFmtId="0" fontId="6" fillId="6" borderId="17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7" fillId="6" borderId="5" xfId="0" applyFont="1" applyFill="1" applyBorder="1" applyAlignment="1">
      <alignment vertical="top" wrapText="1"/>
    </xf>
    <xf numFmtId="0" fontId="2" fillId="3" borderId="45" xfId="0" applyFont="1" applyFill="1" applyBorder="1" applyAlignment="1">
      <alignment horizontal="left" vertical="center"/>
    </xf>
    <xf numFmtId="0" fontId="2" fillId="3" borderId="21" xfId="0" applyFont="1" applyFill="1" applyBorder="1" applyAlignment="1">
      <alignment horizontal="left" vertical="center"/>
    </xf>
    <xf numFmtId="0" fontId="5" fillId="0" borderId="29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5" fillId="0" borderId="39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1" fillId="2" borderId="19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top"/>
    </xf>
    <xf numFmtId="0" fontId="12" fillId="2" borderId="36" xfId="0" applyFont="1" applyFill="1" applyBorder="1" applyAlignment="1">
      <alignment horizontal="center" vertical="top"/>
    </xf>
    <xf numFmtId="0" fontId="12" fillId="2" borderId="20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top"/>
    </xf>
    <xf numFmtId="0" fontId="12" fillId="2" borderId="3" xfId="0" applyFont="1" applyFill="1" applyBorder="1" applyAlignment="1">
      <alignment horizontal="center" vertical="top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1" fillId="2" borderId="14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533"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pminis@chatswoodjuniorrugby.com.au" TargetMode="External"/><Relationship Id="rId3" Type="http://schemas.openxmlformats.org/officeDocument/2006/relationships/hyperlink" Target="mailto:tigersminis@gmail.com" TargetMode="External"/><Relationship Id="rId7" Type="http://schemas.openxmlformats.org/officeDocument/2006/relationships/hyperlink" Target="mailto:Ananora7@bigpond.com" TargetMode="External"/><Relationship Id="rId2" Type="http://schemas.openxmlformats.org/officeDocument/2006/relationships/hyperlink" Target="mailto:phil@mccrea.com.au" TargetMode="External"/><Relationship Id="rId1" Type="http://schemas.openxmlformats.org/officeDocument/2006/relationships/hyperlink" Target="mailto:minis@norwestrugby.com.au" TargetMode="External"/><Relationship Id="rId6" Type="http://schemas.openxmlformats.org/officeDocument/2006/relationships/hyperlink" Target="mailto:jesspartridge79@gmail.com" TargetMode="External"/><Relationship Id="rId5" Type="http://schemas.openxmlformats.org/officeDocument/2006/relationships/hyperlink" Target="mailto:stephen.boyle@transgrid.com.au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hvjrusecretary@yahoo.com.au" TargetMode="External"/><Relationship Id="rId9" Type="http://schemas.openxmlformats.org/officeDocument/2006/relationships/hyperlink" Target="mailto:vpminis@lindfieldjuniorrugby.com.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U73"/>
  <sheetViews>
    <sheetView topLeftCell="H1" zoomScale="70" zoomScaleNormal="70" workbookViewId="0">
      <selection activeCell="N29" sqref="N29"/>
    </sheetView>
  </sheetViews>
  <sheetFormatPr defaultRowHeight="21" x14ac:dyDescent="0.35"/>
  <cols>
    <col min="1" max="1" width="27.42578125" style="10" hidden="1" customWidth="1"/>
    <col min="2" max="5" width="4.7109375" style="10" hidden="1" customWidth="1"/>
    <col min="6" max="6" width="7.7109375" style="10" hidden="1" customWidth="1"/>
    <col min="7" max="7" width="2.7109375" style="10" hidden="1" customWidth="1"/>
    <col min="8" max="8" width="23.42578125" style="10" bestFit="1" customWidth="1"/>
    <col min="9" max="9" width="23.5703125" style="10" bestFit="1" customWidth="1"/>
    <col min="10" max="10" width="34.42578125" style="10" bestFit="1" customWidth="1"/>
    <col min="11" max="11" width="18.85546875" style="10" bestFit="1" customWidth="1"/>
    <col min="12" max="12" width="26" style="10" bestFit="1" customWidth="1"/>
    <col min="13" max="13" width="18.7109375" style="10" bestFit="1" customWidth="1"/>
    <col min="14" max="14" width="54" style="10" bestFit="1" customWidth="1"/>
    <col min="15" max="15" width="12.28515625" style="10" hidden="1" customWidth="1"/>
    <col min="16" max="16" width="23" style="10" hidden="1" customWidth="1"/>
    <col min="17" max="17" width="41.140625" style="10" hidden="1" customWidth="1"/>
    <col min="18" max="19" width="14.85546875" style="10" bestFit="1" customWidth="1"/>
    <col min="20" max="20" width="10.28515625" style="10" bestFit="1" customWidth="1"/>
    <col min="21" max="22" width="9.140625" style="10"/>
    <col min="23" max="23" width="26" style="10" bestFit="1" customWidth="1"/>
    <col min="24" max="24" width="30.5703125" style="10" bestFit="1" customWidth="1"/>
    <col min="25" max="25" width="25.85546875" style="10" bestFit="1" customWidth="1"/>
    <col min="26" max="26" width="26.7109375" style="10" bestFit="1" customWidth="1"/>
    <col min="27" max="27" width="16.85546875" style="10" bestFit="1" customWidth="1"/>
    <col min="28" max="16384" width="9.140625" style="10"/>
  </cols>
  <sheetData>
    <row r="1" spans="1:47" x14ac:dyDescent="0.35">
      <c r="L1" s="295" t="s">
        <v>27</v>
      </c>
      <c r="M1" s="296"/>
      <c r="N1" s="297"/>
    </row>
    <row r="2" spans="1:47" ht="21.75" thickBot="1" x14ac:dyDescent="0.4">
      <c r="A2" s="48"/>
      <c r="B2" s="48"/>
      <c r="C2" s="48"/>
      <c r="D2" s="48"/>
      <c r="E2" s="48"/>
      <c r="F2" s="48"/>
      <c r="G2" s="49"/>
      <c r="H2" s="50" t="s">
        <v>13</v>
      </c>
      <c r="I2" s="50" t="s">
        <v>4</v>
      </c>
      <c r="J2" s="50" t="s">
        <v>14</v>
      </c>
      <c r="K2" s="50" t="s">
        <v>15</v>
      </c>
      <c r="L2" s="51" t="s">
        <v>24</v>
      </c>
      <c r="M2" s="51" t="s">
        <v>25</v>
      </c>
      <c r="N2" s="51" t="s">
        <v>26</v>
      </c>
      <c r="O2" s="51" t="s">
        <v>29</v>
      </c>
      <c r="P2" s="51" t="s">
        <v>30</v>
      </c>
      <c r="Q2" s="51" t="s">
        <v>31</v>
      </c>
    </row>
    <row r="3" spans="1:47" ht="21.75" thickBot="1" x14ac:dyDescent="0.4">
      <c r="A3" s="52" t="s">
        <v>40</v>
      </c>
      <c r="B3" s="53" t="s">
        <v>33</v>
      </c>
      <c r="C3" s="53" t="s">
        <v>34</v>
      </c>
      <c r="D3" s="53" t="s">
        <v>35</v>
      </c>
      <c r="E3" s="53" t="s">
        <v>36</v>
      </c>
      <c r="F3" s="54" t="s">
        <v>37</v>
      </c>
      <c r="G3" s="55"/>
      <c r="H3" s="56" t="s">
        <v>0</v>
      </c>
      <c r="I3" s="115" t="s">
        <v>446</v>
      </c>
      <c r="J3" s="115" t="s">
        <v>447</v>
      </c>
      <c r="K3" s="115" t="s">
        <v>18</v>
      </c>
      <c r="L3" s="115" t="s">
        <v>427</v>
      </c>
      <c r="M3" s="115" t="s">
        <v>428</v>
      </c>
      <c r="N3" s="129" t="s">
        <v>429</v>
      </c>
      <c r="O3" s="115">
        <v>633000</v>
      </c>
      <c r="P3" s="115">
        <v>152089835</v>
      </c>
      <c r="Q3" s="116" t="s">
        <v>445</v>
      </c>
    </row>
    <row r="4" spans="1:47" x14ac:dyDescent="0.35">
      <c r="A4" s="58" t="s">
        <v>0</v>
      </c>
      <c r="B4" s="59">
        <v>2</v>
      </c>
      <c r="C4" s="60">
        <v>2</v>
      </c>
      <c r="D4" s="60">
        <v>3</v>
      </c>
      <c r="E4" s="61">
        <v>4</v>
      </c>
      <c r="F4" s="62">
        <f>SUM(B4:E4)</f>
        <v>11</v>
      </c>
      <c r="G4" s="63"/>
      <c r="H4" s="64" t="s">
        <v>1</v>
      </c>
      <c r="I4" s="34">
        <v>2</v>
      </c>
      <c r="J4" s="34" t="s">
        <v>367</v>
      </c>
      <c r="K4" s="65" t="s">
        <v>19</v>
      </c>
      <c r="L4" s="65" t="s">
        <v>368</v>
      </c>
      <c r="M4" s="65" t="s">
        <v>372</v>
      </c>
      <c r="N4" s="66" t="s">
        <v>369</v>
      </c>
      <c r="O4" s="67"/>
      <c r="P4" s="67"/>
      <c r="Q4" s="68"/>
    </row>
    <row r="5" spans="1:47" x14ac:dyDescent="0.35">
      <c r="A5" s="58" t="s">
        <v>39</v>
      </c>
      <c r="B5" s="108">
        <v>3</v>
      </c>
      <c r="C5" s="109">
        <v>3</v>
      </c>
      <c r="D5" s="109">
        <v>3</v>
      </c>
      <c r="E5" s="110">
        <v>2</v>
      </c>
      <c r="F5" s="62">
        <f t="shared" ref="F5:F14" si="0">SUM(B5:E5)</f>
        <v>11</v>
      </c>
      <c r="G5" s="63"/>
      <c r="H5" s="64" t="s">
        <v>2</v>
      </c>
      <c r="I5" s="65">
        <v>3</v>
      </c>
      <c r="J5" s="65" t="s">
        <v>9</v>
      </c>
      <c r="K5" s="65" t="s">
        <v>17</v>
      </c>
      <c r="L5" s="65" t="s">
        <v>378</v>
      </c>
      <c r="M5" s="65" t="s">
        <v>380</v>
      </c>
      <c r="N5" s="66" t="s">
        <v>379</v>
      </c>
      <c r="O5" s="67"/>
      <c r="P5" s="67"/>
      <c r="Q5" s="68"/>
    </row>
    <row r="6" spans="1:47" x14ac:dyDescent="0.35">
      <c r="A6" s="69" t="s">
        <v>38</v>
      </c>
      <c r="B6" s="64">
        <v>2</v>
      </c>
      <c r="C6" s="65">
        <v>0</v>
      </c>
      <c r="D6" s="65">
        <v>1</v>
      </c>
      <c r="E6" s="70">
        <v>0</v>
      </c>
      <c r="F6" s="71">
        <f t="shared" si="0"/>
        <v>3</v>
      </c>
      <c r="G6" s="63"/>
      <c r="H6" s="64" t="s">
        <v>3</v>
      </c>
      <c r="I6" s="72" t="s">
        <v>76</v>
      </c>
      <c r="J6" s="65" t="s">
        <v>10</v>
      </c>
      <c r="K6" s="65" t="s">
        <v>17</v>
      </c>
      <c r="L6" s="65" t="s">
        <v>77</v>
      </c>
      <c r="M6" s="65" t="s">
        <v>371</v>
      </c>
      <c r="N6" s="66" t="s">
        <v>78</v>
      </c>
      <c r="O6" s="67" t="s">
        <v>375</v>
      </c>
      <c r="P6" s="67" t="s">
        <v>79</v>
      </c>
      <c r="Q6" s="68" t="s">
        <v>80</v>
      </c>
      <c r="R6" s="298" t="s">
        <v>81</v>
      </c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299"/>
      <c r="AQ6" s="299"/>
      <c r="AR6" s="299"/>
      <c r="AS6" s="299"/>
      <c r="AT6" s="299"/>
      <c r="AU6" s="299"/>
    </row>
    <row r="7" spans="1:47" x14ac:dyDescent="0.35">
      <c r="A7" s="69" t="s">
        <v>23</v>
      </c>
      <c r="B7" s="64">
        <v>3</v>
      </c>
      <c r="C7" s="65">
        <v>2</v>
      </c>
      <c r="D7" s="65">
        <v>3</v>
      </c>
      <c r="E7" s="70">
        <v>2</v>
      </c>
      <c r="F7" s="71">
        <f t="shared" si="0"/>
        <v>10</v>
      </c>
      <c r="G7" s="63"/>
      <c r="H7" s="64" t="s">
        <v>5</v>
      </c>
      <c r="I7" s="65">
        <v>2</v>
      </c>
      <c r="J7" s="65" t="s">
        <v>8</v>
      </c>
      <c r="K7" s="65" t="s">
        <v>16</v>
      </c>
      <c r="L7" s="65" t="s">
        <v>66</v>
      </c>
      <c r="M7" s="65" t="s">
        <v>65</v>
      </c>
      <c r="N7" s="66" t="s">
        <v>28</v>
      </c>
      <c r="O7" s="67" t="s">
        <v>376</v>
      </c>
      <c r="P7" s="67">
        <v>200240</v>
      </c>
      <c r="Q7" s="68" t="s">
        <v>377</v>
      </c>
    </row>
    <row r="8" spans="1:47" x14ac:dyDescent="0.35">
      <c r="A8" s="69" t="s">
        <v>41</v>
      </c>
      <c r="B8" s="64">
        <v>0</v>
      </c>
      <c r="C8" s="65">
        <v>1</v>
      </c>
      <c r="D8" s="65">
        <v>1</v>
      </c>
      <c r="E8" s="70">
        <v>1</v>
      </c>
      <c r="F8" s="71">
        <f t="shared" si="0"/>
        <v>3</v>
      </c>
      <c r="G8" s="63"/>
      <c r="H8" s="64" t="s">
        <v>6</v>
      </c>
      <c r="I8" s="65">
        <v>3</v>
      </c>
      <c r="J8" s="65" t="s">
        <v>72</v>
      </c>
      <c r="K8" s="65" t="s">
        <v>16</v>
      </c>
      <c r="L8" s="65" t="s">
        <v>73</v>
      </c>
      <c r="M8" s="65" t="s">
        <v>370</v>
      </c>
      <c r="N8" s="66" t="s">
        <v>74</v>
      </c>
      <c r="O8" s="73" t="s">
        <v>374</v>
      </c>
      <c r="P8" s="67">
        <v>189919</v>
      </c>
      <c r="Q8" s="68" t="s">
        <v>75</v>
      </c>
    </row>
    <row r="9" spans="1:47" x14ac:dyDescent="0.35">
      <c r="A9" s="69" t="s">
        <v>42</v>
      </c>
      <c r="B9" s="64">
        <v>2</v>
      </c>
      <c r="C9" s="65">
        <v>3</v>
      </c>
      <c r="D9" s="65">
        <v>3</v>
      </c>
      <c r="E9" s="70">
        <v>1</v>
      </c>
      <c r="F9" s="71">
        <f t="shared" si="0"/>
        <v>9</v>
      </c>
      <c r="G9" s="63"/>
      <c r="H9" s="64" t="s">
        <v>7</v>
      </c>
      <c r="I9" s="34">
        <v>3</v>
      </c>
      <c r="J9" s="65" t="s">
        <v>11</v>
      </c>
      <c r="K9" s="65" t="s">
        <v>58</v>
      </c>
      <c r="L9" s="65" t="s">
        <v>59</v>
      </c>
      <c r="M9" s="65" t="s">
        <v>60</v>
      </c>
      <c r="N9" s="66" t="s">
        <v>61</v>
      </c>
      <c r="O9" s="67" t="s">
        <v>62</v>
      </c>
      <c r="P9" s="67" t="s">
        <v>63</v>
      </c>
      <c r="Q9" s="68" t="s">
        <v>64</v>
      </c>
    </row>
    <row r="10" spans="1:47" ht="42" x14ac:dyDescent="0.35">
      <c r="A10" s="69" t="s">
        <v>43</v>
      </c>
      <c r="B10" s="64">
        <v>2</v>
      </c>
      <c r="C10" s="65">
        <v>1</v>
      </c>
      <c r="D10" s="65">
        <v>2</v>
      </c>
      <c r="E10" s="70">
        <v>2</v>
      </c>
      <c r="F10" s="71">
        <f t="shared" si="0"/>
        <v>7</v>
      </c>
      <c r="G10" s="74"/>
      <c r="H10" s="64" t="s">
        <v>12</v>
      </c>
      <c r="I10" s="34" t="s">
        <v>67</v>
      </c>
      <c r="J10" s="34" t="s">
        <v>68</v>
      </c>
      <c r="K10" s="65" t="s">
        <v>22</v>
      </c>
      <c r="L10" s="128" t="s">
        <v>69</v>
      </c>
      <c r="M10" s="128" t="s">
        <v>70</v>
      </c>
      <c r="N10" s="66" t="s">
        <v>71</v>
      </c>
      <c r="O10" s="67" t="s">
        <v>373</v>
      </c>
      <c r="P10" s="67">
        <v>680736</v>
      </c>
      <c r="Q10" s="68"/>
    </row>
    <row r="11" spans="1:47" ht="21.75" thickBot="1" x14ac:dyDescent="0.4">
      <c r="A11" s="81" t="s">
        <v>44</v>
      </c>
      <c r="B11" s="82">
        <v>1</v>
      </c>
      <c r="C11" s="34">
        <v>0</v>
      </c>
      <c r="D11" s="34">
        <v>1</v>
      </c>
      <c r="E11" s="83">
        <v>1</v>
      </c>
      <c r="F11" s="84">
        <f t="shared" si="0"/>
        <v>3</v>
      </c>
      <c r="G11" s="85"/>
      <c r="H11" s="75" t="s">
        <v>39</v>
      </c>
      <c r="I11" s="76" t="s">
        <v>67</v>
      </c>
      <c r="J11" s="76" t="s">
        <v>448</v>
      </c>
      <c r="K11" s="77" t="s">
        <v>18</v>
      </c>
      <c r="L11" s="78" t="s">
        <v>449</v>
      </c>
      <c r="M11" s="78" t="s">
        <v>450</v>
      </c>
      <c r="N11" s="66" t="s">
        <v>451</v>
      </c>
      <c r="O11" s="79" t="s">
        <v>452</v>
      </c>
      <c r="P11" s="79">
        <v>251906</v>
      </c>
      <c r="Q11" s="80" t="s">
        <v>453</v>
      </c>
    </row>
    <row r="12" spans="1:47" ht="21.75" thickBot="1" x14ac:dyDescent="0.4">
      <c r="A12" s="69" t="s">
        <v>45</v>
      </c>
      <c r="B12" s="64">
        <v>2</v>
      </c>
      <c r="C12" s="65">
        <v>2</v>
      </c>
      <c r="D12" s="65">
        <v>2</v>
      </c>
      <c r="E12" s="70">
        <v>2</v>
      </c>
      <c r="F12" s="71">
        <f t="shared" si="0"/>
        <v>8</v>
      </c>
      <c r="G12" s="85"/>
    </row>
    <row r="13" spans="1:47" ht="21.75" thickBot="1" x14ac:dyDescent="0.4">
      <c r="A13" s="69" t="s">
        <v>46</v>
      </c>
      <c r="B13" s="64">
        <v>4</v>
      </c>
      <c r="C13" s="65">
        <v>4</v>
      </c>
      <c r="D13" s="65">
        <v>5</v>
      </c>
      <c r="E13" s="70">
        <v>4</v>
      </c>
      <c r="F13" s="71">
        <f t="shared" si="0"/>
        <v>17</v>
      </c>
      <c r="G13" s="85"/>
      <c r="H13" s="86" t="s">
        <v>52</v>
      </c>
      <c r="I13" s="87" t="s">
        <v>33</v>
      </c>
      <c r="J13" s="87" t="s">
        <v>34</v>
      </c>
      <c r="K13" s="87" t="s">
        <v>35</v>
      </c>
      <c r="L13" s="88" t="s">
        <v>36</v>
      </c>
      <c r="M13" s="89"/>
    </row>
    <row r="14" spans="1:47" ht="21.75" thickBot="1" x14ac:dyDescent="0.4">
      <c r="A14" s="69" t="s">
        <v>47</v>
      </c>
      <c r="B14" s="75">
        <v>5</v>
      </c>
      <c r="C14" s="77">
        <v>3</v>
      </c>
      <c r="D14" s="77">
        <v>3</v>
      </c>
      <c r="E14" s="91">
        <v>2</v>
      </c>
      <c r="F14" s="71">
        <f t="shared" si="0"/>
        <v>13</v>
      </c>
      <c r="G14" s="85"/>
      <c r="H14" s="56" t="s">
        <v>40</v>
      </c>
      <c r="I14" s="57">
        <f>B15</f>
        <v>26</v>
      </c>
      <c r="J14" s="57">
        <f>C15</f>
        <v>21</v>
      </c>
      <c r="K14" s="57">
        <f>D15</f>
        <v>27</v>
      </c>
      <c r="L14" s="54">
        <f>E15</f>
        <v>21</v>
      </c>
      <c r="M14" s="90"/>
    </row>
    <row r="15" spans="1:47" ht="21.75" thickBot="1" x14ac:dyDescent="0.4">
      <c r="A15" s="93"/>
      <c r="B15" s="94">
        <f>SUM(B4:B14)</f>
        <v>26</v>
      </c>
      <c r="C15" s="94">
        <f t="shared" ref="C15:F15" si="1">SUM(C4:C14)</f>
        <v>21</v>
      </c>
      <c r="D15" s="94">
        <f t="shared" si="1"/>
        <v>27</v>
      </c>
      <c r="E15" s="94">
        <f t="shared" si="1"/>
        <v>21</v>
      </c>
      <c r="F15" s="95">
        <f t="shared" si="1"/>
        <v>95</v>
      </c>
      <c r="G15" s="85"/>
      <c r="H15" s="64" t="s">
        <v>48</v>
      </c>
      <c r="I15" s="65">
        <f>B21</f>
        <v>4</v>
      </c>
      <c r="J15" s="65">
        <f>C21</f>
        <v>4</v>
      </c>
      <c r="K15" s="65">
        <f>D21</f>
        <v>4</v>
      </c>
      <c r="L15" s="70">
        <f>E21</f>
        <v>3</v>
      </c>
      <c r="M15" s="92"/>
    </row>
    <row r="16" spans="1:47" ht="21.75" thickBot="1" x14ac:dyDescent="0.4">
      <c r="A16" s="96" t="s">
        <v>48</v>
      </c>
      <c r="B16" s="53" t="s">
        <v>33</v>
      </c>
      <c r="C16" s="53" t="s">
        <v>34</v>
      </c>
      <c r="D16" s="53" t="s">
        <v>35</v>
      </c>
      <c r="E16" s="53" t="s">
        <v>36</v>
      </c>
      <c r="F16" s="54" t="s">
        <v>37</v>
      </c>
      <c r="G16" s="85"/>
      <c r="H16" s="64" t="s">
        <v>53</v>
      </c>
      <c r="I16" s="65">
        <f>B30</f>
        <v>8</v>
      </c>
      <c r="J16" s="65">
        <f>C30</f>
        <v>8</v>
      </c>
      <c r="K16" s="65">
        <f>D30</f>
        <v>8</v>
      </c>
      <c r="L16" s="70">
        <f>E30</f>
        <v>7</v>
      </c>
      <c r="M16" s="92"/>
    </row>
    <row r="17" spans="1:13" x14ac:dyDescent="0.35">
      <c r="A17" s="81" t="s">
        <v>49</v>
      </c>
      <c r="B17" s="56">
        <v>1</v>
      </c>
      <c r="C17" s="57">
        <v>1</v>
      </c>
      <c r="D17" s="57">
        <v>2</v>
      </c>
      <c r="E17" s="54">
        <v>1</v>
      </c>
      <c r="F17" s="71">
        <f>SUM(B17:E17)</f>
        <v>5</v>
      </c>
      <c r="G17" s="85"/>
      <c r="H17" s="64" t="s">
        <v>82</v>
      </c>
      <c r="I17" s="65">
        <f>B37</f>
        <v>9</v>
      </c>
      <c r="J17" s="65">
        <f>C37</f>
        <v>9</v>
      </c>
      <c r="K17" s="65">
        <f>D37</f>
        <v>12</v>
      </c>
      <c r="L17" s="70">
        <f>E37</f>
        <v>11</v>
      </c>
      <c r="M17" s="92"/>
    </row>
    <row r="18" spans="1:13" x14ac:dyDescent="0.35">
      <c r="A18" s="97" t="s">
        <v>1</v>
      </c>
      <c r="B18" s="98">
        <v>1</v>
      </c>
      <c r="C18" s="99">
        <v>1</v>
      </c>
      <c r="D18" s="99">
        <v>1</v>
      </c>
      <c r="E18" s="100">
        <v>1</v>
      </c>
      <c r="F18" s="101">
        <f t="shared" ref="F18:F20" si="2">SUM(B18:E18)</f>
        <v>4</v>
      </c>
      <c r="G18" s="85"/>
      <c r="H18" s="64" t="s">
        <v>22</v>
      </c>
      <c r="I18" s="65">
        <f>B45</f>
        <v>7</v>
      </c>
      <c r="J18" s="65">
        <f>C45</f>
        <v>7</v>
      </c>
      <c r="K18" s="65">
        <f>D45</f>
        <v>8</v>
      </c>
      <c r="L18" s="70">
        <f>E45</f>
        <v>7</v>
      </c>
      <c r="M18" s="92"/>
    </row>
    <row r="19" spans="1:13" x14ac:dyDescent="0.35">
      <c r="A19" s="81" t="s">
        <v>50</v>
      </c>
      <c r="B19" s="64">
        <v>1</v>
      </c>
      <c r="C19" s="65">
        <v>1</v>
      </c>
      <c r="D19" s="65">
        <v>1</v>
      </c>
      <c r="E19" s="70">
        <v>1</v>
      </c>
      <c r="F19" s="71">
        <f t="shared" si="2"/>
        <v>4</v>
      </c>
      <c r="G19" s="85"/>
      <c r="H19" s="64" t="s">
        <v>21</v>
      </c>
      <c r="I19" s="65">
        <f>B68</f>
        <v>6</v>
      </c>
      <c r="J19" s="65">
        <f>C68</f>
        <v>6</v>
      </c>
      <c r="K19" s="65">
        <f>D68</f>
        <v>6</v>
      </c>
      <c r="L19" s="70">
        <f>E68</f>
        <v>8</v>
      </c>
      <c r="M19" s="92"/>
    </row>
    <row r="20" spans="1:13" ht="21.75" thickBot="1" x14ac:dyDescent="0.4">
      <c r="A20" s="81" t="s">
        <v>51</v>
      </c>
      <c r="B20" s="75">
        <v>1</v>
      </c>
      <c r="C20" s="77">
        <v>1</v>
      </c>
      <c r="D20" s="77">
        <v>0</v>
      </c>
      <c r="E20" s="91">
        <v>0</v>
      </c>
      <c r="F20" s="71">
        <f t="shared" si="2"/>
        <v>2</v>
      </c>
      <c r="G20" s="85"/>
      <c r="H20" s="64" t="s">
        <v>92</v>
      </c>
      <c r="I20" s="65">
        <f>B60</f>
        <v>2</v>
      </c>
      <c r="J20" s="65">
        <f>C60</f>
        <v>4</v>
      </c>
      <c r="K20" s="65">
        <f>D60</f>
        <v>2</v>
      </c>
      <c r="L20" s="70">
        <f>E60</f>
        <v>4</v>
      </c>
      <c r="M20" s="92"/>
    </row>
    <row r="21" spans="1:13" ht="21.75" thickBot="1" x14ac:dyDescent="0.4">
      <c r="A21" s="93"/>
      <c r="B21" s="94">
        <f>SUM(B17:B20)</f>
        <v>4</v>
      </c>
      <c r="C21" s="94">
        <f t="shared" ref="C21:F21" si="3">SUM(C17:C20)</f>
        <v>4</v>
      </c>
      <c r="D21" s="94">
        <f t="shared" si="3"/>
        <v>4</v>
      </c>
      <c r="E21" s="94">
        <f t="shared" si="3"/>
        <v>3</v>
      </c>
      <c r="F21" s="95">
        <f t="shared" si="3"/>
        <v>15</v>
      </c>
      <c r="G21" s="85"/>
      <c r="H21" s="64" t="s">
        <v>7</v>
      </c>
      <c r="I21" s="65">
        <f>B54</f>
        <v>8</v>
      </c>
      <c r="J21" s="65">
        <f>C54</f>
        <v>8</v>
      </c>
      <c r="K21" s="65">
        <f>D54</f>
        <v>12</v>
      </c>
      <c r="L21" s="70">
        <f>E54</f>
        <v>9</v>
      </c>
      <c r="M21" s="102"/>
    </row>
    <row r="22" spans="1:13" ht="21.75" thickBot="1" x14ac:dyDescent="0.4">
      <c r="A22" s="96" t="s">
        <v>53</v>
      </c>
      <c r="B22" s="53" t="s">
        <v>33</v>
      </c>
      <c r="C22" s="53" t="s">
        <v>34</v>
      </c>
      <c r="D22" s="53" t="s">
        <v>35</v>
      </c>
      <c r="E22" s="53" t="s">
        <v>36</v>
      </c>
      <c r="F22" s="54" t="s">
        <v>37</v>
      </c>
      <c r="G22" s="85"/>
      <c r="H22" s="75" t="s">
        <v>114</v>
      </c>
      <c r="I22" s="77">
        <f>B73</f>
        <v>6</v>
      </c>
      <c r="J22" s="77">
        <f>C73</f>
        <v>8</v>
      </c>
      <c r="K22" s="77">
        <f>D73</f>
        <v>7</v>
      </c>
      <c r="L22" s="91">
        <f>E73</f>
        <v>7</v>
      </c>
      <c r="M22" s="103"/>
    </row>
    <row r="23" spans="1:13" ht="21.75" thickBot="1" x14ac:dyDescent="0.4">
      <c r="A23" s="58" t="s">
        <v>17</v>
      </c>
      <c r="B23" s="59">
        <v>1</v>
      </c>
      <c r="C23" s="60">
        <v>1</v>
      </c>
      <c r="D23" s="60">
        <v>1</v>
      </c>
      <c r="E23" s="61">
        <v>1</v>
      </c>
      <c r="F23" s="62">
        <f>SUM(B23:E23)</f>
        <v>4</v>
      </c>
      <c r="G23" s="85"/>
      <c r="H23" s="104"/>
      <c r="I23" s="105">
        <f>SUM(I14:I22)</f>
        <v>76</v>
      </c>
      <c r="J23" s="105">
        <f>SUM(J14:J22)</f>
        <v>75</v>
      </c>
      <c r="K23" s="105">
        <f>SUM(K14:K22)</f>
        <v>86</v>
      </c>
      <c r="L23" s="105">
        <f>SUM(L14:L22)</f>
        <v>77</v>
      </c>
      <c r="M23" s="106">
        <f>SUM(I23:L23)</f>
        <v>314</v>
      </c>
    </row>
    <row r="24" spans="1:13" x14ac:dyDescent="0.35">
      <c r="A24" s="58" t="s">
        <v>6</v>
      </c>
      <c r="B24" s="108">
        <v>0</v>
      </c>
      <c r="C24" s="109">
        <v>1</v>
      </c>
      <c r="D24" s="109">
        <v>0</v>
      </c>
      <c r="E24" s="110">
        <v>1</v>
      </c>
      <c r="F24" s="62">
        <f t="shared" ref="F24:F29" si="4">SUM(B24:E24)</f>
        <v>2</v>
      </c>
      <c r="G24" s="85"/>
      <c r="H24" s="107"/>
    </row>
    <row r="25" spans="1:13" x14ac:dyDescent="0.35">
      <c r="A25" s="81" t="s">
        <v>54</v>
      </c>
      <c r="B25" s="82">
        <v>1</v>
      </c>
      <c r="C25" s="34">
        <v>0</v>
      </c>
      <c r="D25" s="34">
        <v>1</v>
      </c>
      <c r="E25" s="83">
        <v>0</v>
      </c>
      <c r="F25" s="71">
        <f t="shared" si="4"/>
        <v>2</v>
      </c>
      <c r="G25" s="85"/>
    </row>
    <row r="26" spans="1:13" x14ac:dyDescent="0.35">
      <c r="A26" s="58" t="s">
        <v>5</v>
      </c>
      <c r="B26" s="108">
        <v>2</v>
      </c>
      <c r="C26" s="109">
        <v>2</v>
      </c>
      <c r="D26" s="109">
        <v>1</v>
      </c>
      <c r="E26" s="110">
        <v>1</v>
      </c>
      <c r="F26" s="62">
        <f t="shared" si="4"/>
        <v>6</v>
      </c>
      <c r="G26" s="85"/>
    </row>
    <row r="27" spans="1:13" x14ac:dyDescent="0.35">
      <c r="A27" s="58" t="s">
        <v>55</v>
      </c>
      <c r="B27" s="108">
        <v>1</v>
      </c>
      <c r="C27" s="109">
        <v>1</v>
      </c>
      <c r="D27" s="109">
        <v>1</v>
      </c>
      <c r="E27" s="110">
        <v>1</v>
      </c>
      <c r="F27" s="62">
        <f t="shared" si="4"/>
        <v>4</v>
      </c>
      <c r="G27" s="85"/>
    </row>
    <row r="28" spans="1:13" x14ac:dyDescent="0.35">
      <c r="A28" s="81" t="s">
        <v>56</v>
      </c>
      <c r="B28" s="82">
        <v>2</v>
      </c>
      <c r="C28" s="34">
        <v>2</v>
      </c>
      <c r="D28" s="34">
        <v>3</v>
      </c>
      <c r="E28" s="83">
        <v>2</v>
      </c>
      <c r="F28" s="71">
        <f t="shared" si="4"/>
        <v>9</v>
      </c>
      <c r="G28" s="85"/>
    </row>
    <row r="29" spans="1:13" ht="21.75" thickBot="1" x14ac:dyDescent="0.4">
      <c r="A29" s="81" t="s">
        <v>57</v>
      </c>
      <c r="B29" s="111">
        <v>1</v>
      </c>
      <c r="C29" s="76">
        <v>1</v>
      </c>
      <c r="D29" s="76">
        <v>1</v>
      </c>
      <c r="E29" s="112">
        <v>1</v>
      </c>
      <c r="F29" s="71">
        <f t="shared" si="4"/>
        <v>4</v>
      </c>
      <c r="G29" s="85"/>
    </row>
    <row r="30" spans="1:13" ht="21.75" thickBot="1" x14ac:dyDescent="0.4">
      <c r="A30" s="113"/>
      <c r="B30" s="105">
        <f>SUM(B23:B29)</f>
        <v>8</v>
      </c>
      <c r="C30" s="105">
        <f t="shared" ref="C30:F30" si="5">SUM(C23:C29)</f>
        <v>8</v>
      </c>
      <c r="D30" s="105">
        <f t="shared" si="5"/>
        <v>8</v>
      </c>
      <c r="E30" s="105">
        <f t="shared" si="5"/>
        <v>7</v>
      </c>
      <c r="F30" s="91">
        <f t="shared" si="5"/>
        <v>31</v>
      </c>
      <c r="G30" s="85"/>
    </row>
    <row r="31" spans="1:13" ht="21.75" thickBot="1" x14ac:dyDescent="0.4">
      <c r="A31" s="96" t="s">
        <v>82</v>
      </c>
      <c r="B31" s="53" t="s">
        <v>33</v>
      </c>
      <c r="C31" s="53" t="s">
        <v>34</v>
      </c>
      <c r="D31" s="53" t="s">
        <v>35</v>
      </c>
      <c r="E31" s="53" t="s">
        <v>36</v>
      </c>
      <c r="F31" s="54" t="s">
        <v>37</v>
      </c>
      <c r="G31" s="85"/>
    </row>
    <row r="32" spans="1:13" x14ac:dyDescent="0.35">
      <c r="A32" s="81" t="s">
        <v>82</v>
      </c>
      <c r="B32" s="114">
        <v>1</v>
      </c>
      <c r="C32" s="115">
        <v>2</v>
      </c>
      <c r="D32" s="115">
        <v>1</v>
      </c>
      <c r="E32" s="116">
        <v>2</v>
      </c>
      <c r="F32" s="71">
        <f>SUM(B32:E32)</f>
        <v>6</v>
      </c>
      <c r="G32" s="85"/>
    </row>
    <row r="33" spans="1:7" x14ac:dyDescent="0.35">
      <c r="A33" s="81" t="s">
        <v>83</v>
      </c>
      <c r="B33" s="82">
        <v>1</v>
      </c>
      <c r="C33" s="34">
        <v>2</v>
      </c>
      <c r="D33" s="34">
        <v>2</v>
      </c>
      <c r="E33" s="83">
        <v>2</v>
      </c>
      <c r="F33" s="71">
        <f t="shared" ref="F33:F36" si="6">SUM(B33:E33)</f>
        <v>7</v>
      </c>
      <c r="G33" s="85"/>
    </row>
    <row r="34" spans="1:7" x14ac:dyDescent="0.35">
      <c r="A34" s="81" t="s">
        <v>84</v>
      </c>
      <c r="B34" s="82">
        <v>3</v>
      </c>
      <c r="C34" s="34">
        <v>3</v>
      </c>
      <c r="D34" s="34">
        <v>5</v>
      </c>
      <c r="E34" s="83">
        <v>3</v>
      </c>
      <c r="F34" s="71">
        <f t="shared" si="6"/>
        <v>14</v>
      </c>
      <c r="G34" s="85"/>
    </row>
    <row r="35" spans="1:7" x14ac:dyDescent="0.35">
      <c r="A35" s="81" t="s">
        <v>85</v>
      </c>
      <c r="B35" s="82">
        <v>3</v>
      </c>
      <c r="C35" s="34">
        <v>1</v>
      </c>
      <c r="D35" s="34">
        <v>3</v>
      </c>
      <c r="E35" s="83">
        <v>3</v>
      </c>
      <c r="F35" s="71">
        <f t="shared" si="6"/>
        <v>10</v>
      </c>
      <c r="G35" s="85"/>
    </row>
    <row r="36" spans="1:7" x14ac:dyDescent="0.35">
      <c r="A36" s="81" t="s">
        <v>86</v>
      </c>
      <c r="B36" s="82">
        <v>1</v>
      </c>
      <c r="C36" s="34">
        <v>1</v>
      </c>
      <c r="D36" s="34">
        <v>1</v>
      </c>
      <c r="E36" s="83">
        <v>1</v>
      </c>
      <c r="F36" s="84">
        <f t="shared" si="6"/>
        <v>4</v>
      </c>
      <c r="G36" s="85"/>
    </row>
    <row r="37" spans="1:7" ht="21.75" thickBot="1" x14ac:dyDescent="0.4">
      <c r="A37" s="113"/>
      <c r="B37" s="105">
        <f>SUM(B32:B36)</f>
        <v>9</v>
      </c>
      <c r="C37" s="105">
        <f>SUM(C32:C36)</f>
        <v>9</v>
      </c>
      <c r="D37" s="105">
        <f>SUM(D32:D36)</f>
        <v>12</v>
      </c>
      <c r="E37" s="105">
        <f>SUM(E32:E36)</f>
        <v>11</v>
      </c>
      <c r="F37" s="91">
        <f>SUM(F32:F36)</f>
        <v>41</v>
      </c>
      <c r="G37" s="85"/>
    </row>
    <row r="38" spans="1:7" ht="21.75" thickBot="1" x14ac:dyDescent="0.4">
      <c r="A38" s="96" t="s">
        <v>22</v>
      </c>
      <c r="B38" s="53" t="s">
        <v>33</v>
      </c>
      <c r="C38" s="53" t="s">
        <v>34</v>
      </c>
      <c r="D38" s="53" t="s">
        <v>35</v>
      </c>
      <c r="E38" s="53" t="s">
        <v>36</v>
      </c>
      <c r="F38" s="54" t="s">
        <v>37</v>
      </c>
      <c r="G38" s="85"/>
    </row>
    <row r="39" spans="1:7" x14ac:dyDescent="0.35">
      <c r="A39" s="81" t="s">
        <v>87</v>
      </c>
      <c r="B39" s="114">
        <v>2</v>
      </c>
      <c r="C39" s="115">
        <v>0</v>
      </c>
      <c r="D39" s="115">
        <v>2</v>
      </c>
      <c r="E39" s="116">
        <v>3</v>
      </c>
      <c r="F39" s="71">
        <f>SUM(B39:E39)</f>
        <v>7</v>
      </c>
      <c r="G39" s="85"/>
    </row>
    <row r="40" spans="1:7" x14ac:dyDescent="0.35">
      <c r="A40" s="81" t="s">
        <v>88</v>
      </c>
      <c r="B40" s="82">
        <v>2</v>
      </c>
      <c r="C40" s="34">
        <v>2</v>
      </c>
      <c r="D40" s="34">
        <v>1</v>
      </c>
      <c r="E40" s="83">
        <v>1</v>
      </c>
      <c r="F40" s="84">
        <f t="shared" ref="F40:F44" si="7">SUM(B40:E40)</f>
        <v>6</v>
      </c>
      <c r="G40" s="85"/>
    </row>
    <row r="41" spans="1:7" x14ac:dyDescent="0.35">
      <c r="A41" s="81" t="s">
        <v>89</v>
      </c>
      <c r="B41" s="82">
        <v>2</v>
      </c>
      <c r="C41" s="34">
        <v>1</v>
      </c>
      <c r="D41" s="34">
        <v>2</v>
      </c>
      <c r="E41" s="83">
        <v>1</v>
      </c>
      <c r="F41" s="71">
        <f t="shared" si="7"/>
        <v>6</v>
      </c>
      <c r="G41" s="85"/>
    </row>
    <row r="42" spans="1:7" x14ac:dyDescent="0.35">
      <c r="A42" s="58" t="s">
        <v>12</v>
      </c>
      <c r="B42" s="108">
        <v>1</v>
      </c>
      <c r="C42" s="109">
        <v>2</v>
      </c>
      <c r="D42" s="109">
        <v>2</v>
      </c>
      <c r="E42" s="110">
        <v>1</v>
      </c>
      <c r="F42" s="62">
        <f t="shared" si="7"/>
        <v>6</v>
      </c>
      <c r="G42" s="85"/>
    </row>
    <row r="43" spans="1:7" x14ac:dyDescent="0.35">
      <c r="A43" s="81" t="s">
        <v>90</v>
      </c>
      <c r="B43" s="82">
        <v>0</v>
      </c>
      <c r="C43" s="34">
        <v>1</v>
      </c>
      <c r="D43" s="34">
        <v>1</v>
      </c>
      <c r="E43" s="83">
        <v>1</v>
      </c>
      <c r="F43" s="71">
        <f t="shared" si="7"/>
        <v>3</v>
      </c>
      <c r="G43" s="85"/>
    </row>
    <row r="44" spans="1:7" x14ac:dyDescent="0.35">
      <c r="A44" s="81" t="s">
        <v>91</v>
      </c>
      <c r="B44" s="82">
        <v>0</v>
      </c>
      <c r="C44" s="34">
        <v>1</v>
      </c>
      <c r="D44" s="34">
        <v>0</v>
      </c>
      <c r="E44" s="83">
        <v>0</v>
      </c>
      <c r="F44" s="71">
        <f t="shared" si="7"/>
        <v>1</v>
      </c>
      <c r="G44" s="85"/>
    </row>
    <row r="45" spans="1:7" ht="21.75" thickBot="1" x14ac:dyDescent="0.4">
      <c r="A45" s="113"/>
      <c r="B45" s="105">
        <f>SUM(B39:B44)</f>
        <v>7</v>
      </c>
      <c r="C45" s="105">
        <f>SUM(C39:C44)</f>
        <v>7</v>
      </c>
      <c r="D45" s="105">
        <f>SUM(D39:D44)</f>
        <v>8</v>
      </c>
      <c r="E45" s="105">
        <f>SUM(E39:E44)</f>
        <v>7</v>
      </c>
      <c r="F45" s="91">
        <f>SUM(F39:F44)</f>
        <v>29</v>
      </c>
      <c r="G45" s="85"/>
    </row>
    <row r="46" spans="1:7" ht="21.75" thickBot="1" x14ac:dyDescent="0.4">
      <c r="A46" s="117" t="s">
        <v>7</v>
      </c>
      <c r="B46" s="115" t="s">
        <v>33</v>
      </c>
      <c r="C46" s="115" t="s">
        <v>34</v>
      </c>
      <c r="D46" s="115" t="s">
        <v>35</v>
      </c>
      <c r="E46" s="115" t="s">
        <v>36</v>
      </c>
      <c r="F46" s="115" t="s">
        <v>37</v>
      </c>
      <c r="G46" s="85"/>
    </row>
    <row r="47" spans="1:7" ht="21.75" thickBot="1" x14ac:dyDescent="0.4">
      <c r="A47" s="81" t="s">
        <v>93</v>
      </c>
      <c r="B47" s="115">
        <v>2</v>
      </c>
      <c r="C47" s="115">
        <v>1</v>
      </c>
      <c r="D47" s="115">
        <v>3</v>
      </c>
      <c r="E47" s="115">
        <v>2</v>
      </c>
      <c r="F47" s="115">
        <f t="shared" ref="F47:F50" si="8">B47+C47+D47+E47</f>
        <v>8</v>
      </c>
      <c r="G47" s="85"/>
    </row>
    <row r="48" spans="1:7" ht="21.75" thickBot="1" x14ac:dyDescent="0.4">
      <c r="A48" s="81" t="s">
        <v>94</v>
      </c>
      <c r="B48" s="115">
        <v>1</v>
      </c>
      <c r="C48" s="115">
        <v>2</v>
      </c>
      <c r="D48" s="115">
        <v>1</v>
      </c>
      <c r="E48" s="115"/>
      <c r="F48" s="115">
        <f t="shared" si="8"/>
        <v>4</v>
      </c>
      <c r="G48" s="85"/>
    </row>
    <row r="49" spans="1:7" ht="21.75" thickBot="1" x14ac:dyDescent="0.4">
      <c r="A49" s="81" t="s">
        <v>95</v>
      </c>
      <c r="B49" s="115"/>
      <c r="C49" s="115">
        <v>1</v>
      </c>
      <c r="D49" s="115">
        <v>1</v>
      </c>
      <c r="E49" s="115"/>
      <c r="F49" s="115">
        <f t="shared" si="8"/>
        <v>2</v>
      </c>
      <c r="G49" s="85"/>
    </row>
    <row r="50" spans="1:7" ht="21.75" thickBot="1" x14ac:dyDescent="0.4">
      <c r="A50" s="81" t="s">
        <v>96</v>
      </c>
      <c r="B50" s="115">
        <v>1</v>
      </c>
      <c r="C50" s="115">
        <v>1</v>
      </c>
      <c r="D50" s="115">
        <v>2</v>
      </c>
      <c r="E50" s="115">
        <v>2</v>
      </c>
      <c r="F50" s="115">
        <f t="shared" si="8"/>
        <v>6</v>
      </c>
      <c r="G50" s="85"/>
    </row>
    <row r="51" spans="1:7" ht="21.75" thickBot="1" x14ac:dyDescent="0.4">
      <c r="A51" s="81" t="s">
        <v>97</v>
      </c>
      <c r="B51" s="115">
        <v>2</v>
      </c>
      <c r="C51" s="115">
        <v>2</v>
      </c>
      <c r="D51" s="115">
        <v>2</v>
      </c>
      <c r="E51" s="115">
        <v>2</v>
      </c>
      <c r="F51" s="115">
        <f>B51+C51+D51+E51</f>
        <v>8</v>
      </c>
      <c r="G51" s="85"/>
    </row>
    <row r="52" spans="1:7" ht="21.75" thickBot="1" x14ac:dyDescent="0.4">
      <c r="A52" s="81" t="s">
        <v>98</v>
      </c>
      <c r="B52" s="115">
        <v>1</v>
      </c>
      <c r="C52" s="115"/>
      <c r="D52" s="115">
        <v>2</v>
      </c>
      <c r="E52" s="115">
        <v>1</v>
      </c>
      <c r="F52" s="115">
        <f t="shared" ref="F52:F53" si="9">B52+C52+D52+E52</f>
        <v>4</v>
      </c>
      <c r="G52" s="85"/>
    </row>
    <row r="53" spans="1:7" x14ac:dyDescent="0.35">
      <c r="A53" s="81" t="s">
        <v>99</v>
      </c>
      <c r="B53" s="115">
        <v>1</v>
      </c>
      <c r="C53" s="115">
        <v>1</v>
      </c>
      <c r="D53" s="115">
        <v>1</v>
      </c>
      <c r="E53" s="115">
        <v>2</v>
      </c>
      <c r="F53" s="115">
        <f t="shared" si="9"/>
        <v>5</v>
      </c>
      <c r="G53" s="85"/>
    </row>
    <row r="54" spans="1:7" ht="21.75" thickBot="1" x14ac:dyDescent="0.4">
      <c r="A54" s="104"/>
      <c r="B54" s="119">
        <f t="shared" ref="B54:D54" si="10">SUM(B47:B53)</f>
        <v>8</v>
      </c>
      <c r="C54" s="119">
        <f t="shared" si="10"/>
        <v>8</v>
      </c>
      <c r="D54" s="119">
        <f t="shared" si="10"/>
        <v>12</v>
      </c>
      <c r="E54" s="119">
        <f>SUM(E47:E53)</f>
        <v>9</v>
      </c>
      <c r="F54" s="120">
        <f>SUM(F47:F53)</f>
        <v>37</v>
      </c>
      <c r="G54" s="85"/>
    </row>
    <row r="55" spans="1:7" ht="21.75" thickBot="1" x14ac:dyDescent="0.4">
      <c r="A55" s="96" t="s">
        <v>92</v>
      </c>
      <c r="B55" s="118" t="s">
        <v>33</v>
      </c>
      <c r="C55" s="118" t="s">
        <v>34</v>
      </c>
      <c r="D55" s="118" t="s">
        <v>35</v>
      </c>
      <c r="E55" s="118" t="s">
        <v>36</v>
      </c>
      <c r="F55" s="116" t="s">
        <v>37</v>
      </c>
      <c r="G55" s="85"/>
    </row>
    <row r="56" spans="1:7" x14ac:dyDescent="0.35">
      <c r="A56" s="81" t="s">
        <v>100</v>
      </c>
      <c r="B56" s="114"/>
      <c r="C56" s="115"/>
      <c r="D56" s="115"/>
      <c r="E56" s="116"/>
      <c r="F56" s="84">
        <f>SUM(B56:E56)</f>
        <v>0</v>
      </c>
      <c r="G56" s="85"/>
    </row>
    <row r="57" spans="1:7" x14ac:dyDescent="0.35">
      <c r="A57" s="81" t="s">
        <v>101</v>
      </c>
      <c r="B57" s="82">
        <v>1</v>
      </c>
      <c r="C57" s="34">
        <v>2</v>
      </c>
      <c r="D57" s="34">
        <v>2</v>
      </c>
      <c r="E57" s="83">
        <v>2</v>
      </c>
      <c r="F57" s="84">
        <f t="shared" ref="F57:F59" si="11">SUM(B57:E57)</f>
        <v>7</v>
      </c>
      <c r="G57" s="85"/>
    </row>
    <row r="58" spans="1:7" x14ac:dyDescent="0.35">
      <c r="A58" s="81" t="s">
        <v>102</v>
      </c>
      <c r="B58" s="82">
        <v>1</v>
      </c>
      <c r="C58" s="34">
        <v>1</v>
      </c>
      <c r="D58" s="34">
        <v>0</v>
      </c>
      <c r="E58" s="83">
        <v>1</v>
      </c>
      <c r="F58" s="84">
        <f t="shared" si="11"/>
        <v>3</v>
      </c>
      <c r="G58" s="85"/>
    </row>
    <row r="59" spans="1:7" x14ac:dyDescent="0.35">
      <c r="A59" s="81" t="s">
        <v>103</v>
      </c>
      <c r="B59" s="82"/>
      <c r="C59" s="34">
        <v>1</v>
      </c>
      <c r="D59" s="34"/>
      <c r="E59" s="83">
        <v>1</v>
      </c>
      <c r="F59" s="84">
        <f t="shared" si="11"/>
        <v>2</v>
      </c>
      <c r="G59" s="85"/>
    </row>
    <row r="60" spans="1:7" ht="21.75" thickBot="1" x14ac:dyDescent="0.4">
      <c r="A60" s="104"/>
      <c r="B60" s="105">
        <f>SUM(B56:B59)</f>
        <v>2</v>
      </c>
      <c r="C60" s="105">
        <f>SUM(C56:C59)</f>
        <v>4</v>
      </c>
      <c r="D60" s="105">
        <f>SUM(D56:D59)</f>
        <v>2</v>
      </c>
      <c r="E60" s="105">
        <f>SUM(E56:E59)</f>
        <v>4</v>
      </c>
      <c r="F60" s="106">
        <f>SUM(F56:F59)</f>
        <v>12</v>
      </c>
      <c r="G60" s="85"/>
    </row>
    <row r="61" spans="1:7" ht="21.75" thickBot="1" x14ac:dyDescent="0.4">
      <c r="A61" s="96" t="s">
        <v>104</v>
      </c>
      <c r="B61" s="53" t="s">
        <v>33</v>
      </c>
      <c r="C61" s="53" t="s">
        <v>34</v>
      </c>
      <c r="D61" s="53" t="s">
        <v>35</v>
      </c>
      <c r="E61" s="53" t="s">
        <v>36</v>
      </c>
      <c r="F61" s="54" t="s">
        <v>37</v>
      </c>
      <c r="G61" s="85"/>
    </row>
    <row r="62" spans="1:7" x14ac:dyDescent="0.35">
      <c r="A62" s="81" t="s">
        <v>105</v>
      </c>
      <c r="B62" s="114">
        <v>0</v>
      </c>
      <c r="C62" s="115">
        <v>1</v>
      </c>
      <c r="D62" s="115">
        <v>0</v>
      </c>
      <c r="E62" s="116">
        <v>1</v>
      </c>
      <c r="F62" s="71">
        <f>SUM(B62:E62)</f>
        <v>2</v>
      </c>
      <c r="G62" s="85"/>
    </row>
    <row r="63" spans="1:7" x14ac:dyDescent="0.35">
      <c r="A63" s="81" t="s">
        <v>106</v>
      </c>
      <c r="B63" s="82">
        <v>2</v>
      </c>
      <c r="C63" s="34">
        <v>1</v>
      </c>
      <c r="D63" s="34">
        <v>2</v>
      </c>
      <c r="E63" s="83">
        <v>2</v>
      </c>
      <c r="F63" s="71">
        <f t="shared" ref="F63:F67" si="12">SUM(B63:E63)</f>
        <v>7</v>
      </c>
      <c r="G63" s="85"/>
    </row>
    <row r="64" spans="1:7" x14ac:dyDescent="0.35">
      <c r="A64" s="81" t="s">
        <v>107</v>
      </c>
      <c r="B64" s="82">
        <v>1</v>
      </c>
      <c r="C64" s="34">
        <v>1</v>
      </c>
      <c r="D64" s="34">
        <v>1</v>
      </c>
      <c r="E64" s="83">
        <v>1</v>
      </c>
      <c r="F64" s="71">
        <f t="shared" si="12"/>
        <v>4</v>
      </c>
      <c r="G64" s="85"/>
    </row>
    <row r="65" spans="1:7" x14ac:dyDescent="0.35">
      <c r="A65" s="81" t="s">
        <v>108</v>
      </c>
      <c r="B65" s="82">
        <v>1</v>
      </c>
      <c r="C65" s="34">
        <v>1</v>
      </c>
      <c r="D65" s="34">
        <v>1</v>
      </c>
      <c r="E65" s="83">
        <v>1</v>
      </c>
      <c r="F65" s="84">
        <f t="shared" si="12"/>
        <v>4</v>
      </c>
      <c r="G65" s="85"/>
    </row>
    <row r="66" spans="1:7" x14ac:dyDescent="0.35">
      <c r="A66" s="81" t="s">
        <v>109</v>
      </c>
      <c r="B66" s="82">
        <v>1</v>
      </c>
      <c r="C66" s="34">
        <v>1</v>
      </c>
      <c r="D66" s="34">
        <v>1</v>
      </c>
      <c r="E66" s="83">
        <v>2</v>
      </c>
      <c r="F66" s="71">
        <f t="shared" si="12"/>
        <v>5</v>
      </c>
      <c r="G66" s="85"/>
    </row>
    <row r="67" spans="1:7" x14ac:dyDescent="0.35">
      <c r="A67" s="81" t="s">
        <v>20</v>
      </c>
      <c r="B67" s="82">
        <v>1</v>
      </c>
      <c r="C67" s="34">
        <v>1</v>
      </c>
      <c r="D67" s="34">
        <v>1</v>
      </c>
      <c r="E67" s="83">
        <v>1</v>
      </c>
      <c r="F67" s="84">
        <f t="shared" si="12"/>
        <v>4</v>
      </c>
      <c r="G67" s="85"/>
    </row>
    <row r="68" spans="1:7" ht="21.75" thickBot="1" x14ac:dyDescent="0.4">
      <c r="A68" s="113"/>
      <c r="B68" s="105">
        <f>SUM(B62:B67)</f>
        <v>6</v>
      </c>
      <c r="C68" s="105">
        <f>SUM(C62:C67)</f>
        <v>6</v>
      </c>
      <c r="D68" s="105">
        <f>SUM(D62:D67)</f>
        <v>6</v>
      </c>
      <c r="E68" s="105">
        <f>SUM(E62:E67)</f>
        <v>8</v>
      </c>
      <c r="F68" s="91">
        <f>SUM(F62:F67)</f>
        <v>26</v>
      </c>
      <c r="G68" s="85"/>
    </row>
    <row r="69" spans="1:7" ht="21.75" thickBot="1" x14ac:dyDescent="0.4">
      <c r="A69" s="96" t="s">
        <v>114</v>
      </c>
      <c r="B69" s="118" t="s">
        <v>33</v>
      </c>
      <c r="C69" s="118" t="s">
        <v>34</v>
      </c>
      <c r="D69" s="118" t="s">
        <v>35</v>
      </c>
      <c r="E69" s="118" t="s">
        <v>36</v>
      </c>
      <c r="F69" s="116" t="s">
        <v>37</v>
      </c>
      <c r="G69" s="85"/>
    </row>
    <row r="70" spans="1:7" x14ac:dyDescent="0.35">
      <c r="A70" s="81" t="s">
        <v>115</v>
      </c>
      <c r="B70" s="114">
        <v>5</v>
      </c>
      <c r="C70" s="115">
        <v>6</v>
      </c>
      <c r="D70" s="115">
        <v>5</v>
      </c>
      <c r="E70" s="116">
        <v>4</v>
      </c>
      <c r="F70" s="84">
        <f>SUM(B70:E70)</f>
        <v>20</v>
      </c>
      <c r="G70" s="85"/>
    </row>
    <row r="71" spans="1:7" x14ac:dyDescent="0.35">
      <c r="A71" s="81" t="s">
        <v>116</v>
      </c>
      <c r="B71" s="82">
        <v>0</v>
      </c>
      <c r="C71" s="34">
        <v>1</v>
      </c>
      <c r="D71" s="34">
        <v>1</v>
      </c>
      <c r="E71" s="83">
        <v>2</v>
      </c>
      <c r="F71" s="84">
        <f t="shared" ref="F71:F72" si="13">SUM(B71:E71)</f>
        <v>4</v>
      </c>
      <c r="G71" s="85"/>
    </row>
    <row r="72" spans="1:7" x14ac:dyDescent="0.35">
      <c r="A72" s="81" t="s">
        <v>117</v>
      </c>
      <c r="B72" s="82">
        <v>1</v>
      </c>
      <c r="C72" s="34">
        <v>1</v>
      </c>
      <c r="D72" s="34">
        <v>1</v>
      </c>
      <c r="E72" s="83">
        <v>1</v>
      </c>
      <c r="F72" s="84">
        <f t="shared" si="13"/>
        <v>4</v>
      </c>
      <c r="G72" s="85"/>
    </row>
    <row r="73" spans="1:7" ht="21.75" thickBot="1" x14ac:dyDescent="0.4">
      <c r="A73" s="104"/>
      <c r="B73" s="105">
        <f>SUM(B70:B72)</f>
        <v>6</v>
      </c>
      <c r="C73" s="105">
        <f>SUM(C70:C72)</f>
        <v>8</v>
      </c>
      <c r="D73" s="105">
        <f>SUM(D70:D72)</f>
        <v>7</v>
      </c>
      <c r="E73" s="105">
        <f>SUM(E70:E72)</f>
        <v>7</v>
      </c>
      <c r="F73" s="106">
        <f>SUM(F70:F72)</f>
        <v>28</v>
      </c>
    </row>
  </sheetData>
  <mergeCells count="2">
    <mergeCell ref="L1:N1"/>
    <mergeCell ref="R6:AU6"/>
  </mergeCells>
  <hyperlinks>
    <hyperlink ref="N7" r:id="rId1" xr:uid="{00000000-0004-0000-0000-000000000000}"/>
    <hyperlink ref="N9" r:id="rId2" xr:uid="{00000000-0004-0000-0000-000001000000}"/>
    <hyperlink ref="N10" r:id="rId3" xr:uid="{00000000-0004-0000-0000-000002000000}"/>
    <hyperlink ref="N8" r:id="rId4" xr:uid="{00000000-0004-0000-0000-000003000000}"/>
    <hyperlink ref="N6" r:id="rId5" xr:uid="{00000000-0004-0000-0000-000004000000}"/>
    <hyperlink ref="N4" r:id="rId6" xr:uid="{00000000-0004-0000-0000-000005000000}"/>
    <hyperlink ref="N5" r:id="rId7" xr:uid="{00000000-0004-0000-0000-000006000000}"/>
    <hyperlink ref="N3" r:id="rId8" xr:uid="{00000000-0004-0000-0000-000007000000}"/>
    <hyperlink ref="N11" r:id="rId9" xr:uid="{5190B2E7-78CE-470A-B7F9-E5A3EF359687}"/>
  </hyperlinks>
  <pageMargins left="0.7" right="0.7" top="0.75" bottom="0.75" header="0.3" footer="0.3"/>
  <pageSetup paperSize="9" orientation="portrait" horizontalDpi="300" verticalDpi="300"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B4021-2F78-4591-A43B-52C07159A26A}">
  <sheetPr codeName="Sheet4">
    <tabColor theme="9" tint="0.39997558519241921"/>
  </sheetPr>
  <dimension ref="A1:R43"/>
  <sheetViews>
    <sheetView tabSelected="1" zoomScale="85" zoomScaleNormal="85" workbookViewId="0">
      <selection activeCell="D39" sqref="D39"/>
    </sheetView>
  </sheetViews>
  <sheetFormatPr defaultRowHeight="15" x14ac:dyDescent="0.25"/>
  <cols>
    <col min="1" max="1" width="14.85546875" style="1" bestFit="1" customWidth="1"/>
    <col min="2" max="2" width="24" style="1" bestFit="1" customWidth="1"/>
    <col min="3" max="3" width="28" style="1" bestFit="1" customWidth="1"/>
    <col min="4" max="4" width="24" style="1" bestFit="1" customWidth="1"/>
    <col min="5" max="5" width="28" style="1" bestFit="1" customWidth="1"/>
    <col min="6" max="6" width="19.85546875" style="1" bestFit="1" customWidth="1"/>
    <col min="7" max="7" width="29" style="1" bestFit="1" customWidth="1"/>
    <col min="8" max="8" width="20.140625" style="1" bestFit="1" customWidth="1"/>
    <col min="9" max="9" width="29" style="1" bestFit="1" customWidth="1"/>
    <col min="10" max="10" width="3.140625" style="1" bestFit="1" customWidth="1"/>
    <col min="11" max="11" width="24" style="1" bestFit="1" customWidth="1"/>
    <col min="12" max="12" width="2.5703125" style="1" bestFit="1" customWidth="1"/>
    <col min="13" max="13" width="29" style="1" bestFit="1" customWidth="1"/>
    <col min="14" max="14" width="2.5703125" style="1" bestFit="1" customWidth="1"/>
    <col min="15" max="15" width="28" style="1" bestFit="1" customWidth="1"/>
    <col min="16" max="16" width="2.5703125" style="1" bestFit="1" customWidth="1"/>
    <col min="17" max="17" width="28" style="1" bestFit="1" customWidth="1"/>
    <col min="18" max="18" width="2.5703125" style="1" bestFit="1" customWidth="1"/>
    <col min="19" max="16384" width="9.140625" style="1"/>
  </cols>
  <sheetData>
    <row r="1" spans="1:18" ht="15.75" thickBot="1" x14ac:dyDescent="0.3"/>
    <row r="2" spans="1:18" ht="21.75" thickBot="1" x14ac:dyDescent="0.3">
      <c r="A2" s="220"/>
      <c r="B2" s="135" t="s">
        <v>33</v>
      </c>
      <c r="C2" s="136" t="s">
        <v>34</v>
      </c>
      <c r="D2" s="136" t="s">
        <v>35</v>
      </c>
      <c r="E2" s="137" t="s">
        <v>36</v>
      </c>
      <c r="F2" s="135" t="s">
        <v>37</v>
      </c>
      <c r="G2" s="138" t="s">
        <v>366</v>
      </c>
      <c r="H2" s="141"/>
      <c r="J2" s="1">
        <v>1</v>
      </c>
      <c r="K2" s="20" t="s">
        <v>162</v>
      </c>
      <c r="L2" s="252">
        <f>COUNTIF($B$13:$I$22,"*U6 Rocky Rangers*")</f>
        <v>4</v>
      </c>
      <c r="M2" s="21" t="s">
        <v>163</v>
      </c>
      <c r="N2" s="252">
        <f>COUNTIF($B$13:$I$24,"*U7 Rocky Rangers*")</f>
        <v>4</v>
      </c>
      <c r="O2" s="21" t="s">
        <v>391</v>
      </c>
      <c r="P2" s="252">
        <f>COUNTIF($B$26:$E$39,"*U8 Rockdale Rangers*")</f>
        <v>4</v>
      </c>
      <c r="Q2" s="21" t="s">
        <v>164</v>
      </c>
      <c r="R2" s="252">
        <f>COUNTIF($A$26:$E$43,"*U9 Rockdale Rangers*")</f>
        <v>4</v>
      </c>
    </row>
    <row r="3" spans="1:18" ht="21.75" thickBot="1" x14ac:dyDescent="0.3">
      <c r="A3" s="221" t="s">
        <v>1</v>
      </c>
      <c r="B3" s="151">
        <v>1</v>
      </c>
      <c r="C3" s="151">
        <v>1</v>
      </c>
      <c r="D3" s="151">
        <v>1</v>
      </c>
      <c r="E3" s="152">
        <v>1</v>
      </c>
      <c r="F3" s="150">
        <f t="shared" ref="F3:F6" si="0">SUM(B3:E3)</f>
        <v>4</v>
      </c>
      <c r="G3" s="153"/>
      <c r="H3" s="131" t="s">
        <v>48</v>
      </c>
      <c r="J3" s="1">
        <v>2</v>
      </c>
      <c r="K3" s="12" t="s">
        <v>227</v>
      </c>
      <c r="L3" s="252">
        <f>COUNTIF($B$13:$I$22,"*U6 KWP Blue*")</f>
        <v>4</v>
      </c>
      <c r="M3" s="12" t="s">
        <v>229</v>
      </c>
      <c r="N3" s="252">
        <f>COUNTIF($B$13:$I$24,"*U7 KWP Blue*")</f>
        <v>4</v>
      </c>
      <c r="O3" s="12" t="s">
        <v>231</v>
      </c>
      <c r="P3" s="252">
        <f>COUNTIF($B$26:$E$39,"*U8 KWP Blue*")</f>
        <v>4</v>
      </c>
      <c r="Q3" s="12" t="s">
        <v>233</v>
      </c>
      <c r="R3" s="252">
        <f>COUNTIF($A$26:$E$43,"*U9 KWP Blue*")</f>
        <v>4</v>
      </c>
    </row>
    <row r="4" spans="1:18" ht="21" x14ac:dyDescent="0.25">
      <c r="A4" s="222" t="s">
        <v>45</v>
      </c>
      <c r="B4" s="160">
        <v>2</v>
      </c>
      <c r="C4" s="160">
        <v>2</v>
      </c>
      <c r="D4" s="160">
        <v>2</v>
      </c>
      <c r="E4" s="161">
        <v>2</v>
      </c>
      <c r="F4" s="162">
        <f t="shared" si="0"/>
        <v>8</v>
      </c>
      <c r="G4" s="163">
        <v>32.799999999999997</v>
      </c>
      <c r="H4" s="134" t="s">
        <v>40</v>
      </c>
      <c r="J4" s="1">
        <v>3</v>
      </c>
      <c r="K4" s="12" t="s">
        <v>228</v>
      </c>
      <c r="L4" s="252">
        <f>COUNTIF($B$13:$I$22,"*U6 KWP Gold*")</f>
        <v>4</v>
      </c>
      <c r="M4" s="12" t="s">
        <v>230</v>
      </c>
      <c r="N4" s="252">
        <f>COUNTIF($B$13:$I$24,"*U7 KWP Gold*")</f>
        <v>4</v>
      </c>
      <c r="O4" s="12" t="s">
        <v>232</v>
      </c>
      <c r="P4" s="252">
        <f>COUNTIF($B$26:$E$39,"*U8 KWP Gold*")</f>
        <v>4</v>
      </c>
      <c r="Q4" s="12" t="s">
        <v>234</v>
      </c>
      <c r="R4" s="252">
        <f>COUNTIF($A$26:$E$43,"*U9 KWP Gold*")</f>
        <v>4</v>
      </c>
    </row>
    <row r="5" spans="1:18" ht="21" x14ac:dyDescent="0.25">
      <c r="A5" s="223" t="s">
        <v>91</v>
      </c>
      <c r="B5" s="165">
        <v>0</v>
      </c>
      <c r="C5" s="165">
        <v>1</v>
      </c>
      <c r="D5" s="165">
        <v>0</v>
      </c>
      <c r="E5" s="166">
        <v>0</v>
      </c>
      <c r="F5" s="162">
        <f t="shared" si="0"/>
        <v>1</v>
      </c>
      <c r="G5" s="167">
        <v>61.7</v>
      </c>
      <c r="H5" s="133" t="s">
        <v>22</v>
      </c>
      <c r="J5" s="1">
        <v>4</v>
      </c>
      <c r="K5" s="38" t="s">
        <v>344</v>
      </c>
      <c r="L5" s="252">
        <f>COUNTIF($B$13:$I$22,"*U6 North Rocks*")</f>
        <v>4</v>
      </c>
      <c r="M5" s="12" t="s">
        <v>283</v>
      </c>
      <c r="N5" s="252">
        <f>COUNTIF($B$13:$I$24,"*U7 Pittwater Dolphins*")</f>
        <v>4</v>
      </c>
      <c r="O5" s="38" t="s">
        <v>358</v>
      </c>
      <c r="P5" s="252">
        <f>COUNTIF($B$26:$E$39,"*U8 North Rocks*")</f>
        <v>4</v>
      </c>
      <c r="Q5" s="38" t="s">
        <v>359</v>
      </c>
      <c r="R5" s="252">
        <f>COUNTIF($A$26:$E$43,"*U9 North Rocks*")</f>
        <v>4</v>
      </c>
    </row>
    <row r="6" spans="1:18" ht="21" x14ac:dyDescent="0.35">
      <c r="A6" s="223" t="s">
        <v>108</v>
      </c>
      <c r="B6" s="165">
        <v>1</v>
      </c>
      <c r="C6" s="165">
        <v>1</v>
      </c>
      <c r="D6" s="165">
        <v>1</v>
      </c>
      <c r="E6" s="166">
        <v>1</v>
      </c>
      <c r="F6" s="164">
        <f t="shared" si="0"/>
        <v>4</v>
      </c>
      <c r="G6" s="163">
        <v>32.299999999999997</v>
      </c>
      <c r="H6" s="133" t="s">
        <v>21</v>
      </c>
      <c r="J6" s="1">
        <v>5</v>
      </c>
      <c r="K6" s="32" t="s">
        <v>321</v>
      </c>
      <c r="L6" s="252">
        <f>COUNTIF($B$13:$I$22,"*U6 Bays White*")</f>
        <v>4</v>
      </c>
      <c r="M6" s="38" t="s">
        <v>350</v>
      </c>
      <c r="N6" s="252">
        <f>COUNTIF($B$13:$I$24,"*U7 North Rocks*")</f>
        <v>4</v>
      </c>
      <c r="O6" s="35" t="s">
        <v>332</v>
      </c>
      <c r="P6" s="252">
        <f>COUNTIF($B$26:$E$39,"*U8 Bays White*")</f>
        <v>4</v>
      </c>
      <c r="Q6" s="32" t="s">
        <v>337</v>
      </c>
      <c r="R6" s="252">
        <f>COUNTIF($A$26:$E$43,"*U9 Bays White*")</f>
        <v>4</v>
      </c>
    </row>
    <row r="7" spans="1:18" ht="21" x14ac:dyDescent="0.35">
      <c r="A7" s="223" t="s">
        <v>115</v>
      </c>
      <c r="B7" s="165">
        <v>5</v>
      </c>
      <c r="C7" s="165">
        <v>6</v>
      </c>
      <c r="D7" s="165">
        <v>5</v>
      </c>
      <c r="E7" s="166">
        <v>4</v>
      </c>
      <c r="F7" s="164">
        <f>SUM(B7:E7)</f>
        <v>20</v>
      </c>
      <c r="G7" s="163">
        <v>18</v>
      </c>
      <c r="H7" s="133" t="s">
        <v>454</v>
      </c>
      <c r="J7" s="1">
        <v>6</v>
      </c>
      <c r="K7" s="32" t="s">
        <v>322</v>
      </c>
      <c r="L7" s="252">
        <f>COUNTIF($B$13:$I$22,"*U6 Bays Red*")</f>
        <v>4</v>
      </c>
      <c r="M7" s="32" t="s">
        <v>326</v>
      </c>
      <c r="N7" s="252">
        <f>COUNTIF($B$13:$I$24,"*U7 Bays White*")</f>
        <v>4</v>
      </c>
      <c r="O7" s="35" t="s">
        <v>333</v>
      </c>
      <c r="P7" s="252">
        <f>COUNTIF($B$26:$E$39,"*U8 Bays Red*")</f>
        <v>4</v>
      </c>
      <c r="Q7" s="32" t="s">
        <v>338</v>
      </c>
      <c r="R7" s="252">
        <f>COUNTIF($A$26:$E$43,"*U9 Bays Red*")</f>
        <v>4</v>
      </c>
    </row>
    <row r="8" spans="1:18" ht="21.75" thickBot="1" x14ac:dyDescent="0.4">
      <c r="A8" s="224"/>
      <c r="B8" s="160">
        <f>SUM(B3:B7)</f>
        <v>9</v>
      </c>
      <c r="C8" s="160">
        <f>SUM(C3:C7)</f>
        <v>11</v>
      </c>
      <c r="D8" s="160">
        <f>SUM(D3:D7)</f>
        <v>9</v>
      </c>
      <c r="E8" s="161">
        <f>SUM(E3:E7)</f>
        <v>8</v>
      </c>
      <c r="F8" s="169">
        <f>SUM(F3:F7)</f>
        <v>37</v>
      </c>
      <c r="G8" s="170"/>
      <c r="H8" s="171"/>
      <c r="J8" s="1">
        <v>7</v>
      </c>
      <c r="K8" s="32" t="s">
        <v>323</v>
      </c>
      <c r="L8" s="252">
        <f>COUNTIF($B$13:$I$22,"*U6 Bays Blue*")</f>
        <v>4</v>
      </c>
      <c r="M8" s="32" t="s">
        <v>327</v>
      </c>
      <c r="N8" s="252">
        <f>COUNTIF($B$13:$I$24,"*U7 Bays Red*")</f>
        <v>4</v>
      </c>
      <c r="O8" s="35" t="s">
        <v>334</v>
      </c>
      <c r="P8" s="252">
        <f>COUNTIF($B$26:$E$39,"*U8 Bays Blue*")</f>
        <v>4</v>
      </c>
      <c r="Q8" s="32" t="s">
        <v>339</v>
      </c>
      <c r="R8" s="252">
        <f>COUNTIF($A$26:$E$43,"*U9 Bays Blue*")</f>
        <v>4</v>
      </c>
    </row>
    <row r="9" spans="1:18" ht="21" x14ac:dyDescent="0.35">
      <c r="A9" s="2"/>
      <c r="B9" s="4"/>
      <c r="C9" s="4"/>
      <c r="D9" s="4"/>
      <c r="E9" s="5"/>
      <c r="F9" s="6"/>
      <c r="J9" s="1">
        <v>8</v>
      </c>
      <c r="K9" s="32" t="s">
        <v>324</v>
      </c>
      <c r="L9" s="252">
        <f>COUNTIF($B$13:$I$22,"*U6 Bays Green*")</f>
        <v>4</v>
      </c>
      <c r="M9" s="32" t="s">
        <v>328</v>
      </c>
      <c r="N9" s="252">
        <f>COUNTIF($B$13:$I$24,"*U7 Bays Blue*")</f>
        <v>4</v>
      </c>
      <c r="O9" s="35" t="s">
        <v>335</v>
      </c>
      <c r="P9" s="252">
        <f>COUNTIF($B$26:$E$39,"*U8 Bays Green*")</f>
        <v>4</v>
      </c>
      <c r="Q9" s="32" t="s">
        <v>340</v>
      </c>
      <c r="R9" s="252">
        <f>COUNTIF($A$26:$E$43,"*U9 Bays Green*")</f>
        <v>4</v>
      </c>
    </row>
    <row r="10" spans="1:18" ht="21.75" thickBot="1" x14ac:dyDescent="0.4">
      <c r="A10" s="3"/>
      <c r="B10" s="7"/>
      <c r="C10" s="7"/>
      <c r="D10" s="7"/>
      <c r="E10" s="8"/>
      <c r="F10" s="9"/>
      <c r="J10" s="1">
        <v>9</v>
      </c>
      <c r="K10" s="32" t="s">
        <v>325</v>
      </c>
      <c r="L10" s="252">
        <f>COUNTIF($B$13:$I$22,"*U6 Bays Black*")</f>
        <v>4</v>
      </c>
      <c r="M10" s="32" t="s">
        <v>329</v>
      </c>
      <c r="N10" s="252">
        <f>COUNTIF($B$13:$I$24,"*U7 Bays Green*")</f>
        <v>4</v>
      </c>
      <c r="O10" s="37" t="s">
        <v>336</v>
      </c>
      <c r="P10" s="252">
        <f>COUNTIF($B$26:$E$39,"*U8 Bays Gold*")</f>
        <v>4</v>
      </c>
      <c r="R10" s="252"/>
    </row>
    <row r="11" spans="1:18" ht="21.75" thickBot="1" x14ac:dyDescent="0.4">
      <c r="J11" s="1">
        <v>10</v>
      </c>
      <c r="M11" s="32" t="s">
        <v>330</v>
      </c>
      <c r="N11" s="252">
        <f>COUNTIF($B$13:$I$24,"*U7 Bays Black*")</f>
        <v>4</v>
      </c>
      <c r="P11" s="252"/>
      <c r="R11" s="252"/>
    </row>
    <row r="12" spans="1:18" ht="21.75" thickBot="1" x14ac:dyDescent="0.4">
      <c r="A12" s="259" t="s">
        <v>430</v>
      </c>
      <c r="B12" s="314" t="s">
        <v>431</v>
      </c>
      <c r="C12" s="315"/>
      <c r="D12" s="314" t="s">
        <v>432</v>
      </c>
      <c r="E12" s="315"/>
      <c r="F12" s="314" t="s">
        <v>433</v>
      </c>
      <c r="G12" s="315"/>
      <c r="H12" s="314" t="s">
        <v>434</v>
      </c>
      <c r="I12" s="315"/>
      <c r="J12" s="1">
        <v>11</v>
      </c>
      <c r="M12" s="33" t="s">
        <v>331</v>
      </c>
      <c r="N12" s="252">
        <f>COUNTIF($B$13:$I$24,"*U7 Bays Gold*")</f>
        <v>4</v>
      </c>
      <c r="P12" s="252"/>
      <c r="R12" s="252"/>
    </row>
    <row r="13" spans="1:18" ht="21" x14ac:dyDescent="0.35">
      <c r="A13" s="260">
        <v>0.375</v>
      </c>
      <c r="B13" s="261" t="s">
        <v>162</v>
      </c>
      <c r="C13" s="262" t="s">
        <v>325</v>
      </c>
      <c r="D13" s="263" t="s">
        <v>227</v>
      </c>
      <c r="E13" s="262" t="s">
        <v>324</v>
      </c>
      <c r="F13" s="262" t="s">
        <v>326</v>
      </c>
      <c r="G13" s="261" t="s">
        <v>163</v>
      </c>
      <c r="H13" s="262" t="s">
        <v>327</v>
      </c>
      <c r="I13" s="264" t="s">
        <v>229</v>
      </c>
      <c r="L13" s="252"/>
    </row>
    <row r="14" spans="1:18" ht="21" x14ac:dyDescent="0.35">
      <c r="A14" s="265">
        <v>0.3888888888888889</v>
      </c>
      <c r="B14" s="12" t="s">
        <v>228</v>
      </c>
      <c r="C14" s="32" t="s">
        <v>323</v>
      </c>
      <c r="D14" s="38" t="s">
        <v>344</v>
      </c>
      <c r="E14" s="32" t="s">
        <v>322</v>
      </c>
      <c r="F14" s="32" t="s">
        <v>328</v>
      </c>
      <c r="G14" s="12" t="s">
        <v>230</v>
      </c>
      <c r="H14" s="32" t="s">
        <v>329</v>
      </c>
      <c r="I14" s="266" t="s">
        <v>283</v>
      </c>
      <c r="L14" s="252"/>
    </row>
    <row r="15" spans="1:18" ht="21" x14ac:dyDescent="0.35">
      <c r="A15" s="265">
        <v>0.40277777777777773</v>
      </c>
      <c r="B15" s="32" t="s">
        <v>321</v>
      </c>
      <c r="C15" s="32" t="s">
        <v>325</v>
      </c>
      <c r="D15" s="21" t="s">
        <v>162</v>
      </c>
      <c r="E15" s="32" t="s">
        <v>324</v>
      </c>
      <c r="F15" s="32" t="s">
        <v>330</v>
      </c>
      <c r="G15" s="38" t="s">
        <v>350</v>
      </c>
      <c r="H15" s="32" t="s">
        <v>331</v>
      </c>
      <c r="I15" s="267" t="s">
        <v>163</v>
      </c>
    </row>
    <row r="16" spans="1:18" ht="21" x14ac:dyDescent="0.35">
      <c r="A16" s="265">
        <v>0.41666666666666669</v>
      </c>
      <c r="B16" s="12" t="s">
        <v>227</v>
      </c>
      <c r="C16" s="32" t="s">
        <v>323</v>
      </c>
      <c r="D16" s="12" t="s">
        <v>228</v>
      </c>
      <c r="E16" s="32" t="s">
        <v>322</v>
      </c>
      <c r="F16" s="32" t="s">
        <v>326</v>
      </c>
      <c r="G16" s="12" t="s">
        <v>229</v>
      </c>
      <c r="H16" s="32" t="s">
        <v>327</v>
      </c>
      <c r="I16" s="266" t="s">
        <v>230</v>
      </c>
    </row>
    <row r="17" spans="1:9" ht="21" x14ac:dyDescent="0.35">
      <c r="A17" s="265">
        <v>0.43055555555555558</v>
      </c>
      <c r="B17" s="38" t="s">
        <v>344</v>
      </c>
      <c r="C17" s="32" t="s">
        <v>325</v>
      </c>
      <c r="D17" s="21" t="s">
        <v>162</v>
      </c>
      <c r="E17" s="32" t="s">
        <v>323</v>
      </c>
      <c r="F17" s="32" t="s">
        <v>328</v>
      </c>
      <c r="G17" s="12" t="s">
        <v>283</v>
      </c>
      <c r="H17" s="32" t="s">
        <v>329</v>
      </c>
      <c r="I17" s="268" t="s">
        <v>350</v>
      </c>
    </row>
    <row r="18" spans="1:9" ht="21" x14ac:dyDescent="0.35">
      <c r="A18" s="265">
        <v>0.44444444444444442</v>
      </c>
      <c r="B18" s="12" t="s">
        <v>227</v>
      </c>
      <c r="C18" s="32" t="s">
        <v>322</v>
      </c>
      <c r="D18" s="32" t="s">
        <v>321</v>
      </c>
      <c r="E18" s="32" t="s">
        <v>324</v>
      </c>
      <c r="F18" s="32" t="s">
        <v>330</v>
      </c>
      <c r="G18" s="21" t="s">
        <v>163</v>
      </c>
      <c r="H18" s="32" t="s">
        <v>326</v>
      </c>
      <c r="I18" s="266" t="s">
        <v>230</v>
      </c>
    </row>
    <row r="19" spans="1:9" ht="23.25" x14ac:dyDescent="0.25">
      <c r="A19" s="269">
        <v>0.45833333333333331</v>
      </c>
      <c r="B19" s="316" t="s">
        <v>437</v>
      </c>
      <c r="C19" s="316"/>
      <c r="D19" s="316"/>
      <c r="E19" s="316"/>
      <c r="F19" s="316"/>
      <c r="G19" s="316"/>
      <c r="H19" s="316"/>
      <c r="I19" s="317"/>
    </row>
    <row r="20" spans="1:9" ht="21" x14ac:dyDescent="0.35">
      <c r="A20" s="265">
        <v>0.4861111111111111</v>
      </c>
      <c r="B20" s="12" t="s">
        <v>228</v>
      </c>
      <c r="C20" s="32" t="s">
        <v>325</v>
      </c>
      <c r="D20" s="21" t="s">
        <v>162</v>
      </c>
      <c r="E20" s="32" t="s">
        <v>322</v>
      </c>
      <c r="F20" s="32" t="s">
        <v>327</v>
      </c>
      <c r="G20" s="12" t="s">
        <v>283</v>
      </c>
      <c r="H20" s="32" t="s">
        <v>328</v>
      </c>
      <c r="I20" s="268" t="s">
        <v>350</v>
      </c>
    </row>
    <row r="21" spans="1:9" ht="21" x14ac:dyDescent="0.35">
      <c r="A21" s="265">
        <v>0.5</v>
      </c>
      <c r="B21" s="38" t="s">
        <v>344</v>
      </c>
      <c r="C21" s="32" t="s">
        <v>324</v>
      </c>
      <c r="D21" s="32" t="s">
        <v>321</v>
      </c>
      <c r="E21" s="32" t="s">
        <v>323</v>
      </c>
      <c r="F21" s="32" t="s">
        <v>331</v>
      </c>
      <c r="G21" s="12" t="s">
        <v>229</v>
      </c>
      <c r="H21" s="32" t="s">
        <v>329</v>
      </c>
      <c r="I21" s="267" t="s">
        <v>163</v>
      </c>
    </row>
    <row r="22" spans="1:9" ht="21" x14ac:dyDescent="0.35">
      <c r="A22" s="265">
        <v>0.51388888888888895</v>
      </c>
      <c r="B22" s="12" t="s">
        <v>228</v>
      </c>
      <c r="C22" s="38" t="s">
        <v>344</v>
      </c>
      <c r="D22" s="12" t="s">
        <v>227</v>
      </c>
      <c r="E22" s="32" t="s">
        <v>321</v>
      </c>
      <c r="F22" s="32" t="s">
        <v>326</v>
      </c>
      <c r="G22" s="12" t="s">
        <v>283</v>
      </c>
      <c r="H22" s="32" t="s">
        <v>327</v>
      </c>
      <c r="I22" s="268" t="s">
        <v>350</v>
      </c>
    </row>
    <row r="23" spans="1:9" ht="21" x14ac:dyDescent="0.35">
      <c r="A23" s="270">
        <v>0.52777777777777779</v>
      </c>
      <c r="B23" s="32"/>
      <c r="C23" s="32"/>
      <c r="D23" s="32" t="s">
        <v>328</v>
      </c>
      <c r="E23" s="32" t="s">
        <v>329</v>
      </c>
      <c r="F23" s="32" t="s">
        <v>330</v>
      </c>
      <c r="G23" s="12" t="s">
        <v>229</v>
      </c>
      <c r="H23" s="32" t="s">
        <v>331</v>
      </c>
      <c r="I23" s="266" t="s">
        <v>230</v>
      </c>
    </row>
    <row r="24" spans="1:9" ht="21.75" thickBot="1" x14ac:dyDescent="0.4">
      <c r="A24" s="275">
        <v>0.54166666666666663</v>
      </c>
      <c r="B24" s="33"/>
      <c r="C24" s="33"/>
      <c r="D24" s="33"/>
      <c r="E24" s="33"/>
      <c r="F24" s="272"/>
      <c r="G24" s="273"/>
      <c r="H24" s="272" t="s">
        <v>330</v>
      </c>
      <c r="I24" s="274" t="s">
        <v>331</v>
      </c>
    </row>
    <row r="25" spans="1:9" ht="21" x14ac:dyDescent="0.35">
      <c r="A25" s="276" t="s">
        <v>430</v>
      </c>
      <c r="B25" s="318" t="s">
        <v>435</v>
      </c>
      <c r="C25" s="318"/>
      <c r="D25" s="318" t="s">
        <v>436</v>
      </c>
      <c r="E25" s="319"/>
      <c r="G25" s="33"/>
      <c r="H25" s="21"/>
    </row>
    <row r="26" spans="1:9" ht="21" x14ac:dyDescent="0.35">
      <c r="A26" s="265">
        <v>0.33333333333333331</v>
      </c>
      <c r="B26" s="35" t="s">
        <v>332</v>
      </c>
      <c r="C26" s="21" t="s">
        <v>391</v>
      </c>
      <c r="D26" s="35" t="s">
        <v>333</v>
      </c>
      <c r="E26" s="266" t="s">
        <v>231</v>
      </c>
    </row>
    <row r="27" spans="1:9" ht="21" x14ac:dyDescent="0.35">
      <c r="A27" s="265">
        <v>0.34722222222222227</v>
      </c>
      <c r="B27" s="35" t="s">
        <v>334</v>
      </c>
      <c r="C27" s="12" t="s">
        <v>232</v>
      </c>
      <c r="D27" s="35" t="s">
        <v>335</v>
      </c>
      <c r="E27" s="268" t="s">
        <v>358</v>
      </c>
    </row>
    <row r="28" spans="1:9" ht="21" x14ac:dyDescent="0.35">
      <c r="A28" s="265">
        <v>0.3611111111111111</v>
      </c>
      <c r="B28" s="35" t="s">
        <v>336</v>
      </c>
      <c r="C28" s="21" t="s">
        <v>391</v>
      </c>
      <c r="D28" s="35" t="s">
        <v>332</v>
      </c>
      <c r="E28" s="266" t="s">
        <v>231</v>
      </c>
    </row>
    <row r="29" spans="1:9" ht="21" x14ac:dyDescent="0.35">
      <c r="A29" s="265">
        <v>0.375</v>
      </c>
      <c r="B29" s="35" t="s">
        <v>333</v>
      </c>
      <c r="C29" s="12" t="s">
        <v>232</v>
      </c>
      <c r="D29" s="35" t="s">
        <v>334</v>
      </c>
      <c r="E29" s="268" t="s">
        <v>358</v>
      </c>
    </row>
    <row r="30" spans="1:9" ht="21" x14ac:dyDescent="0.35">
      <c r="A30" s="265">
        <v>0.3888888888888889</v>
      </c>
      <c r="B30" s="35" t="s">
        <v>335</v>
      </c>
      <c r="C30" s="21" t="s">
        <v>391</v>
      </c>
      <c r="D30" s="35" t="s">
        <v>332</v>
      </c>
      <c r="E30" s="266" t="s">
        <v>232</v>
      </c>
    </row>
    <row r="31" spans="1:9" ht="21" x14ac:dyDescent="0.35">
      <c r="A31" s="265">
        <v>0.40277777777777773</v>
      </c>
      <c r="B31" s="35" t="s">
        <v>333</v>
      </c>
      <c r="C31" s="38" t="s">
        <v>358</v>
      </c>
      <c r="D31" s="35" t="s">
        <v>336</v>
      </c>
      <c r="E31" s="266" t="s">
        <v>231</v>
      </c>
    </row>
    <row r="32" spans="1:9" ht="21" x14ac:dyDescent="0.35">
      <c r="A32" s="265">
        <v>0.41666666666666669</v>
      </c>
      <c r="B32" s="35" t="s">
        <v>334</v>
      </c>
      <c r="C32" s="21" t="s">
        <v>391</v>
      </c>
      <c r="D32" s="35" t="s">
        <v>332</v>
      </c>
      <c r="E32" s="268" t="s">
        <v>358</v>
      </c>
    </row>
    <row r="33" spans="1:5" ht="21" x14ac:dyDescent="0.35">
      <c r="A33" s="265">
        <v>0.43055555555555558</v>
      </c>
      <c r="B33" s="35" t="s">
        <v>335</v>
      </c>
      <c r="C33" s="12" t="s">
        <v>231</v>
      </c>
      <c r="D33" s="35" t="s">
        <v>336</v>
      </c>
      <c r="E33" s="266" t="s">
        <v>232</v>
      </c>
    </row>
    <row r="34" spans="1:5" ht="21" x14ac:dyDescent="0.35">
      <c r="A34" s="265">
        <v>0.44444444444444442</v>
      </c>
      <c r="B34" s="35" t="s">
        <v>335</v>
      </c>
      <c r="C34" s="35" t="s">
        <v>334</v>
      </c>
      <c r="D34" s="35" t="s">
        <v>336</v>
      </c>
      <c r="E34" s="277" t="s">
        <v>333</v>
      </c>
    </row>
    <row r="35" spans="1:5" ht="26.25" x14ac:dyDescent="0.25">
      <c r="A35" s="269">
        <v>0.45833333333333331</v>
      </c>
      <c r="B35" s="312" t="s">
        <v>437</v>
      </c>
      <c r="C35" s="312"/>
      <c r="D35" s="312"/>
      <c r="E35" s="313"/>
    </row>
    <row r="36" spans="1:5" ht="21" x14ac:dyDescent="0.35">
      <c r="A36" s="265">
        <v>0.4861111111111111</v>
      </c>
      <c r="B36" s="32" t="s">
        <v>337</v>
      </c>
      <c r="C36" s="21" t="s">
        <v>164</v>
      </c>
      <c r="D36" s="32" t="s">
        <v>338</v>
      </c>
      <c r="E36" s="266" t="s">
        <v>233</v>
      </c>
    </row>
    <row r="37" spans="1:5" ht="21" x14ac:dyDescent="0.35">
      <c r="A37" s="270">
        <v>0.5</v>
      </c>
      <c r="B37" s="32" t="s">
        <v>339</v>
      </c>
      <c r="C37" s="12" t="s">
        <v>234</v>
      </c>
      <c r="D37" s="32" t="s">
        <v>340</v>
      </c>
      <c r="E37" s="268" t="s">
        <v>359</v>
      </c>
    </row>
    <row r="38" spans="1:5" ht="21" x14ac:dyDescent="0.35">
      <c r="A38" s="270">
        <v>0.51388888888888895</v>
      </c>
      <c r="B38" s="32" t="s">
        <v>337</v>
      </c>
      <c r="C38" s="12" t="s">
        <v>233</v>
      </c>
      <c r="D38" s="32" t="s">
        <v>338</v>
      </c>
      <c r="E38" s="266" t="s">
        <v>234</v>
      </c>
    </row>
    <row r="39" spans="1:5" ht="21" x14ac:dyDescent="0.35">
      <c r="A39" s="270">
        <v>0.52777777777777779</v>
      </c>
      <c r="B39" s="32" t="s">
        <v>339</v>
      </c>
      <c r="C39" s="38" t="s">
        <v>359</v>
      </c>
      <c r="D39" s="32" t="s">
        <v>340</v>
      </c>
      <c r="E39" s="267" t="s">
        <v>164</v>
      </c>
    </row>
    <row r="40" spans="1:5" ht="21" x14ac:dyDescent="0.35">
      <c r="A40" s="270">
        <v>0.54166666666666663</v>
      </c>
      <c r="B40" s="32" t="s">
        <v>337</v>
      </c>
      <c r="C40" s="12" t="s">
        <v>234</v>
      </c>
      <c r="D40" s="32" t="s">
        <v>338</v>
      </c>
      <c r="E40" s="268" t="s">
        <v>359</v>
      </c>
    </row>
    <row r="41" spans="1:5" ht="21" x14ac:dyDescent="0.35">
      <c r="A41" s="270">
        <v>0.55555555555555558</v>
      </c>
      <c r="B41" s="32" t="s">
        <v>339</v>
      </c>
      <c r="C41" s="21" t="s">
        <v>164</v>
      </c>
      <c r="D41" s="32" t="s">
        <v>340</v>
      </c>
      <c r="E41" s="266" t="s">
        <v>233</v>
      </c>
    </row>
    <row r="42" spans="1:5" ht="21" x14ac:dyDescent="0.35">
      <c r="A42" s="270">
        <v>0.56944444444444442</v>
      </c>
      <c r="B42" s="32" t="s">
        <v>337</v>
      </c>
      <c r="C42" s="38" t="s">
        <v>359</v>
      </c>
      <c r="D42" s="32" t="s">
        <v>338</v>
      </c>
      <c r="E42" s="267" t="s">
        <v>164</v>
      </c>
    </row>
    <row r="43" spans="1:5" ht="21.75" thickBot="1" x14ac:dyDescent="0.4">
      <c r="A43" s="271">
        <v>0.58333333333333337</v>
      </c>
      <c r="B43" s="272" t="s">
        <v>339</v>
      </c>
      <c r="C43" s="273" t="s">
        <v>233</v>
      </c>
      <c r="D43" s="272" t="s">
        <v>340</v>
      </c>
      <c r="E43" s="278" t="s">
        <v>234</v>
      </c>
    </row>
  </sheetData>
  <mergeCells count="8">
    <mergeCell ref="B35:E35"/>
    <mergeCell ref="B12:C12"/>
    <mergeCell ref="D12:E12"/>
    <mergeCell ref="F12:G12"/>
    <mergeCell ref="H12:I12"/>
    <mergeCell ref="B19:I19"/>
    <mergeCell ref="B25:C25"/>
    <mergeCell ref="D25:E25"/>
  </mergeCells>
  <conditionalFormatting sqref="B32">
    <cfRule type="duplicateValues" dxfId="691" priority="962"/>
  </conditionalFormatting>
  <conditionalFormatting sqref="K2 M2 O2 Q2">
    <cfRule type="duplicateValues" dxfId="690" priority="678"/>
    <cfRule type="containsBlanks" dxfId="689" priority="679">
      <formula>LEN(TRIM(K2))=0</formula>
    </cfRule>
  </conditionalFormatting>
  <conditionalFormatting sqref="K3:K4 M3:M4 O3:O4 Q3:Q4">
    <cfRule type="duplicateValues" dxfId="688" priority="676"/>
    <cfRule type="containsBlanks" dxfId="687" priority="677">
      <formula>LEN(TRIM(K3))=0</formula>
    </cfRule>
  </conditionalFormatting>
  <conditionalFormatting sqref="M6 K5 O5 Q5">
    <cfRule type="duplicateValues" dxfId="686" priority="672"/>
    <cfRule type="containsBlanks" dxfId="685" priority="673">
      <formula>LEN(TRIM(K5))=0</formula>
    </cfRule>
  </conditionalFormatting>
  <conditionalFormatting sqref="K6:K10 O6:O10 M7:M12 Q6:Q9">
    <cfRule type="duplicateValues" dxfId="684" priority="1485"/>
    <cfRule type="containsBlanks" dxfId="683" priority="1486">
      <formula>LEN(TRIM(K6))=0</formula>
    </cfRule>
  </conditionalFormatting>
  <conditionalFormatting sqref="M5">
    <cfRule type="duplicateValues" dxfId="682" priority="1505"/>
    <cfRule type="containsBlanks" dxfId="681" priority="1506">
      <formula>LEN(TRIM(M5))=0</formula>
    </cfRule>
  </conditionalFormatting>
  <conditionalFormatting sqref="B13">
    <cfRule type="duplicateValues" dxfId="680" priority="598"/>
    <cfRule type="containsBlanks" dxfId="679" priority="599">
      <formula>LEN(TRIM(B13))=0</formula>
    </cfRule>
  </conditionalFormatting>
  <conditionalFormatting sqref="C13">
    <cfRule type="duplicateValues" dxfId="678" priority="596"/>
    <cfRule type="containsBlanks" dxfId="677" priority="597">
      <formula>LEN(TRIM(C13))=0</formula>
    </cfRule>
  </conditionalFormatting>
  <conditionalFormatting sqref="D13">
    <cfRule type="duplicateValues" dxfId="676" priority="594"/>
    <cfRule type="containsBlanks" dxfId="675" priority="595">
      <formula>LEN(TRIM(D13))=0</formula>
    </cfRule>
  </conditionalFormatting>
  <conditionalFormatting sqref="E13">
    <cfRule type="duplicateValues" dxfId="674" priority="592"/>
    <cfRule type="containsBlanks" dxfId="673" priority="593">
      <formula>LEN(TRIM(E13))=0</formula>
    </cfRule>
  </conditionalFormatting>
  <conditionalFormatting sqref="B14">
    <cfRule type="duplicateValues" dxfId="672" priority="590"/>
    <cfRule type="containsBlanks" dxfId="671" priority="591">
      <formula>LEN(TRIM(B14))=0</formula>
    </cfRule>
  </conditionalFormatting>
  <conditionalFormatting sqref="C14">
    <cfRule type="duplicateValues" dxfId="670" priority="588"/>
    <cfRule type="containsBlanks" dxfId="669" priority="589">
      <formula>LEN(TRIM(C14))=0</formula>
    </cfRule>
  </conditionalFormatting>
  <conditionalFormatting sqref="D14">
    <cfRule type="duplicateValues" dxfId="668" priority="586"/>
    <cfRule type="containsBlanks" dxfId="667" priority="587">
      <formula>LEN(TRIM(D14))=0</formula>
    </cfRule>
  </conditionalFormatting>
  <conditionalFormatting sqref="E14">
    <cfRule type="duplicateValues" dxfId="666" priority="584"/>
    <cfRule type="containsBlanks" dxfId="665" priority="585">
      <formula>LEN(TRIM(E14))=0</formula>
    </cfRule>
  </conditionalFormatting>
  <conditionalFormatting sqref="B15">
    <cfRule type="duplicateValues" dxfId="664" priority="552"/>
    <cfRule type="containsBlanks" dxfId="663" priority="553">
      <formula>LEN(TRIM(B15))=0</formula>
    </cfRule>
  </conditionalFormatting>
  <conditionalFormatting sqref="C15">
    <cfRule type="duplicateValues" dxfId="662" priority="550"/>
    <cfRule type="containsBlanks" dxfId="661" priority="551">
      <formula>LEN(TRIM(C15))=0</formula>
    </cfRule>
  </conditionalFormatting>
  <conditionalFormatting sqref="D15">
    <cfRule type="duplicateValues" dxfId="660" priority="548"/>
    <cfRule type="containsBlanks" dxfId="659" priority="549">
      <formula>LEN(TRIM(D15))=0</formula>
    </cfRule>
  </conditionalFormatting>
  <conditionalFormatting sqref="E15">
    <cfRule type="duplicateValues" dxfId="658" priority="546"/>
    <cfRule type="containsBlanks" dxfId="657" priority="547">
      <formula>LEN(TRIM(E15))=0</formula>
    </cfRule>
  </conditionalFormatting>
  <conditionalFormatting sqref="B16">
    <cfRule type="duplicateValues" dxfId="656" priority="544"/>
    <cfRule type="containsBlanks" dxfId="655" priority="545">
      <formula>LEN(TRIM(B16))=0</formula>
    </cfRule>
  </conditionalFormatting>
  <conditionalFormatting sqref="C16">
    <cfRule type="duplicateValues" dxfId="654" priority="542"/>
    <cfRule type="containsBlanks" dxfId="653" priority="543">
      <formula>LEN(TRIM(C16))=0</formula>
    </cfRule>
  </conditionalFormatting>
  <conditionalFormatting sqref="D16">
    <cfRule type="duplicateValues" dxfId="652" priority="540"/>
    <cfRule type="containsBlanks" dxfId="651" priority="541">
      <formula>LEN(TRIM(D16))=0</formula>
    </cfRule>
  </conditionalFormatting>
  <conditionalFormatting sqref="E16">
    <cfRule type="duplicateValues" dxfId="650" priority="538"/>
    <cfRule type="containsBlanks" dxfId="649" priority="539">
      <formula>LEN(TRIM(E16))=0</formula>
    </cfRule>
  </conditionalFormatting>
  <conditionalFormatting sqref="B17">
    <cfRule type="duplicateValues" dxfId="648" priority="536"/>
    <cfRule type="containsBlanks" dxfId="647" priority="537">
      <formula>LEN(TRIM(B17))=0</formula>
    </cfRule>
  </conditionalFormatting>
  <conditionalFormatting sqref="C17">
    <cfRule type="duplicateValues" dxfId="646" priority="534"/>
    <cfRule type="containsBlanks" dxfId="645" priority="535">
      <formula>LEN(TRIM(C17))=0</formula>
    </cfRule>
  </conditionalFormatting>
  <conditionalFormatting sqref="D17">
    <cfRule type="duplicateValues" dxfId="644" priority="532"/>
    <cfRule type="containsBlanks" dxfId="643" priority="533">
      <formula>LEN(TRIM(D17))=0</formula>
    </cfRule>
  </conditionalFormatting>
  <conditionalFormatting sqref="E17">
    <cfRule type="duplicateValues" dxfId="642" priority="530"/>
    <cfRule type="containsBlanks" dxfId="641" priority="531">
      <formula>LEN(TRIM(E17))=0</formula>
    </cfRule>
  </conditionalFormatting>
  <conditionalFormatting sqref="B18">
    <cfRule type="duplicateValues" dxfId="640" priority="528"/>
    <cfRule type="containsBlanks" dxfId="639" priority="529">
      <formula>LEN(TRIM(B18))=0</formula>
    </cfRule>
  </conditionalFormatting>
  <conditionalFormatting sqref="C18">
    <cfRule type="duplicateValues" dxfId="638" priority="526"/>
    <cfRule type="containsBlanks" dxfId="637" priority="527">
      <formula>LEN(TRIM(C18))=0</formula>
    </cfRule>
  </conditionalFormatting>
  <conditionalFormatting sqref="D18">
    <cfRule type="duplicateValues" dxfId="636" priority="524"/>
    <cfRule type="containsBlanks" dxfId="635" priority="525">
      <formula>LEN(TRIM(D18))=0</formula>
    </cfRule>
  </conditionalFormatting>
  <conditionalFormatting sqref="E18">
    <cfRule type="duplicateValues" dxfId="634" priority="522"/>
    <cfRule type="containsBlanks" dxfId="633" priority="523">
      <formula>LEN(TRIM(E18))=0</formula>
    </cfRule>
  </conditionalFormatting>
  <conditionalFormatting sqref="B20">
    <cfRule type="duplicateValues" dxfId="632" priority="520"/>
    <cfRule type="containsBlanks" dxfId="631" priority="521">
      <formula>LEN(TRIM(B20))=0</formula>
    </cfRule>
  </conditionalFormatting>
  <conditionalFormatting sqref="C20">
    <cfRule type="duplicateValues" dxfId="630" priority="518"/>
    <cfRule type="containsBlanks" dxfId="629" priority="519">
      <formula>LEN(TRIM(C20))=0</formula>
    </cfRule>
  </conditionalFormatting>
  <conditionalFormatting sqref="D20">
    <cfRule type="duplicateValues" dxfId="628" priority="516"/>
    <cfRule type="containsBlanks" dxfId="627" priority="517">
      <formula>LEN(TRIM(D20))=0</formula>
    </cfRule>
  </conditionalFormatting>
  <conditionalFormatting sqref="E20">
    <cfRule type="duplicateValues" dxfId="626" priority="514"/>
    <cfRule type="containsBlanks" dxfId="625" priority="515">
      <formula>LEN(TRIM(E20))=0</formula>
    </cfRule>
  </conditionalFormatting>
  <conditionalFormatting sqref="B21">
    <cfRule type="duplicateValues" dxfId="624" priority="512"/>
    <cfRule type="containsBlanks" dxfId="623" priority="513">
      <formula>LEN(TRIM(B21))=0</formula>
    </cfRule>
  </conditionalFormatting>
  <conditionalFormatting sqref="C21">
    <cfRule type="duplicateValues" dxfId="622" priority="510"/>
    <cfRule type="containsBlanks" dxfId="621" priority="511">
      <formula>LEN(TRIM(C21))=0</formula>
    </cfRule>
  </conditionalFormatting>
  <conditionalFormatting sqref="D21">
    <cfRule type="duplicateValues" dxfId="620" priority="508"/>
    <cfRule type="containsBlanks" dxfId="619" priority="509">
      <formula>LEN(TRIM(D21))=0</formula>
    </cfRule>
  </conditionalFormatting>
  <conditionalFormatting sqref="E21">
    <cfRule type="duplicateValues" dxfId="618" priority="506"/>
    <cfRule type="containsBlanks" dxfId="617" priority="507">
      <formula>LEN(TRIM(E21))=0</formula>
    </cfRule>
  </conditionalFormatting>
  <conditionalFormatting sqref="D22">
    <cfRule type="duplicateValues" dxfId="616" priority="490"/>
    <cfRule type="containsBlanks" dxfId="615" priority="491">
      <formula>LEN(TRIM(D22))=0</formula>
    </cfRule>
  </conditionalFormatting>
  <conditionalFormatting sqref="E22">
    <cfRule type="duplicateValues" dxfId="614" priority="488"/>
    <cfRule type="containsBlanks" dxfId="613" priority="489">
      <formula>LEN(TRIM(E22))=0</formula>
    </cfRule>
  </conditionalFormatting>
  <conditionalFormatting sqref="B22">
    <cfRule type="duplicateValues" dxfId="612" priority="486"/>
    <cfRule type="containsBlanks" dxfId="611" priority="487">
      <formula>LEN(TRIM(B22))=0</formula>
    </cfRule>
  </conditionalFormatting>
  <conditionalFormatting sqref="C22">
    <cfRule type="duplicateValues" dxfId="610" priority="484"/>
    <cfRule type="containsBlanks" dxfId="609" priority="485">
      <formula>LEN(TRIM(C22))=0</formula>
    </cfRule>
  </conditionalFormatting>
  <conditionalFormatting sqref="H25">
    <cfRule type="duplicateValues" dxfId="608" priority="440"/>
    <cfRule type="containsBlanks" dxfId="607" priority="441">
      <formula>LEN(TRIM(H25))=0</formula>
    </cfRule>
  </conditionalFormatting>
  <conditionalFormatting sqref="F13">
    <cfRule type="duplicateValues" dxfId="606" priority="416"/>
    <cfRule type="containsBlanks" dxfId="605" priority="417">
      <formula>LEN(TRIM(F13))=0</formula>
    </cfRule>
  </conditionalFormatting>
  <conditionalFormatting sqref="G13">
    <cfRule type="duplicateValues" dxfId="604" priority="414"/>
    <cfRule type="containsBlanks" dxfId="603" priority="415">
      <formula>LEN(TRIM(G13))=0</formula>
    </cfRule>
  </conditionalFormatting>
  <conditionalFormatting sqref="H13">
    <cfRule type="duplicateValues" dxfId="602" priority="412"/>
    <cfRule type="containsBlanks" dxfId="601" priority="413">
      <formula>LEN(TRIM(H13))=0</formula>
    </cfRule>
  </conditionalFormatting>
  <conditionalFormatting sqref="I13">
    <cfRule type="duplicateValues" dxfId="600" priority="410"/>
    <cfRule type="containsBlanks" dxfId="599" priority="411">
      <formula>LEN(TRIM(I13))=0</formula>
    </cfRule>
  </conditionalFormatting>
  <conditionalFormatting sqref="F14">
    <cfRule type="duplicateValues" dxfId="598" priority="408"/>
    <cfRule type="containsBlanks" dxfId="597" priority="409">
      <formula>LEN(TRIM(F14))=0</formula>
    </cfRule>
  </conditionalFormatting>
  <conditionalFormatting sqref="G14">
    <cfRule type="duplicateValues" dxfId="596" priority="406"/>
    <cfRule type="containsBlanks" dxfId="595" priority="407">
      <formula>LEN(TRIM(G14))=0</formula>
    </cfRule>
  </conditionalFormatting>
  <conditionalFormatting sqref="H14">
    <cfRule type="duplicateValues" dxfId="594" priority="404"/>
    <cfRule type="containsBlanks" dxfId="593" priority="405">
      <formula>LEN(TRIM(H14))=0</formula>
    </cfRule>
  </conditionalFormatting>
  <conditionalFormatting sqref="I14">
    <cfRule type="duplicateValues" dxfId="592" priority="402"/>
    <cfRule type="containsBlanks" dxfId="591" priority="403">
      <formula>LEN(TRIM(I14))=0</formula>
    </cfRule>
  </conditionalFormatting>
  <conditionalFormatting sqref="F15">
    <cfRule type="duplicateValues" dxfId="590" priority="400"/>
    <cfRule type="containsBlanks" dxfId="589" priority="401">
      <formula>LEN(TRIM(F15))=0</formula>
    </cfRule>
  </conditionalFormatting>
  <conditionalFormatting sqref="G15">
    <cfRule type="duplicateValues" dxfId="588" priority="398"/>
    <cfRule type="containsBlanks" dxfId="587" priority="399">
      <formula>LEN(TRIM(G15))=0</formula>
    </cfRule>
  </conditionalFormatting>
  <conditionalFormatting sqref="H15">
    <cfRule type="duplicateValues" dxfId="586" priority="396"/>
    <cfRule type="containsBlanks" dxfId="585" priority="397">
      <formula>LEN(TRIM(H15))=0</formula>
    </cfRule>
  </conditionalFormatting>
  <conditionalFormatting sqref="I15">
    <cfRule type="duplicateValues" dxfId="584" priority="394"/>
    <cfRule type="containsBlanks" dxfId="583" priority="395">
      <formula>LEN(TRIM(I15))=0</formula>
    </cfRule>
  </conditionalFormatting>
  <conditionalFormatting sqref="F16">
    <cfRule type="duplicateValues" dxfId="582" priority="392"/>
    <cfRule type="containsBlanks" dxfId="581" priority="393">
      <formula>LEN(TRIM(F16))=0</formula>
    </cfRule>
  </conditionalFormatting>
  <conditionalFormatting sqref="G16">
    <cfRule type="duplicateValues" dxfId="580" priority="390"/>
    <cfRule type="containsBlanks" dxfId="579" priority="391">
      <formula>LEN(TRIM(G16))=0</formula>
    </cfRule>
  </conditionalFormatting>
  <conditionalFormatting sqref="H16">
    <cfRule type="duplicateValues" dxfId="578" priority="388"/>
    <cfRule type="containsBlanks" dxfId="577" priority="389">
      <formula>LEN(TRIM(H16))=0</formula>
    </cfRule>
  </conditionalFormatting>
  <conditionalFormatting sqref="I16">
    <cfRule type="duplicateValues" dxfId="576" priority="386"/>
    <cfRule type="containsBlanks" dxfId="575" priority="387">
      <formula>LEN(TRIM(I16))=0</formula>
    </cfRule>
  </conditionalFormatting>
  <conditionalFormatting sqref="F17">
    <cfRule type="duplicateValues" dxfId="574" priority="384"/>
    <cfRule type="containsBlanks" dxfId="573" priority="385">
      <formula>LEN(TRIM(F17))=0</formula>
    </cfRule>
  </conditionalFormatting>
  <conditionalFormatting sqref="G17">
    <cfRule type="duplicateValues" dxfId="572" priority="382"/>
    <cfRule type="containsBlanks" dxfId="571" priority="383">
      <formula>LEN(TRIM(G17))=0</formula>
    </cfRule>
  </conditionalFormatting>
  <conditionalFormatting sqref="H17">
    <cfRule type="duplicateValues" dxfId="570" priority="380"/>
    <cfRule type="containsBlanks" dxfId="569" priority="381">
      <formula>LEN(TRIM(H17))=0</formula>
    </cfRule>
  </conditionalFormatting>
  <conditionalFormatting sqref="I17">
    <cfRule type="duplicateValues" dxfId="568" priority="378"/>
    <cfRule type="containsBlanks" dxfId="567" priority="379">
      <formula>LEN(TRIM(I17))=0</formula>
    </cfRule>
  </conditionalFormatting>
  <conditionalFormatting sqref="F18">
    <cfRule type="duplicateValues" dxfId="566" priority="376"/>
    <cfRule type="containsBlanks" dxfId="565" priority="377">
      <formula>LEN(TRIM(F18))=0</formula>
    </cfRule>
  </conditionalFormatting>
  <conditionalFormatting sqref="G18">
    <cfRule type="duplicateValues" dxfId="564" priority="374"/>
    <cfRule type="containsBlanks" dxfId="563" priority="375">
      <formula>LEN(TRIM(G18))=0</formula>
    </cfRule>
  </conditionalFormatting>
  <conditionalFormatting sqref="H18">
    <cfRule type="duplicateValues" dxfId="562" priority="372"/>
    <cfRule type="containsBlanks" dxfId="561" priority="373">
      <formula>LEN(TRIM(H18))=0</formula>
    </cfRule>
  </conditionalFormatting>
  <conditionalFormatting sqref="I18">
    <cfRule type="duplicateValues" dxfId="560" priority="370"/>
    <cfRule type="containsBlanks" dxfId="559" priority="371">
      <formula>LEN(TRIM(I18))=0</formula>
    </cfRule>
  </conditionalFormatting>
  <conditionalFormatting sqref="F20">
    <cfRule type="duplicateValues" dxfId="558" priority="368"/>
    <cfRule type="containsBlanks" dxfId="557" priority="369">
      <formula>LEN(TRIM(F20))=0</formula>
    </cfRule>
  </conditionalFormatting>
  <conditionalFormatting sqref="G20">
    <cfRule type="duplicateValues" dxfId="556" priority="366"/>
    <cfRule type="containsBlanks" dxfId="555" priority="367">
      <formula>LEN(TRIM(G20))=0</formula>
    </cfRule>
  </conditionalFormatting>
  <conditionalFormatting sqref="H20">
    <cfRule type="duplicateValues" dxfId="554" priority="364"/>
    <cfRule type="containsBlanks" dxfId="553" priority="365">
      <formula>LEN(TRIM(H20))=0</formula>
    </cfRule>
  </conditionalFormatting>
  <conditionalFormatting sqref="I20">
    <cfRule type="duplicateValues" dxfId="552" priority="362"/>
    <cfRule type="containsBlanks" dxfId="551" priority="363">
      <formula>LEN(TRIM(I20))=0</formula>
    </cfRule>
  </conditionalFormatting>
  <conditionalFormatting sqref="F21">
    <cfRule type="duplicateValues" dxfId="550" priority="360"/>
    <cfRule type="containsBlanks" dxfId="549" priority="361">
      <formula>LEN(TRIM(F21))=0</formula>
    </cfRule>
  </conditionalFormatting>
  <conditionalFormatting sqref="G21">
    <cfRule type="duplicateValues" dxfId="548" priority="358"/>
    <cfRule type="containsBlanks" dxfId="547" priority="359">
      <formula>LEN(TRIM(G21))=0</formula>
    </cfRule>
  </conditionalFormatting>
  <conditionalFormatting sqref="H21">
    <cfRule type="duplicateValues" dxfId="546" priority="356"/>
    <cfRule type="containsBlanks" dxfId="545" priority="357">
      <formula>LEN(TRIM(H21))=0</formula>
    </cfRule>
  </conditionalFormatting>
  <conditionalFormatting sqref="I21">
    <cfRule type="duplicateValues" dxfId="544" priority="354"/>
    <cfRule type="containsBlanks" dxfId="543" priority="355">
      <formula>LEN(TRIM(I21))=0</formula>
    </cfRule>
  </conditionalFormatting>
  <conditionalFormatting sqref="F22">
    <cfRule type="duplicateValues" dxfId="542" priority="352"/>
    <cfRule type="containsBlanks" dxfId="541" priority="353">
      <formula>LEN(TRIM(F22))=0</formula>
    </cfRule>
  </conditionalFormatting>
  <conditionalFormatting sqref="G22">
    <cfRule type="duplicateValues" dxfId="540" priority="350"/>
    <cfRule type="containsBlanks" dxfId="539" priority="351">
      <formula>LEN(TRIM(G22))=0</formula>
    </cfRule>
  </conditionalFormatting>
  <conditionalFormatting sqref="H22">
    <cfRule type="duplicateValues" dxfId="538" priority="348"/>
    <cfRule type="containsBlanks" dxfId="537" priority="349">
      <formula>LEN(TRIM(H22))=0</formula>
    </cfRule>
  </conditionalFormatting>
  <conditionalFormatting sqref="I22">
    <cfRule type="duplicateValues" dxfId="536" priority="346"/>
    <cfRule type="containsBlanks" dxfId="535" priority="347">
      <formula>LEN(TRIM(I22))=0</formula>
    </cfRule>
  </conditionalFormatting>
  <conditionalFormatting sqref="F23:F24">
    <cfRule type="duplicateValues" dxfId="534" priority="344"/>
    <cfRule type="containsBlanks" dxfId="533" priority="345">
      <formula>LEN(TRIM(F23))=0</formula>
    </cfRule>
  </conditionalFormatting>
  <conditionalFormatting sqref="G23:G24">
    <cfRule type="duplicateValues" dxfId="532" priority="342"/>
    <cfRule type="containsBlanks" dxfId="531" priority="343">
      <formula>LEN(TRIM(G23))=0</formula>
    </cfRule>
  </conditionalFormatting>
  <conditionalFormatting sqref="H23">
    <cfRule type="duplicateValues" dxfId="530" priority="340"/>
    <cfRule type="containsBlanks" dxfId="529" priority="341">
      <formula>LEN(TRIM(H23))=0</formula>
    </cfRule>
  </conditionalFormatting>
  <conditionalFormatting sqref="I23">
    <cfRule type="duplicateValues" dxfId="528" priority="338"/>
    <cfRule type="containsBlanks" dxfId="527" priority="339">
      <formula>LEN(TRIM(I23))=0</formula>
    </cfRule>
  </conditionalFormatting>
  <conditionalFormatting sqref="D23">
    <cfRule type="duplicateValues" dxfId="526" priority="332"/>
    <cfRule type="containsBlanks" dxfId="525" priority="333">
      <formula>LEN(TRIM(D23))=0</formula>
    </cfRule>
  </conditionalFormatting>
  <conditionalFormatting sqref="E23">
    <cfRule type="duplicateValues" dxfId="524" priority="330"/>
    <cfRule type="containsBlanks" dxfId="523" priority="331">
      <formula>LEN(TRIM(E23))=0</formula>
    </cfRule>
  </conditionalFormatting>
  <conditionalFormatting sqref="H24">
    <cfRule type="duplicateValues" dxfId="522" priority="326"/>
    <cfRule type="containsBlanks" dxfId="521" priority="327">
      <formula>LEN(TRIM(H24))=0</formula>
    </cfRule>
  </conditionalFormatting>
  <conditionalFormatting sqref="I24">
    <cfRule type="duplicateValues" dxfId="520" priority="324"/>
    <cfRule type="containsBlanks" dxfId="519" priority="325">
      <formula>LEN(TRIM(I24))=0</formula>
    </cfRule>
  </conditionalFormatting>
  <conditionalFormatting sqref="B23:C24">
    <cfRule type="duplicateValues" dxfId="518" priority="322"/>
    <cfRule type="containsBlanks" dxfId="517" priority="323">
      <formula>LEN(TRIM(B23))=0</formula>
    </cfRule>
  </conditionalFormatting>
  <conditionalFormatting sqref="D24:E24">
    <cfRule type="duplicateValues" dxfId="516" priority="320"/>
    <cfRule type="containsBlanks" dxfId="515" priority="321">
      <formula>LEN(TRIM(D24))=0</formula>
    </cfRule>
  </conditionalFormatting>
  <conditionalFormatting sqref="B26">
    <cfRule type="duplicateValues" dxfId="514" priority="238"/>
    <cfRule type="containsBlanks" dxfId="513" priority="239">
      <formula>LEN(TRIM(B26))=0</formula>
    </cfRule>
  </conditionalFormatting>
  <conditionalFormatting sqref="B26">
    <cfRule type="duplicateValues" dxfId="512" priority="240"/>
    <cfRule type="containsBlanks" dxfId="511" priority="241">
      <formula>LEN(TRIM(B26))=0</formula>
    </cfRule>
  </conditionalFormatting>
  <conditionalFormatting sqref="C26">
    <cfRule type="duplicateValues" dxfId="510" priority="236"/>
    <cfRule type="containsBlanks" dxfId="509" priority="237">
      <formula>LEN(TRIM(C26))=0</formula>
    </cfRule>
  </conditionalFormatting>
  <conditionalFormatting sqref="D26">
    <cfRule type="duplicateValues" dxfId="508" priority="232"/>
    <cfRule type="containsBlanks" dxfId="507" priority="233">
      <formula>LEN(TRIM(D26))=0</formula>
    </cfRule>
  </conditionalFormatting>
  <conditionalFormatting sqref="D26">
    <cfRule type="duplicateValues" dxfId="506" priority="234"/>
    <cfRule type="containsBlanks" dxfId="505" priority="235">
      <formula>LEN(TRIM(D26))=0</formula>
    </cfRule>
  </conditionalFormatting>
  <conditionalFormatting sqref="E26">
    <cfRule type="duplicateValues" dxfId="504" priority="230"/>
    <cfRule type="containsBlanks" dxfId="503" priority="231">
      <formula>LEN(TRIM(E26))=0</formula>
    </cfRule>
  </conditionalFormatting>
  <conditionalFormatting sqref="B27">
    <cfRule type="duplicateValues" dxfId="502" priority="226"/>
    <cfRule type="containsBlanks" dxfId="501" priority="227">
      <formula>LEN(TRIM(B27))=0</formula>
    </cfRule>
  </conditionalFormatting>
  <conditionalFormatting sqref="B27">
    <cfRule type="duplicateValues" dxfId="500" priority="228"/>
    <cfRule type="containsBlanks" dxfId="499" priority="229">
      <formula>LEN(TRIM(B27))=0</formula>
    </cfRule>
  </conditionalFormatting>
  <conditionalFormatting sqref="C27">
    <cfRule type="duplicateValues" dxfId="498" priority="224"/>
    <cfRule type="containsBlanks" dxfId="497" priority="225">
      <formula>LEN(TRIM(C27))=0</formula>
    </cfRule>
  </conditionalFormatting>
  <conditionalFormatting sqref="D27">
    <cfRule type="duplicateValues" dxfId="496" priority="220"/>
    <cfRule type="containsBlanks" dxfId="495" priority="221">
      <formula>LEN(TRIM(D27))=0</formula>
    </cfRule>
  </conditionalFormatting>
  <conditionalFormatting sqref="D27">
    <cfRule type="duplicateValues" dxfId="494" priority="222"/>
    <cfRule type="containsBlanks" dxfId="493" priority="223">
      <formula>LEN(TRIM(D27))=0</formula>
    </cfRule>
  </conditionalFormatting>
  <conditionalFormatting sqref="E27">
    <cfRule type="duplicateValues" dxfId="492" priority="218"/>
    <cfRule type="containsBlanks" dxfId="491" priority="219">
      <formula>LEN(TRIM(E27))=0</formula>
    </cfRule>
  </conditionalFormatting>
  <conditionalFormatting sqref="B28">
    <cfRule type="duplicateValues" dxfId="490" priority="216"/>
    <cfRule type="containsBlanks" dxfId="489" priority="217">
      <formula>LEN(TRIM(B28))=0</formula>
    </cfRule>
  </conditionalFormatting>
  <conditionalFormatting sqref="C28">
    <cfRule type="duplicateValues" dxfId="488" priority="214"/>
    <cfRule type="containsBlanks" dxfId="487" priority="215">
      <formula>LEN(TRIM(C28))=0</formula>
    </cfRule>
  </conditionalFormatting>
  <conditionalFormatting sqref="D28">
    <cfRule type="duplicateValues" dxfId="486" priority="210"/>
    <cfRule type="containsBlanks" dxfId="485" priority="211">
      <formula>LEN(TRIM(D28))=0</formula>
    </cfRule>
  </conditionalFormatting>
  <conditionalFormatting sqref="D28">
    <cfRule type="duplicateValues" dxfId="484" priority="212"/>
    <cfRule type="containsBlanks" dxfId="483" priority="213">
      <formula>LEN(TRIM(D28))=0</formula>
    </cfRule>
  </conditionalFormatting>
  <conditionalFormatting sqref="E28">
    <cfRule type="duplicateValues" dxfId="482" priority="208"/>
    <cfRule type="containsBlanks" dxfId="481" priority="209">
      <formula>LEN(TRIM(E28))=0</formula>
    </cfRule>
  </conditionalFormatting>
  <conditionalFormatting sqref="B29">
    <cfRule type="duplicateValues" dxfId="480" priority="204"/>
    <cfRule type="containsBlanks" dxfId="479" priority="205">
      <formula>LEN(TRIM(B29))=0</formula>
    </cfRule>
  </conditionalFormatting>
  <conditionalFormatting sqref="B29">
    <cfRule type="duplicateValues" dxfId="478" priority="206"/>
    <cfRule type="containsBlanks" dxfId="477" priority="207">
      <formula>LEN(TRIM(B29))=0</formula>
    </cfRule>
  </conditionalFormatting>
  <conditionalFormatting sqref="C29">
    <cfRule type="duplicateValues" dxfId="476" priority="202"/>
    <cfRule type="containsBlanks" dxfId="475" priority="203">
      <formula>LEN(TRIM(C29))=0</formula>
    </cfRule>
  </conditionalFormatting>
  <conditionalFormatting sqref="D29">
    <cfRule type="duplicateValues" dxfId="474" priority="198"/>
    <cfRule type="containsBlanks" dxfId="473" priority="199">
      <formula>LEN(TRIM(D29))=0</formula>
    </cfRule>
  </conditionalFormatting>
  <conditionalFormatting sqref="D29">
    <cfRule type="duplicateValues" dxfId="472" priority="200"/>
    <cfRule type="containsBlanks" dxfId="471" priority="201">
      <formula>LEN(TRIM(D29))=0</formula>
    </cfRule>
  </conditionalFormatting>
  <conditionalFormatting sqref="E29">
    <cfRule type="duplicateValues" dxfId="470" priority="196"/>
    <cfRule type="containsBlanks" dxfId="469" priority="197">
      <formula>LEN(TRIM(E29))=0</formula>
    </cfRule>
  </conditionalFormatting>
  <conditionalFormatting sqref="B30">
    <cfRule type="duplicateValues" dxfId="468" priority="192"/>
    <cfRule type="containsBlanks" dxfId="467" priority="193">
      <formula>LEN(TRIM(B30))=0</formula>
    </cfRule>
  </conditionalFormatting>
  <conditionalFormatting sqref="B30">
    <cfRule type="duplicateValues" dxfId="466" priority="194"/>
    <cfRule type="containsBlanks" dxfId="465" priority="195">
      <formula>LEN(TRIM(B30))=0</formula>
    </cfRule>
  </conditionalFormatting>
  <conditionalFormatting sqref="C30">
    <cfRule type="duplicateValues" dxfId="464" priority="190"/>
    <cfRule type="containsBlanks" dxfId="463" priority="191">
      <formula>LEN(TRIM(C30))=0</formula>
    </cfRule>
  </conditionalFormatting>
  <conditionalFormatting sqref="D30">
    <cfRule type="duplicateValues" dxfId="462" priority="186"/>
    <cfRule type="containsBlanks" dxfId="461" priority="187">
      <formula>LEN(TRIM(D30))=0</formula>
    </cfRule>
  </conditionalFormatting>
  <conditionalFormatting sqref="D30">
    <cfRule type="duplicateValues" dxfId="460" priority="188"/>
    <cfRule type="containsBlanks" dxfId="459" priority="189">
      <formula>LEN(TRIM(D30))=0</formula>
    </cfRule>
  </conditionalFormatting>
  <conditionalFormatting sqref="E30">
    <cfRule type="duplicateValues" dxfId="458" priority="184"/>
    <cfRule type="containsBlanks" dxfId="457" priority="185">
      <formula>LEN(TRIM(E30))=0</formula>
    </cfRule>
  </conditionalFormatting>
  <conditionalFormatting sqref="B31">
    <cfRule type="duplicateValues" dxfId="456" priority="180"/>
    <cfRule type="containsBlanks" dxfId="455" priority="181">
      <formula>LEN(TRIM(B31))=0</formula>
    </cfRule>
  </conditionalFormatting>
  <conditionalFormatting sqref="B31">
    <cfRule type="duplicateValues" dxfId="454" priority="182"/>
    <cfRule type="containsBlanks" dxfId="453" priority="183">
      <formula>LEN(TRIM(B31))=0</formula>
    </cfRule>
  </conditionalFormatting>
  <conditionalFormatting sqref="C31">
    <cfRule type="duplicateValues" dxfId="452" priority="178"/>
    <cfRule type="containsBlanks" dxfId="451" priority="179">
      <formula>LEN(TRIM(C31))=0</formula>
    </cfRule>
  </conditionalFormatting>
  <conditionalFormatting sqref="D31">
    <cfRule type="duplicateValues" dxfId="450" priority="176"/>
    <cfRule type="containsBlanks" dxfId="449" priority="177">
      <formula>LEN(TRIM(D31))=0</formula>
    </cfRule>
  </conditionalFormatting>
  <conditionalFormatting sqref="E31">
    <cfRule type="duplicateValues" dxfId="448" priority="174"/>
    <cfRule type="containsBlanks" dxfId="447" priority="175">
      <formula>LEN(TRIM(E31))=0</formula>
    </cfRule>
  </conditionalFormatting>
  <conditionalFormatting sqref="B33">
    <cfRule type="duplicateValues" dxfId="446" priority="170"/>
    <cfRule type="containsBlanks" dxfId="445" priority="171">
      <formula>LEN(TRIM(B33))=0</formula>
    </cfRule>
  </conditionalFormatting>
  <conditionalFormatting sqref="B33">
    <cfRule type="duplicateValues" dxfId="444" priority="172"/>
    <cfRule type="containsBlanks" dxfId="443" priority="173">
      <formula>LEN(TRIM(B33))=0</formula>
    </cfRule>
  </conditionalFormatting>
  <conditionalFormatting sqref="C33">
    <cfRule type="duplicateValues" dxfId="442" priority="168"/>
    <cfRule type="containsBlanks" dxfId="441" priority="169">
      <formula>LEN(TRIM(C33))=0</formula>
    </cfRule>
  </conditionalFormatting>
  <conditionalFormatting sqref="D33">
    <cfRule type="duplicateValues" dxfId="440" priority="164"/>
    <cfRule type="containsBlanks" dxfId="439" priority="165">
      <formula>LEN(TRIM(D33))=0</formula>
    </cfRule>
  </conditionalFormatting>
  <conditionalFormatting sqref="D33">
    <cfRule type="duplicateValues" dxfId="438" priority="166"/>
    <cfRule type="containsBlanks" dxfId="437" priority="167">
      <formula>LEN(TRIM(D33))=0</formula>
    </cfRule>
  </conditionalFormatting>
  <conditionalFormatting sqref="E33">
    <cfRule type="duplicateValues" dxfId="436" priority="162"/>
    <cfRule type="containsBlanks" dxfId="435" priority="163">
      <formula>LEN(TRIM(E33))=0</formula>
    </cfRule>
  </conditionalFormatting>
  <conditionalFormatting sqref="B35">
    <cfRule type="duplicateValues" dxfId="434" priority="141"/>
  </conditionalFormatting>
  <conditionalFormatting sqref="B32">
    <cfRule type="duplicateValues" dxfId="433" priority="137"/>
    <cfRule type="containsBlanks" dxfId="432" priority="138">
      <formula>LEN(TRIM(B32))=0</formula>
    </cfRule>
  </conditionalFormatting>
  <conditionalFormatting sqref="B32">
    <cfRule type="duplicateValues" dxfId="431" priority="139"/>
    <cfRule type="containsBlanks" dxfId="430" priority="140">
      <formula>LEN(TRIM(B32))=0</formula>
    </cfRule>
  </conditionalFormatting>
  <conditionalFormatting sqref="C32">
    <cfRule type="duplicateValues" dxfId="429" priority="135"/>
    <cfRule type="containsBlanks" dxfId="428" priority="136">
      <formula>LEN(TRIM(C32))=0</formula>
    </cfRule>
  </conditionalFormatting>
  <conditionalFormatting sqref="D32">
    <cfRule type="duplicateValues" dxfId="427" priority="131"/>
    <cfRule type="containsBlanks" dxfId="426" priority="132">
      <formula>LEN(TRIM(D32))=0</formula>
    </cfRule>
  </conditionalFormatting>
  <conditionalFormatting sqref="D32">
    <cfRule type="duplicateValues" dxfId="425" priority="133"/>
    <cfRule type="containsBlanks" dxfId="424" priority="134">
      <formula>LEN(TRIM(D32))=0</formula>
    </cfRule>
  </conditionalFormatting>
  <conditionalFormatting sqref="E32">
    <cfRule type="duplicateValues" dxfId="423" priority="129"/>
    <cfRule type="containsBlanks" dxfId="422" priority="130">
      <formula>LEN(TRIM(E32))=0</formula>
    </cfRule>
  </conditionalFormatting>
  <conditionalFormatting sqref="B33">
    <cfRule type="duplicateValues" dxfId="421" priority="125"/>
    <cfRule type="containsBlanks" dxfId="420" priority="126">
      <formula>LEN(TRIM(B33))=0</formula>
    </cfRule>
  </conditionalFormatting>
  <conditionalFormatting sqref="B33">
    <cfRule type="duplicateValues" dxfId="419" priority="127"/>
    <cfRule type="containsBlanks" dxfId="418" priority="128">
      <formula>LEN(TRIM(B33))=0</formula>
    </cfRule>
  </conditionalFormatting>
  <conditionalFormatting sqref="C33">
    <cfRule type="duplicateValues" dxfId="417" priority="123"/>
    <cfRule type="containsBlanks" dxfId="416" priority="124">
      <formula>LEN(TRIM(C33))=0</formula>
    </cfRule>
  </conditionalFormatting>
  <conditionalFormatting sqref="D33">
    <cfRule type="duplicateValues" dxfId="415" priority="121"/>
    <cfRule type="containsBlanks" dxfId="414" priority="122">
      <formula>LEN(TRIM(D33))=0</formula>
    </cfRule>
  </conditionalFormatting>
  <conditionalFormatting sqref="E33">
    <cfRule type="duplicateValues" dxfId="413" priority="119"/>
    <cfRule type="containsBlanks" dxfId="412" priority="120">
      <formula>LEN(TRIM(E33))=0</formula>
    </cfRule>
  </conditionalFormatting>
  <conditionalFormatting sqref="B34">
    <cfRule type="duplicateValues" dxfId="411" priority="117"/>
    <cfRule type="containsBlanks" dxfId="410" priority="118">
      <formula>LEN(TRIM(B34))=0</formula>
    </cfRule>
  </conditionalFormatting>
  <conditionalFormatting sqref="C34">
    <cfRule type="duplicateValues" dxfId="409" priority="115"/>
    <cfRule type="containsBlanks" dxfId="408" priority="116">
      <formula>LEN(TRIM(C34))=0</formula>
    </cfRule>
  </conditionalFormatting>
  <conditionalFormatting sqref="E34">
    <cfRule type="duplicateValues" dxfId="407" priority="113"/>
    <cfRule type="containsBlanks" dxfId="406" priority="114">
      <formula>LEN(TRIM(E34))=0</formula>
    </cfRule>
  </conditionalFormatting>
  <conditionalFormatting sqref="D34">
    <cfRule type="duplicateValues" dxfId="405" priority="111"/>
    <cfRule type="containsBlanks" dxfId="404" priority="112">
      <formula>LEN(TRIM(D34))=0</formula>
    </cfRule>
  </conditionalFormatting>
  <conditionalFormatting sqref="B36">
    <cfRule type="duplicateValues" dxfId="403" priority="63"/>
    <cfRule type="containsBlanks" dxfId="402" priority="64">
      <formula>LEN(TRIM(B36))=0</formula>
    </cfRule>
  </conditionalFormatting>
  <conditionalFormatting sqref="C36">
    <cfRule type="duplicateValues" dxfId="401" priority="61"/>
    <cfRule type="containsBlanks" dxfId="400" priority="62">
      <formula>LEN(TRIM(C36))=0</formula>
    </cfRule>
  </conditionalFormatting>
  <conditionalFormatting sqref="D36">
    <cfRule type="duplicateValues" dxfId="399" priority="59"/>
    <cfRule type="containsBlanks" dxfId="398" priority="60">
      <formula>LEN(TRIM(D36))=0</formula>
    </cfRule>
  </conditionalFormatting>
  <conditionalFormatting sqref="E36">
    <cfRule type="duplicateValues" dxfId="397" priority="57"/>
    <cfRule type="containsBlanks" dxfId="396" priority="58">
      <formula>LEN(TRIM(E36))=0</formula>
    </cfRule>
  </conditionalFormatting>
  <conditionalFormatting sqref="B37">
    <cfRule type="duplicateValues" dxfId="395" priority="55"/>
    <cfRule type="containsBlanks" dxfId="394" priority="56">
      <formula>LEN(TRIM(B37))=0</formula>
    </cfRule>
  </conditionalFormatting>
  <conditionalFormatting sqref="C37">
    <cfRule type="duplicateValues" dxfId="393" priority="53"/>
    <cfRule type="containsBlanks" dxfId="392" priority="54">
      <formula>LEN(TRIM(C37))=0</formula>
    </cfRule>
  </conditionalFormatting>
  <conditionalFormatting sqref="D37">
    <cfRule type="duplicateValues" dxfId="391" priority="51"/>
    <cfRule type="containsBlanks" dxfId="390" priority="52">
      <formula>LEN(TRIM(D37))=0</formula>
    </cfRule>
  </conditionalFormatting>
  <conditionalFormatting sqref="E37">
    <cfRule type="duplicateValues" dxfId="389" priority="49"/>
    <cfRule type="containsBlanks" dxfId="388" priority="50">
      <formula>LEN(TRIM(E37))=0</formula>
    </cfRule>
  </conditionalFormatting>
  <conditionalFormatting sqref="B38">
    <cfRule type="duplicateValues" dxfId="387" priority="47"/>
    <cfRule type="containsBlanks" dxfId="386" priority="48">
      <formula>LEN(TRIM(B38))=0</formula>
    </cfRule>
  </conditionalFormatting>
  <conditionalFormatting sqref="C38">
    <cfRule type="duplicateValues" dxfId="385" priority="45"/>
    <cfRule type="containsBlanks" dxfId="384" priority="46">
      <formula>LEN(TRIM(C38))=0</formula>
    </cfRule>
  </conditionalFormatting>
  <conditionalFormatting sqref="D38">
    <cfRule type="duplicateValues" dxfId="383" priority="43"/>
    <cfRule type="containsBlanks" dxfId="382" priority="44">
      <formula>LEN(TRIM(D38))=0</formula>
    </cfRule>
  </conditionalFormatting>
  <conditionalFormatting sqref="E38">
    <cfRule type="duplicateValues" dxfId="381" priority="41"/>
    <cfRule type="containsBlanks" dxfId="380" priority="42">
      <formula>LEN(TRIM(E38))=0</formula>
    </cfRule>
  </conditionalFormatting>
  <conditionalFormatting sqref="B39">
    <cfRule type="duplicateValues" dxfId="379" priority="39"/>
    <cfRule type="containsBlanks" dxfId="378" priority="40">
      <formula>LEN(TRIM(B39))=0</formula>
    </cfRule>
  </conditionalFormatting>
  <conditionalFormatting sqref="C39">
    <cfRule type="duplicateValues" dxfId="377" priority="37"/>
    <cfRule type="containsBlanks" dxfId="376" priority="38">
      <formula>LEN(TRIM(C39))=0</formula>
    </cfRule>
  </conditionalFormatting>
  <conditionalFormatting sqref="D39">
    <cfRule type="duplicateValues" dxfId="375" priority="35"/>
    <cfRule type="containsBlanks" dxfId="374" priority="36">
      <formula>LEN(TRIM(D39))=0</formula>
    </cfRule>
  </conditionalFormatting>
  <conditionalFormatting sqref="E39">
    <cfRule type="duplicateValues" dxfId="373" priority="33"/>
    <cfRule type="containsBlanks" dxfId="372" priority="34">
      <formula>LEN(TRIM(E39))=0</formula>
    </cfRule>
  </conditionalFormatting>
  <conditionalFormatting sqref="B40">
    <cfRule type="duplicateValues" dxfId="371" priority="31"/>
    <cfRule type="containsBlanks" dxfId="370" priority="32">
      <formula>LEN(TRIM(B40))=0</formula>
    </cfRule>
  </conditionalFormatting>
  <conditionalFormatting sqref="C40">
    <cfRule type="duplicateValues" dxfId="369" priority="29"/>
    <cfRule type="containsBlanks" dxfId="368" priority="30">
      <formula>LEN(TRIM(C40))=0</formula>
    </cfRule>
  </conditionalFormatting>
  <conditionalFormatting sqref="D40">
    <cfRule type="duplicateValues" dxfId="367" priority="27"/>
    <cfRule type="containsBlanks" dxfId="366" priority="28">
      <formula>LEN(TRIM(D40))=0</formula>
    </cfRule>
  </conditionalFormatting>
  <conditionalFormatting sqref="E40">
    <cfRule type="duplicateValues" dxfId="365" priority="25"/>
    <cfRule type="containsBlanks" dxfId="364" priority="26">
      <formula>LEN(TRIM(E40))=0</formula>
    </cfRule>
  </conditionalFormatting>
  <conditionalFormatting sqref="B41">
    <cfRule type="duplicateValues" dxfId="363" priority="23"/>
    <cfRule type="containsBlanks" dxfId="362" priority="24">
      <formula>LEN(TRIM(B41))=0</formula>
    </cfRule>
  </conditionalFormatting>
  <conditionalFormatting sqref="C41">
    <cfRule type="duplicateValues" dxfId="361" priority="21"/>
    <cfRule type="containsBlanks" dxfId="360" priority="22">
      <formula>LEN(TRIM(C41))=0</formula>
    </cfRule>
  </conditionalFormatting>
  <conditionalFormatting sqref="D41">
    <cfRule type="duplicateValues" dxfId="359" priority="19"/>
    <cfRule type="containsBlanks" dxfId="358" priority="20">
      <formula>LEN(TRIM(D41))=0</formula>
    </cfRule>
  </conditionalFormatting>
  <conditionalFormatting sqref="E41">
    <cfRule type="duplicateValues" dxfId="357" priority="17"/>
    <cfRule type="containsBlanks" dxfId="356" priority="18">
      <formula>LEN(TRIM(E41))=0</formula>
    </cfRule>
  </conditionalFormatting>
  <conditionalFormatting sqref="B42">
    <cfRule type="duplicateValues" dxfId="355" priority="15"/>
    <cfRule type="containsBlanks" dxfId="354" priority="16">
      <formula>LEN(TRIM(B42))=0</formula>
    </cfRule>
  </conditionalFormatting>
  <conditionalFormatting sqref="C42">
    <cfRule type="duplicateValues" dxfId="353" priority="13"/>
    <cfRule type="containsBlanks" dxfId="352" priority="14">
      <formula>LEN(TRIM(C42))=0</formula>
    </cfRule>
  </conditionalFormatting>
  <conditionalFormatting sqref="D42">
    <cfRule type="duplicateValues" dxfId="351" priority="11"/>
    <cfRule type="containsBlanks" dxfId="350" priority="12">
      <formula>LEN(TRIM(D42))=0</formula>
    </cfRule>
  </conditionalFormatting>
  <conditionalFormatting sqref="E42">
    <cfRule type="duplicateValues" dxfId="349" priority="9"/>
    <cfRule type="containsBlanks" dxfId="348" priority="10">
      <formula>LEN(TRIM(E42))=0</formula>
    </cfRule>
  </conditionalFormatting>
  <conditionalFormatting sqref="B43">
    <cfRule type="duplicateValues" dxfId="347" priority="7"/>
    <cfRule type="containsBlanks" dxfId="346" priority="8">
      <formula>LEN(TRIM(B43))=0</formula>
    </cfRule>
  </conditionalFormatting>
  <conditionalFormatting sqref="C43">
    <cfRule type="duplicateValues" dxfId="345" priority="5"/>
    <cfRule type="containsBlanks" dxfId="344" priority="6">
      <formula>LEN(TRIM(C43))=0</formula>
    </cfRule>
  </conditionalFormatting>
  <conditionalFormatting sqref="D43">
    <cfRule type="duplicateValues" dxfId="343" priority="3"/>
    <cfRule type="containsBlanks" dxfId="342" priority="4">
      <formula>LEN(TRIM(D43))=0</formula>
    </cfRule>
  </conditionalFormatting>
  <conditionalFormatting sqref="E43">
    <cfRule type="duplicateValues" dxfId="341" priority="1"/>
    <cfRule type="containsBlanks" dxfId="340" priority="2">
      <formula>LEN(TRIM(E43))=0</formula>
    </cfRule>
  </conditionalFormatting>
  <conditionalFormatting sqref="G25">
    <cfRule type="duplicateValues" dxfId="339" priority="2916"/>
    <cfRule type="containsBlanks" dxfId="338" priority="2917">
      <formula>LEN(TRIM(G25))=0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40003-0CAF-4C0C-9F05-7EC4A6F9AB96}">
  <sheetPr codeName="Sheet5">
    <tabColor theme="9" tint="0.39997558519241921"/>
  </sheetPr>
  <dimension ref="A1:R41"/>
  <sheetViews>
    <sheetView topLeftCell="A10" workbookViewId="0">
      <selection activeCell="E26" sqref="E26"/>
    </sheetView>
  </sheetViews>
  <sheetFormatPr defaultRowHeight="15" x14ac:dyDescent="0.25"/>
  <cols>
    <col min="1" max="1" width="19.7109375" style="1" bestFit="1" customWidth="1"/>
    <col min="2" max="5" width="29.7109375" style="1" customWidth="1"/>
    <col min="6" max="7" width="29.42578125" style="1" customWidth="1"/>
    <col min="8" max="8" width="24.5703125" style="1" bestFit="1" customWidth="1"/>
    <col min="9" max="9" width="25" style="1" bestFit="1" customWidth="1"/>
    <col min="10" max="10" width="3" style="1" bestFit="1" customWidth="1"/>
    <col min="11" max="11" width="28.85546875" style="1" bestFit="1" customWidth="1"/>
    <col min="12" max="12" width="2.5703125" style="1" bestFit="1" customWidth="1"/>
    <col min="13" max="13" width="40.42578125" style="1" bestFit="1" customWidth="1"/>
    <col min="14" max="14" width="2.5703125" style="1" bestFit="1" customWidth="1"/>
    <col min="15" max="15" width="28.5703125" style="1" bestFit="1" customWidth="1"/>
    <col min="16" max="16" width="2.5703125" style="1" bestFit="1" customWidth="1"/>
    <col min="17" max="17" width="35.7109375" style="1" bestFit="1" customWidth="1"/>
    <col min="18" max="18" width="2.5703125" style="1" bestFit="1" customWidth="1"/>
    <col min="19" max="16384" width="9.140625" style="1"/>
  </cols>
  <sheetData>
    <row r="1" spans="1:18" ht="15.75" thickBot="1" x14ac:dyDescent="0.3"/>
    <row r="2" spans="1:18" ht="21.75" thickBot="1" x14ac:dyDescent="0.3">
      <c r="A2" s="229"/>
      <c r="B2" s="135" t="s">
        <v>33</v>
      </c>
      <c r="C2" s="136" t="s">
        <v>34</v>
      </c>
      <c r="D2" s="136" t="s">
        <v>35</v>
      </c>
      <c r="E2" s="137" t="s">
        <v>36</v>
      </c>
      <c r="F2" s="135" t="s">
        <v>37</v>
      </c>
      <c r="G2" s="138" t="s">
        <v>366</v>
      </c>
      <c r="H2" s="171"/>
      <c r="J2" s="1">
        <v>1</v>
      </c>
      <c r="K2" s="40" t="s">
        <v>182</v>
      </c>
      <c r="L2" s="252">
        <f>COUNTIF($B$13:$I$22,"*U6 Lindfield Stags*")</f>
        <v>4</v>
      </c>
      <c r="M2" s="41" t="s">
        <v>185</v>
      </c>
      <c r="N2" s="252">
        <f>COUNTIF($B$13:$I$22,"*U7 Lindfield Stags*")</f>
        <v>4</v>
      </c>
      <c r="O2" s="41" t="s">
        <v>188</v>
      </c>
      <c r="P2" s="252">
        <f>COUNTIF($B$25:$E$37,"*U8 Lindfield Stags*")</f>
        <v>4</v>
      </c>
      <c r="Q2" s="41" t="s">
        <v>191</v>
      </c>
      <c r="R2" s="252">
        <f>COUNTIF($A$25:$E$41,"*U9 Lindfield Stags*")</f>
        <v>4</v>
      </c>
    </row>
    <row r="3" spans="1:18" ht="21.75" thickBot="1" x14ac:dyDescent="0.3">
      <c r="A3" s="230" t="s">
        <v>39</v>
      </c>
      <c r="B3" s="192">
        <v>3</v>
      </c>
      <c r="C3" s="193">
        <v>3</v>
      </c>
      <c r="D3" s="193">
        <v>3</v>
      </c>
      <c r="E3" s="194">
        <v>2</v>
      </c>
      <c r="F3" s="195">
        <f t="shared" ref="F3" si="0">SUM(B3:E3)</f>
        <v>11</v>
      </c>
      <c r="G3" s="153"/>
      <c r="H3" s="130" t="s">
        <v>40</v>
      </c>
      <c r="J3" s="1">
        <v>2</v>
      </c>
      <c r="K3" s="40" t="s">
        <v>183</v>
      </c>
      <c r="L3" s="252">
        <f>COUNTIF($B$13:$I$22,"*U6 Lindfield Bucks*")</f>
        <v>4</v>
      </c>
      <c r="M3" s="41" t="s">
        <v>186</v>
      </c>
      <c r="N3" s="252">
        <f>COUNTIF($B$13:$I$22,"*U7 Lindfield Bucks*")</f>
        <v>4</v>
      </c>
      <c r="O3" s="41" t="s">
        <v>189</v>
      </c>
      <c r="P3" s="252">
        <f>COUNTIF($B$25:$E$37,"*U8 Lindfield Bucks*")</f>
        <v>4</v>
      </c>
      <c r="Q3" s="41" t="s">
        <v>192</v>
      </c>
      <c r="R3" s="252">
        <f>COUNTIF($A$25:$E$41,"*U9 Lindfield Bucks*")</f>
        <v>4</v>
      </c>
    </row>
    <row r="4" spans="1:18" ht="21" x14ac:dyDescent="0.25">
      <c r="A4" s="223" t="s">
        <v>87</v>
      </c>
      <c r="B4" s="165">
        <v>2</v>
      </c>
      <c r="C4" s="165">
        <v>0</v>
      </c>
      <c r="D4" s="165">
        <v>2</v>
      </c>
      <c r="E4" s="166">
        <v>3</v>
      </c>
      <c r="F4" s="164">
        <f>SUM(B4:E4)</f>
        <v>7</v>
      </c>
      <c r="G4" s="163">
        <v>25.8</v>
      </c>
      <c r="H4" s="133" t="s">
        <v>22</v>
      </c>
      <c r="J4" s="1">
        <v>3</v>
      </c>
      <c r="K4" s="40" t="s">
        <v>184</v>
      </c>
      <c r="L4" s="252">
        <f>COUNTIF($B$13:$I$22,"*U6 Lindfield Elks*")</f>
        <v>4</v>
      </c>
      <c r="M4" s="41" t="s">
        <v>187</v>
      </c>
      <c r="N4" s="252">
        <f>COUNTIF($B$13:$I$22,"*U7 Lindfield Elks*")</f>
        <v>4</v>
      </c>
      <c r="O4" s="41" t="s">
        <v>190</v>
      </c>
      <c r="P4" s="252">
        <f>COUNTIF($B$25:$E$37,"*U8 Lindfield Elks*")</f>
        <v>4</v>
      </c>
      <c r="Q4" s="29" t="s">
        <v>267</v>
      </c>
      <c r="R4" s="252">
        <f>COUNTIF($A$25:$E$41,"*U9 Newport Sharks *")</f>
        <v>4</v>
      </c>
    </row>
    <row r="5" spans="1:18" ht="21" x14ac:dyDescent="0.35">
      <c r="A5" s="231" t="s">
        <v>117</v>
      </c>
      <c r="B5" s="183">
        <v>1</v>
      </c>
      <c r="C5" s="184">
        <v>1</v>
      </c>
      <c r="D5" s="184">
        <v>1</v>
      </c>
      <c r="E5" s="185">
        <v>1</v>
      </c>
      <c r="F5" s="186">
        <f t="shared" ref="F5:F6" si="1">SUM(B5:E5)</f>
        <v>4</v>
      </c>
      <c r="G5" s="163">
        <v>19.2</v>
      </c>
      <c r="H5" s="133" t="s">
        <v>454</v>
      </c>
      <c r="J5" s="1">
        <v>4</v>
      </c>
      <c r="K5" s="28" t="s">
        <v>285</v>
      </c>
      <c r="L5" s="252">
        <f>COUNTIF($B$13:$I$22,"*U6 Newport Sharks *")</f>
        <v>4</v>
      </c>
      <c r="M5" s="121" t="s">
        <v>440</v>
      </c>
      <c r="N5" s="252">
        <f>COUNTIF($B$13:$I$22,"*U7 Bondi*")</f>
        <v>4</v>
      </c>
      <c r="O5" s="41" t="s">
        <v>456</v>
      </c>
      <c r="P5" s="252">
        <f>COUNTIF($B$25:$E$37,"*U8 Newport Sharks*")</f>
        <v>4</v>
      </c>
      <c r="Q5" s="29" t="s">
        <v>266</v>
      </c>
      <c r="R5" s="252">
        <f>COUNTIF($A$25:$E$41,"*U9 Newport Breakers *")</f>
        <v>4</v>
      </c>
    </row>
    <row r="6" spans="1:18" ht="21" x14ac:dyDescent="0.35">
      <c r="A6" s="223" t="s">
        <v>57</v>
      </c>
      <c r="B6" s="165">
        <v>1</v>
      </c>
      <c r="C6" s="165">
        <v>1</v>
      </c>
      <c r="D6" s="165">
        <v>1</v>
      </c>
      <c r="E6" s="166">
        <v>1</v>
      </c>
      <c r="F6" s="162">
        <f t="shared" si="1"/>
        <v>4</v>
      </c>
      <c r="G6" s="167">
        <v>66.7</v>
      </c>
      <c r="H6" s="133" t="s">
        <v>53</v>
      </c>
      <c r="J6" s="1">
        <v>5</v>
      </c>
      <c r="K6" s="28" t="s">
        <v>284</v>
      </c>
      <c r="L6" s="252">
        <f>COUNTIF($B$13:$I$22,"*U6 Newport Dolphins *")</f>
        <v>4</v>
      </c>
      <c r="M6" s="32" t="s">
        <v>296</v>
      </c>
      <c r="N6" s="252">
        <f>COUNTIF($B$13:$I$22,"*U7 Blue Mountains*")</f>
        <v>4</v>
      </c>
      <c r="O6" s="29" t="s">
        <v>286</v>
      </c>
      <c r="P6" s="252">
        <f>COUNTIF($B$25:$E$37,"*U8 Newport Breakers *")</f>
        <v>4</v>
      </c>
      <c r="Q6" s="29" t="s">
        <v>265</v>
      </c>
      <c r="R6" s="252">
        <f>COUNTIF($A$25:$E$41,"*U9 Newport Dolphins *")</f>
        <v>4</v>
      </c>
    </row>
    <row r="7" spans="1:18" ht="21" x14ac:dyDescent="0.35">
      <c r="A7" s="231" t="s">
        <v>90</v>
      </c>
      <c r="B7" s="183">
        <v>0</v>
      </c>
      <c r="C7" s="184">
        <v>1</v>
      </c>
      <c r="D7" s="184">
        <v>1</v>
      </c>
      <c r="E7" s="185">
        <v>1</v>
      </c>
      <c r="F7" s="196">
        <f t="shared" ref="F7" si="2">SUM(B7:E7)</f>
        <v>3</v>
      </c>
      <c r="G7" s="163">
        <v>14.4</v>
      </c>
      <c r="H7" s="133" t="s">
        <v>22</v>
      </c>
      <c r="J7" s="1">
        <v>6</v>
      </c>
      <c r="K7" s="121" t="s">
        <v>439</v>
      </c>
      <c r="L7" s="252">
        <f>COUNTIF($B$13:$I$22,"*U6 Bondi*")</f>
        <v>4</v>
      </c>
      <c r="M7" s="12" t="s">
        <v>280</v>
      </c>
      <c r="N7" s="252">
        <f>COUNTIF($B$13:$I$22,"*U7 Wakehurst*")</f>
        <v>4</v>
      </c>
      <c r="O7" s="121" t="s">
        <v>441</v>
      </c>
      <c r="P7" s="252">
        <f>COUNTIF($B$25:$E$37,"*U8 Bondi*")</f>
        <v>4</v>
      </c>
      <c r="Q7" s="121" t="s">
        <v>442</v>
      </c>
      <c r="R7" s="252">
        <f>COUNTIF($A$25:$E$41,"*U9 Bondi*")</f>
        <v>4</v>
      </c>
    </row>
    <row r="8" spans="1:18" ht="21.75" thickBot="1" x14ac:dyDescent="0.4">
      <c r="A8" s="232"/>
      <c r="B8" s="160">
        <f>SUM(B3:B7)</f>
        <v>7</v>
      </c>
      <c r="C8" s="160">
        <f>SUM(C3:C7)</f>
        <v>6</v>
      </c>
      <c r="D8" s="160">
        <f>SUM(D3:D7)</f>
        <v>8</v>
      </c>
      <c r="E8" s="161">
        <f>SUM(E3:E7)</f>
        <v>8</v>
      </c>
      <c r="F8" s="169">
        <f>SUM(F3:F7)</f>
        <v>29</v>
      </c>
      <c r="G8" s="188"/>
      <c r="H8" s="171"/>
      <c r="J8" s="1">
        <v>7</v>
      </c>
      <c r="K8" s="32" t="s">
        <v>295</v>
      </c>
      <c r="L8" s="252">
        <f>COUNTIF($B$13:$I$22,"*U6 Blue Mountains*")</f>
        <v>4</v>
      </c>
      <c r="M8" s="46"/>
      <c r="N8" s="252"/>
      <c r="O8" s="32" t="s">
        <v>297</v>
      </c>
      <c r="P8" s="252">
        <f>COUNTIF($B$25:$E$37,"*U8 Blue Mountains*")</f>
        <v>4</v>
      </c>
      <c r="Q8" s="32" t="s">
        <v>298</v>
      </c>
      <c r="R8" s="252">
        <f>COUNTIF($A$25:$E$41,"*U9 Blue Mountains*")</f>
        <v>4</v>
      </c>
    </row>
    <row r="9" spans="1:18" ht="21" x14ac:dyDescent="0.35">
      <c r="A9" s="2"/>
      <c r="B9" s="4"/>
      <c r="C9" s="4"/>
      <c r="D9" s="4"/>
      <c r="E9" s="5"/>
      <c r="F9" s="6"/>
      <c r="J9" s="1">
        <v>8</v>
      </c>
      <c r="K9" s="31"/>
      <c r="L9" s="252"/>
      <c r="M9" s="46"/>
      <c r="N9" s="252"/>
      <c r="O9" s="12" t="s">
        <v>281</v>
      </c>
      <c r="P9" s="252">
        <f>COUNTIF($B$25:$E$37,"*U8 Wakehurst*")</f>
        <v>4</v>
      </c>
      <c r="Q9" s="12" t="s">
        <v>282</v>
      </c>
      <c r="R9" s="252">
        <f>COUNTIF($A$25:$E$41,"*U9 Wakehurst*")</f>
        <v>4</v>
      </c>
    </row>
    <row r="10" spans="1:18" ht="19.5" thickBot="1" x14ac:dyDescent="0.35">
      <c r="A10" s="3"/>
      <c r="B10" s="7"/>
      <c r="C10" s="7"/>
      <c r="D10" s="7"/>
      <c r="E10" s="8"/>
      <c r="F10" s="9"/>
    </row>
    <row r="11" spans="1:18" ht="15.75" thickBot="1" x14ac:dyDescent="0.3"/>
    <row r="12" spans="1:18" ht="15.75" thickBot="1" x14ac:dyDescent="0.3">
      <c r="A12" s="123" t="s">
        <v>430</v>
      </c>
      <c r="B12" s="301" t="s">
        <v>431</v>
      </c>
      <c r="C12" s="302"/>
      <c r="D12" s="301" t="s">
        <v>432</v>
      </c>
      <c r="E12" s="302"/>
      <c r="F12" s="301" t="s">
        <v>433</v>
      </c>
      <c r="G12" s="302"/>
      <c r="H12" s="301" t="s">
        <v>434</v>
      </c>
      <c r="I12" s="302"/>
    </row>
    <row r="13" spans="1:18" ht="21" x14ac:dyDescent="0.35">
      <c r="A13" s="124">
        <v>0.375</v>
      </c>
      <c r="B13" s="40" t="s">
        <v>182</v>
      </c>
      <c r="C13" s="32" t="s">
        <v>295</v>
      </c>
      <c r="D13" s="40" t="s">
        <v>183</v>
      </c>
      <c r="E13" s="121" t="s">
        <v>439</v>
      </c>
      <c r="F13" s="41"/>
      <c r="G13" s="121"/>
      <c r="H13" s="29"/>
      <c r="I13" s="29"/>
    </row>
    <row r="14" spans="1:18" ht="21" x14ac:dyDescent="0.35">
      <c r="A14" s="125">
        <v>0.3888888888888889</v>
      </c>
      <c r="B14" s="40" t="s">
        <v>184</v>
      </c>
      <c r="C14" s="28" t="s">
        <v>284</v>
      </c>
      <c r="D14" s="28" t="s">
        <v>285</v>
      </c>
      <c r="E14" s="32" t="s">
        <v>295</v>
      </c>
      <c r="F14" s="41" t="s">
        <v>186</v>
      </c>
      <c r="G14" s="32" t="s">
        <v>296</v>
      </c>
      <c r="H14" s="41" t="s">
        <v>185</v>
      </c>
      <c r="I14" s="121" t="s">
        <v>440</v>
      </c>
    </row>
    <row r="15" spans="1:18" ht="21" x14ac:dyDescent="0.35">
      <c r="A15" s="125">
        <v>0.40277777777777773</v>
      </c>
      <c r="B15" s="40" t="s">
        <v>182</v>
      </c>
      <c r="C15" s="121" t="s">
        <v>439</v>
      </c>
      <c r="D15" s="40" t="s">
        <v>183</v>
      </c>
      <c r="E15" s="28" t="s">
        <v>284</v>
      </c>
      <c r="F15" s="41" t="s">
        <v>185</v>
      </c>
      <c r="G15" s="32" t="s">
        <v>296</v>
      </c>
      <c r="H15" s="41" t="s">
        <v>187</v>
      </c>
      <c r="I15" s="12" t="s">
        <v>280</v>
      </c>
    </row>
    <row r="16" spans="1:18" ht="21" x14ac:dyDescent="0.35">
      <c r="A16" s="125">
        <v>0.41666666666666669</v>
      </c>
      <c r="B16" s="40" t="s">
        <v>184</v>
      </c>
      <c r="C16" s="32" t="s">
        <v>295</v>
      </c>
      <c r="D16" s="40" t="s">
        <v>182</v>
      </c>
      <c r="E16" s="28" t="s">
        <v>284</v>
      </c>
      <c r="F16" s="41" t="s">
        <v>187</v>
      </c>
      <c r="G16" s="121" t="s">
        <v>440</v>
      </c>
      <c r="H16" s="41" t="s">
        <v>186</v>
      </c>
      <c r="I16" s="12" t="s">
        <v>280</v>
      </c>
    </row>
    <row r="17" spans="1:9" ht="21" x14ac:dyDescent="0.35">
      <c r="A17" s="125">
        <v>0.43055555555555558</v>
      </c>
      <c r="B17" s="28" t="s">
        <v>285</v>
      </c>
      <c r="C17" s="121" t="s">
        <v>439</v>
      </c>
      <c r="D17" s="40" t="s">
        <v>183</v>
      </c>
      <c r="E17" s="32" t="s">
        <v>295</v>
      </c>
      <c r="F17" s="41" t="s">
        <v>186</v>
      </c>
      <c r="G17" s="121" t="s">
        <v>440</v>
      </c>
      <c r="H17" s="41" t="s">
        <v>185</v>
      </c>
      <c r="I17" s="12" t="s">
        <v>280</v>
      </c>
    </row>
    <row r="18" spans="1:9" ht="21" x14ac:dyDescent="0.35">
      <c r="A18" s="125">
        <v>0.44444444444444442</v>
      </c>
      <c r="B18" s="40" t="s">
        <v>184</v>
      </c>
      <c r="C18" s="121" t="s">
        <v>439</v>
      </c>
      <c r="D18" s="28" t="s">
        <v>285</v>
      </c>
      <c r="E18" s="28" t="s">
        <v>284</v>
      </c>
      <c r="F18" s="41" t="s">
        <v>185</v>
      </c>
      <c r="G18" s="121" t="s">
        <v>440</v>
      </c>
      <c r="H18" s="41" t="s">
        <v>187</v>
      </c>
      <c r="I18" s="32" t="s">
        <v>296</v>
      </c>
    </row>
    <row r="19" spans="1:9" ht="23.25" x14ac:dyDescent="0.25">
      <c r="A19" s="126">
        <v>0.45833333333333331</v>
      </c>
      <c r="B19" s="309" t="s">
        <v>437</v>
      </c>
      <c r="C19" s="310"/>
      <c r="D19" s="310"/>
      <c r="E19" s="310"/>
      <c r="F19" s="310"/>
      <c r="G19" s="310"/>
      <c r="H19" s="310"/>
      <c r="I19" s="311"/>
    </row>
    <row r="20" spans="1:9" ht="21" x14ac:dyDescent="0.35">
      <c r="A20" s="125">
        <v>0.4861111111111111</v>
      </c>
      <c r="B20" s="40" t="s">
        <v>182</v>
      </c>
      <c r="C20" s="28" t="s">
        <v>285</v>
      </c>
      <c r="D20" s="40" t="s">
        <v>183</v>
      </c>
      <c r="E20" s="40" t="s">
        <v>184</v>
      </c>
      <c r="F20" s="41" t="s">
        <v>187</v>
      </c>
      <c r="G20" s="12" t="s">
        <v>280</v>
      </c>
      <c r="H20" s="41" t="s">
        <v>186</v>
      </c>
      <c r="I20" s="32" t="s">
        <v>296</v>
      </c>
    </row>
    <row r="21" spans="1:9" ht="21" x14ac:dyDescent="0.35">
      <c r="A21" s="125">
        <v>0.5</v>
      </c>
      <c r="B21" s="22"/>
      <c r="C21" s="46"/>
      <c r="D21" s="32"/>
      <c r="E21" s="23"/>
      <c r="F21" s="12"/>
      <c r="G21" s="12"/>
      <c r="H21" s="12"/>
      <c r="I21" s="12"/>
    </row>
    <row r="22" spans="1:9" ht="21" x14ac:dyDescent="0.35">
      <c r="A22" s="125">
        <v>0.51388888888888895</v>
      </c>
      <c r="B22" s="28"/>
      <c r="C22" s="32"/>
      <c r="D22" s="12"/>
      <c r="E22" s="32"/>
      <c r="F22" s="12"/>
      <c r="G22" s="12"/>
      <c r="H22" s="12"/>
      <c r="I22" s="12"/>
    </row>
    <row r="23" spans="1:9" ht="15.75" thickBot="1" x14ac:dyDescent="0.3"/>
    <row r="24" spans="1:9" ht="15.75" thickBot="1" x14ac:dyDescent="0.3">
      <c r="A24" s="259" t="s">
        <v>430</v>
      </c>
      <c r="B24" s="314" t="s">
        <v>435</v>
      </c>
      <c r="C24" s="315"/>
      <c r="D24" s="314" t="s">
        <v>436</v>
      </c>
      <c r="E24" s="315"/>
    </row>
    <row r="25" spans="1:9" ht="21" x14ac:dyDescent="0.35">
      <c r="A25" s="260">
        <v>0.33333333333333331</v>
      </c>
      <c r="B25" s="279" t="s">
        <v>188</v>
      </c>
      <c r="C25" s="263" t="s">
        <v>281</v>
      </c>
      <c r="D25" s="279" t="s">
        <v>189</v>
      </c>
      <c r="E25" s="280" t="s">
        <v>297</v>
      </c>
    </row>
    <row r="26" spans="1:9" ht="21" x14ac:dyDescent="0.35">
      <c r="A26" s="265">
        <v>0.34722222222222227</v>
      </c>
      <c r="B26" s="41" t="s">
        <v>190</v>
      </c>
      <c r="C26" s="121" t="s">
        <v>441</v>
      </c>
      <c r="D26" s="41" t="s">
        <v>456</v>
      </c>
      <c r="E26" s="281" t="s">
        <v>286</v>
      </c>
    </row>
    <row r="27" spans="1:9" ht="21" x14ac:dyDescent="0.35">
      <c r="A27" s="265">
        <v>0.3611111111111111</v>
      </c>
      <c r="B27" s="41" t="s">
        <v>188</v>
      </c>
      <c r="C27" s="32" t="s">
        <v>297</v>
      </c>
      <c r="D27" s="41" t="s">
        <v>189</v>
      </c>
      <c r="E27" s="282" t="s">
        <v>441</v>
      </c>
    </row>
    <row r="28" spans="1:9" ht="21" x14ac:dyDescent="0.25">
      <c r="A28" s="265">
        <v>0.375</v>
      </c>
      <c r="B28" s="41" t="s">
        <v>190</v>
      </c>
      <c r="C28" s="29" t="s">
        <v>286</v>
      </c>
      <c r="D28" s="41" t="s">
        <v>456</v>
      </c>
      <c r="E28" s="266" t="s">
        <v>281</v>
      </c>
    </row>
    <row r="29" spans="1:9" ht="21" x14ac:dyDescent="0.35">
      <c r="A29" s="265">
        <v>0.3888888888888889</v>
      </c>
      <c r="B29" s="41" t="s">
        <v>188</v>
      </c>
      <c r="C29" s="121" t="s">
        <v>441</v>
      </c>
      <c r="D29" s="41" t="s">
        <v>189</v>
      </c>
      <c r="E29" s="281" t="s">
        <v>286</v>
      </c>
    </row>
    <row r="30" spans="1:9" ht="21" x14ac:dyDescent="0.35">
      <c r="A30" s="265">
        <v>0.40277777777777773</v>
      </c>
      <c r="B30" s="41" t="s">
        <v>190</v>
      </c>
      <c r="C30" s="12" t="s">
        <v>281</v>
      </c>
      <c r="D30" s="41" t="s">
        <v>456</v>
      </c>
      <c r="E30" s="283" t="s">
        <v>297</v>
      </c>
    </row>
    <row r="31" spans="1:9" ht="21" x14ac:dyDescent="0.25">
      <c r="A31" s="265">
        <v>0.41666666666666669</v>
      </c>
      <c r="B31" s="41" t="s">
        <v>188</v>
      </c>
      <c r="C31" s="29" t="s">
        <v>286</v>
      </c>
      <c r="D31" s="41" t="s">
        <v>189</v>
      </c>
      <c r="E31" s="266" t="s">
        <v>281</v>
      </c>
    </row>
    <row r="32" spans="1:9" ht="21" x14ac:dyDescent="0.35">
      <c r="A32" s="265">
        <v>0.43055555555555558</v>
      </c>
      <c r="B32" s="41" t="s">
        <v>190</v>
      </c>
      <c r="C32" s="32" t="s">
        <v>297</v>
      </c>
      <c r="D32" s="41" t="s">
        <v>456</v>
      </c>
      <c r="E32" s="282" t="s">
        <v>441</v>
      </c>
    </row>
    <row r="33" spans="1:5" ht="21" x14ac:dyDescent="0.35">
      <c r="A33" s="265">
        <v>0.44444444444444442</v>
      </c>
      <c r="B33" s="41" t="s">
        <v>191</v>
      </c>
      <c r="C33" s="12" t="s">
        <v>282</v>
      </c>
      <c r="D33" s="41" t="s">
        <v>192</v>
      </c>
      <c r="E33" s="283" t="s">
        <v>298</v>
      </c>
    </row>
    <row r="34" spans="1:5" ht="26.25" x14ac:dyDescent="0.25">
      <c r="A34" s="269">
        <v>0.45833333333333331</v>
      </c>
      <c r="B34" s="320" t="s">
        <v>437</v>
      </c>
      <c r="C34" s="304"/>
      <c r="D34" s="304"/>
      <c r="E34" s="321"/>
    </row>
    <row r="35" spans="1:5" ht="21" x14ac:dyDescent="0.35">
      <c r="A35" s="265">
        <v>0.4861111111111111</v>
      </c>
      <c r="B35" s="29" t="s">
        <v>267</v>
      </c>
      <c r="C35" s="121" t="s">
        <v>442</v>
      </c>
      <c r="D35" s="29" t="s">
        <v>266</v>
      </c>
      <c r="E35" s="281" t="s">
        <v>265</v>
      </c>
    </row>
    <row r="36" spans="1:5" ht="21" x14ac:dyDescent="0.35">
      <c r="A36" s="270">
        <v>0.5</v>
      </c>
      <c r="B36" s="41" t="s">
        <v>191</v>
      </c>
      <c r="C36" s="32" t="s">
        <v>298</v>
      </c>
      <c r="D36" s="41" t="s">
        <v>192</v>
      </c>
      <c r="E36" s="282" t="s">
        <v>442</v>
      </c>
    </row>
    <row r="37" spans="1:5" ht="21" x14ac:dyDescent="0.25">
      <c r="A37" s="270">
        <v>0.51388888888888895</v>
      </c>
      <c r="B37" s="29" t="s">
        <v>267</v>
      </c>
      <c r="C37" s="29" t="s">
        <v>265</v>
      </c>
      <c r="D37" s="29" t="s">
        <v>266</v>
      </c>
      <c r="E37" s="266" t="s">
        <v>282</v>
      </c>
    </row>
    <row r="38" spans="1:5" ht="21" x14ac:dyDescent="0.35">
      <c r="A38" s="270">
        <v>0.52777777777777779</v>
      </c>
      <c r="B38" s="41" t="s">
        <v>191</v>
      </c>
      <c r="C38" s="121" t="s">
        <v>442</v>
      </c>
      <c r="D38" s="41" t="s">
        <v>192</v>
      </c>
      <c r="E38" s="281" t="s">
        <v>265</v>
      </c>
    </row>
    <row r="39" spans="1:5" ht="21" x14ac:dyDescent="0.35">
      <c r="A39" s="270">
        <v>0.54166666666666663</v>
      </c>
      <c r="B39" s="29" t="s">
        <v>267</v>
      </c>
      <c r="C39" s="12" t="s">
        <v>282</v>
      </c>
      <c r="D39" s="29" t="s">
        <v>266</v>
      </c>
      <c r="E39" s="283" t="s">
        <v>298</v>
      </c>
    </row>
    <row r="40" spans="1:5" ht="21" x14ac:dyDescent="0.25">
      <c r="A40" s="270">
        <v>0.55555555555555558</v>
      </c>
      <c r="B40" s="41" t="s">
        <v>191</v>
      </c>
      <c r="C40" s="29" t="s">
        <v>265</v>
      </c>
      <c r="D40" s="41" t="s">
        <v>192</v>
      </c>
      <c r="E40" s="266" t="s">
        <v>282</v>
      </c>
    </row>
    <row r="41" spans="1:5" ht="21.75" thickBot="1" x14ac:dyDescent="0.4">
      <c r="A41" s="271">
        <v>0.56944444444444442</v>
      </c>
      <c r="B41" s="284" t="s">
        <v>267</v>
      </c>
      <c r="C41" s="272" t="s">
        <v>298</v>
      </c>
      <c r="D41" s="284" t="s">
        <v>266</v>
      </c>
      <c r="E41" s="285" t="s">
        <v>442</v>
      </c>
    </row>
  </sheetData>
  <mergeCells count="8">
    <mergeCell ref="B34:E34"/>
    <mergeCell ref="B12:C12"/>
    <mergeCell ref="D12:E12"/>
    <mergeCell ref="F12:G12"/>
    <mergeCell ref="H12:I12"/>
    <mergeCell ref="B19:I19"/>
    <mergeCell ref="B24:C24"/>
    <mergeCell ref="D24:E24"/>
  </mergeCells>
  <conditionalFormatting sqref="H21:I21">
    <cfRule type="duplicateValues" dxfId="337" priority="700"/>
    <cfRule type="containsBlanks" dxfId="336" priority="701">
      <formula>LEN(TRIM(H21))=0</formula>
    </cfRule>
  </conditionalFormatting>
  <conditionalFormatting sqref="F21">
    <cfRule type="duplicateValues" dxfId="335" priority="690"/>
    <cfRule type="containsBlanks" dxfId="334" priority="691">
      <formula>LEN(TRIM(F21))=0</formula>
    </cfRule>
  </conditionalFormatting>
  <conditionalFormatting sqref="G21">
    <cfRule type="duplicateValues" dxfId="333" priority="688"/>
    <cfRule type="containsBlanks" dxfId="332" priority="689">
      <formula>LEN(TRIM(G21))=0</formula>
    </cfRule>
  </conditionalFormatting>
  <conditionalFormatting sqref="H13">
    <cfRule type="duplicateValues" dxfId="331" priority="686"/>
    <cfRule type="containsBlanks" dxfId="330" priority="687">
      <formula>LEN(TRIM(H13))=0</formula>
    </cfRule>
  </conditionalFormatting>
  <conditionalFormatting sqref="I13">
    <cfRule type="duplicateValues" dxfId="329" priority="684"/>
    <cfRule type="containsBlanks" dxfId="328" priority="685">
      <formula>LEN(TRIM(I13))=0</formula>
    </cfRule>
  </conditionalFormatting>
  <conditionalFormatting sqref="B31">
    <cfRule type="duplicateValues" dxfId="327" priority="716"/>
  </conditionalFormatting>
  <conditionalFormatting sqref="B21">
    <cfRule type="duplicateValues" dxfId="326" priority="650"/>
    <cfRule type="containsBlanks" dxfId="325" priority="651">
      <formula>LEN(TRIM(B21))=0</formula>
    </cfRule>
  </conditionalFormatting>
  <conditionalFormatting sqref="C21">
    <cfRule type="duplicateValues" dxfId="324" priority="648"/>
    <cfRule type="containsBlanks" dxfId="323" priority="649">
      <formula>LEN(TRIM(C21))=0</formula>
    </cfRule>
  </conditionalFormatting>
  <conditionalFormatting sqref="H22:I22">
    <cfRule type="duplicateValues" dxfId="322" priority="646"/>
    <cfRule type="containsBlanks" dxfId="321" priority="647">
      <formula>LEN(TRIM(H22))=0</formula>
    </cfRule>
  </conditionalFormatting>
  <conditionalFormatting sqref="F22">
    <cfRule type="duplicateValues" dxfId="320" priority="644"/>
    <cfRule type="containsBlanks" dxfId="319" priority="645">
      <formula>LEN(TRIM(F22))=0</formula>
    </cfRule>
  </conditionalFormatting>
  <conditionalFormatting sqref="G22">
    <cfRule type="duplicateValues" dxfId="318" priority="642"/>
    <cfRule type="containsBlanks" dxfId="317" priority="643">
      <formula>LEN(TRIM(G22))=0</formula>
    </cfRule>
  </conditionalFormatting>
  <conditionalFormatting sqref="B22">
    <cfRule type="duplicateValues" dxfId="316" priority="640"/>
    <cfRule type="containsBlanks" dxfId="315" priority="641">
      <formula>LEN(TRIM(B22))=0</formula>
    </cfRule>
  </conditionalFormatting>
  <conditionalFormatting sqref="C22">
    <cfRule type="duplicateValues" dxfId="314" priority="638"/>
    <cfRule type="containsBlanks" dxfId="313" priority="639">
      <formula>LEN(TRIM(C22))=0</formula>
    </cfRule>
  </conditionalFormatting>
  <conditionalFormatting sqref="D21">
    <cfRule type="duplicateValues" dxfId="312" priority="628"/>
    <cfRule type="containsBlanks" dxfId="311" priority="629">
      <formula>LEN(TRIM(D21))=0</formula>
    </cfRule>
  </conditionalFormatting>
  <conditionalFormatting sqref="E21">
    <cfRule type="duplicateValues" dxfId="310" priority="626"/>
    <cfRule type="containsBlanks" dxfId="309" priority="627">
      <formula>LEN(TRIM(E21))=0</formula>
    </cfRule>
  </conditionalFormatting>
  <conditionalFormatting sqref="D22">
    <cfRule type="duplicateValues" dxfId="308" priority="624"/>
    <cfRule type="containsBlanks" dxfId="307" priority="625">
      <formula>LEN(TRIM(D22))=0</formula>
    </cfRule>
  </conditionalFormatting>
  <conditionalFormatting sqref="E22">
    <cfRule type="duplicateValues" dxfId="306" priority="622"/>
    <cfRule type="containsBlanks" dxfId="305" priority="623">
      <formula>LEN(TRIM(E22))=0</formula>
    </cfRule>
  </conditionalFormatting>
  <conditionalFormatting sqref="K2:K4 M2:M4 O2:O4 Q2:Q3">
    <cfRule type="duplicateValues" dxfId="304" priority="432"/>
    <cfRule type="containsBlanks" dxfId="303" priority="433">
      <formula>LEN(TRIM(K2))=0</formula>
    </cfRule>
  </conditionalFormatting>
  <conditionalFormatting sqref="K8 O8 M6 Q8">
    <cfRule type="duplicateValues" dxfId="302" priority="428"/>
    <cfRule type="containsBlanks" dxfId="301" priority="429">
      <formula>LEN(TRIM(K6))=0</formula>
    </cfRule>
  </conditionalFormatting>
  <conditionalFormatting sqref="K9 O9 M7 Q9">
    <cfRule type="duplicateValues" dxfId="300" priority="426"/>
    <cfRule type="containsBlanks" dxfId="299" priority="427">
      <formula>LEN(TRIM(K7))=0</formula>
    </cfRule>
  </conditionalFormatting>
  <conditionalFormatting sqref="K5:K6 O5:O6 Q4:Q6">
    <cfRule type="duplicateValues" dxfId="298" priority="1269"/>
    <cfRule type="containsBlanks" dxfId="297" priority="1270">
      <formula>LEN(TRIM(K4))=0</formula>
    </cfRule>
  </conditionalFormatting>
  <conditionalFormatting sqref="B13">
    <cfRule type="duplicateValues" dxfId="296" priority="386"/>
    <cfRule type="containsBlanks" dxfId="295" priority="387">
      <formula>LEN(TRIM(B13))=0</formula>
    </cfRule>
  </conditionalFormatting>
  <conditionalFormatting sqref="C13">
    <cfRule type="duplicateValues" dxfId="294" priority="384"/>
    <cfRule type="containsBlanks" dxfId="293" priority="385">
      <formula>LEN(TRIM(C13))=0</formula>
    </cfRule>
  </conditionalFormatting>
  <conditionalFormatting sqref="D13">
    <cfRule type="duplicateValues" dxfId="292" priority="382"/>
    <cfRule type="containsBlanks" dxfId="291" priority="383">
      <formula>LEN(TRIM(D13))=0</formula>
    </cfRule>
  </conditionalFormatting>
  <conditionalFormatting sqref="B14">
    <cfRule type="duplicateValues" dxfId="290" priority="380"/>
    <cfRule type="containsBlanks" dxfId="289" priority="381">
      <formula>LEN(TRIM(B14))=0</formula>
    </cfRule>
  </conditionalFormatting>
  <conditionalFormatting sqref="C14">
    <cfRule type="duplicateValues" dxfId="288" priority="378"/>
    <cfRule type="containsBlanks" dxfId="287" priority="379">
      <formula>LEN(TRIM(C14))=0</formula>
    </cfRule>
  </conditionalFormatting>
  <conditionalFormatting sqref="D14">
    <cfRule type="duplicateValues" dxfId="286" priority="376"/>
    <cfRule type="containsBlanks" dxfId="285" priority="377">
      <formula>LEN(TRIM(D14))=0</formula>
    </cfRule>
  </conditionalFormatting>
  <conditionalFormatting sqref="E14">
    <cfRule type="duplicateValues" dxfId="284" priority="374"/>
    <cfRule type="containsBlanks" dxfId="283" priority="375">
      <formula>LEN(TRIM(E14))=0</formula>
    </cfRule>
  </conditionalFormatting>
  <conditionalFormatting sqref="B15">
    <cfRule type="duplicateValues" dxfId="282" priority="372"/>
    <cfRule type="containsBlanks" dxfId="281" priority="373">
      <formula>LEN(TRIM(B15))=0</formula>
    </cfRule>
  </conditionalFormatting>
  <conditionalFormatting sqref="D15">
    <cfRule type="duplicateValues" dxfId="280" priority="370"/>
    <cfRule type="containsBlanks" dxfId="279" priority="371">
      <formula>LEN(TRIM(D15))=0</formula>
    </cfRule>
  </conditionalFormatting>
  <conditionalFormatting sqref="E15">
    <cfRule type="duplicateValues" dxfId="278" priority="368"/>
    <cfRule type="containsBlanks" dxfId="277" priority="369">
      <formula>LEN(TRIM(E15))=0</formula>
    </cfRule>
  </conditionalFormatting>
  <conditionalFormatting sqref="B16">
    <cfRule type="duplicateValues" dxfId="276" priority="366"/>
    <cfRule type="containsBlanks" dxfId="275" priority="367">
      <formula>LEN(TRIM(B16))=0</formula>
    </cfRule>
  </conditionalFormatting>
  <conditionalFormatting sqref="C16">
    <cfRule type="duplicateValues" dxfId="274" priority="364"/>
    <cfRule type="containsBlanks" dxfId="273" priority="365">
      <formula>LEN(TRIM(C16))=0</formula>
    </cfRule>
  </conditionalFormatting>
  <conditionalFormatting sqref="D16">
    <cfRule type="duplicateValues" dxfId="272" priority="362"/>
    <cfRule type="containsBlanks" dxfId="271" priority="363">
      <formula>LEN(TRIM(D16))=0</formula>
    </cfRule>
  </conditionalFormatting>
  <conditionalFormatting sqref="E16">
    <cfRule type="duplicateValues" dxfId="270" priority="360"/>
    <cfRule type="containsBlanks" dxfId="269" priority="361">
      <formula>LEN(TRIM(E16))=0</formula>
    </cfRule>
  </conditionalFormatting>
  <conditionalFormatting sqref="B17">
    <cfRule type="duplicateValues" dxfId="268" priority="358"/>
    <cfRule type="containsBlanks" dxfId="267" priority="359">
      <formula>LEN(TRIM(B17))=0</formula>
    </cfRule>
  </conditionalFormatting>
  <conditionalFormatting sqref="D17">
    <cfRule type="duplicateValues" dxfId="266" priority="356"/>
    <cfRule type="containsBlanks" dxfId="265" priority="357">
      <formula>LEN(TRIM(D17))=0</formula>
    </cfRule>
  </conditionalFormatting>
  <conditionalFormatting sqref="E17">
    <cfRule type="duplicateValues" dxfId="264" priority="354"/>
    <cfRule type="containsBlanks" dxfId="263" priority="355">
      <formula>LEN(TRIM(E17))=0</formula>
    </cfRule>
  </conditionalFormatting>
  <conditionalFormatting sqref="B18">
    <cfRule type="duplicateValues" dxfId="262" priority="352"/>
    <cfRule type="containsBlanks" dxfId="261" priority="353">
      <formula>LEN(TRIM(B18))=0</formula>
    </cfRule>
  </conditionalFormatting>
  <conditionalFormatting sqref="D18">
    <cfRule type="duplicateValues" dxfId="260" priority="350"/>
    <cfRule type="containsBlanks" dxfId="259" priority="351">
      <formula>LEN(TRIM(D18))=0</formula>
    </cfRule>
  </conditionalFormatting>
  <conditionalFormatting sqref="E18">
    <cfRule type="duplicateValues" dxfId="258" priority="348"/>
    <cfRule type="containsBlanks" dxfId="257" priority="349">
      <formula>LEN(TRIM(E18))=0</formula>
    </cfRule>
  </conditionalFormatting>
  <conditionalFormatting sqref="B20">
    <cfRule type="duplicateValues" dxfId="256" priority="338"/>
    <cfRule type="containsBlanks" dxfId="255" priority="339">
      <formula>LEN(TRIM(B20))=0</formula>
    </cfRule>
  </conditionalFormatting>
  <conditionalFormatting sqref="C20">
    <cfRule type="duplicateValues" dxfId="254" priority="336"/>
    <cfRule type="containsBlanks" dxfId="253" priority="337">
      <formula>LEN(TRIM(C20))=0</formula>
    </cfRule>
  </conditionalFormatting>
  <conditionalFormatting sqref="D20">
    <cfRule type="duplicateValues" dxfId="252" priority="334"/>
    <cfRule type="containsBlanks" dxfId="251" priority="335">
      <formula>LEN(TRIM(D20))=0</formula>
    </cfRule>
  </conditionalFormatting>
  <conditionalFormatting sqref="E20">
    <cfRule type="duplicateValues" dxfId="250" priority="332"/>
    <cfRule type="containsBlanks" dxfId="249" priority="333">
      <formula>LEN(TRIM(E20))=0</formula>
    </cfRule>
  </conditionalFormatting>
  <conditionalFormatting sqref="F13">
    <cfRule type="duplicateValues" dxfId="248" priority="298"/>
    <cfRule type="containsBlanks" dxfId="247" priority="299">
      <formula>LEN(TRIM(F13))=0</formula>
    </cfRule>
  </conditionalFormatting>
  <conditionalFormatting sqref="F20">
    <cfRule type="duplicateValues" dxfId="246" priority="278"/>
    <cfRule type="containsBlanks" dxfId="245" priority="279">
      <formula>LEN(TRIM(F20))=0</formula>
    </cfRule>
  </conditionalFormatting>
  <conditionalFormatting sqref="G20">
    <cfRule type="duplicateValues" dxfId="244" priority="276"/>
    <cfRule type="containsBlanks" dxfId="243" priority="277">
      <formula>LEN(TRIM(G20))=0</formula>
    </cfRule>
  </conditionalFormatting>
  <conditionalFormatting sqref="H20">
    <cfRule type="duplicateValues" dxfId="242" priority="274"/>
    <cfRule type="containsBlanks" dxfId="241" priority="275">
      <formula>LEN(TRIM(H20))=0</formula>
    </cfRule>
  </conditionalFormatting>
  <conditionalFormatting sqref="I20">
    <cfRule type="duplicateValues" dxfId="240" priority="272"/>
    <cfRule type="containsBlanks" dxfId="239" priority="273">
      <formula>LEN(TRIM(I20))=0</formula>
    </cfRule>
  </conditionalFormatting>
  <conditionalFormatting sqref="F18">
    <cfRule type="duplicateValues" dxfId="238" priority="270"/>
    <cfRule type="containsBlanks" dxfId="237" priority="271">
      <formula>LEN(TRIM(F18))=0</formula>
    </cfRule>
  </conditionalFormatting>
  <conditionalFormatting sqref="H18">
    <cfRule type="duplicateValues" dxfId="236" priority="268"/>
    <cfRule type="containsBlanks" dxfId="235" priority="269">
      <formula>LEN(TRIM(H18))=0</formula>
    </cfRule>
  </conditionalFormatting>
  <conditionalFormatting sqref="I18">
    <cfRule type="duplicateValues" dxfId="234" priority="266"/>
    <cfRule type="containsBlanks" dxfId="233" priority="267">
      <formula>LEN(TRIM(I18))=0</formula>
    </cfRule>
  </conditionalFormatting>
  <conditionalFormatting sqref="F17">
    <cfRule type="duplicateValues" dxfId="232" priority="264"/>
    <cfRule type="containsBlanks" dxfId="231" priority="265">
      <formula>LEN(TRIM(F17))=0</formula>
    </cfRule>
  </conditionalFormatting>
  <conditionalFormatting sqref="H17">
    <cfRule type="duplicateValues" dxfId="230" priority="262"/>
    <cfRule type="containsBlanks" dxfId="229" priority="263">
      <formula>LEN(TRIM(H17))=0</formula>
    </cfRule>
  </conditionalFormatting>
  <conditionalFormatting sqref="I17">
    <cfRule type="duplicateValues" dxfId="228" priority="260"/>
    <cfRule type="containsBlanks" dxfId="227" priority="261">
      <formula>LEN(TRIM(I17))=0</formula>
    </cfRule>
  </conditionalFormatting>
  <conditionalFormatting sqref="F16">
    <cfRule type="duplicateValues" dxfId="226" priority="258"/>
    <cfRule type="containsBlanks" dxfId="225" priority="259">
      <formula>LEN(TRIM(F16))=0</formula>
    </cfRule>
  </conditionalFormatting>
  <conditionalFormatting sqref="H16">
    <cfRule type="duplicateValues" dxfId="224" priority="256"/>
    <cfRule type="containsBlanks" dxfId="223" priority="257">
      <formula>LEN(TRIM(H16))=0</formula>
    </cfRule>
  </conditionalFormatting>
  <conditionalFormatting sqref="I16">
    <cfRule type="duplicateValues" dxfId="222" priority="254"/>
    <cfRule type="containsBlanks" dxfId="221" priority="255">
      <formula>LEN(TRIM(I16))=0</formula>
    </cfRule>
  </conditionalFormatting>
  <conditionalFormatting sqref="F15">
    <cfRule type="duplicateValues" dxfId="220" priority="252"/>
    <cfRule type="containsBlanks" dxfId="219" priority="253">
      <formula>LEN(TRIM(F15))=0</formula>
    </cfRule>
  </conditionalFormatting>
  <conditionalFormatting sqref="G15">
    <cfRule type="duplicateValues" dxfId="218" priority="250"/>
    <cfRule type="containsBlanks" dxfId="217" priority="251">
      <formula>LEN(TRIM(G15))=0</formula>
    </cfRule>
  </conditionalFormatting>
  <conditionalFormatting sqref="H15">
    <cfRule type="duplicateValues" dxfId="216" priority="248"/>
    <cfRule type="containsBlanks" dxfId="215" priority="249">
      <formula>LEN(TRIM(H15))=0</formula>
    </cfRule>
  </conditionalFormatting>
  <conditionalFormatting sqref="I15">
    <cfRule type="duplicateValues" dxfId="214" priority="246"/>
    <cfRule type="containsBlanks" dxfId="213" priority="247">
      <formula>LEN(TRIM(I15))=0</formula>
    </cfRule>
  </conditionalFormatting>
  <conditionalFormatting sqref="F14">
    <cfRule type="duplicateValues" dxfId="212" priority="244"/>
    <cfRule type="containsBlanks" dxfId="211" priority="245">
      <formula>LEN(TRIM(F14))=0</formula>
    </cfRule>
  </conditionalFormatting>
  <conditionalFormatting sqref="G14">
    <cfRule type="duplicateValues" dxfId="210" priority="242"/>
    <cfRule type="containsBlanks" dxfId="209" priority="243">
      <formula>LEN(TRIM(G14))=0</formula>
    </cfRule>
  </conditionalFormatting>
  <conditionalFormatting sqref="H14">
    <cfRule type="duplicateValues" dxfId="208" priority="240"/>
    <cfRule type="containsBlanks" dxfId="207" priority="241">
      <formula>LEN(TRIM(H14))=0</formula>
    </cfRule>
  </conditionalFormatting>
  <conditionalFormatting sqref="B25">
    <cfRule type="duplicateValues" dxfId="206" priority="190"/>
    <cfRule type="containsBlanks" dxfId="205" priority="191">
      <formula>LEN(TRIM(B25))=0</formula>
    </cfRule>
  </conditionalFormatting>
  <conditionalFormatting sqref="C25">
    <cfRule type="duplicateValues" dxfId="204" priority="188"/>
    <cfRule type="containsBlanks" dxfId="203" priority="189">
      <formula>LEN(TRIM(C25))=0</formula>
    </cfRule>
  </conditionalFormatting>
  <conditionalFormatting sqref="D25">
    <cfRule type="duplicateValues" dxfId="202" priority="186"/>
    <cfRule type="containsBlanks" dxfId="201" priority="187">
      <formula>LEN(TRIM(D25))=0</formula>
    </cfRule>
  </conditionalFormatting>
  <conditionalFormatting sqref="E25">
    <cfRule type="duplicateValues" dxfId="200" priority="184"/>
    <cfRule type="containsBlanks" dxfId="199" priority="185">
      <formula>LEN(TRIM(E25))=0</formula>
    </cfRule>
  </conditionalFormatting>
  <conditionalFormatting sqref="B26">
    <cfRule type="duplicateValues" dxfId="198" priority="182"/>
    <cfRule type="containsBlanks" dxfId="197" priority="183">
      <formula>LEN(TRIM(B26))=0</formula>
    </cfRule>
  </conditionalFormatting>
  <conditionalFormatting sqref="D26">
    <cfRule type="duplicateValues" dxfId="196" priority="180"/>
    <cfRule type="containsBlanks" dxfId="195" priority="181">
      <formula>LEN(TRIM(D26))=0</formula>
    </cfRule>
  </conditionalFormatting>
  <conditionalFormatting sqref="E26">
    <cfRule type="duplicateValues" dxfId="194" priority="178"/>
    <cfRule type="containsBlanks" dxfId="193" priority="179">
      <formula>LEN(TRIM(E26))=0</formula>
    </cfRule>
  </conditionalFormatting>
  <conditionalFormatting sqref="B27">
    <cfRule type="duplicateValues" dxfId="192" priority="176"/>
    <cfRule type="containsBlanks" dxfId="191" priority="177">
      <formula>LEN(TRIM(B27))=0</formula>
    </cfRule>
  </conditionalFormatting>
  <conditionalFormatting sqref="C27">
    <cfRule type="duplicateValues" dxfId="190" priority="174"/>
    <cfRule type="containsBlanks" dxfId="189" priority="175">
      <formula>LEN(TRIM(C27))=0</formula>
    </cfRule>
  </conditionalFormatting>
  <conditionalFormatting sqref="D27">
    <cfRule type="duplicateValues" dxfId="188" priority="172"/>
    <cfRule type="containsBlanks" dxfId="187" priority="173">
      <formula>LEN(TRIM(D27))=0</formula>
    </cfRule>
  </conditionalFormatting>
  <conditionalFormatting sqref="B28">
    <cfRule type="duplicateValues" dxfId="186" priority="170"/>
    <cfRule type="containsBlanks" dxfId="185" priority="171">
      <formula>LEN(TRIM(B28))=0</formula>
    </cfRule>
  </conditionalFormatting>
  <conditionalFormatting sqref="C28">
    <cfRule type="duplicateValues" dxfId="184" priority="168"/>
    <cfRule type="containsBlanks" dxfId="183" priority="169">
      <formula>LEN(TRIM(C28))=0</formula>
    </cfRule>
  </conditionalFormatting>
  <conditionalFormatting sqref="D28">
    <cfRule type="duplicateValues" dxfId="182" priority="166"/>
    <cfRule type="containsBlanks" dxfId="181" priority="167">
      <formula>LEN(TRIM(D28))=0</formula>
    </cfRule>
  </conditionalFormatting>
  <conditionalFormatting sqref="E28">
    <cfRule type="duplicateValues" dxfId="180" priority="164"/>
    <cfRule type="containsBlanks" dxfId="179" priority="165">
      <formula>LEN(TRIM(E28))=0</formula>
    </cfRule>
  </conditionalFormatting>
  <conditionalFormatting sqref="B29">
    <cfRule type="duplicateValues" dxfId="178" priority="162"/>
    <cfRule type="containsBlanks" dxfId="177" priority="163">
      <formula>LEN(TRIM(B29))=0</formula>
    </cfRule>
  </conditionalFormatting>
  <conditionalFormatting sqref="D29">
    <cfRule type="duplicateValues" dxfId="176" priority="160"/>
    <cfRule type="containsBlanks" dxfId="175" priority="161">
      <formula>LEN(TRIM(D29))=0</formula>
    </cfRule>
  </conditionalFormatting>
  <conditionalFormatting sqref="E29">
    <cfRule type="duplicateValues" dxfId="174" priority="158"/>
    <cfRule type="containsBlanks" dxfId="173" priority="159">
      <formula>LEN(TRIM(E29))=0</formula>
    </cfRule>
  </conditionalFormatting>
  <conditionalFormatting sqref="B30">
    <cfRule type="duplicateValues" dxfId="172" priority="156"/>
    <cfRule type="containsBlanks" dxfId="171" priority="157">
      <formula>LEN(TRIM(B30))=0</formula>
    </cfRule>
  </conditionalFormatting>
  <conditionalFormatting sqref="C30">
    <cfRule type="duplicateValues" dxfId="170" priority="154"/>
    <cfRule type="containsBlanks" dxfId="169" priority="155">
      <formula>LEN(TRIM(C30))=0</formula>
    </cfRule>
  </conditionalFormatting>
  <conditionalFormatting sqref="D30">
    <cfRule type="duplicateValues" dxfId="168" priority="152"/>
    <cfRule type="containsBlanks" dxfId="167" priority="153">
      <formula>LEN(TRIM(D30))=0</formula>
    </cfRule>
  </conditionalFormatting>
  <conditionalFormatting sqref="E30">
    <cfRule type="duplicateValues" dxfId="166" priority="150"/>
    <cfRule type="containsBlanks" dxfId="165" priority="151">
      <formula>LEN(TRIM(E30))=0</formula>
    </cfRule>
  </conditionalFormatting>
  <conditionalFormatting sqref="B32">
    <cfRule type="duplicateValues" dxfId="164" priority="148"/>
    <cfRule type="containsBlanks" dxfId="163" priority="149">
      <formula>LEN(TRIM(B32))=0</formula>
    </cfRule>
  </conditionalFormatting>
  <conditionalFormatting sqref="C32">
    <cfRule type="duplicateValues" dxfId="162" priority="146"/>
    <cfRule type="containsBlanks" dxfId="161" priority="147">
      <formula>LEN(TRIM(C32))=0</formula>
    </cfRule>
  </conditionalFormatting>
  <conditionalFormatting sqref="D32">
    <cfRule type="duplicateValues" dxfId="160" priority="144"/>
    <cfRule type="containsBlanks" dxfId="159" priority="145">
      <formula>LEN(TRIM(D32))=0</formula>
    </cfRule>
  </conditionalFormatting>
  <conditionalFormatting sqref="E32">
    <cfRule type="duplicateValues" dxfId="158" priority="142"/>
    <cfRule type="containsBlanks" dxfId="157" priority="143">
      <formula>LEN(TRIM(E32))=0</formula>
    </cfRule>
  </conditionalFormatting>
  <conditionalFormatting sqref="B34">
    <cfRule type="duplicateValues" dxfId="156" priority="135"/>
  </conditionalFormatting>
  <conditionalFormatting sqref="B31">
    <cfRule type="duplicateValues" dxfId="155" priority="133"/>
    <cfRule type="containsBlanks" dxfId="154" priority="134">
      <formula>LEN(TRIM(B31))=0</formula>
    </cfRule>
  </conditionalFormatting>
  <conditionalFormatting sqref="C31">
    <cfRule type="duplicateValues" dxfId="153" priority="131"/>
    <cfRule type="containsBlanks" dxfId="152" priority="132">
      <formula>LEN(TRIM(C31))=0</formula>
    </cfRule>
  </conditionalFormatting>
  <conditionalFormatting sqref="D31">
    <cfRule type="duplicateValues" dxfId="151" priority="129"/>
    <cfRule type="containsBlanks" dxfId="150" priority="130">
      <formula>LEN(TRIM(D31))=0</formula>
    </cfRule>
  </conditionalFormatting>
  <conditionalFormatting sqref="E31">
    <cfRule type="duplicateValues" dxfId="149" priority="127"/>
    <cfRule type="containsBlanks" dxfId="148" priority="128">
      <formula>LEN(TRIM(E31))=0</formula>
    </cfRule>
  </conditionalFormatting>
  <conditionalFormatting sqref="B32">
    <cfRule type="duplicateValues" dxfId="147" priority="125"/>
    <cfRule type="containsBlanks" dxfId="146" priority="126">
      <formula>LEN(TRIM(B32))=0</formula>
    </cfRule>
  </conditionalFormatting>
  <conditionalFormatting sqref="C32">
    <cfRule type="duplicateValues" dxfId="145" priority="123"/>
    <cfRule type="containsBlanks" dxfId="144" priority="124">
      <formula>LEN(TRIM(C32))=0</formula>
    </cfRule>
  </conditionalFormatting>
  <conditionalFormatting sqref="D32">
    <cfRule type="duplicateValues" dxfId="143" priority="121"/>
    <cfRule type="containsBlanks" dxfId="142" priority="122">
      <formula>LEN(TRIM(D32))=0</formula>
    </cfRule>
  </conditionalFormatting>
  <conditionalFormatting sqref="B33">
    <cfRule type="duplicateValues" dxfId="141" priority="55"/>
    <cfRule type="containsBlanks" dxfId="140" priority="56">
      <formula>LEN(TRIM(B33))=0</formula>
    </cfRule>
  </conditionalFormatting>
  <conditionalFormatting sqref="C33">
    <cfRule type="duplicateValues" dxfId="139" priority="53"/>
    <cfRule type="containsBlanks" dxfId="138" priority="54">
      <formula>LEN(TRIM(C33))=0</formula>
    </cfRule>
  </conditionalFormatting>
  <conditionalFormatting sqref="D33">
    <cfRule type="duplicateValues" dxfId="137" priority="51"/>
    <cfRule type="containsBlanks" dxfId="136" priority="52">
      <formula>LEN(TRIM(D33))=0</formula>
    </cfRule>
  </conditionalFormatting>
  <conditionalFormatting sqref="E33">
    <cfRule type="duplicateValues" dxfId="135" priority="49"/>
    <cfRule type="containsBlanks" dxfId="134" priority="50">
      <formula>LEN(TRIM(E33))=0</formula>
    </cfRule>
  </conditionalFormatting>
  <conditionalFormatting sqref="B35">
    <cfRule type="duplicateValues" dxfId="133" priority="47"/>
    <cfRule type="containsBlanks" dxfId="132" priority="48">
      <formula>LEN(TRIM(B35))=0</formula>
    </cfRule>
  </conditionalFormatting>
  <conditionalFormatting sqref="D35">
    <cfRule type="duplicateValues" dxfId="131" priority="45"/>
    <cfRule type="containsBlanks" dxfId="130" priority="46">
      <formula>LEN(TRIM(D35))=0</formula>
    </cfRule>
  </conditionalFormatting>
  <conditionalFormatting sqref="E35">
    <cfRule type="duplicateValues" dxfId="129" priority="43"/>
    <cfRule type="containsBlanks" dxfId="128" priority="44">
      <formula>LEN(TRIM(E35))=0</formula>
    </cfRule>
  </conditionalFormatting>
  <conditionalFormatting sqref="B36">
    <cfRule type="duplicateValues" dxfId="127" priority="41"/>
    <cfRule type="containsBlanks" dxfId="126" priority="42">
      <formula>LEN(TRIM(B36))=0</formula>
    </cfRule>
  </conditionalFormatting>
  <conditionalFormatting sqref="C36">
    <cfRule type="duplicateValues" dxfId="125" priority="39"/>
    <cfRule type="containsBlanks" dxfId="124" priority="40">
      <formula>LEN(TRIM(C36))=0</formula>
    </cfRule>
  </conditionalFormatting>
  <conditionalFormatting sqref="D36">
    <cfRule type="duplicateValues" dxfId="123" priority="37"/>
    <cfRule type="containsBlanks" dxfId="122" priority="38">
      <formula>LEN(TRIM(D36))=0</formula>
    </cfRule>
  </conditionalFormatting>
  <conditionalFormatting sqref="B37">
    <cfRule type="duplicateValues" dxfId="121" priority="35"/>
    <cfRule type="containsBlanks" dxfId="120" priority="36">
      <formula>LEN(TRIM(B37))=0</formula>
    </cfRule>
  </conditionalFormatting>
  <conditionalFormatting sqref="C37">
    <cfRule type="duplicateValues" dxfId="119" priority="33"/>
    <cfRule type="containsBlanks" dxfId="118" priority="34">
      <formula>LEN(TRIM(C37))=0</formula>
    </cfRule>
  </conditionalFormatting>
  <conditionalFormatting sqref="D37">
    <cfRule type="duplicateValues" dxfId="117" priority="31"/>
    <cfRule type="containsBlanks" dxfId="116" priority="32">
      <formula>LEN(TRIM(D37))=0</formula>
    </cfRule>
  </conditionalFormatting>
  <conditionalFormatting sqref="E37">
    <cfRule type="duplicateValues" dxfId="115" priority="29"/>
    <cfRule type="containsBlanks" dxfId="114" priority="30">
      <formula>LEN(TRIM(E37))=0</formula>
    </cfRule>
  </conditionalFormatting>
  <conditionalFormatting sqref="B38">
    <cfRule type="duplicateValues" dxfId="113" priority="27"/>
    <cfRule type="containsBlanks" dxfId="112" priority="28">
      <formula>LEN(TRIM(B38))=0</formula>
    </cfRule>
  </conditionalFormatting>
  <conditionalFormatting sqref="D38">
    <cfRule type="duplicateValues" dxfId="111" priority="25"/>
    <cfRule type="containsBlanks" dxfId="110" priority="26">
      <formula>LEN(TRIM(D38))=0</formula>
    </cfRule>
  </conditionalFormatting>
  <conditionalFormatting sqref="E38">
    <cfRule type="duplicateValues" dxfId="109" priority="23"/>
    <cfRule type="containsBlanks" dxfId="108" priority="24">
      <formula>LEN(TRIM(E38))=0</formula>
    </cfRule>
  </conditionalFormatting>
  <conditionalFormatting sqref="B39">
    <cfRule type="duplicateValues" dxfId="107" priority="21"/>
    <cfRule type="containsBlanks" dxfId="106" priority="22">
      <formula>LEN(TRIM(B39))=0</formula>
    </cfRule>
  </conditionalFormatting>
  <conditionalFormatting sqref="C39">
    <cfRule type="duplicateValues" dxfId="105" priority="19"/>
    <cfRule type="containsBlanks" dxfId="104" priority="20">
      <formula>LEN(TRIM(C39))=0</formula>
    </cfRule>
  </conditionalFormatting>
  <conditionalFormatting sqref="D39">
    <cfRule type="duplicateValues" dxfId="103" priority="17"/>
    <cfRule type="containsBlanks" dxfId="102" priority="18">
      <formula>LEN(TRIM(D39))=0</formula>
    </cfRule>
  </conditionalFormatting>
  <conditionalFormatting sqref="E39">
    <cfRule type="duplicateValues" dxfId="101" priority="15"/>
    <cfRule type="containsBlanks" dxfId="100" priority="16">
      <formula>LEN(TRIM(E39))=0</formula>
    </cfRule>
  </conditionalFormatting>
  <conditionalFormatting sqref="B40">
    <cfRule type="duplicateValues" dxfId="99" priority="13"/>
    <cfRule type="containsBlanks" dxfId="98" priority="14">
      <formula>LEN(TRIM(B40))=0</formula>
    </cfRule>
  </conditionalFormatting>
  <conditionalFormatting sqref="C40">
    <cfRule type="duplicateValues" dxfId="97" priority="11"/>
    <cfRule type="containsBlanks" dxfId="96" priority="12">
      <formula>LEN(TRIM(C40))=0</formula>
    </cfRule>
  </conditionalFormatting>
  <conditionalFormatting sqref="D40">
    <cfRule type="duplicateValues" dxfId="95" priority="9"/>
    <cfRule type="containsBlanks" dxfId="94" priority="10">
      <formula>LEN(TRIM(D40))=0</formula>
    </cfRule>
  </conditionalFormatting>
  <conditionalFormatting sqref="E40">
    <cfRule type="duplicateValues" dxfId="93" priority="7"/>
    <cfRule type="containsBlanks" dxfId="92" priority="8">
      <formula>LEN(TRIM(E40))=0</formula>
    </cfRule>
  </conditionalFormatting>
  <conditionalFormatting sqref="B41">
    <cfRule type="duplicateValues" dxfId="91" priority="5"/>
    <cfRule type="containsBlanks" dxfId="90" priority="6">
      <formula>LEN(TRIM(B41))=0</formula>
    </cfRule>
  </conditionalFormatting>
  <conditionalFormatting sqref="C41">
    <cfRule type="duplicateValues" dxfId="89" priority="3"/>
    <cfRule type="containsBlanks" dxfId="88" priority="4">
      <formula>LEN(TRIM(C41))=0</formula>
    </cfRule>
  </conditionalFormatting>
  <conditionalFormatting sqref="D41">
    <cfRule type="duplicateValues" dxfId="87" priority="1"/>
    <cfRule type="containsBlanks" dxfId="86" priority="2">
      <formula>LEN(TRIM(D41))=0</formula>
    </cfRule>
  </conditionalFormatting>
  <conditionalFormatting sqref="M8:M9">
    <cfRule type="duplicateValues" dxfId="85" priority="2920"/>
    <cfRule type="containsBlanks" dxfId="84" priority="2921">
      <formula>LEN(TRIM(M8))=0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06F1A-DF68-49D8-BD19-A3DE38D8AF29}">
  <sheetPr codeName="Sheet12">
    <tabColor theme="9" tint="0.39997558519241921"/>
  </sheetPr>
  <dimension ref="A1:R45"/>
  <sheetViews>
    <sheetView zoomScale="70" zoomScaleNormal="70" workbookViewId="0">
      <selection activeCell="M10" sqref="M10"/>
    </sheetView>
  </sheetViews>
  <sheetFormatPr defaultRowHeight="15" x14ac:dyDescent="0.25"/>
  <cols>
    <col min="1" max="1" width="16" style="1" bestFit="1" customWidth="1"/>
    <col min="2" max="2" width="35.42578125" style="1" bestFit="1" customWidth="1"/>
    <col min="3" max="3" width="39.85546875" style="1" bestFit="1" customWidth="1"/>
    <col min="4" max="4" width="35.42578125" style="1" bestFit="1" customWidth="1"/>
    <col min="5" max="5" width="37.85546875" style="1" bestFit="1" customWidth="1"/>
    <col min="6" max="6" width="35.42578125" style="1" bestFit="1" customWidth="1"/>
    <col min="7" max="7" width="37.28515625" style="1" bestFit="1" customWidth="1"/>
    <col min="8" max="8" width="35.42578125" style="1" bestFit="1" customWidth="1"/>
    <col min="9" max="9" width="37.28515625" style="1" bestFit="1" customWidth="1"/>
    <col min="10" max="10" width="4.28515625" style="1" bestFit="1" customWidth="1"/>
    <col min="11" max="11" width="35.42578125" style="1" bestFit="1" customWidth="1"/>
    <col min="12" max="12" width="3" style="1" bestFit="1" customWidth="1"/>
    <col min="13" max="13" width="35.42578125" style="1" bestFit="1" customWidth="1"/>
    <col min="14" max="14" width="3" style="1" bestFit="1" customWidth="1"/>
    <col min="15" max="15" width="37.85546875" style="1" bestFit="1" customWidth="1"/>
    <col min="16" max="16" width="3" style="1" bestFit="1" customWidth="1"/>
    <col min="17" max="17" width="37.28515625" style="1" bestFit="1" customWidth="1"/>
    <col min="18" max="18" width="3" style="1" bestFit="1" customWidth="1"/>
    <col min="19" max="16384" width="9.140625" style="1"/>
  </cols>
  <sheetData>
    <row r="1" spans="1:18" ht="15.75" thickBot="1" x14ac:dyDescent="0.3"/>
    <row r="2" spans="1:18" ht="21.75" thickBot="1" x14ac:dyDescent="0.4">
      <c r="A2" s="234" t="s">
        <v>7</v>
      </c>
      <c r="B2" s="135" t="s">
        <v>33</v>
      </c>
      <c r="C2" s="136" t="s">
        <v>34</v>
      </c>
      <c r="D2" s="136" t="s">
        <v>35</v>
      </c>
      <c r="E2" s="137" t="s">
        <v>36</v>
      </c>
      <c r="F2" s="135" t="s">
        <v>37</v>
      </c>
      <c r="G2" s="138" t="s">
        <v>366</v>
      </c>
      <c r="H2" s="171"/>
      <c r="J2" s="1">
        <v>1</v>
      </c>
      <c r="K2" s="121" t="s">
        <v>401</v>
      </c>
      <c r="L2" s="252">
        <f>COUNTIF($B$15:$I$27,"Balmain 1")</f>
        <v>4</v>
      </c>
      <c r="M2" s="121" t="s">
        <v>468</v>
      </c>
      <c r="N2" s="252">
        <f>COUNTIF($B$13:$I$25,"*N2*")</f>
        <v>0</v>
      </c>
      <c r="O2" s="121" t="s">
        <v>465</v>
      </c>
      <c r="P2" s="252">
        <f>COUNTIF($B$28:$I$45,"U8 Balmain 1")</f>
        <v>4</v>
      </c>
      <c r="Q2" s="121" t="s">
        <v>401</v>
      </c>
      <c r="R2" s="252">
        <f>COUNTIF($B$28:$I$45,"Balmain 1")</f>
        <v>4</v>
      </c>
    </row>
    <row r="3" spans="1:18" ht="21" x14ac:dyDescent="0.35">
      <c r="A3" s="235" t="s">
        <v>93</v>
      </c>
      <c r="B3" s="202">
        <v>2</v>
      </c>
      <c r="C3" s="202">
        <v>1</v>
      </c>
      <c r="D3" s="202">
        <v>3</v>
      </c>
      <c r="E3" s="203">
        <v>2</v>
      </c>
      <c r="F3" s="201">
        <v>8</v>
      </c>
      <c r="G3" s="204"/>
      <c r="H3" s="171"/>
      <c r="J3" s="1">
        <v>2</v>
      </c>
      <c r="K3" s="121" t="s">
        <v>402</v>
      </c>
      <c r="L3" s="252">
        <f>COUNTIF($B$15:$I$27,"*Balmain 2*")</f>
        <v>4</v>
      </c>
      <c r="M3" s="35" t="s">
        <v>407</v>
      </c>
      <c r="N3" s="252">
        <f>COUNTIF($B$13:$I$25,"*N3*")</f>
        <v>0</v>
      </c>
      <c r="O3" s="121" t="s">
        <v>466</v>
      </c>
      <c r="P3" s="252">
        <f>COUNTIF($B$28:$I$46,"U8 Balmain 2")</f>
        <v>4</v>
      </c>
      <c r="Q3" s="121" t="s">
        <v>402</v>
      </c>
      <c r="R3" s="252">
        <f>COUNTIF($B$28:$I$46,"Balmain 2")</f>
        <v>4</v>
      </c>
    </row>
    <row r="4" spans="1:18" ht="21" x14ac:dyDescent="0.35">
      <c r="A4" s="236" t="s">
        <v>94</v>
      </c>
      <c r="B4" s="206">
        <v>1</v>
      </c>
      <c r="C4" s="206">
        <v>2</v>
      </c>
      <c r="D4" s="206">
        <v>1</v>
      </c>
      <c r="E4" s="207"/>
      <c r="F4" s="205">
        <v>4</v>
      </c>
      <c r="G4" s="163"/>
      <c r="H4" s="171"/>
      <c r="J4" s="1">
        <v>3</v>
      </c>
      <c r="K4" s="35" t="s">
        <v>403</v>
      </c>
      <c r="L4" s="252">
        <f>COUNTIF($B$15:$I$27,"*Briars U6's*")</f>
        <v>4</v>
      </c>
      <c r="M4" s="121" t="s">
        <v>408</v>
      </c>
      <c r="N4" s="252">
        <f>COUNTIF($B$13:$I$25,"*N4*")</f>
        <v>0</v>
      </c>
      <c r="O4" s="121" t="s">
        <v>467</v>
      </c>
      <c r="P4" s="252">
        <f>COUNTIF($B$25:$J$43,"*U8 Balmain 3*")</f>
        <v>3</v>
      </c>
      <c r="Q4" s="35" t="s">
        <v>422</v>
      </c>
      <c r="R4" s="252">
        <f>COUNTIF($B$25:$J$43,"*U9 Drummoyne Red*")</f>
        <v>4</v>
      </c>
    </row>
    <row r="5" spans="1:18" ht="21.75" thickBot="1" x14ac:dyDescent="0.4">
      <c r="A5" s="236" t="s">
        <v>95</v>
      </c>
      <c r="B5" s="206"/>
      <c r="C5" s="206">
        <v>1</v>
      </c>
      <c r="D5" s="206">
        <v>1</v>
      </c>
      <c r="E5" s="207"/>
      <c r="F5" s="205">
        <v>2</v>
      </c>
      <c r="G5" s="163"/>
      <c r="H5" s="249"/>
      <c r="J5" s="1">
        <v>4</v>
      </c>
      <c r="K5" s="35" t="s">
        <v>404</v>
      </c>
      <c r="L5" s="252">
        <f>COUNTIF($B$15:$I$27,"*U6 Drummoyne*")</f>
        <v>4</v>
      </c>
      <c r="M5" s="35" t="s">
        <v>409</v>
      </c>
      <c r="N5" s="252">
        <f>COUNTIF($B$13:$I$25,"*N5*")</f>
        <v>0</v>
      </c>
      <c r="O5" s="35" t="s">
        <v>415</v>
      </c>
      <c r="P5" s="252">
        <f>COUNTIF($B$28:$I$45,"*Briars U8's*")</f>
        <v>4</v>
      </c>
      <c r="Q5" s="35" t="s">
        <v>423</v>
      </c>
      <c r="R5" s="252">
        <f>COUNTIF($B$28:$I$45,"*Briars U8's*")</f>
        <v>4</v>
      </c>
    </row>
    <row r="6" spans="1:18" ht="21" x14ac:dyDescent="0.35">
      <c r="A6" s="236" t="s">
        <v>96</v>
      </c>
      <c r="B6" s="206">
        <v>1</v>
      </c>
      <c r="C6" s="206">
        <v>1</v>
      </c>
      <c r="D6" s="206">
        <v>2</v>
      </c>
      <c r="E6" s="207">
        <v>2</v>
      </c>
      <c r="F6" s="205">
        <v>6</v>
      </c>
      <c r="G6" s="163"/>
      <c r="H6" s="212"/>
      <c r="J6" s="1">
        <v>5</v>
      </c>
      <c r="K6" s="35" t="s">
        <v>405</v>
      </c>
      <c r="L6" s="252">
        <f>COUNTIF($B$15:$I$27,"*U06 Petersham Maroon*")</f>
        <v>4</v>
      </c>
      <c r="M6" s="35" t="s">
        <v>410</v>
      </c>
      <c r="N6" s="252">
        <f>COUNTIF($B$13:$I$25,"*N6*")</f>
        <v>0</v>
      </c>
      <c r="O6" s="35" t="s">
        <v>416</v>
      </c>
      <c r="P6" s="252">
        <f>COUNTIF($B$28:$I$45,"*Canterbury Under 8s*")</f>
        <v>4</v>
      </c>
      <c r="Q6" s="35" t="s">
        <v>464</v>
      </c>
      <c r="R6" s="252">
        <f>COUNTIF($B$28:$I$45,"*Canterbury Under 8s*")</f>
        <v>4</v>
      </c>
    </row>
    <row r="7" spans="1:18" ht="21" x14ac:dyDescent="0.35">
      <c r="A7" s="236" t="s">
        <v>97</v>
      </c>
      <c r="B7" s="206">
        <v>2</v>
      </c>
      <c r="C7" s="206">
        <v>2</v>
      </c>
      <c r="D7" s="206">
        <v>2</v>
      </c>
      <c r="E7" s="207">
        <v>2</v>
      </c>
      <c r="F7" s="205">
        <v>8</v>
      </c>
      <c r="G7" s="163"/>
      <c r="H7" s="142"/>
      <c r="J7" s="1">
        <v>6</v>
      </c>
      <c r="K7" s="35" t="s">
        <v>426</v>
      </c>
      <c r="L7" s="252">
        <f>COUNTIF($B$15:$I$27,"*U06 Petersham Blue*")</f>
        <v>4</v>
      </c>
      <c r="M7" s="35" t="s">
        <v>411</v>
      </c>
      <c r="N7" s="252">
        <f>COUNTIF($B$13:$I$25,"*N7*")</f>
        <v>0</v>
      </c>
      <c r="O7" s="35" t="s">
        <v>417</v>
      </c>
      <c r="P7" s="252">
        <f>COUNTIF($B$28:$I$45,"U8 Drummoyne")</f>
        <v>4</v>
      </c>
      <c r="Q7" s="35" t="s">
        <v>463</v>
      </c>
      <c r="R7" s="252">
        <f>COUNTIF($B$28:$I$45,"U8 Drummoyne")</f>
        <v>4</v>
      </c>
    </row>
    <row r="8" spans="1:18" ht="21" x14ac:dyDescent="0.35">
      <c r="A8" s="236" t="s">
        <v>98</v>
      </c>
      <c r="B8" s="206">
        <v>1</v>
      </c>
      <c r="C8" s="206"/>
      <c r="D8" s="206">
        <v>2</v>
      </c>
      <c r="E8" s="207">
        <v>1</v>
      </c>
      <c r="F8" s="205">
        <v>4</v>
      </c>
      <c r="G8" s="163"/>
      <c r="H8" s="142"/>
      <c r="J8" s="1">
        <v>7</v>
      </c>
      <c r="K8" s="121" t="s">
        <v>98</v>
      </c>
      <c r="L8" s="252">
        <f>COUNTIF($B$15:$I$27,"St Pats")</f>
        <v>4</v>
      </c>
      <c r="M8" s="35" t="s">
        <v>412</v>
      </c>
      <c r="N8" s="252">
        <f>COUNTIF($B$13:$I$25,"*N8*")</f>
        <v>0</v>
      </c>
      <c r="O8" s="121" t="s">
        <v>418</v>
      </c>
      <c r="P8" s="252">
        <f>COUNTIF($B$28:$I$45,"U8 Drummoyne 2")</f>
        <v>4</v>
      </c>
      <c r="Q8" s="121" t="s">
        <v>98</v>
      </c>
      <c r="R8" s="252">
        <f>COUNTIF($B$28:$I$45,"U8 Drummoyne 2")</f>
        <v>4</v>
      </c>
    </row>
    <row r="9" spans="1:18" ht="21.75" thickBot="1" x14ac:dyDescent="0.4">
      <c r="A9" s="237" t="s">
        <v>99</v>
      </c>
      <c r="B9" s="214">
        <v>1</v>
      </c>
      <c r="C9" s="214">
        <v>1</v>
      </c>
      <c r="D9" s="214">
        <v>1</v>
      </c>
      <c r="E9" s="215">
        <v>2</v>
      </c>
      <c r="F9" s="213">
        <v>5</v>
      </c>
      <c r="G9" s="216"/>
      <c r="H9" s="142"/>
      <c r="J9" s="1">
        <v>8</v>
      </c>
      <c r="K9" s="35" t="s">
        <v>406</v>
      </c>
      <c r="L9" s="252">
        <f>COUNTIF($B$15:$I$27,"*U6 Wests pirates*")</f>
        <v>4</v>
      </c>
      <c r="M9" s="121" t="s">
        <v>469</v>
      </c>
      <c r="N9" s="252">
        <f>COUNTIF($B$13:$I$25,"*N9*")</f>
        <v>0</v>
      </c>
      <c r="O9" s="35" t="s">
        <v>419</v>
      </c>
      <c r="P9" s="252">
        <f>COUNTIF($B$28:$I$45,"*U08 Petersham Maroon*")</f>
        <v>4</v>
      </c>
      <c r="Q9" s="35" t="s">
        <v>424</v>
      </c>
      <c r="R9" s="252">
        <f>COUNTIF($B$28:$I$45,"*U08 Petersham Maroon*")</f>
        <v>4</v>
      </c>
    </row>
    <row r="10" spans="1:18" ht="21" x14ac:dyDescent="0.35">
      <c r="A10" s="227" t="s">
        <v>44</v>
      </c>
      <c r="B10" s="180">
        <v>1</v>
      </c>
      <c r="C10" s="180">
        <v>0</v>
      </c>
      <c r="D10" s="180">
        <v>1</v>
      </c>
      <c r="E10" s="181">
        <v>1</v>
      </c>
      <c r="F10" s="154">
        <f t="shared" ref="F10:F11" si="0">SUM(B10:E10)</f>
        <v>3</v>
      </c>
      <c r="G10" s="158">
        <v>20.9</v>
      </c>
      <c r="H10" s="134" t="s">
        <v>40</v>
      </c>
      <c r="J10" s="1">
        <v>9</v>
      </c>
      <c r="K10" s="12" t="s">
        <v>224</v>
      </c>
      <c r="L10" s="252">
        <f>COUNTIF($B$15:$I$27,"*U6 St Ives Blue*")</f>
        <v>4</v>
      </c>
      <c r="M10" s="35" t="s">
        <v>413</v>
      </c>
      <c r="N10" s="252">
        <f>COUNTIF($B$13:$I$25,"*N9*")</f>
        <v>0</v>
      </c>
      <c r="O10" s="35" t="s">
        <v>420</v>
      </c>
      <c r="P10" s="252">
        <f>COUNTIF($B$28:$I$45,"*U08 Petersham Blue*")</f>
        <v>4</v>
      </c>
      <c r="Q10" s="35" t="s">
        <v>425</v>
      </c>
      <c r="R10" s="252">
        <f>COUNTIF($B$28:$I$45,"*U08 Petersham Blue*")</f>
        <v>4</v>
      </c>
    </row>
    <row r="11" spans="1:18" ht="21" x14ac:dyDescent="0.35">
      <c r="A11" s="244" t="s">
        <v>84</v>
      </c>
      <c r="B11" s="165">
        <v>3</v>
      </c>
      <c r="C11" s="165">
        <v>3</v>
      </c>
      <c r="D11" s="165">
        <v>5</v>
      </c>
      <c r="E11" s="166">
        <v>3</v>
      </c>
      <c r="F11" s="162">
        <f t="shared" si="0"/>
        <v>14</v>
      </c>
      <c r="G11" s="163">
        <v>14.8</v>
      </c>
      <c r="H11" s="132" t="s">
        <v>82</v>
      </c>
      <c r="J11" s="1">
        <v>10</v>
      </c>
      <c r="K11" s="16" t="s">
        <v>129</v>
      </c>
      <c r="L11" s="252">
        <f>COUNTIF($B$15:$I$27,"*U6 Seaforth Bandits*")</f>
        <v>4</v>
      </c>
      <c r="M11" s="12" t="s">
        <v>132</v>
      </c>
      <c r="N11" s="252">
        <f>COUNTIF($B$13:$I$25,"*N9*")</f>
        <v>0</v>
      </c>
      <c r="O11" s="121" t="s">
        <v>461</v>
      </c>
      <c r="P11" s="252">
        <f>COUNTIF($B$28:$I$45,"*St Pats 1*")</f>
        <v>4</v>
      </c>
      <c r="Q11" s="12" t="s">
        <v>226</v>
      </c>
      <c r="R11" s="252">
        <f>COUNTIF($B$28:$I$45,"*St Pats 1*")</f>
        <v>4</v>
      </c>
    </row>
    <row r="12" spans="1:18" ht="21.75" thickBot="1" x14ac:dyDescent="0.4">
      <c r="A12" s="238"/>
      <c r="B12" s="160">
        <f>SUM(B3:B11)</f>
        <v>12</v>
      </c>
      <c r="C12" s="160">
        <f>SUM(C3:C11)</f>
        <v>11</v>
      </c>
      <c r="D12" s="160">
        <f>SUM(D3:D11)</f>
        <v>18</v>
      </c>
      <c r="E12" s="161">
        <f>SUM(E3:E11)</f>
        <v>13</v>
      </c>
      <c r="F12" s="169">
        <f>SUM(F3:F11)</f>
        <v>54</v>
      </c>
      <c r="G12" s="218"/>
      <c r="H12" s="212"/>
      <c r="J12" s="1">
        <v>11</v>
      </c>
      <c r="K12" s="16" t="s">
        <v>130</v>
      </c>
      <c r="L12" s="252">
        <f>COUNTIF($B$15:$I$27,"*U6 Seaforth Pirates*")</f>
        <v>4</v>
      </c>
      <c r="M12" s="12" t="s">
        <v>133</v>
      </c>
      <c r="N12" s="252">
        <f>COUNTIF($B$13:$I$25,"*N9*")</f>
        <v>0</v>
      </c>
      <c r="O12" s="121" t="s">
        <v>462</v>
      </c>
      <c r="P12" s="252">
        <f>COUNTIF($B$28:$I$46,"*St Pats 2*")</f>
        <v>4</v>
      </c>
      <c r="Q12" s="12" t="s">
        <v>140</v>
      </c>
      <c r="R12" s="252">
        <f>COUNTIF($B$28:$I$46,"*St Pats 2*")</f>
        <v>4</v>
      </c>
    </row>
    <row r="13" spans="1:18" ht="21.75" thickBot="1" x14ac:dyDescent="0.4">
      <c r="J13" s="1">
        <v>12</v>
      </c>
      <c r="K13" s="16" t="s">
        <v>131</v>
      </c>
      <c r="L13" s="252">
        <f>COUNTIF($B$15:$I$27,"*U6 Seaforth Vikings*")</f>
        <v>4</v>
      </c>
      <c r="M13" s="12" t="s">
        <v>134</v>
      </c>
      <c r="N13" s="252">
        <f>COUNTIF($B$13:$I$25,"*N9*")</f>
        <v>0</v>
      </c>
      <c r="O13" s="35" t="s">
        <v>421</v>
      </c>
      <c r="P13" s="252">
        <f>COUNTIF($B$28:$I$45,"*U8 Wests pirates*")</f>
        <v>4</v>
      </c>
      <c r="Q13" s="12" t="s">
        <v>142</v>
      </c>
      <c r="R13" s="252">
        <f>COUNTIF($B$28:$I$45,"*U8 Wests pirates*")</f>
        <v>4</v>
      </c>
    </row>
    <row r="14" spans="1:18" ht="21.75" thickBot="1" x14ac:dyDescent="0.4">
      <c r="A14" s="123" t="s">
        <v>430</v>
      </c>
      <c r="B14" s="301" t="s">
        <v>431</v>
      </c>
      <c r="C14" s="302"/>
      <c r="D14" s="301" t="s">
        <v>432</v>
      </c>
      <c r="E14" s="302"/>
      <c r="F14" s="301" t="s">
        <v>433</v>
      </c>
      <c r="G14" s="302"/>
      <c r="H14" s="301" t="s">
        <v>434</v>
      </c>
      <c r="I14" s="302"/>
      <c r="J14" s="1">
        <v>13</v>
      </c>
      <c r="M14" s="19"/>
      <c r="O14" s="12" t="s">
        <v>225</v>
      </c>
      <c r="P14" s="252">
        <f>COUNTIF($B$28:$I$45,"*U8 St Ives Blue*")</f>
        <v>4</v>
      </c>
      <c r="Q14" s="12" t="s">
        <v>141</v>
      </c>
      <c r="R14" s="252">
        <f>COUNTIF($B$28:$I$45,"*U8 St Ives Blue*")</f>
        <v>4</v>
      </c>
    </row>
    <row r="15" spans="1:18" ht="21" x14ac:dyDescent="0.35">
      <c r="A15" s="124">
        <v>0.375</v>
      </c>
      <c r="B15" s="121" t="s">
        <v>401</v>
      </c>
      <c r="C15" s="16" t="s">
        <v>131</v>
      </c>
      <c r="D15" s="121" t="s">
        <v>402</v>
      </c>
      <c r="E15" s="16" t="s">
        <v>130</v>
      </c>
      <c r="F15" s="121" t="s">
        <v>468</v>
      </c>
      <c r="G15" s="12" t="s">
        <v>134</v>
      </c>
      <c r="H15" s="35" t="s">
        <v>407</v>
      </c>
      <c r="I15" s="12" t="s">
        <v>133</v>
      </c>
      <c r="J15" s="1">
        <v>14</v>
      </c>
      <c r="M15" s="19"/>
      <c r="O15" s="12" t="s">
        <v>135</v>
      </c>
      <c r="P15" s="252">
        <f>COUNTIF($B$28:$I$45,"*U8 Seaforth Buccaneers*")</f>
        <v>4</v>
      </c>
      <c r="Q15" s="13"/>
    </row>
    <row r="16" spans="1:18" ht="21" x14ac:dyDescent="0.35">
      <c r="A16" s="125">
        <v>0.3888888888888889</v>
      </c>
      <c r="B16" s="35" t="s">
        <v>403</v>
      </c>
      <c r="C16" s="16" t="s">
        <v>129</v>
      </c>
      <c r="D16" s="35" t="s">
        <v>404</v>
      </c>
      <c r="E16" s="12" t="s">
        <v>224</v>
      </c>
      <c r="F16" s="121" t="s">
        <v>408</v>
      </c>
      <c r="G16" s="12" t="s">
        <v>132</v>
      </c>
      <c r="H16" s="35" t="s">
        <v>409</v>
      </c>
      <c r="I16" s="35" t="s">
        <v>413</v>
      </c>
      <c r="J16" s="1">
        <v>15</v>
      </c>
      <c r="O16" s="12" t="s">
        <v>137</v>
      </c>
      <c r="P16" s="252">
        <f>COUNTIF($B$28:$I$45,"*U8 Seaforth Pirates*")</f>
        <v>4</v>
      </c>
      <c r="Q16" s="13"/>
    </row>
    <row r="17" spans="1:16" ht="21" x14ac:dyDescent="0.35">
      <c r="A17" s="125">
        <v>0.40277777777777773</v>
      </c>
      <c r="B17" s="35" t="s">
        <v>405</v>
      </c>
      <c r="C17" s="35" t="s">
        <v>406</v>
      </c>
      <c r="D17" s="35" t="s">
        <v>426</v>
      </c>
      <c r="E17" s="121" t="s">
        <v>98</v>
      </c>
      <c r="F17" s="35" t="s">
        <v>411</v>
      </c>
      <c r="G17" s="35" t="s">
        <v>410</v>
      </c>
      <c r="H17" s="35" t="s">
        <v>412</v>
      </c>
      <c r="I17" s="121" t="s">
        <v>469</v>
      </c>
      <c r="J17" s="1">
        <v>16</v>
      </c>
      <c r="O17" s="12" t="s">
        <v>136</v>
      </c>
      <c r="P17" s="252">
        <f>COUNTIF($B$28:$I$45,"*U8 Seaforth Highlanders*")</f>
        <v>4</v>
      </c>
    </row>
    <row r="18" spans="1:16" ht="21" x14ac:dyDescent="0.35">
      <c r="A18" s="125">
        <v>0.41666666666666669</v>
      </c>
      <c r="B18" s="121" t="s">
        <v>401</v>
      </c>
      <c r="C18" s="16" t="s">
        <v>130</v>
      </c>
      <c r="D18" s="121" t="s">
        <v>402</v>
      </c>
      <c r="E18" s="16" t="s">
        <v>129</v>
      </c>
      <c r="F18" s="121" t="s">
        <v>468</v>
      </c>
      <c r="G18" s="12" t="s">
        <v>133</v>
      </c>
      <c r="H18" s="35" t="s">
        <v>407</v>
      </c>
      <c r="I18" s="12" t="s">
        <v>132</v>
      </c>
      <c r="J18" s="1">
        <v>17</v>
      </c>
      <c r="O18" s="12" t="s">
        <v>139</v>
      </c>
      <c r="P18" s="252">
        <f>COUNTIF($B$28:$I$45,"*U8 Seaforth Vikings Gold*")</f>
        <v>4</v>
      </c>
    </row>
    <row r="19" spans="1:16" ht="21" x14ac:dyDescent="0.35">
      <c r="A19" s="125">
        <v>0.43055555555555558</v>
      </c>
      <c r="B19" s="35" t="s">
        <v>403</v>
      </c>
      <c r="C19" s="12" t="s">
        <v>224</v>
      </c>
      <c r="D19" s="35" t="s">
        <v>404</v>
      </c>
      <c r="E19" s="35" t="s">
        <v>406</v>
      </c>
      <c r="F19" s="121" t="s">
        <v>408</v>
      </c>
      <c r="G19" s="35" t="s">
        <v>413</v>
      </c>
      <c r="H19" s="35" t="s">
        <v>409</v>
      </c>
      <c r="I19" s="35" t="s">
        <v>410</v>
      </c>
      <c r="J19" s="1">
        <v>18</v>
      </c>
      <c r="O19" s="12" t="s">
        <v>138</v>
      </c>
      <c r="P19" s="252">
        <f>COUNTIF($B$28:$I$45,"*U8 Seaforth Vikings Green*")</f>
        <v>4</v>
      </c>
    </row>
    <row r="20" spans="1:16" ht="21" x14ac:dyDescent="0.35">
      <c r="A20" s="125">
        <v>0.44444444444444442</v>
      </c>
      <c r="B20" s="35" t="s">
        <v>405</v>
      </c>
      <c r="C20" s="121" t="s">
        <v>98</v>
      </c>
      <c r="D20" s="35" t="s">
        <v>426</v>
      </c>
      <c r="E20" s="16" t="s">
        <v>131</v>
      </c>
      <c r="F20" s="35" t="s">
        <v>411</v>
      </c>
      <c r="G20" s="121" t="s">
        <v>469</v>
      </c>
      <c r="H20" s="35" t="s">
        <v>412</v>
      </c>
      <c r="I20" s="12" t="s">
        <v>134</v>
      </c>
    </row>
    <row r="21" spans="1:16" ht="23.25" x14ac:dyDescent="0.25">
      <c r="A21" s="126">
        <v>0.45833333333333331</v>
      </c>
      <c r="B21" s="309" t="s">
        <v>437</v>
      </c>
      <c r="C21" s="310"/>
      <c r="D21" s="310"/>
      <c r="E21" s="310"/>
      <c r="F21" s="310"/>
      <c r="G21" s="310"/>
      <c r="H21" s="310"/>
      <c r="I21" s="311"/>
    </row>
    <row r="22" spans="1:16" ht="21" x14ac:dyDescent="0.35">
      <c r="A22" s="125">
        <v>0.4861111111111111</v>
      </c>
      <c r="B22" s="121" t="s">
        <v>401</v>
      </c>
      <c r="C22" s="16" t="s">
        <v>129</v>
      </c>
      <c r="D22" s="121" t="s">
        <v>402</v>
      </c>
      <c r="E22" s="12" t="s">
        <v>224</v>
      </c>
      <c r="F22" s="121" t="s">
        <v>468</v>
      </c>
      <c r="G22" s="12" t="s">
        <v>132</v>
      </c>
      <c r="H22" s="35" t="s">
        <v>407</v>
      </c>
      <c r="I22" s="35" t="s">
        <v>413</v>
      </c>
    </row>
    <row r="23" spans="1:16" ht="21" x14ac:dyDescent="0.35">
      <c r="A23" s="125">
        <v>0.5</v>
      </c>
      <c r="B23" s="35" t="s">
        <v>403</v>
      </c>
      <c r="C23" s="35" t="s">
        <v>406</v>
      </c>
      <c r="D23" s="35" t="s">
        <v>404</v>
      </c>
      <c r="E23" s="121" t="s">
        <v>98</v>
      </c>
      <c r="F23" s="121" t="s">
        <v>408</v>
      </c>
      <c r="G23" s="35" t="s">
        <v>410</v>
      </c>
      <c r="H23" s="35" t="s">
        <v>409</v>
      </c>
      <c r="I23" s="121" t="s">
        <v>469</v>
      </c>
    </row>
    <row r="24" spans="1:16" ht="21" x14ac:dyDescent="0.35">
      <c r="A24" s="125">
        <v>0.51388888888888895</v>
      </c>
      <c r="B24" s="35" t="s">
        <v>405</v>
      </c>
      <c r="C24" s="16" t="s">
        <v>131</v>
      </c>
      <c r="D24" s="35" t="s">
        <v>426</v>
      </c>
      <c r="E24" s="16" t="s">
        <v>130</v>
      </c>
      <c r="F24" s="35" t="s">
        <v>411</v>
      </c>
      <c r="G24" s="12" t="s">
        <v>134</v>
      </c>
      <c r="H24" s="35" t="s">
        <v>412</v>
      </c>
      <c r="I24" s="12" t="s">
        <v>133</v>
      </c>
    </row>
    <row r="25" spans="1:16" ht="21" x14ac:dyDescent="0.35">
      <c r="A25" s="257">
        <v>0.52777777777777779</v>
      </c>
      <c r="B25" s="121" t="s">
        <v>401</v>
      </c>
      <c r="C25" s="12" t="s">
        <v>224</v>
      </c>
      <c r="D25" s="121" t="s">
        <v>402</v>
      </c>
      <c r="E25" s="35" t="s">
        <v>406</v>
      </c>
      <c r="F25" s="121" t="s">
        <v>468</v>
      </c>
      <c r="G25" s="35" t="s">
        <v>413</v>
      </c>
      <c r="H25" s="35" t="s">
        <v>407</v>
      </c>
      <c r="I25" s="35" t="s">
        <v>410</v>
      </c>
    </row>
    <row r="26" spans="1:16" ht="21" x14ac:dyDescent="0.35">
      <c r="A26" s="257">
        <v>0.54166666666666663</v>
      </c>
      <c r="B26" s="35" t="s">
        <v>403</v>
      </c>
      <c r="C26" s="121" t="s">
        <v>98</v>
      </c>
      <c r="D26" s="35" t="s">
        <v>404</v>
      </c>
      <c r="E26" s="16" t="s">
        <v>131</v>
      </c>
      <c r="F26" s="121" t="s">
        <v>408</v>
      </c>
      <c r="G26" s="121" t="s">
        <v>469</v>
      </c>
      <c r="H26" s="35" t="s">
        <v>409</v>
      </c>
      <c r="I26" s="12" t="s">
        <v>134</v>
      </c>
    </row>
    <row r="27" spans="1:16" ht="21" x14ac:dyDescent="0.35">
      <c r="A27" s="257">
        <v>0.55555555555555558</v>
      </c>
      <c r="B27" s="35" t="s">
        <v>405</v>
      </c>
      <c r="C27" s="16" t="s">
        <v>130</v>
      </c>
      <c r="D27" s="35" t="s">
        <v>426</v>
      </c>
      <c r="E27" s="16" t="s">
        <v>129</v>
      </c>
      <c r="F27" s="35" t="s">
        <v>411</v>
      </c>
      <c r="G27" s="12" t="s">
        <v>133</v>
      </c>
      <c r="H27" s="35" t="s">
        <v>412</v>
      </c>
      <c r="I27" s="12" t="s">
        <v>132</v>
      </c>
    </row>
    <row r="28" spans="1:16" ht="15.75" thickBot="1" x14ac:dyDescent="0.3"/>
    <row r="29" spans="1:16" ht="15.75" thickBot="1" x14ac:dyDescent="0.3">
      <c r="A29" s="123" t="s">
        <v>430</v>
      </c>
      <c r="B29" s="301" t="s">
        <v>435</v>
      </c>
      <c r="C29" s="302"/>
      <c r="D29" s="301" t="s">
        <v>436</v>
      </c>
      <c r="E29" s="302"/>
      <c r="F29" s="301" t="s">
        <v>459</v>
      </c>
      <c r="G29" s="302"/>
      <c r="H29" s="301" t="s">
        <v>460</v>
      </c>
      <c r="I29" s="302"/>
    </row>
    <row r="30" spans="1:16" ht="21" x14ac:dyDescent="0.35">
      <c r="A30" s="124">
        <v>0.33333333333333331</v>
      </c>
      <c r="B30" s="286" t="s">
        <v>465</v>
      </c>
      <c r="C30" s="287" t="s">
        <v>135</v>
      </c>
      <c r="D30" s="286" t="s">
        <v>466</v>
      </c>
      <c r="E30" s="287" t="s">
        <v>137</v>
      </c>
      <c r="F30" s="121" t="s">
        <v>401</v>
      </c>
      <c r="G30" s="12" t="s">
        <v>140</v>
      </c>
      <c r="H30" s="121" t="s">
        <v>402</v>
      </c>
      <c r="I30" s="12" t="s">
        <v>142</v>
      </c>
    </row>
    <row r="31" spans="1:16" ht="21" x14ac:dyDescent="0.35">
      <c r="A31" s="125">
        <v>0.34722222222222227</v>
      </c>
      <c r="B31" s="286" t="s">
        <v>467</v>
      </c>
      <c r="C31" s="287" t="s">
        <v>136</v>
      </c>
      <c r="D31" s="288" t="s">
        <v>415</v>
      </c>
      <c r="E31" s="287" t="s">
        <v>139</v>
      </c>
      <c r="F31" s="35" t="s">
        <v>422</v>
      </c>
      <c r="G31" s="12" t="s">
        <v>141</v>
      </c>
      <c r="H31" s="35" t="s">
        <v>423</v>
      </c>
      <c r="I31" s="12" t="s">
        <v>226</v>
      </c>
    </row>
    <row r="32" spans="1:16" ht="21" x14ac:dyDescent="0.35">
      <c r="A32" s="125">
        <v>0.3611111111111111</v>
      </c>
      <c r="B32" s="288" t="s">
        <v>416</v>
      </c>
      <c r="C32" s="287" t="s">
        <v>138</v>
      </c>
      <c r="D32" s="288" t="s">
        <v>417</v>
      </c>
      <c r="E32" s="286" t="s">
        <v>461</v>
      </c>
      <c r="F32" s="35" t="s">
        <v>464</v>
      </c>
      <c r="G32" s="35" t="s">
        <v>425</v>
      </c>
      <c r="H32" s="35" t="s">
        <v>463</v>
      </c>
      <c r="I32" s="35" t="s">
        <v>424</v>
      </c>
    </row>
    <row r="33" spans="1:9" ht="26.25" customHeight="1" x14ac:dyDescent="0.35">
      <c r="A33" s="125">
        <v>0.375</v>
      </c>
      <c r="B33" s="286" t="s">
        <v>418</v>
      </c>
      <c r="C33" s="286" t="s">
        <v>462</v>
      </c>
      <c r="D33" s="288" t="s">
        <v>419</v>
      </c>
      <c r="E33" s="288" t="s">
        <v>421</v>
      </c>
      <c r="F33" s="121" t="s">
        <v>98</v>
      </c>
      <c r="G33" s="12" t="s">
        <v>140</v>
      </c>
      <c r="H33" s="121" t="s">
        <v>401</v>
      </c>
      <c r="I33" s="12" t="s">
        <v>142</v>
      </c>
    </row>
    <row r="34" spans="1:9" ht="21" x14ac:dyDescent="0.35">
      <c r="A34" s="125">
        <v>0.3888888888888889</v>
      </c>
      <c r="B34" s="288" t="s">
        <v>420</v>
      </c>
      <c r="C34" s="287" t="s">
        <v>225</v>
      </c>
      <c r="D34" s="286" t="s">
        <v>465</v>
      </c>
      <c r="E34" s="287" t="s">
        <v>137</v>
      </c>
      <c r="F34" s="121" t="s">
        <v>402</v>
      </c>
      <c r="G34" s="12" t="s">
        <v>141</v>
      </c>
      <c r="H34" s="35" t="s">
        <v>422</v>
      </c>
      <c r="I34" s="12" t="s">
        <v>226</v>
      </c>
    </row>
    <row r="35" spans="1:9" ht="21" x14ac:dyDescent="0.35">
      <c r="A35" s="125">
        <v>0.40277777777777773</v>
      </c>
      <c r="B35" s="286" t="s">
        <v>466</v>
      </c>
      <c r="C35" s="287" t="s">
        <v>136</v>
      </c>
      <c r="D35" s="286" t="s">
        <v>467</v>
      </c>
      <c r="E35" s="287" t="s">
        <v>139</v>
      </c>
      <c r="F35" s="35" t="s">
        <v>423</v>
      </c>
      <c r="G35" s="35" t="s">
        <v>425</v>
      </c>
      <c r="H35" s="35" t="s">
        <v>464</v>
      </c>
      <c r="I35" s="35" t="s">
        <v>424</v>
      </c>
    </row>
    <row r="36" spans="1:9" ht="21" x14ac:dyDescent="0.35">
      <c r="A36" s="125">
        <v>0.41666666666666669</v>
      </c>
      <c r="B36" s="288" t="s">
        <v>415</v>
      </c>
      <c r="C36" s="287" t="s">
        <v>138</v>
      </c>
      <c r="D36" s="288" t="s">
        <v>416</v>
      </c>
      <c r="E36" s="286" t="s">
        <v>461</v>
      </c>
      <c r="F36" s="35" t="s">
        <v>463</v>
      </c>
      <c r="G36" s="12" t="s">
        <v>140</v>
      </c>
      <c r="H36" s="121" t="s">
        <v>401</v>
      </c>
      <c r="I36" s="12" t="s">
        <v>141</v>
      </c>
    </row>
    <row r="37" spans="1:9" ht="21" x14ac:dyDescent="0.35">
      <c r="A37" s="125">
        <v>0.43055555555555558</v>
      </c>
      <c r="B37" s="288" t="s">
        <v>417</v>
      </c>
      <c r="C37" s="286" t="s">
        <v>462</v>
      </c>
      <c r="D37" s="286" t="s">
        <v>418</v>
      </c>
      <c r="E37" s="288" t="s">
        <v>421</v>
      </c>
      <c r="F37" s="121" t="s">
        <v>402</v>
      </c>
      <c r="G37" s="12" t="s">
        <v>226</v>
      </c>
      <c r="H37" s="35" t="s">
        <v>422</v>
      </c>
      <c r="I37" s="35" t="s">
        <v>425</v>
      </c>
    </row>
    <row r="38" spans="1:9" ht="21" x14ac:dyDescent="0.35">
      <c r="A38" s="125">
        <v>0.44444444444444442</v>
      </c>
      <c r="B38" s="288" t="s">
        <v>419</v>
      </c>
      <c r="C38" s="287" t="s">
        <v>225</v>
      </c>
      <c r="D38" s="288" t="s">
        <v>420</v>
      </c>
      <c r="E38" s="287" t="s">
        <v>135</v>
      </c>
      <c r="F38" s="35" t="s">
        <v>423</v>
      </c>
      <c r="G38" s="35" t="s">
        <v>424</v>
      </c>
      <c r="H38" s="121" t="s">
        <v>98</v>
      </c>
      <c r="I38" s="12" t="s">
        <v>142</v>
      </c>
    </row>
    <row r="39" spans="1:9" ht="26.25" x14ac:dyDescent="0.25">
      <c r="A39" s="126">
        <v>0.45833333333333331</v>
      </c>
      <c r="B39" s="303" t="s">
        <v>437</v>
      </c>
      <c r="C39" s="304"/>
      <c r="D39" s="304"/>
      <c r="E39" s="304"/>
      <c r="F39" s="304"/>
      <c r="G39" s="304"/>
      <c r="H39" s="304"/>
      <c r="I39" s="304"/>
    </row>
    <row r="40" spans="1:9" ht="21" x14ac:dyDescent="0.35">
      <c r="A40" s="125">
        <v>0.4861111111111111</v>
      </c>
      <c r="B40" s="286" t="s">
        <v>465</v>
      </c>
      <c r="C40" s="287" t="s">
        <v>136</v>
      </c>
      <c r="D40" s="286" t="s">
        <v>466</v>
      </c>
      <c r="E40" s="287" t="s">
        <v>139</v>
      </c>
      <c r="F40" s="35" t="s">
        <v>464</v>
      </c>
      <c r="G40" s="12" t="s">
        <v>140</v>
      </c>
      <c r="H40" s="121" t="s">
        <v>401</v>
      </c>
      <c r="I40" s="12" t="s">
        <v>226</v>
      </c>
    </row>
    <row r="41" spans="1:9" ht="21" x14ac:dyDescent="0.35">
      <c r="A41" s="127">
        <v>0.5</v>
      </c>
      <c r="B41" s="286" t="s">
        <v>467</v>
      </c>
      <c r="C41" s="287" t="s">
        <v>138</v>
      </c>
      <c r="D41" s="288" t="s">
        <v>415</v>
      </c>
      <c r="E41" s="286" t="s">
        <v>461</v>
      </c>
      <c r="F41" s="121" t="s">
        <v>402</v>
      </c>
      <c r="G41" s="35" t="s">
        <v>425</v>
      </c>
      <c r="H41" s="35" t="s">
        <v>422</v>
      </c>
      <c r="I41" s="35" t="s">
        <v>424</v>
      </c>
    </row>
    <row r="42" spans="1:9" ht="21" x14ac:dyDescent="0.35">
      <c r="A42" s="127">
        <v>0.51388888888888895</v>
      </c>
      <c r="B42" s="288" t="s">
        <v>416</v>
      </c>
      <c r="C42" s="286" t="s">
        <v>462</v>
      </c>
      <c r="D42" s="288" t="s">
        <v>417</v>
      </c>
      <c r="E42" s="288" t="s">
        <v>421</v>
      </c>
      <c r="F42" s="35" t="s">
        <v>463</v>
      </c>
      <c r="G42" s="12" t="s">
        <v>142</v>
      </c>
      <c r="H42" s="121" t="s">
        <v>98</v>
      </c>
      <c r="I42" s="12" t="s">
        <v>141</v>
      </c>
    </row>
    <row r="43" spans="1:9" ht="21" x14ac:dyDescent="0.35">
      <c r="A43" s="127">
        <v>0.52777777777777779</v>
      </c>
      <c r="B43" s="286" t="s">
        <v>418</v>
      </c>
      <c r="C43" s="287" t="s">
        <v>225</v>
      </c>
      <c r="D43" s="288" t="s">
        <v>419</v>
      </c>
      <c r="E43" s="287" t="s">
        <v>135</v>
      </c>
      <c r="F43" s="288" t="s">
        <v>420</v>
      </c>
      <c r="G43" s="287" t="s">
        <v>136</v>
      </c>
      <c r="H43" s="288" t="s">
        <v>415</v>
      </c>
      <c r="I43" s="286" t="s">
        <v>462</v>
      </c>
    </row>
    <row r="44" spans="1:9" ht="21" x14ac:dyDescent="0.35">
      <c r="A44" s="127">
        <v>0.54166666666666663</v>
      </c>
      <c r="B44" s="288" t="s">
        <v>420</v>
      </c>
      <c r="C44" s="287" t="s">
        <v>137</v>
      </c>
      <c r="D44" s="286" t="s">
        <v>465</v>
      </c>
      <c r="E44" s="287" t="s">
        <v>139</v>
      </c>
      <c r="F44" s="286" t="s">
        <v>418</v>
      </c>
      <c r="G44" s="287" t="s">
        <v>135</v>
      </c>
      <c r="H44" s="288" t="s">
        <v>417</v>
      </c>
      <c r="I44" s="287" t="s">
        <v>225</v>
      </c>
    </row>
    <row r="45" spans="1:9" ht="21" x14ac:dyDescent="0.35">
      <c r="A45" s="127">
        <v>0.55555555555555558</v>
      </c>
      <c r="B45" s="286" t="s">
        <v>466</v>
      </c>
      <c r="C45" s="287" t="s">
        <v>138</v>
      </c>
      <c r="D45" s="286" t="s">
        <v>467</v>
      </c>
      <c r="E45" s="286" t="s">
        <v>461</v>
      </c>
      <c r="F45" s="288" t="s">
        <v>419</v>
      </c>
      <c r="G45" s="287" t="s">
        <v>137</v>
      </c>
      <c r="H45" s="288" t="s">
        <v>416</v>
      </c>
      <c r="I45" s="288" t="s">
        <v>421</v>
      </c>
    </row>
  </sheetData>
  <mergeCells count="10">
    <mergeCell ref="B39:I39"/>
    <mergeCell ref="B14:C14"/>
    <mergeCell ref="D14:E14"/>
    <mergeCell ref="F14:G14"/>
    <mergeCell ref="H14:I14"/>
    <mergeCell ref="B21:I21"/>
    <mergeCell ref="B29:C29"/>
    <mergeCell ref="D29:E29"/>
    <mergeCell ref="F29:G29"/>
    <mergeCell ref="H29:I29"/>
  </mergeCells>
  <conditionalFormatting sqref="K2">
    <cfRule type="duplicateValues" dxfId="83" priority="404"/>
    <cfRule type="containsBlanks" dxfId="82" priority="405">
      <formula>LEN(TRIM(K2))=0</formula>
    </cfRule>
  </conditionalFormatting>
  <conditionalFormatting sqref="M2">
    <cfRule type="duplicateValues" dxfId="81" priority="402"/>
    <cfRule type="containsBlanks" dxfId="80" priority="403">
      <formula>LEN(TRIM(M2))=0</formula>
    </cfRule>
  </conditionalFormatting>
  <conditionalFormatting sqref="O2">
    <cfRule type="duplicateValues" dxfId="79" priority="400"/>
    <cfRule type="containsBlanks" dxfId="78" priority="401">
      <formula>LEN(TRIM(O2))=0</formula>
    </cfRule>
  </conditionalFormatting>
  <conditionalFormatting sqref="Q2">
    <cfRule type="duplicateValues" dxfId="77" priority="398"/>
    <cfRule type="containsBlanks" dxfId="76" priority="399">
      <formula>LEN(TRIM(Q2))=0</formula>
    </cfRule>
  </conditionalFormatting>
  <conditionalFormatting sqref="O14 K10 Q11">
    <cfRule type="duplicateValues" dxfId="75" priority="396"/>
    <cfRule type="containsBlanks" dxfId="74" priority="397">
      <formula>LEN(TRIM(K10))=0</formula>
    </cfRule>
  </conditionalFormatting>
  <conditionalFormatting sqref="K11:K13 M11:M15 O15:O19 Q12:Q16">
    <cfRule type="duplicateValues" dxfId="73" priority="3323"/>
    <cfRule type="containsBlanks" dxfId="72" priority="3324">
      <formula>LEN(TRIM(K11))=0</formula>
    </cfRule>
  </conditionalFormatting>
  <conditionalFormatting sqref="B15">
    <cfRule type="duplicateValues" dxfId="71" priority="111"/>
    <cfRule type="containsBlanks" dxfId="70" priority="112">
      <formula>LEN(TRIM(B15))=0</formula>
    </cfRule>
  </conditionalFormatting>
  <conditionalFormatting sqref="C15">
    <cfRule type="duplicateValues" dxfId="69" priority="109"/>
    <cfRule type="containsBlanks" dxfId="68" priority="110">
      <formula>LEN(TRIM(C15))=0</formula>
    </cfRule>
  </conditionalFormatting>
  <conditionalFormatting sqref="E15">
    <cfRule type="duplicateValues" dxfId="67" priority="107"/>
    <cfRule type="containsBlanks" dxfId="66" priority="108">
      <formula>LEN(TRIM(E15))=0</formula>
    </cfRule>
  </conditionalFormatting>
  <conditionalFormatting sqref="C16">
    <cfRule type="duplicateValues" dxfId="65" priority="105"/>
    <cfRule type="containsBlanks" dxfId="64" priority="106">
      <formula>LEN(TRIM(C16))=0</formula>
    </cfRule>
  </conditionalFormatting>
  <conditionalFormatting sqref="E16">
    <cfRule type="duplicateValues" dxfId="63" priority="103"/>
    <cfRule type="containsBlanks" dxfId="62" priority="104">
      <formula>LEN(TRIM(E16))=0</formula>
    </cfRule>
  </conditionalFormatting>
  <conditionalFormatting sqref="B18">
    <cfRule type="duplicateValues" dxfId="61" priority="101"/>
    <cfRule type="containsBlanks" dxfId="60" priority="102">
      <formula>LEN(TRIM(B18))=0</formula>
    </cfRule>
  </conditionalFormatting>
  <conditionalFormatting sqref="C18">
    <cfRule type="duplicateValues" dxfId="59" priority="99"/>
    <cfRule type="containsBlanks" dxfId="58" priority="100">
      <formula>LEN(TRIM(C18))=0</formula>
    </cfRule>
  </conditionalFormatting>
  <conditionalFormatting sqref="E18">
    <cfRule type="duplicateValues" dxfId="57" priority="97"/>
    <cfRule type="containsBlanks" dxfId="56" priority="98">
      <formula>LEN(TRIM(E18))=0</formula>
    </cfRule>
  </conditionalFormatting>
  <conditionalFormatting sqref="C19">
    <cfRule type="duplicateValues" dxfId="55" priority="95"/>
    <cfRule type="containsBlanks" dxfId="54" priority="96">
      <formula>LEN(TRIM(C19))=0</formula>
    </cfRule>
  </conditionalFormatting>
  <conditionalFormatting sqref="E20">
    <cfRule type="duplicateValues" dxfId="53" priority="93"/>
    <cfRule type="containsBlanks" dxfId="52" priority="94">
      <formula>LEN(TRIM(E20))=0</formula>
    </cfRule>
  </conditionalFormatting>
  <conditionalFormatting sqref="B22">
    <cfRule type="duplicateValues" dxfId="51" priority="91"/>
    <cfRule type="containsBlanks" dxfId="50" priority="92">
      <formula>LEN(TRIM(B22))=0</formula>
    </cfRule>
  </conditionalFormatting>
  <conditionalFormatting sqref="C22">
    <cfRule type="duplicateValues" dxfId="49" priority="89"/>
    <cfRule type="containsBlanks" dxfId="48" priority="90">
      <formula>LEN(TRIM(C22))=0</formula>
    </cfRule>
  </conditionalFormatting>
  <conditionalFormatting sqref="E22">
    <cfRule type="duplicateValues" dxfId="47" priority="87"/>
    <cfRule type="containsBlanks" dxfId="46" priority="88">
      <formula>LEN(TRIM(E22))=0</formula>
    </cfRule>
  </conditionalFormatting>
  <conditionalFormatting sqref="C24">
    <cfRule type="duplicateValues" dxfId="45" priority="85"/>
    <cfRule type="containsBlanks" dxfId="44" priority="86">
      <formula>LEN(TRIM(C24))=0</formula>
    </cfRule>
  </conditionalFormatting>
  <conditionalFormatting sqref="E24">
    <cfRule type="duplicateValues" dxfId="43" priority="83"/>
    <cfRule type="containsBlanks" dxfId="42" priority="84">
      <formula>LEN(TRIM(E24))=0</formula>
    </cfRule>
  </conditionalFormatting>
  <conditionalFormatting sqref="B25">
    <cfRule type="duplicateValues" dxfId="41" priority="81"/>
    <cfRule type="containsBlanks" dxfId="40" priority="82">
      <formula>LEN(TRIM(B25))=0</formula>
    </cfRule>
  </conditionalFormatting>
  <conditionalFormatting sqref="C25">
    <cfRule type="duplicateValues" dxfId="39" priority="79"/>
    <cfRule type="containsBlanks" dxfId="38" priority="80">
      <formula>LEN(TRIM(C25))=0</formula>
    </cfRule>
  </conditionalFormatting>
  <conditionalFormatting sqref="E26">
    <cfRule type="duplicateValues" dxfId="37" priority="77"/>
    <cfRule type="containsBlanks" dxfId="36" priority="78">
      <formula>LEN(TRIM(E26))=0</formula>
    </cfRule>
  </conditionalFormatting>
  <conditionalFormatting sqref="C27">
    <cfRule type="duplicateValues" dxfId="35" priority="75"/>
    <cfRule type="containsBlanks" dxfId="34" priority="76">
      <formula>LEN(TRIM(C27))=0</formula>
    </cfRule>
  </conditionalFormatting>
  <conditionalFormatting sqref="E27">
    <cfRule type="duplicateValues" dxfId="33" priority="73"/>
    <cfRule type="containsBlanks" dxfId="32" priority="74">
      <formula>LEN(TRIM(E27))=0</formula>
    </cfRule>
  </conditionalFormatting>
  <conditionalFormatting sqref="F15">
    <cfRule type="duplicateValues" dxfId="31" priority="31"/>
    <cfRule type="containsBlanks" dxfId="30" priority="32">
      <formula>LEN(TRIM(F15))=0</formula>
    </cfRule>
  </conditionalFormatting>
  <conditionalFormatting sqref="G15">
    <cfRule type="duplicateValues" dxfId="29" priority="29"/>
    <cfRule type="containsBlanks" dxfId="28" priority="30">
      <formula>LEN(TRIM(G15))=0</formula>
    </cfRule>
  </conditionalFormatting>
  <conditionalFormatting sqref="I15">
    <cfRule type="duplicateValues" dxfId="27" priority="27"/>
    <cfRule type="containsBlanks" dxfId="26" priority="28">
      <formula>LEN(TRIM(I15))=0</formula>
    </cfRule>
  </conditionalFormatting>
  <conditionalFormatting sqref="G16">
    <cfRule type="duplicateValues" dxfId="25" priority="25"/>
    <cfRule type="containsBlanks" dxfId="24" priority="26">
      <formula>LEN(TRIM(G16))=0</formula>
    </cfRule>
  </conditionalFormatting>
  <conditionalFormatting sqref="F18">
    <cfRule type="duplicateValues" dxfId="23" priority="23"/>
    <cfRule type="containsBlanks" dxfId="22" priority="24">
      <formula>LEN(TRIM(F18))=0</formula>
    </cfRule>
  </conditionalFormatting>
  <conditionalFormatting sqref="G18">
    <cfRule type="duplicateValues" dxfId="21" priority="21"/>
    <cfRule type="containsBlanks" dxfId="20" priority="22">
      <formula>LEN(TRIM(G18))=0</formula>
    </cfRule>
  </conditionalFormatting>
  <conditionalFormatting sqref="I18">
    <cfRule type="duplicateValues" dxfId="19" priority="19"/>
    <cfRule type="containsBlanks" dxfId="18" priority="20">
      <formula>LEN(TRIM(I18))=0</formula>
    </cfRule>
  </conditionalFormatting>
  <conditionalFormatting sqref="I20">
    <cfRule type="duplicateValues" dxfId="17" priority="17"/>
    <cfRule type="containsBlanks" dxfId="16" priority="18">
      <formula>LEN(TRIM(I20))=0</formula>
    </cfRule>
  </conditionalFormatting>
  <conditionalFormatting sqref="F22">
    <cfRule type="duplicateValues" dxfId="15" priority="15"/>
    <cfRule type="containsBlanks" dxfId="14" priority="16">
      <formula>LEN(TRIM(F22))=0</formula>
    </cfRule>
  </conditionalFormatting>
  <conditionalFormatting sqref="G22">
    <cfRule type="duplicateValues" dxfId="13" priority="13"/>
    <cfRule type="containsBlanks" dxfId="12" priority="14">
      <formula>LEN(TRIM(G22))=0</formula>
    </cfRule>
  </conditionalFormatting>
  <conditionalFormatting sqref="G24">
    <cfRule type="duplicateValues" dxfId="11" priority="11"/>
    <cfRule type="containsBlanks" dxfId="10" priority="12">
      <formula>LEN(TRIM(G24))=0</formula>
    </cfRule>
  </conditionalFormatting>
  <conditionalFormatting sqref="I24">
    <cfRule type="duplicateValues" dxfId="9" priority="9"/>
    <cfRule type="containsBlanks" dxfId="8" priority="10">
      <formula>LEN(TRIM(I24))=0</formula>
    </cfRule>
  </conditionalFormatting>
  <conditionalFormatting sqref="F25">
    <cfRule type="duplicateValues" dxfId="7" priority="7"/>
    <cfRule type="containsBlanks" dxfId="6" priority="8">
      <formula>LEN(TRIM(F25))=0</formula>
    </cfRule>
  </conditionalFormatting>
  <conditionalFormatting sqref="I26">
    <cfRule type="duplicateValues" dxfId="5" priority="5"/>
    <cfRule type="containsBlanks" dxfId="4" priority="6">
      <formula>LEN(TRIM(I26))=0</formula>
    </cfRule>
  </conditionalFormatting>
  <conditionalFormatting sqref="G27">
    <cfRule type="duplicateValues" dxfId="3" priority="3"/>
    <cfRule type="containsBlanks" dxfId="2" priority="4">
      <formula>LEN(TRIM(G27))=0</formula>
    </cfRule>
  </conditionalFormatting>
  <conditionalFormatting sqref="I27">
    <cfRule type="duplicateValues" dxfId="1" priority="1"/>
    <cfRule type="containsBlanks" dxfId="0" priority="2">
      <formula>LEN(TRIM(I27))=0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92"/>
  <sheetViews>
    <sheetView zoomScale="90" zoomScaleNormal="90" workbookViewId="0">
      <selection activeCell="R12" sqref="R12"/>
    </sheetView>
  </sheetViews>
  <sheetFormatPr defaultRowHeight="15" x14ac:dyDescent="0.25"/>
  <cols>
    <col min="1" max="1" width="24.42578125" style="242" bestFit="1" customWidth="1"/>
    <col min="2" max="5" width="4.42578125" style="143" hidden="1" customWidth="1"/>
    <col min="6" max="6" width="6.7109375" style="143" hidden="1" customWidth="1"/>
    <col min="7" max="7" width="7" style="143" hidden="1" customWidth="1"/>
    <col min="8" max="8" width="20.42578125" style="143" hidden="1" customWidth="1"/>
    <col min="9" max="9" width="9.140625" style="143"/>
    <col min="10" max="10" width="20.28515625" style="242" bestFit="1" customWidth="1"/>
    <col min="11" max="14" width="4.42578125" style="143" hidden="1" customWidth="1"/>
    <col min="15" max="15" width="6.7109375" style="143" hidden="1" customWidth="1"/>
    <col min="16" max="16" width="7" style="143" hidden="1" customWidth="1"/>
    <col min="17" max="17" width="20.42578125" style="211" hidden="1" customWidth="1"/>
    <col min="18" max="18" width="34.7109375" style="143" bestFit="1" customWidth="1"/>
    <col min="19" max="19" width="36.7109375" style="143" bestFit="1" customWidth="1"/>
    <col min="20" max="20" width="34.7109375" style="143" bestFit="1" customWidth="1"/>
    <col min="21" max="21" width="34.7109375" style="143" customWidth="1"/>
    <col min="22" max="16384" width="9.140625" style="143"/>
  </cols>
  <sheetData>
    <row r="1" spans="1:18" ht="19.5" thickBot="1" x14ac:dyDescent="0.3">
      <c r="A1" s="293"/>
      <c r="B1" s="135" t="s">
        <v>33</v>
      </c>
      <c r="C1" s="136" t="s">
        <v>34</v>
      </c>
      <c r="D1" s="136" t="s">
        <v>35</v>
      </c>
      <c r="E1" s="137" t="s">
        <v>36</v>
      </c>
      <c r="F1" s="135" t="s">
        <v>37</v>
      </c>
      <c r="G1" s="138" t="s">
        <v>366</v>
      </c>
      <c r="H1" s="139"/>
      <c r="I1" s="140"/>
      <c r="J1" s="294"/>
      <c r="K1" s="135" t="s">
        <v>33</v>
      </c>
      <c r="L1" s="136" t="s">
        <v>34</v>
      </c>
      <c r="M1" s="136" t="s">
        <v>35</v>
      </c>
      <c r="N1" s="137" t="s">
        <v>36</v>
      </c>
      <c r="O1" s="135" t="s">
        <v>37</v>
      </c>
      <c r="P1" s="138" t="s">
        <v>366</v>
      </c>
      <c r="Q1" s="141"/>
      <c r="R1" s="142"/>
    </row>
    <row r="2" spans="1:18" ht="19.5" thickBot="1" x14ac:dyDescent="0.3">
      <c r="A2" s="226" t="s">
        <v>0</v>
      </c>
      <c r="B2" s="145">
        <v>2</v>
      </c>
      <c r="C2" s="145">
        <v>2</v>
      </c>
      <c r="D2" s="145">
        <v>3</v>
      </c>
      <c r="E2" s="146">
        <v>4</v>
      </c>
      <c r="F2" s="147">
        <f>SUM(B2:E2)</f>
        <v>11</v>
      </c>
      <c r="G2" s="148"/>
      <c r="H2" s="130" t="s">
        <v>40</v>
      </c>
      <c r="I2" s="149"/>
      <c r="J2" s="221" t="s">
        <v>1</v>
      </c>
      <c r="K2" s="151">
        <v>1</v>
      </c>
      <c r="L2" s="151">
        <v>1</v>
      </c>
      <c r="M2" s="151">
        <v>1</v>
      </c>
      <c r="N2" s="152">
        <v>1</v>
      </c>
      <c r="O2" s="150">
        <f t="shared" ref="O2:O5" si="0">SUM(K2:N2)</f>
        <v>4</v>
      </c>
      <c r="P2" s="153"/>
      <c r="Q2" s="131" t="s">
        <v>48</v>
      </c>
      <c r="R2" s="142"/>
    </row>
    <row r="3" spans="1:18" ht="18.75" x14ac:dyDescent="0.25">
      <c r="A3" s="243" t="s">
        <v>49</v>
      </c>
      <c r="B3" s="155">
        <v>1</v>
      </c>
      <c r="C3" s="155">
        <v>1</v>
      </c>
      <c r="D3" s="155">
        <v>2</v>
      </c>
      <c r="E3" s="156">
        <v>1</v>
      </c>
      <c r="F3" s="157">
        <f>SUM(B3:E3)</f>
        <v>5</v>
      </c>
      <c r="G3" s="158">
        <v>41</v>
      </c>
      <c r="H3" s="131" t="s">
        <v>48</v>
      </c>
      <c r="I3" s="159"/>
      <c r="J3" s="222" t="s">
        <v>45</v>
      </c>
      <c r="K3" s="160">
        <v>2</v>
      </c>
      <c r="L3" s="160">
        <v>2</v>
      </c>
      <c r="M3" s="160">
        <v>2</v>
      </c>
      <c r="N3" s="161">
        <v>2</v>
      </c>
      <c r="O3" s="162">
        <f t="shared" si="0"/>
        <v>8</v>
      </c>
      <c r="P3" s="163">
        <v>32.799999999999997</v>
      </c>
      <c r="Q3" s="134" t="s">
        <v>40</v>
      </c>
      <c r="R3" s="142"/>
    </row>
    <row r="4" spans="1:18" ht="18.75" x14ac:dyDescent="0.25">
      <c r="A4" s="244" t="s">
        <v>54</v>
      </c>
      <c r="B4" s="165">
        <v>1</v>
      </c>
      <c r="C4" s="165">
        <v>0</v>
      </c>
      <c r="D4" s="165">
        <v>1</v>
      </c>
      <c r="E4" s="166">
        <v>0</v>
      </c>
      <c r="F4" s="162">
        <f t="shared" ref="F4:F7" si="1">SUM(B4:E4)</f>
        <v>2</v>
      </c>
      <c r="G4" s="163">
        <v>21.8</v>
      </c>
      <c r="H4" s="133" t="s">
        <v>53</v>
      </c>
      <c r="I4" s="159"/>
      <c r="J4" s="223" t="s">
        <v>91</v>
      </c>
      <c r="K4" s="165">
        <v>0</v>
      </c>
      <c r="L4" s="165">
        <v>1</v>
      </c>
      <c r="M4" s="165">
        <v>0</v>
      </c>
      <c r="N4" s="166">
        <v>0</v>
      </c>
      <c r="O4" s="162">
        <f t="shared" si="0"/>
        <v>1</v>
      </c>
      <c r="P4" s="167">
        <v>61.7</v>
      </c>
      <c r="Q4" s="133" t="s">
        <v>22</v>
      </c>
      <c r="R4" s="142"/>
    </row>
    <row r="5" spans="1:18" ht="18.75" x14ac:dyDescent="0.25">
      <c r="A5" s="244" t="s">
        <v>56</v>
      </c>
      <c r="B5" s="165">
        <v>2</v>
      </c>
      <c r="C5" s="165">
        <v>2</v>
      </c>
      <c r="D5" s="165">
        <v>3</v>
      </c>
      <c r="E5" s="166">
        <v>2</v>
      </c>
      <c r="F5" s="162">
        <f t="shared" si="1"/>
        <v>9</v>
      </c>
      <c r="G5" s="163">
        <v>21.9</v>
      </c>
      <c r="H5" s="133" t="s">
        <v>53</v>
      </c>
      <c r="I5" s="159"/>
      <c r="J5" s="223" t="s">
        <v>108</v>
      </c>
      <c r="K5" s="165">
        <v>1</v>
      </c>
      <c r="L5" s="165">
        <v>1</v>
      </c>
      <c r="M5" s="165">
        <v>1</v>
      </c>
      <c r="N5" s="166">
        <v>1</v>
      </c>
      <c r="O5" s="164">
        <f t="shared" si="0"/>
        <v>4</v>
      </c>
      <c r="P5" s="163">
        <v>32.299999999999997</v>
      </c>
      <c r="Q5" s="133" t="s">
        <v>21</v>
      </c>
      <c r="R5" s="142"/>
    </row>
    <row r="6" spans="1:18" ht="18.75" x14ac:dyDescent="0.25">
      <c r="A6" s="223" t="s">
        <v>51</v>
      </c>
      <c r="B6" s="160">
        <v>1</v>
      </c>
      <c r="C6" s="160">
        <v>1</v>
      </c>
      <c r="D6" s="160">
        <v>0</v>
      </c>
      <c r="E6" s="161">
        <v>0</v>
      </c>
      <c r="F6" s="162">
        <f t="shared" si="1"/>
        <v>2</v>
      </c>
      <c r="G6" s="163">
        <v>17.100000000000001</v>
      </c>
      <c r="H6" s="131" t="s">
        <v>48</v>
      </c>
      <c r="I6" s="159"/>
      <c r="J6" s="223" t="s">
        <v>115</v>
      </c>
      <c r="K6" s="165">
        <v>5</v>
      </c>
      <c r="L6" s="165">
        <v>6</v>
      </c>
      <c r="M6" s="165">
        <v>5</v>
      </c>
      <c r="N6" s="166">
        <v>4</v>
      </c>
      <c r="O6" s="164">
        <f>SUM(K6:N6)</f>
        <v>20</v>
      </c>
      <c r="P6" s="163">
        <v>18</v>
      </c>
      <c r="Q6" s="133" t="s">
        <v>454</v>
      </c>
      <c r="R6" s="142"/>
    </row>
    <row r="7" spans="1:18" ht="19.5" thickBot="1" x14ac:dyDescent="0.3">
      <c r="A7" s="244" t="s">
        <v>107</v>
      </c>
      <c r="B7" s="165">
        <v>1</v>
      </c>
      <c r="C7" s="165">
        <v>1</v>
      </c>
      <c r="D7" s="165">
        <v>1</v>
      </c>
      <c r="E7" s="166">
        <v>1</v>
      </c>
      <c r="F7" s="162">
        <f t="shared" si="1"/>
        <v>4</v>
      </c>
      <c r="G7" s="163">
        <v>17.5</v>
      </c>
      <c r="H7" s="133" t="s">
        <v>21</v>
      </c>
      <c r="I7" s="159"/>
      <c r="J7" s="224"/>
      <c r="K7" s="160">
        <f>SUM(K2:K6)</f>
        <v>9</v>
      </c>
      <c r="L7" s="160">
        <f>SUM(L2:L6)</f>
        <v>11</v>
      </c>
      <c r="M7" s="160">
        <f>SUM(M2:M6)</f>
        <v>9</v>
      </c>
      <c r="N7" s="161">
        <f>SUM(N2:N6)</f>
        <v>8</v>
      </c>
      <c r="O7" s="169">
        <f>SUM(O2:O6)</f>
        <v>37</v>
      </c>
      <c r="P7" s="170"/>
      <c r="Q7" s="171"/>
      <c r="R7" s="142"/>
    </row>
    <row r="8" spans="1:18" ht="19.5" thickBot="1" x14ac:dyDescent="0.3">
      <c r="A8" s="232"/>
      <c r="B8" s="160">
        <f>SUM(B2:B7)</f>
        <v>8</v>
      </c>
      <c r="C8" s="160">
        <f t="shared" ref="C8:F8" si="2">SUM(C2:C7)</f>
        <v>7</v>
      </c>
      <c r="D8" s="160">
        <f t="shared" si="2"/>
        <v>10</v>
      </c>
      <c r="E8" s="161">
        <f t="shared" si="2"/>
        <v>8</v>
      </c>
      <c r="F8" s="169">
        <f t="shared" si="2"/>
        <v>33</v>
      </c>
      <c r="G8" s="170"/>
      <c r="H8" s="172"/>
      <c r="I8" s="159"/>
      <c r="J8" s="224"/>
      <c r="K8" s="168"/>
      <c r="L8" s="168"/>
      <c r="M8" s="168"/>
      <c r="N8" s="173"/>
      <c r="O8" s="174"/>
      <c r="P8" s="175"/>
      <c r="Q8" s="171"/>
      <c r="R8" s="142"/>
    </row>
    <row r="9" spans="1:18" ht="19.5" thickBot="1" x14ac:dyDescent="0.3">
      <c r="A9" s="232"/>
      <c r="B9" s="168"/>
      <c r="C9" s="168"/>
      <c r="D9" s="168"/>
      <c r="E9" s="168"/>
      <c r="F9" s="176"/>
      <c r="G9" s="176"/>
      <c r="H9" s="176"/>
      <c r="I9" s="168"/>
      <c r="J9" s="225"/>
      <c r="K9" s="135" t="s">
        <v>33</v>
      </c>
      <c r="L9" s="136" t="s">
        <v>34</v>
      </c>
      <c r="M9" s="136" t="s">
        <v>35</v>
      </c>
      <c r="N9" s="137" t="s">
        <v>36</v>
      </c>
      <c r="O9" s="135" t="s">
        <v>37</v>
      </c>
      <c r="P9" s="138" t="s">
        <v>366</v>
      </c>
      <c r="Q9" s="171"/>
      <c r="R9" s="142"/>
    </row>
    <row r="10" spans="1:18" ht="19.5" thickBot="1" x14ac:dyDescent="0.3">
      <c r="A10" s="229"/>
      <c r="B10" s="135" t="s">
        <v>33</v>
      </c>
      <c r="C10" s="136" t="s">
        <v>34</v>
      </c>
      <c r="D10" s="136" t="s">
        <v>35</v>
      </c>
      <c r="E10" s="137" t="s">
        <v>36</v>
      </c>
      <c r="F10" s="135" t="s">
        <v>37</v>
      </c>
      <c r="G10" s="138" t="s">
        <v>366</v>
      </c>
      <c r="H10" s="178"/>
      <c r="I10" s="159"/>
      <c r="J10" s="226" t="s">
        <v>6</v>
      </c>
      <c r="K10" s="145">
        <v>0</v>
      </c>
      <c r="L10" s="145">
        <v>1</v>
      </c>
      <c r="M10" s="145">
        <v>0</v>
      </c>
      <c r="N10" s="146">
        <v>1</v>
      </c>
      <c r="O10" s="144">
        <f t="shared" ref="O10:O13" si="3">SUM(K10:N10)</f>
        <v>2</v>
      </c>
      <c r="P10" s="153"/>
      <c r="Q10" s="133" t="s">
        <v>53</v>
      </c>
      <c r="R10" s="142"/>
    </row>
    <row r="11" spans="1:18" ht="19.5" thickBot="1" x14ac:dyDescent="0.3">
      <c r="A11" s="226" t="s">
        <v>17</v>
      </c>
      <c r="B11" s="145">
        <v>1</v>
      </c>
      <c r="C11" s="145">
        <v>1</v>
      </c>
      <c r="D11" s="145">
        <v>1</v>
      </c>
      <c r="E11" s="146">
        <v>1</v>
      </c>
      <c r="F11" s="144">
        <f>SUM(B11:E11)</f>
        <v>4</v>
      </c>
      <c r="G11" s="153"/>
      <c r="H11" s="133" t="s">
        <v>53</v>
      </c>
      <c r="I11" s="149"/>
      <c r="J11" s="227" t="s">
        <v>41</v>
      </c>
      <c r="K11" s="180">
        <v>0</v>
      </c>
      <c r="L11" s="180">
        <v>1</v>
      </c>
      <c r="M11" s="180">
        <v>1</v>
      </c>
      <c r="N11" s="181">
        <v>1</v>
      </c>
      <c r="O11" s="154">
        <f t="shared" si="3"/>
        <v>3</v>
      </c>
      <c r="P11" s="158">
        <v>42.9</v>
      </c>
      <c r="Q11" s="134" t="s">
        <v>40</v>
      </c>
      <c r="R11" s="142"/>
    </row>
    <row r="12" spans="1:18" ht="19.5" thickBot="1" x14ac:dyDescent="0.3">
      <c r="A12" s="245" t="s">
        <v>38</v>
      </c>
      <c r="B12" s="155">
        <v>2</v>
      </c>
      <c r="C12" s="155">
        <v>0</v>
      </c>
      <c r="D12" s="155">
        <v>1</v>
      </c>
      <c r="E12" s="156">
        <v>0</v>
      </c>
      <c r="F12" s="157">
        <f t="shared" ref="F12:F16" si="4">SUM(B12:E12)</f>
        <v>3</v>
      </c>
      <c r="G12" s="179">
        <v>61.1</v>
      </c>
      <c r="H12" s="134" t="s">
        <v>40</v>
      </c>
      <c r="I12" s="159"/>
      <c r="J12" s="223" t="s">
        <v>83</v>
      </c>
      <c r="K12" s="165">
        <v>1</v>
      </c>
      <c r="L12" s="165">
        <v>2</v>
      </c>
      <c r="M12" s="165">
        <v>2</v>
      </c>
      <c r="N12" s="166">
        <v>2</v>
      </c>
      <c r="O12" s="164">
        <f t="shared" si="3"/>
        <v>7</v>
      </c>
      <c r="P12" s="167">
        <v>54.5</v>
      </c>
      <c r="Q12" s="132" t="s">
        <v>82</v>
      </c>
      <c r="R12" s="142"/>
    </row>
    <row r="13" spans="1:18" ht="18.75" x14ac:dyDescent="0.25">
      <c r="A13" s="244" t="s">
        <v>47</v>
      </c>
      <c r="B13" s="165">
        <v>5</v>
      </c>
      <c r="C13" s="165">
        <v>3</v>
      </c>
      <c r="D13" s="165">
        <v>3</v>
      </c>
      <c r="E13" s="166">
        <v>2</v>
      </c>
      <c r="F13" s="164">
        <f t="shared" si="4"/>
        <v>13</v>
      </c>
      <c r="G13" s="182">
        <v>47.1</v>
      </c>
      <c r="H13" s="134" t="s">
        <v>40</v>
      </c>
      <c r="I13" s="159"/>
      <c r="J13" s="223" t="s">
        <v>86</v>
      </c>
      <c r="K13" s="165">
        <v>1</v>
      </c>
      <c r="L13" s="165">
        <v>1</v>
      </c>
      <c r="M13" s="165">
        <v>1</v>
      </c>
      <c r="N13" s="166">
        <v>1</v>
      </c>
      <c r="O13" s="164">
        <f t="shared" si="3"/>
        <v>4</v>
      </c>
      <c r="P13" s="167">
        <v>59.5</v>
      </c>
      <c r="Q13" s="132" t="s">
        <v>82</v>
      </c>
      <c r="R13" s="142"/>
    </row>
    <row r="14" spans="1:18" ht="19.5" thickBot="1" x14ac:dyDescent="0.3">
      <c r="A14" s="244" t="s">
        <v>20</v>
      </c>
      <c r="B14" s="165">
        <v>1</v>
      </c>
      <c r="C14" s="165">
        <v>1</v>
      </c>
      <c r="D14" s="165">
        <v>1</v>
      </c>
      <c r="E14" s="166">
        <v>1</v>
      </c>
      <c r="F14" s="164">
        <f t="shared" si="4"/>
        <v>4</v>
      </c>
      <c r="G14" s="182">
        <v>45.8</v>
      </c>
      <c r="H14" s="133" t="s">
        <v>21</v>
      </c>
      <c r="I14" s="159"/>
      <c r="J14" s="223" t="s">
        <v>102</v>
      </c>
      <c r="K14" s="165">
        <v>1</v>
      </c>
      <c r="L14" s="165">
        <v>1</v>
      </c>
      <c r="M14" s="165">
        <v>0</v>
      </c>
      <c r="N14" s="166">
        <v>1</v>
      </c>
      <c r="O14" s="164">
        <f t="shared" ref="O14:O16" si="5">SUM(K14:N14)</f>
        <v>3</v>
      </c>
      <c r="P14" s="167">
        <v>69.3</v>
      </c>
      <c r="Q14" s="132" t="s">
        <v>92</v>
      </c>
      <c r="R14" s="142"/>
    </row>
    <row r="15" spans="1:18" ht="18.75" x14ac:dyDescent="0.25">
      <c r="A15" s="244" t="s">
        <v>116</v>
      </c>
      <c r="B15" s="165">
        <v>0</v>
      </c>
      <c r="C15" s="165">
        <v>1</v>
      </c>
      <c r="D15" s="165">
        <v>1</v>
      </c>
      <c r="E15" s="166">
        <v>2</v>
      </c>
      <c r="F15" s="164">
        <f t="shared" si="4"/>
        <v>4</v>
      </c>
      <c r="G15" s="167">
        <v>57.7</v>
      </c>
      <c r="H15" s="133" t="s">
        <v>454</v>
      </c>
      <c r="I15" s="159"/>
      <c r="J15" s="223" t="s">
        <v>458</v>
      </c>
      <c r="K15" s="165">
        <v>2</v>
      </c>
      <c r="L15" s="165">
        <v>2</v>
      </c>
      <c r="M15" s="165">
        <v>2</v>
      </c>
      <c r="N15" s="166">
        <v>2</v>
      </c>
      <c r="O15" s="164">
        <f t="shared" si="5"/>
        <v>8</v>
      </c>
      <c r="P15" s="167"/>
      <c r="Q15" s="134" t="s">
        <v>40</v>
      </c>
      <c r="R15" s="142"/>
    </row>
    <row r="16" spans="1:18" ht="21" x14ac:dyDescent="0.25">
      <c r="A16" s="231" t="s">
        <v>103</v>
      </c>
      <c r="B16" s="183">
        <v>0</v>
      </c>
      <c r="C16" s="184">
        <v>1</v>
      </c>
      <c r="D16" s="184">
        <v>0</v>
      </c>
      <c r="E16" s="185">
        <v>1</v>
      </c>
      <c r="F16" s="186">
        <f t="shared" si="4"/>
        <v>2</v>
      </c>
      <c r="G16" s="187"/>
      <c r="H16" s="132" t="s">
        <v>92</v>
      </c>
      <c r="I16" s="159"/>
      <c r="J16" s="223" t="s">
        <v>109</v>
      </c>
      <c r="K16" s="165">
        <v>1</v>
      </c>
      <c r="L16" s="165">
        <v>1</v>
      </c>
      <c r="M16" s="165">
        <v>1</v>
      </c>
      <c r="N16" s="166">
        <v>2</v>
      </c>
      <c r="O16" s="164">
        <f t="shared" si="5"/>
        <v>5</v>
      </c>
      <c r="P16" s="163">
        <v>29.9</v>
      </c>
      <c r="Q16" s="133" t="s">
        <v>21</v>
      </c>
      <c r="R16" s="142"/>
    </row>
    <row r="17" spans="1:18" ht="19.5" thickBot="1" x14ac:dyDescent="0.3">
      <c r="A17" s="232"/>
      <c r="B17" s="160">
        <f>SUM(B11:B16)</f>
        <v>9</v>
      </c>
      <c r="C17" s="160">
        <f>SUM(C11:C15)</f>
        <v>6</v>
      </c>
      <c r="D17" s="160">
        <f>SUM(D11:D16)</f>
        <v>7</v>
      </c>
      <c r="E17" s="161">
        <f>SUM(E11:E15)</f>
        <v>6</v>
      </c>
      <c r="F17" s="169">
        <f>SUM(F11:F15)</f>
        <v>28</v>
      </c>
      <c r="G17" s="188"/>
      <c r="H17" s="172"/>
      <c r="I17" s="159"/>
      <c r="J17" s="224"/>
      <c r="K17" s="160">
        <f>SUM(K10:K16)</f>
        <v>6</v>
      </c>
      <c r="L17" s="160">
        <f>SUM(L10:L16)</f>
        <v>9</v>
      </c>
      <c r="M17" s="160">
        <f>SUM(M10:M16)</f>
        <v>7</v>
      </c>
      <c r="N17" s="161">
        <f>SUM(N10:N16)</f>
        <v>10</v>
      </c>
      <c r="O17" s="169">
        <f>SUM(O10:O16)</f>
        <v>32</v>
      </c>
      <c r="P17" s="188"/>
      <c r="Q17" s="171"/>
      <c r="R17" s="142"/>
    </row>
    <row r="18" spans="1:18" ht="19.5" thickBot="1" x14ac:dyDescent="0.3">
      <c r="A18" s="232"/>
      <c r="B18" s="168"/>
      <c r="C18" s="168"/>
      <c r="D18" s="168"/>
      <c r="E18" s="168"/>
      <c r="F18" s="176"/>
      <c r="G18" s="176"/>
      <c r="H18" s="176"/>
      <c r="I18" s="159"/>
      <c r="J18" s="224"/>
      <c r="K18" s="168"/>
      <c r="L18" s="168"/>
      <c r="M18" s="168"/>
      <c r="N18" s="168"/>
      <c r="O18" s="176"/>
      <c r="P18" s="176"/>
      <c r="Q18" s="177"/>
      <c r="R18" s="142"/>
    </row>
    <row r="19" spans="1:18" ht="19.5" thickBot="1" x14ac:dyDescent="0.3">
      <c r="A19" s="229"/>
      <c r="B19" s="135" t="s">
        <v>33</v>
      </c>
      <c r="C19" s="136" t="s">
        <v>34</v>
      </c>
      <c r="D19" s="136" t="s">
        <v>35</v>
      </c>
      <c r="E19" s="137" t="s">
        <v>36</v>
      </c>
      <c r="F19" s="135" t="s">
        <v>37</v>
      </c>
      <c r="G19" s="138" t="s">
        <v>366</v>
      </c>
      <c r="H19" s="189"/>
      <c r="I19" s="168"/>
      <c r="J19" s="225"/>
      <c r="K19" s="135" t="s">
        <v>33</v>
      </c>
      <c r="L19" s="136" t="s">
        <v>34</v>
      </c>
      <c r="M19" s="136" t="s">
        <v>35</v>
      </c>
      <c r="N19" s="137" t="s">
        <v>36</v>
      </c>
      <c r="O19" s="135" t="s">
        <v>37</v>
      </c>
      <c r="P19" s="138" t="s">
        <v>366</v>
      </c>
      <c r="Q19" s="171"/>
      <c r="R19" s="142"/>
    </row>
    <row r="20" spans="1:18" ht="19.5" thickBot="1" x14ac:dyDescent="0.3">
      <c r="A20" s="226" t="s">
        <v>5</v>
      </c>
      <c r="B20" s="145">
        <v>2</v>
      </c>
      <c r="C20" s="145">
        <v>2</v>
      </c>
      <c r="D20" s="145">
        <v>1</v>
      </c>
      <c r="E20" s="146">
        <v>1</v>
      </c>
      <c r="F20" s="144">
        <f t="shared" ref="F20:F21" si="6">SUM(B20:E20)</f>
        <v>6</v>
      </c>
      <c r="G20" s="153"/>
      <c r="H20" s="133" t="s">
        <v>53</v>
      </c>
      <c r="I20" s="159"/>
      <c r="J20" s="226" t="s">
        <v>55</v>
      </c>
      <c r="K20" s="145">
        <v>1</v>
      </c>
      <c r="L20" s="145">
        <v>1</v>
      </c>
      <c r="M20" s="145">
        <v>1</v>
      </c>
      <c r="N20" s="146">
        <v>1</v>
      </c>
      <c r="O20" s="144">
        <f t="shared" ref="O20:O24" si="7">SUM(K20:N20)</f>
        <v>4</v>
      </c>
      <c r="P20" s="153"/>
      <c r="Q20" s="133" t="s">
        <v>53</v>
      </c>
      <c r="R20" s="142"/>
    </row>
    <row r="21" spans="1:18" ht="19.5" thickBot="1" x14ac:dyDescent="0.3">
      <c r="A21" s="243" t="s">
        <v>23</v>
      </c>
      <c r="B21" s="180">
        <v>3</v>
      </c>
      <c r="C21" s="180">
        <v>2</v>
      </c>
      <c r="D21" s="180">
        <v>3</v>
      </c>
      <c r="E21" s="181">
        <v>2</v>
      </c>
      <c r="F21" s="154">
        <f t="shared" si="6"/>
        <v>10</v>
      </c>
      <c r="G21" s="158">
        <v>30</v>
      </c>
      <c r="H21" s="134" t="s">
        <v>40</v>
      </c>
      <c r="I21" s="149"/>
      <c r="J21" s="228" t="s">
        <v>42</v>
      </c>
      <c r="K21" s="155">
        <v>2</v>
      </c>
      <c r="L21" s="155">
        <v>3</v>
      </c>
      <c r="M21" s="155">
        <v>3</v>
      </c>
      <c r="N21" s="156">
        <v>1</v>
      </c>
      <c r="O21" s="157">
        <f t="shared" si="7"/>
        <v>9</v>
      </c>
      <c r="P21" s="158">
        <v>42.4</v>
      </c>
      <c r="Q21" s="134" t="s">
        <v>40</v>
      </c>
      <c r="R21" s="142"/>
    </row>
    <row r="22" spans="1:18" ht="18.75" x14ac:dyDescent="0.25">
      <c r="A22" s="244" t="s">
        <v>82</v>
      </c>
      <c r="B22" s="165">
        <v>1</v>
      </c>
      <c r="C22" s="165">
        <v>2</v>
      </c>
      <c r="D22" s="165">
        <v>1</v>
      </c>
      <c r="E22" s="166">
        <v>2</v>
      </c>
      <c r="F22" s="164">
        <f>SUM(B22:E22)</f>
        <v>6</v>
      </c>
      <c r="G22" s="163">
        <v>44.5</v>
      </c>
      <c r="H22" s="132" t="s">
        <v>82</v>
      </c>
      <c r="I22" s="159"/>
      <c r="J22" s="222" t="s">
        <v>457</v>
      </c>
      <c r="K22" s="160">
        <v>2</v>
      </c>
      <c r="L22" s="160">
        <v>2</v>
      </c>
      <c r="M22" s="160">
        <v>3</v>
      </c>
      <c r="N22" s="161">
        <v>2</v>
      </c>
      <c r="O22" s="162">
        <f t="shared" si="7"/>
        <v>9</v>
      </c>
      <c r="P22" s="163">
        <v>44</v>
      </c>
      <c r="Q22" s="134" t="s">
        <v>40</v>
      </c>
      <c r="R22" s="142"/>
    </row>
    <row r="23" spans="1:18" ht="19.5" thickBot="1" x14ac:dyDescent="0.3">
      <c r="A23" s="244" t="s">
        <v>85</v>
      </c>
      <c r="B23" s="165">
        <v>3</v>
      </c>
      <c r="C23" s="165">
        <v>1</v>
      </c>
      <c r="D23" s="165">
        <v>3</v>
      </c>
      <c r="E23" s="166">
        <v>3</v>
      </c>
      <c r="F23" s="164">
        <f t="shared" ref="F23" si="8">SUM(B23:E23)</f>
        <v>10</v>
      </c>
      <c r="G23" s="163">
        <v>43.5</v>
      </c>
      <c r="H23" s="132" t="s">
        <v>82</v>
      </c>
      <c r="I23" s="159"/>
      <c r="J23" s="223" t="s">
        <v>101</v>
      </c>
      <c r="K23" s="165">
        <v>1</v>
      </c>
      <c r="L23" s="165">
        <v>2</v>
      </c>
      <c r="M23" s="165">
        <v>2</v>
      </c>
      <c r="N23" s="166">
        <v>2</v>
      </c>
      <c r="O23" s="217">
        <f t="shared" si="7"/>
        <v>7</v>
      </c>
      <c r="P23" s="216"/>
      <c r="Q23" s="132" t="s">
        <v>92</v>
      </c>
      <c r="R23" s="142"/>
    </row>
    <row r="24" spans="1:18" ht="19.5" thickBot="1" x14ac:dyDescent="0.3">
      <c r="A24" s="232"/>
      <c r="B24" s="160">
        <f>SUM(B20:B23)</f>
        <v>9</v>
      </c>
      <c r="C24" s="160">
        <f>SUM(C20:C23)</f>
        <v>7</v>
      </c>
      <c r="D24" s="160">
        <f>SUM(D20:D23)</f>
        <v>8</v>
      </c>
      <c r="E24" s="161">
        <f>SUM(E20:E23)</f>
        <v>8</v>
      </c>
      <c r="F24" s="169">
        <f>SUM(F20:F23)</f>
        <v>32</v>
      </c>
      <c r="G24" s="190"/>
      <c r="H24" s="191"/>
      <c r="I24" s="159"/>
      <c r="J24" s="223" t="s">
        <v>89</v>
      </c>
      <c r="K24" s="165">
        <v>2</v>
      </c>
      <c r="L24" s="165">
        <v>1</v>
      </c>
      <c r="M24" s="165">
        <v>2</v>
      </c>
      <c r="N24" s="166">
        <v>1</v>
      </c>
      <c r="O24" s="162">
        <f t="shared" si="7"/>
        <v>6</v>
      </c>
      <c r="P24" s="167">
        <v>57.7</v>
      </c>
      <c r="Q24" s="133" t="s">
        <v>22</v>
      </c>
      <c r="R24" s="142"/>
    </row>
    <row r="25" spans="1:18" ht="19.5" thickBot="1" x14ac:dyDescent="0.3">
      <c r="A25" s="232"/>
      <c r="B25" s="168"/>
      <c r="C25" s="168"/>
      <c r="D25" s="168"/>
      <c r="E25" s="168"/>
      <c r="F25" s="176"/>
      <c r="G25" s="176"/>
      <c r="H25" s="176"/>
      <c r="I25" s="159"/>
      <c r="J25" s="224"/>
      <c r="K25" s="160">
        <f>SUM(K20:K24)</f>
        <v>8</v>
      </c>
      <c r="L25" s="160">
        <f>SUM(L20:L24)</f>
        <v>9</v>
      </c>
      <c r="M25" s="160">
        <f>SUM(M20:M24)</f>
        <v>11</v>
      </c>
      <c r="N25" s="161">
        <f>SUM(N20:N24)</f>
        <v>7</v>
      </c>
      <c r="O25" s="169">
        <f>SUM(O20:O24)</f>
        <v>35</v>
      </c>
      <c r="P25" s="188"/>
      <c r="Q25" s="171"/>
      <c r="R25" s="142"/>
    </row>
    <row r="26" spans="1:18" ht="19.5" thickBot="1" x14ac:dyDescent="0.3">
      <c r="A26" s="229"/>
      <c r="B26" s="135" t="s">
        <v>33</v>
      </c>
      <c r="C26" s="136" t="s">
        <v>34</v>
      </c>
      <c r="D26" s="136" t="s">
        <v>35</v>
      </c>
      <c r="E26" s="137" t="s">
        <v>36</v>
      </c>
      <c r="F26" s="135" t="s">
        <v>37</v>
      </c>
      <c r="G26" s="138" t="s">
        <v>366</v>
      </c>
      <c r="H26" s="189"/>
      <c r="I26" s="168"/>
      <c r="J26" s="224"/>
      <c r="K26" s="168"/>
      <c r="L26" s="168"/>
      <c r="M26" s="168"/>
      <c r="N26" s="168"/>
      <c r="O26" s="176"/>
      <c r="P26" s="176"/>
      <c r="Q26" s="177"/>
      <c r="R26" s="142"/>
    </row>
    <row r="27" spans="1:18" ht="19.5" thickBot="1" x14ac:dyDescent="0.3">
      <c r="A27" s="226" t="s">
        <v>12</v>
      </c>
      <c r="B27" s="145">
        <v>1</v>
      </c>
      <c r="C27" s="145">
        <v>2</v>
      </c>
      <c r="D27" s="145">
        <v>2</v>
      </c>
      <c r="E27" s="146">
        <v>1</v>
      </c>
      <c r="F27" s="144">
        <f t="shared" ref="F27:F30" si="9">SUM(B27:E27)</f>
        <v>6</v>
      </c>
      <c r="G27" s="153"/>
      <c r="H27" s="133" t="s">
        <v>22</v>
      </c>
      <c r="I27" s="159"/>
      <c r="J27" s="229"/>
      <c r="K27" s="135" t="s">
        <v>33</v>
      </c>
      <c r="L27" s="136" t="s">
        <v>34</v>
      </c>
      <c r="M27" s="136" t="s">
        <v>35</v>
      </c>
      <c r="N27" s="137" t="s">
        <v>36</v>
      </c>
      <c r="O27" s="135" t="s">
        <v>37</v>
      </c>
      <c r="P27" s="138" t="s">
        <v>366</v>
      </c>
      <c r="Q27" s="171"/>
      <c r="R27" s="142"/>
    </row>
    <row r="28" spans="1:18" ht="21.75" thickBot="1" x14ac:dyDescent="0.3">
      <c r="A28" s="245" t="s">
        <v>43</v>
      </c>
      <c r="B28" s="155">
        <v>2</v>
      </c>
      <c r="C28" s="155">
        <v>1</v>
      </c>
      <c r="D28" s="155">
        <v>2</v>
      </c>
      <c r="E28" s="156">
        <v>2</v>
      </c>
      <c r="F28" s="157">
        <f t="shared" si="9"/>
        <v>7</v>
      </c>
      <c r="G28" s="158">
        <v>23.7</v>
      </c>
      <c r="H28" s="134" t="s">
        <v>40</v>
      </c>
      <c r="I28" s="149"/>
      <c r="J28" s="230" t="s">
        <v>39</v>
      </c>
      <c r="K28" s="192">
        <v>3</v>
      </c>
      <c r="L28" s="193">
        <v>3</v>
      </c>
      <c r="M28" s="193">
        <v>3</v>
      </c>
      <c r="N28" s="194">
        <v>2</v>
      </c>
      <c r="O28" s="195">
        <f t="shared" ref="O28" si="10">SUM(K28:N28)</f>
        <v>11</v>
      </c>
      <c r="P28" s="153"/>
      <c r="Q28" s="130" t="s">
        <v>40</v>
      </c>
      <c r="R28" s="142"/>
    </row>
    <row r="29" spans="1:18" ht="18.75" x14ac:dyDescent="0.25">
      <c r="A29" s="244" t="s">
        <v>50</v>
      </c>
      <c r="B29" s="160">
        <v>1</v>
      </c>
      <c r="C29" s="160">
        <v>1</v>
      </c>
      <c r="D29" s="160">
        <v>1</v>
      </c>
      <c r="E29" s="161">
        <v>1</v>
      </c>
      <c r="F29" s="162">
        <f t="shared" si="9"/>
        <v>4</v>
      </c>
      <c r="G29" s="167">
        <v>47.3</v>
      </c>
      <c r="H29" s="131" t="s">
        <v>48</v>
      </c>
      <c r="I29" s="149"/>
      <c r="J29" s="223" t="s">
        <v>87</v>
      </c>
      <c r="K29" s="165">
        <v>2</v>
      </c>
      <c r="L29" s="165">
        <v>0</v>
      </c>
      <c r="M29" s="165">
        <v>2</v>
      </c>
      <c r="N29" s="166">
        <v>3</v>
      </c>
      <c r="O29" s="164">
        <f>SUM(K29:N29)</f>
        <v>7</v>
      </c>
      <c r="P29" s="163">
        <v>25.8</v>
      </c>
      <c r="Q29" s="133" t="s">
        <v>22</v>
      </c>
      <c r="R29" s="142"/>
    </row>
    <row r="30" spans="1:18" ht="21" x14ac:dyDescent="0.25">
      <c r="A30" s="244" t="s">
        <v>88</v>
      </c>
      <c r="B30" s="165">
        <v>2</v>
      </c>
      <c r="C30" s="165">
        <v>2</v>
      </c>
      <c r="D30" s="165">
        <v>1</v>
      </c>
      <c r="E30" s="166">
        <v>1</v>
      </c>
      <c r="F30" s="164">
        <f t="shared" si="9"/>
        <v>6</v>
      </c>
      <c r="G30" s="163">
        <v>5.6</v>
      </c>
      <c r="H30" s="133" t="s">
        <v>22</v>
      </c>
      <c r="I30" s="149"/>
      <c r="J30" s="231" t="s">
        <v>117</v>
      </c>
      <c r="K30" s="183">
        <v>1</v>
      </c>
      <c r="L30" s="184">
        <v>1</v>
      </c>
      <c r="M30" s="184">
        <v>1</v>
      </c>
      <c r="N30" s="185">
        <v>1</v>
      </c>
      <c r="O30" s="186">
        <f t="shared" ref="O30:O31" si="11">SUM(K30:N30)</f>
        <v>4</v>
      </c>
      <c r="P30" s="163">
        <v>19.2</v>
      </c>
      <c r="Q30" s="133" t="s">
        <v>454</v>
      </c>
      <c r="R30" s="142"/>
    </row>
    <row r="31" spans="1:18" ht="18.75" x14ac:dyDescent="0.25">
      <c r="A31" s="244" t="s">
        <v>105</v>
      </c>
      <c r="B31" s="165">
        <v>0</v>
      </c>
      <c r="C31" s="165">
        <v>1</v>
      </c>
      <c r="D31" s="165">
        <v>0</v>
      </c>
      <c r="E31" s="166">
        <v>1</v>
      </c>
      <c r="F31" s="162">
        <f>SUM(B31:E31)</f>
        <v>2</v>
      </c>
      <c r="G31" s="163">
        <v>36.4</v>
      </c>
      <c r="H31" s="133" t="s">
        <v>21</v>
      </c>
      <c r="I31" s="149"/>
      <c r="J31" s="223" t="s">
        <v>57</v>
      </c>
      <c r="K31" s="165">
        <v>1</v>
      </c>
      <c r="L31" s="165">
        <v>1</v>
      </c>
      <c r="M31" s="165">
        <v>1</v>
      </c>
      <c r="N31" s="166">
        <v>1</v>
      </c>
      <c r="O31" s="162">
        <f t="shared" si="11"/>
        <v>4</v>
      </c>
      <c r="P31" s="167">
        <v>66.7</v>
      </c>
      <c r="Q31" s="133" t="s">
        <v>53</v>
      </c>
      <c r="R31" s="142"/>
    </row>
    <row r="32" spans="1:18" ht="21" x14ac:dyDescent="0.25">
      <c r="A32" s="244" t="s">
        <v>106</v>
      </c>
      <c r="B32" s="165">
        <v>2</v>
      </c>
      <c r="C32" s="165">
        <v>1</v>
      </c>
      <c r="D32" s="165">
        <v>2</v>
      </c>
      <c r="E32" s="166">
        <v>2</v>
      </c>
      <c r="F32" s="162">
        <f t="shared" ref="F32" si="12">SUM(B32:E32)</f>
        <v>7</v>
      </c>
      <c r="G32" s="163">
        <v>45.2</v>
      </c>
      <c r="H32" s="133" t="s">
        <v>21</v>
      </c>
      <c r="I32" s="149"/>
      <c r="J32" s="231" t="s">
        <v>90</v>
      </c>
      <c r="K32" s="183">
        <v>0</v>
      </c>
      <c r="L32" s="184">
        <v>1</v>
      </c>
      <c r="M32" s="184">
        <v>1</v>
      </c>
      <c r="N32" s="185">
        <v>1</v>
      </c>
      <c r="O32" s="196">
        <f t="shared" ref="O32" si="13">SUM(K32:N32)</f>
        <v>3</v>
      </c>
      <c r="P32" s="163">
        <v>14.4</v>
      </c>
      <c r="Q32" s="133" t="s">
        <v>22</v>
      </c>
      <c r="R32" s="142"/>
    </row>
    <row r="33" spans="1:18" ht="19.5" thickBot="1" x14ac:dyDescent="0.3">
      <c r="A33" s="232"/>
      <c r="B33" s="160">
        <f>SUM(B27:B32)</f>
        <v>8</v>
      </c>
      <c r="C33" s="160">
        <f t="shared" ref="C33:F33" si="14">SUM(C27:C32)</f>
        <v>8</v>
      </c>
      <c r="D33" s="160">
        <f t="shared" si="14"/>
        <v>8</v>
      </c>
      <c r="E33" s="161">
        <f t="shared" si="14"/>
        <v>8</v>
      </c>
      <c r="F33" s="169">
        <f t="shared" si="14"/>
        <v>32</v>
      </c>
      <c r="G33" s="188"/>
      <c r="H33" s="172"/>
      <c r="I33" s="149"/>
      <c r="J33" s="232"/>
      <c r="K33" s="160">
        <f>SUM(K28:K32)</f>
        <v>7</v>
      </c>
      <c r="L33" s="160">
        <f>SUM(L28:L32)</f>
        <v>6</v>
      </c>
      <c r="M33" s="160">
        <f>SUM(M28:M32)</f>
        <v>8</v>
      </c>
      <c r="N33" s="161">
        <f>SUM(N28:N32)</f>
        <v>8</v>
      </c>
      <c r="O33" s="169">
        <f>SUM(O28:O32)</f>
        <v>29</v>
      </c>
      <c r="P33" s="188"/>
      <c r="Q33" s="171"/>
      <c r="R33" s="142"/>
    </row>
    <row r="34" spans="1:18" ht="19.5" thickBot="1" x14ac:dyDescent="0.3">
      <c r="A34" s="246"/>
      <c r="B34" s="199"/>
      <c r="C34" s="199"/>
      <c r="D34" s="199"/>
      <c r="E34" s="199"/>
      <c r="F34" s="200"/>
      <c r="G34" s="200"/>
      <c r="H34" s="200"/>
      <c r="I34" s="149"/>
      <c r="J34" s="233"/>
      <c r="K34" s="174"/>
      <c r="L34" s="176"/>
      <c r="M34" s="176"/>
      <c r="N34" s="175"/>
      <c r="O34" s="197"/>
      <c r="P34" s="198"/>
      <c r="Q34" s="171"/>
      <c r="R34" s="142"/>
    </row>
    <row r="35" spans="1:18" ht="19.5" thickBot="1" x14ac:dyDescent="0.3">
      <c r="A35" s="246"/>
      <c r="B35" s="199"/>
      <c r="C35" s="199"/>
      <c r="D35" s="199"/>
      <c r="E35" s="199"/>
      <c r="F35" s="199"/>
      <c r="G35" s="199"/>
      <c r="H35" s="199"/>
      <c r="I35" s="168"/>
      <c r="J35" s="234" t="s">
        <v>7</v>
      </c>
      <c r="K35" s="135" t="s">
        <v>33</v>
      </c>
      <c r="L35" s="136" t="s">
        <v>34</v>
      </c>
      <c r="M35" s="136" t="s">
        <v>35</v>
      </c>
      <c r="N35" s="137" t="s">
        <v>36</v>
      </c>
      <c r="O35" s="135" t="s">
        <v>37</v>
      </c>
      <c r="P35" s="138" t="s">
        <v>366</v>
      </c>
      <c r="Q35" s="171"/>
      <c r="R35" s="142"/>
    </row>
    <row r="36" spans="1:18" ht="18.75" x14ac:dyDescent="0.25">
      <c r="A36" s="246"/>
      <c r="B36" s="199"/>
      <c r="C36" s="199"/>
      <c r="D36" s="199"/>
      <c r="E36" s="199"/>
      <c r="F36" s="199"/>
      <c r="G36" s="199"/>
      <c r="H36" s="199"/>
      <c r="I36" s="168"/>
      <c r="J36" s="235" t="s">
        <v>93</v>
      </c>
      <c r="K36" s="202">
        <v>2</v>
      </c>
      <c r="L36" s="202">
        <v>1</v>
      </c>
      <c r="M36" s="202">
        <v>3</v>
      </c>
      <c r="N36" s="203">
        <v>2</v>
      </c>
      <c r="O36" s="201">
        <v>8</v>
      </c>
      <c r="P36" s="204"/>
      <c r="Q36" s="171"/>
      <c r="R36" s="142"/>
    </row>
    <row r="37" spans="1:18" ht="18.75" x14ac:dyDescent="0.25">
      <c r="A37" s="246"/>
      <c r="B37" s="199"/>
      <c r="C37" s="199"/>
      <c r="D37" s="199"/>
      <c r="E37" s="199"/>
      <c r="F37" s="199"/>
      <c r="G37" s="199"/>
      <c r="H37" s="199"/>
      <c r="I37" s="168"/>
      <c r="J37" s="236" t="s">
        <v>94</v>
      </c>
      <c r="K37" s="206">
        <v>1</v>
      </c>
      <c r="L37" s="206">
        <v>2</v>
      </c>
      <c r="M37" s="206">
        <v>1</v>
      </c>
      <c r="N37" s="207"/>
      <c r="O37" s="205">
        <v>4</v>
      </c>
      <c r="P37" s="163"/>
      <c r="Q37" s="171"/>
      <c r="R37" s="142"/>
    </row>
    <row r="38" spans="1:18" ht="19.5" thickBot="1" x14ac:dyDescent="0.3">
      <c r="A38" s="247"/>
      <c r="B38" s="208"/>
      <c r="C38" s="208"/>
      <c r="D38" s="208"/>
      <c r="E38" s="208"/>
      <c r="F38" s="208"/>
      <c r="G38" s="208"/>
      <c r="H38" s="208"/>
      <c r="I38" s="168"/>
      <c r="J38" s="236" t="s">
        <v>95</v>
      </c>
      <c r="K38" s="206"/>
      <c r="L38" s="206">
        <v>1</v>
      </c>
      <c r="M38" s="206">
        <v>1</v>
      </c>
      <c r="N38" s="207"/>
      <c r="O38" s="205">
        <v>2</v>
      </c>
      <c r="P38" s="163"/>
      <c r="Q38" s="249"/>
      <c r="R38" s="142"/>
    </row>
    <row r="39" spans="1:18" ht="19.5" thickBot="1" x14ac:dyDescent="0.3">
      <c r="A39" s="248"/>
      <c r="B39" s="142"/>
      <c r="C39" s="142"/>
      <c r="D39" s="142"/>
      <c r="E39" s="142"/>
      <c r="F39" s="142"/>
      <c r="G39" s="142"/>
      <c r="H39" s="142"/>
      <c r="I39" s="210"/>
      <c r="J39" s="236" t="s">
        <v>96</v>
      </c>
      <c r="K39" s="206">
        <v>1</v>
      </c>
      <c r="L39" s="206">
        <v>1</v>
      </c>
      <c r="M39" s="206">
        <v>2</v>
      </c>
      <c r="N39" s="207">
        <v>2</v>
      </c>
      <c r="O39" s="205">
        <v>6</v>
      </c>
      <c r="P39" s="163"/>
      <c r="Q39" s="212"/>
      <c r="R39" s="142"/>
    </row>
    <row r="40" spans="1:18" ht="18.75" x14ac:dyDescent="0.25">
      <c r="A40" s="239"/>
      <c r="B40" s="212"/>
      <c r="C40" s="212"/>
      <c r="D40" s="212"/>
      <c r="E40" s="212"/>
      <c r="F40" s="212"/>
      <c r="G40" s="212"/>
      <c r="H40" s="212"/>
      <c r="I40" s="212"/>
      <c r="J40" s="236" t="s">
        <v>97</v>
      </c>
      <c r="K40" s="206">
        <v>2</v>
      </c>
      <c r="L40" s="206">
        <v>2</v>
      </c>
      <c r="M40" s="206">
        <v>2</v>
      </c>
      <c r="N40" s="207">
        <v>2</v>
      </c>
      <c r="O40" s="205">
        <v>8</v>
      </c>
      <c r="P40" s="163"/>
      <c r="Q40" s="142"/>
      <c r="R40" s="142"/>
    </row>
    <row r="41" spans="1:18" ht="18.75" x14ac:dyDescent="0.25">
      <c r="A41" s="239"/>
      <c r="B41" s="212"/>
      <c r="C41" s="212"/>
      <c r="D41" s="212"/>
      <c r="E41" s="212"/>
      <c r="F41" s="212"/>
      <c r="G41" s="212"/>
      <c r="H41" s="212"/>
      <c r="I41" s="212"/>
      <c r="J41" s="236" t="s">
        <v>98</v>
      </c>
      <c r="K41" s="206">
        <v>1</v>
      </c>
      <c r="L41" s="206"/>
      <c r="M41" s="206">
        <v>2</v>
      </c>
      <c r="N41" s="207">
        <v>1</v>
      </c>
      <c r="O41" s="205">
        <v>4</v>
      </c>
      <c r="P41" s="163"/>
      <c r="Q41" s="142"/>
      <c r="R41" s="142"/>
    </row>
    <row r="42" spans="1:18" ht="19.5" thickBot="1" x14ac:dyDescent="0.3">
      <c r="A42" s="239"/>
      <c r="B42" s="212"/>
      <c r="C42" s="212"/>
      <c r="D42" s="212"/>
      <c r="E42" s="212"/>
      <c r="F42" s="212"/>
      <c r="G42" s="212"/>
      <c r="H42" s="212"/>
      <c r="I42" s="212"/>
      <c r="J42" s="237" t="s">
        <v>99</v>
      </c>
      <c r="K42" s="214">
        <v>1</v>
      </c>
      <c r="L42" s="214">
        <v>1</v>
      </c>
      <c r="M42" s="214">
        <v>1</v>
      </c>
      <c r="N42" s="215">
        <v>2</v>
      </c>
      <c r="O42" s="213">
        <v>5</v>
      </c>
      <c r="P42" s="216"/>
      <c r="Q42" s="142"/>
      <c r="R42" s="142"/>
    </row>
    <row r="43" spans="1:18" ht="18.75" x14ac:dyDescent="0.25">
      <c r="A43" s="239"/>
      <c r="B43" s="212"/>
      <c r="C43" s="212"/>
      <c r="D43" s="212"/>
      <c r="E43" s="212"/>
      <c r="F43" s="212"/>
      <c r="G43" s="212"/>
      <c r="H43" s="212"/>
      <c r="I43" s="212"/>
      <c r="J43" s="227" t="s">
        <v>44</v>
      </c>
      <c r="K43" s="180">
        <v>1</v>
      </c>
      <c r="L43" s="180">
        <v>0</v>
      </c>
      <c r="M43" s="180">
        <v>1</v>
      </c>
      <c r="N43" s="181">
        <v>1</v>
      </c>
      <c r="O43" s="154">
        <f t="shared" ref="O43:O44" si="15">SUM(K43:N43)</f>
        <v>3</v>
      </c>
      <c r="P43" s="158">
        <v>20.9</v>
      </c>
      <c r="Q43" s="134" t="s">
        <v>40</v>
      </c>
      <c r="R43" s="142"/>
    </row>
    <row r="44" spans="1:18" ht="18.75" x14ac:dyDescent="0.25">
      <c r="A44" s="239"/>
      <c r="B44" s="212"/>
      <c r="C44" s="212"/>
      <c r="D44" s="212"/>
      <c r="E44" s="212"/>
      <c r="F44" s="212"/>
      <c r="G44" s="212"/>
      <c r="H44" s="212"/>
      <c r="I44" s="212"/>
      <c r="J44" s="244" t="s">
        <v>84</v>
      </c>
      <c r="K44" s="165">
        <v>3</v>
      </c>
      <c r="L44" s="165">
        <v>3</v>
      </c>
      <c r="M44" s="165">
        <v>5</v>
      </c>
      <c r="N44" s="166">
        <v>3</v>
      </c>
      <c r="O44" s="162">
        <f t="shared" si="15"/>
        <v>14</v>
      </c>
      <c r="P44" s="163">
        <v>14.8</v>
      </c>
      <c r="Q44" s="132" t="s">
        <v>82</v>
      </c>
      <c r="R44" s="142"/>
    </row>
    <row r="45" spans="1:18" ht="19.5" thickBot="1" x14ac:dyDescent="0.3">
      <c r="A45" s="248"/>
      <c r="B45" s="142"/>
      <c r="C45" s="142"/>
      <c r="D45" s="142"/>
      <c r="E45" s="142"/>
      <c r="F45" s="142"/>
      <c r="G45" s="142"/>
      <c r="H45" s="142"/>
      <c r="I45" s="212"/>
      <c r="J45" s="238"/>
      <c r="K45" s="160">
        <f>SUM(K36:K44)</f>
        <v>12</v>
      </c>
      <c r="L45" s="160">
        <f>SUM(L36:L44)</f>
        <v>11</v>
      </c>
      <c r="M45" s="160">
        <f>SUM(M36:M44)</f>
        <v>18</v>
      </c>
      <c r="N45" s="161">
        <f>SUM(N36:N44)</f>
        <v>13</v>
      </c>
      <c r="O45" s="169">
        <f>SUM(O36:O44)</f>
        <v>54</v>
      </c>
      <c r="P45" s="218"/>
      <c r="Q45" s="212"/>
      <c r="R45" s="142"/>
    </row>
    <row r="46" spans="1:18" ht="18.75" x14ac:dyDescent="0.25">
      <c r="A46" s="248"/>
      <c r="B46" s="142"/>
      <c r="C46" s="142"/>
      <c r="D46" s="142"/>
      <c r="E46" s="142"/>
      <c r="F46" s="142"/>
      <c r="G46" s="142"/>
      <c r="H46" s="142"/>
      <c r="I46" s="212"/>
      <c r="J46" s="239"/>
      <c r="K46" s="212"/>
      <c r="L46" s="212"/>
      <c r="M46" s="212"/>
      <c r="N46" s="212"/>
      <c r="O46" s="212"/>
      <c r="P46" s="212"/>
      <c r="Q46" s="212"/>
      <c r="R46" s="142"/>
    </row>
    <row r="47" spans="1:18" ht="18.75" x14ac:dyDescent="0.25">
      <c r="A47" s="248"/>
      <c r="B47" s="142"/>
      <c r="C47" s="142"/>
      <c r="D47" s="142"/>
      <c r="E47" s="142"/>
      <c r="F47" s="142"/>
      <c r="G47" s="142"/>
      <c r="H47" s="142"/>
      <c r="I47" s="212"/>
      <c r="J47" s="239"/>
      <c r="K47" s="142"/>
      <c r="L47" s="142"/>
      <c r="M47" s="142"/>
      <c r="N47" s="142"/>
      <c r="O47" s="142"/>
      <c r="P47" s="142"/>
      <c r="Q47" s="212"/>
      <c r="R47" s="142"/>
    </row>
    <row r="48" spans="1:18" ht="18.75" x14ac:dyDescent="0.25">
      <c r="A48" s="248"/>
      <c r="B48" s="142"/>
      <c r="C48" s="142"/>
      <c r="D48" s="142"/>
      <c r="E48" s="142"/>
      <c r="F48" s="142"/>
      <c r="G48" s="142"/>
      <c r="H48" s="142"/>
      <c r="I48" s="212"/>
      <c r="J48" s="239"/>
      <c r="K48" s="142"/>
      <c r="L48" s="142"/>
      <c r="M48" s="142"/>
      <c r="N48" s="142"/>
      <c r="O48" s="142"/>
      <c r="P48" s="142"/>
      <c r="Q48" s="212"/>
      <c r="R48" s="142"/>
    </row>
    <row r="49" spans="9:17" ht="18.75" x14ac:dyDescent="0.25">
      <c r="I49" s="212"/>
      <c r="J49" s="240"/>
      <c r="Q49" s="209"/>
    </row>
    <row r="50" spans="9:17" ht="18.75" x14ac:dyDescent="0.25">
      <c r="I50" s="219"/>
      <c r="J50" s="240"/>
      <c r="Q50" s="209"/>
    </row>
    <row r="51" spans="9:17" ht="18.75" x14ac:dyDescent="0.25">
      <c r="I51" s="219"/>
      <c r="J51" s="240"/>
      <c r="Q51" s="209"/>
    </row>
    <row r="52" spans="9:17" ht="18.75" x14ac:dyDescent="0.25">
      <c r="I52" s="219"/>
      <c r="J52" s="241"/>
      <c r="K52" s="219"/>
      <c r="L52" s="219"/>
      <c r="M52" s="219"/>
      <c r="N52" s="219"/>
      <c r="O52" s="219"/>
      <c r="P52" s="219"/>
      <c r="Q52" s="209"/>
    </row>
    <row r="53" spans="9:17" ht="18.75" x14ac:dyDescent="0.25">
      <c r="I53" s="219"/>
      <c r="J53" s="241"/>
      <c r="K53" s="219"/>
      <c r="L53" s="219"/>
      <c r="M53" s="219"/>
      <c r="N53" s="219"/>
      <c r="O53" s="219"/>
      <c r="P53" s="219"/>
      <c r="Q53" s="209"/>
    </row>
    <row r="54" spans="9:17" ht="18.75" x14ac:dyDescent="0.25">
      <c r="I54" s="219"/>
      <c r="J54" s="244"/>
      <c r="K54" s="165"/>
      <c r="L54" s="165"/>
      <c r="M54" s="165"/>
      <c r="N54" s="166"/>
      <c r="O54" s="162"/>
      <c r="P54" s="163"/>
      <c r="Q54" s="132"/>
    </row>
    <row r="55" spans="9:17" ht="18.75" x14ac:dyDescent="0.25">
      <c r="I55" s="219"/>
      <c r="J55" s="241"/>
      <c r="K55" s="219"/>
      <c r="L55" s="219"/>
      <c r="M55" s="219"/>
      <c r="N55" s="219"/>
      <c r="O55" s="219"/>
      <c r="P55" s="219"/>
      <c r="Q55" s="209"/>
    </row>
    <row r="56" spans="9:17" ht="18.75" x14ac:dyDescent="0.25">
      <c r="I56" s="219"/>
      <c r="J56" s="241"/>
      <c r="K56" s="219"/>
      <c r="L56" s="219"/>
      <c r="M56" s="219"/>
      <c r="N56" s="219"/>
      <c r="O56" s="219"/>
      <c r="P56" s="219"/>
      <c r="Q56" s="209"/>
    </row>
    <row r="57" spans="9:17" ht="18.75" x14ac:dyDescent="0.25">
      <c r="I57" s="219"/>
      <c r="J57" s="241"/>
      <c r="K57" s="219"/>
      <c r="L57" s="219"/>
      <c r="M57" s="219"/>
      <c r="N57" s="219"/>
      <c r="O57" s="219"/>
      <c r="P57" s="219"/>
      <c r="Q57" s="209"/>
    </row>
    <row r="58" spans="9:17" ht="18.75" x14ac:dyDescent="0.25">
      <c r="I58" s="219"/>
      <c r="J58" s="241"/>
      <c r="K58" s="219"/>
      <c r="L58" s="219"/>
      <c r="M58" s="219"/>
      <c r="N58" s="219"/>
      <c r="O58" s="219"/>
      <c r="P58" s="219"/>
      <c r="Q58" s="209"/>
    </row>
    <row r="59" spans="9:17" ht="18.75" x14ac:dyDescent="0.25">
      <c r="I59" s="219"/>
      <c r="J59" s="241"/>
      <c r="K59" s="219"/>
      <c r="L59" s="219"/>
      <c r="M59" s="219"/>
      <c r="N59" s="219"/>
      <c r="O59" s="219"/>
      <c r="P59" s="219"/>
      <c r="Q59" s="209"/>
    </row>
    <row r="60" spans="9:17" ht="18.75" x14ac:dyDescent="0.25">
      <c r="I60" s="219"/>
      <c r="J60" s="241"/>
      <c r="K60" s="219"/>
      <c r="L60" s="219"/>
      <c r="M60" s="219"/>
      <c r="N60" s="219"/>
      <c r="O60" s="219"/>
      <c r="P60" s="219"/>
      <c r="Q60" s="209"/>
    </row>
    <row r="61" spans="9:17" ht="18.75" x14ac:dyDescent="0.25">
      <c r="I61" s="219"/>
      <c r="J61" s="241"/>
      <c r="K61" s="219"/>
      <c r="L61" s="219"/>
      <c r="M61" s="219"/>
      <c r="N61" s="219"/>
      <c r="O61" s="219"/>
      <c r="P61" s="219"/>
      <c r="Q61" s="209"/>
    </row>
    <row r="62" spans="9:17" ht="18.75" x14ac:dyDescent="0.25">
      <c r="I62" s="219"/>
      <c r="J62" s="241"/>
      <c r="K62" s="219"/>
      <c r="L62" s="219"/>
      <c r="M62" s="219"/>
      <c r="N62" s="219"/>
      <c r="O62" s="219"/>
      <c r="P62" s="219"/>
      <c r="Q62" s="209"/>
    </row>
    <row r="63" spans="9:17" ht="18.75" x14ac:dyDescent="0.25">
      <c r="I63" s="219"/>
      <c r="J63" s="241"/>
      <c r="K63" s="219"/>
      <c r="L63" s="219"/>
      <c r="M63" s="219"/>
      <c r="N63" s="219"/>
      <c r="O63" s="219"/>
      <c r="P63" s="219"/>
      <c r="Q63" s="209"/>
    </row>
    <row r="64" spans="9:17" ht="18.75" x14ac:dyDescent="0.25">
      <c r="I64" s="219"/>
      <c r="J64" s="241"/>
      <c r="K64" s="219"/>
      <c r="L64" s="219"/>
      <c r="M64" s="219"/>
      <c r="N64" s="219"/>
      <c r="O64" s="219"/>
      <c r="P64" s="219"/>
      <c r="Q64" s="209"/>
    </row>
    <row r="65" spans="1:17" ht="18.75" x14ac:dyDescent="0.25">
      <c r="I65" s="219"/>
      <c r="J65" s="241"/>
      <c r="K65" s="219"/>
      <c r="L65" s="219"/>
      <c r="M65" s="219"/>
      <c r="N65" s="219"/>
      <c r="O65" s="219"/>
      <c r="P65" s="219"/>
      <c r="Q65" s="209"/>
    </row>
    <row r="66" spans="1:17" ht="18.75" x14ac:dyDescent="0.25">
      <c r="I66" s="219"/>
      <c r="J66" s="241"/>
      <c r="K66" s="219"/>
      <c r="L66" s="219"/>
      <c r="M66" s="219"/>
      <c r="N66" s="219"/>
      <c r="O66" s="219"/>
      <c r="P66" s="219"/>
      <c r="Q66" s="209"/>
    </row>
    <row r="67" spans="1:17" ht="18.75" x14ac:dyDescent="0.25">
      <c r="I67" s="219"/>
      <c r="J67" s="241"/>
      <c r="K67" s="219"/>
      <c r="L67" s="219"/>
      <c r="M67" s="219"/>
      <c r="N67" s="219"/>
      <c r="O67" s="219"/>
      <c r="P67" s="219"/>
      <c r="Q67" s="209"/>
    </row>
    <row r="68" spans="1:17" ht="18.75" x14ac:dyDescent="0.25">
      <c r="I68" s="219"/>
      <c r="J68" s="241"/>
      <c r="K68" s="219"/>
      <c r="L68" s="219"/>
      <c r="M68" s="219"/>
      <c r="N68" s="219"/>
      <c r="O68" s="219"/>
      <c r="P68" s="219"/>
      <c r="Q68" s="209"/>
    </row>
    <row r="69" spans="1:17" ht="18.75" x14ac:dyDescent="0.25">
      <c r="I69" s="219"/>
      <c r="J69" s="241"/>
      <c r="K69" s="219"/>
      <c r="L69" s="219"/>
      <c r="M69" s="219"/>
      <c r="N69" s="219"/>
      <c r="O69" s="219"/>
      <c r="P69" s="219"/>
      <c r="Q69" s="209"/>
    </row>
    <row r="70" spans="1:17" ht="18.75" x14ac:dyDescent="0.25">
      <c r="I70" s="219"/>
      <c r="J70" s="241"/>
      <c r="K70" s="219"/>
      <c r="L70" s="219"/>
      <c r="M70" s="219"/>
      <c r="N70" s="219"/>
      <c r="O70" s="219"/>
      <c r="P70" s="219"/>
      <c r="Q70" s="209"/>
    </row>
    <row r="71" spans="1:17" ht="18.75" x14ac:dyDescent="0.25">
      <c r="A71" s="241"/>
      <c r="B71" s="219"/>
      <c r="C71" s="219"/>
      <c r="D71" s="219"/>
      <c r="E71" s="219"/>
      <c r="F71" s="219"/>
      <c r="G71" s="219"/>
      <c r="H71" s="219"/>
      <c r="I71" s="219"/>
      <c r="J71" s="241"/>
      <c r="K71" s="219"/>
      <c r="L71" s="219"/>
      <c r="M71" s="219"/>
      <c r="N71" s="219"/>
      <c r="O71" s="219"/>
      <c r="P71" s="219"/>
      <c r="Q71" s="209"/>
    </row>
    <row r="72" spans="1:17" ht="18.75" x14ac:dyDescent="0.25">
      <c r="A72" s="241"/>
      <c r="B72" s="219"/>
      <c r="C72" s="219"/>
      <c r="D72" s="219"/>
      <c r="E72" s="219"/>
      <c r="F72" s="219"/>
      <c r="G72" s="219"/>
      <c r="H72" s="219"/>
      <c r="I72" s="219"/>
      <c r="J72" s="241"/>
      <c r="K72" s="219"/>
      <c r="L72" s="219"/>
      <c r="M72" s="219"/>
      <c r="N72" s="219"/>
      <c r="O72" s="219"/>
      <c r="P72" s="219"/>
      <c r="Q72" s="209"/>
    </row>
    <row r="73" spans="1:17" ht="18.75" x14ac:dyDescent="0.25">
      <c r="A73" s="241"/>
      <c r="B73" s="219"/>
      <c r="C73" s="219"/>
      <c r="D73" s="219"/>
      <c r="E73" s="219"/>
      <c r="F73" s="219"/>
      <c r="G73" s="219"/>
      <c r="H73" s="219"/>
      <c r="I73" s="219"/>
      <c r="J73" s="241"/>
      <c r="K73" s="219"/>
      <c r="L73" s="219"/>
      <c r="M73" s="219"/>
      <c r="N73" s="219"/>
      <c r="O73" s="219"/>
      <c r="P73" s="219"/>
      <c r="Q73" s="209"/>
    </row>
    <row r="74" spans="1:17" ht="18.75" x14ac:dyDescent="0.25">
      <c r="A74" s="241"/>
      <c r="B74" s="219"/>
      <c r="C74" s="219"/>
      <c r="D74" s="219"/>
      <c r="E74" s="219"/>
      <c r="F74" s="219"/>
      <c r="G74" s="219"/>
      <c r="H74" s="219"/>
      <c r="I74" s="219"/>
      <c r="J74" s="241"/>
      <c r="K74" s="219"/>
      <c r="L74" s="219"/>
      <c r="M74" s="219"/>
      <c r="N74" s="219"/>
      <c r="O74" s="219"/>
      <c r="P74" s="219"/>
      <c r="Q74" s="209"/>
    </row>
    <row r="75" spans="1:17" ht="18.75" x14ac:dyDescent="0.25">
      <c r="A75" s="241"/>
      <c r="B75" s="219"/>
      <c r="C75" s="219"/>
      <c r="D75" s="219"/>
      <c r="E75" s="219"/>
      <c r="F75" s="219"/>
      <c r="G75" s="219"/>
      <c r="H75" s="219"/>
      <c r="I75" s="219"/>
      <c r="J75" s="241"/>
      <c r="K75" s="219"/>
      <c r="L75" s="219"/>
      <c r="M75" s="219"/>
      <c r="N75" s="219"/>
      <c r="O75" s="219"/>
      <c r="P75" s="219"/>
      <c r="Q75" s="209"/>
    </row>
    <row r="76" spans="1:17" ht="18.75" x14ac:dyDescent="0.25">
      <c r="A76" s="241"/>
      <c r="B76" s="219"/>
      <c r="C76" s="219"/>
      <c r="D76" s="219"/>
      <c r="E76" s="219"/>
      <c r="F76" s="219"/>
      <c r="G76" s="219"/>
      <c r="H76" s="219"/>
      <c r="I76" s="219"/>
      <c r="J76" s="241"/>
      <c r="K76" s="219"/>
      <c r="L76" s="219"/>
      <c r="M76" s="219"/>
      <c r="N76" s="219"/>
      <c r="O76" s="219"/>
      <c r="P76" s="219"/>
      <c r="Q76" s="209"/>
    </row>
    <row r="77" spans="1:17" ht="18.75" x14ac:dyDescent="0.25">
      <c r="A77" s="241"/>
      <c r="B77" s="219"/>
      <c r="C77" s="219"/>
      <c r="D77" s="219"/>
      <c r="E77" s="219"/>
      <c r="F77" s="219"/>
      <c r="G77" s="219"/>
      <c r="H77" s="219"/>
      <c r="I77" s="219"/>
      <c r="J77" s="241"/>
      <c r="K77" s="219"/>
      <c r="L77" s="219"/>
      <c r="M77" s="219"/>
      <c r="N77" s="219"/>
      <c r="O77" s="219"/>
      <c r="P77" s="219"/>
      <c r="Q77" s="209"/>
    </row>
    <row r="78" spans="1:17" ht="18.75" x14ac:dyDescent="0.25">
      <c r="A78" s="241"/>
      <c r="B78" s="219"/>
      <c r="C78" s="219"/>
      <c r="D78" s="219"/>
      <c r="E78" s="219"/>
      <c r="F78" s="219"/>
      <c r="G78" s="219"/>
      <c r="H78" s="219"/>
      <c r="I78" s="219"/>
      <c r="J78" s="241"/>
      <c r="K78" s="219"/>
      <c r="L78" s="219"/>
      <c r="M78" s="219"/>
      <c r="N78" s="219"/>
      <c r="O78" s="219"/>
      <c r="P78" s="219"/>
      <c r="Q78" s="209"/>
    </row>
    <row r="79" spans="1:17" ht="18.75" x14ac:dyDescent="0.25">
      <c r="A79" s="241"/>
      <c r="B79" s="219"/>
      <c r="C79" s="219"/>
      <c r="D79" s="219"/>
      <c r="E79" s="219"/>
      <c r="F79" s="219"/>
      <c r="G79" s="219"/>
      <c r="H79" s="219"/>
      <c r="I79" s="219"/>
      <c r="J79" s="241"/>
      <c r="K79" s="219"/>
      <c r="L79" s="219"/>
      <c r="M79" s="219"/>
      <c r="N79" s="219"/>
      <c r="O79" s="219"/>
      <c r="P79" s="219"/>
      <c r="Q79" s="209"/>
    </row>
    <row r="80" spans="1:17" ht="18.75" x14ac:dyDescent="0.25">
      <c r="A80" s="241"/>
      <c r="B80" s="219"/>
      <c r="C80" s="219"/>
      <c r="D80" s="219"/>
      <c r="E80" s="219"/>
      <c r="F80" s="219"/>
      <c r="G80" s="219"/>
      <c r="H80" s="219"/>
      <c r="I80" s="219"/>
      <c r="J80" s="241"/>
      <c r="K80" s="219"/>
      <c r="L80" s="219"/>
      <c r="M80" s="219"/>
      <c r="N80" s="219"/>
      <c r="O80" s="219"/>
      <c r="P80" s="219"/>
      <c r="Q80" s="209"/>
    </row>
    <row r="81" spans="1:17" ht="18.75" x14ac:dyDescent="0.25">
      <c r="A81" s="241"/>
      <c r="B81" s="219"/>
      <c r="C81" s="219"/>
      <c r="D81" s="219"/>
      <c r="E81" s="219"/>
      <c r="F81" s="219"/>
      <c r="G81" s="219"/>
      <c r="H81" s="219"/>
      <c r="I81" s="219"/>
      <c r="J81" s="241"/>
      <c r="K81" s="219"/>
      <c r="L81" s="219"/>
      <c r="M81" s="219"/>
      <c r="N81" s="219"/>
      <c r="O81" s="219"/>
      <c r="P81" s="219"/>
      <c r="Q81" s="209"/>
    </row>
    <row r="82" spans="1:17" ht="18.75" x14ac:dyDescent="0.25">
      <c r="A82" s="241"/>
      <c r="B82" s="219"/>
      <c r="C82" s="219"/>
      <c r="D82" s="219"/>
      <c r="E82" s="219"/>
      <c r="F82" s="219"/>
      <c r="G82" s="219"/>
      <c r="H82" s="219"/>
      <c r="I82" s="219"/>
      <c r="J82" s="241"/>
      <c r="K82" s="219"/>
      <c r="L82" s="219"/>
      <c r="M82" s="219"/>
      <c r="N82" s="219"/>
      <c r="O82" s="219"/>
      <c r="P82" s="219"/>
      <c r="Q82" s="209"/>
    </row>
    <row r="83" spans="1:17" ht="18.75" x14ac:dyDescent="0.25">
      <c r="A83" s="241"/>
      <c r="B83" s="219"/>
      <c r="C83" s="219"/>
      <c r="D83" s="219"/>
      <c r="E83" s="219"/>
      <c r="F83" s="219"/>
      <c r="G83" s="219"/>
      <c r="H83" s="219"/>
      <c r="I83" s="219"/>
      <c r="J83" s="241"/>
      <c r="K83" s="219"/>
      <c r="L83" s="219"/>
      <c r="M83" s="219"/>
      <c r="N83" s="219"/>
      <c r="O83" s="219"/>
      <c r="P83" s="219"/>
      <c r="Q83" s="209"/>
    </row>
    <row r="84" spans="1:17" ht="18.75" x14ac:dyDescent="0.25">
      <c r="A84" s="241"/>
      <c r="B84" s="219"/>
      <c r="C84" s="219"/>
      <c r="D84" s="219"/>
      <c r="E84" s="219"/>
      <c r="F84" s="219"/>
      <c r="G84" s="219"/>
      <c r="H84" s="219"/>
      <c r="I84" s="219"/>
      <c r="J84" s="241"/>
      <c r="K84" s="219"/>
      <c r="L84" s="219"/>
      <c r="M84" s="219"/>
      <c r="N84" s="219"/>
      <c r="O84" s="219"/>
      <c r="P84" s="219"/>
      <c r="Q84" s="209"/>
    </row>
    <row r="85" spans="1:17" ht="18.75" x14ac:dyDescent="0.25">
      <c r="A85" s="241"/>
      <c r="B85" s="219"/>
      <c r="C85" s="219"/>
      <c r="D85" s="219"/>
      <c r="E85" s="219"/>
      <c r="F85" s="219"/>
      <c r="I85" s="219"/>
      <c r="J85" s="241"/>
      <c r="K85" s="219"/>
      <c r="L85" s="219"/>
      <c r="M85" s="219"/>
      <c r="N85" s="219"/>
      <c r="O85" s="219"/>
      <c r="P85" s="219"/>
    </row>
    <row r="86" spans="1:17" ht="18.75" x14ac:dyDescent="0.25">
      <c r="I86" s="219"/>
      <c r="J86" s="241"/>
      <c r="K86" s="219"/>
      <c r="L86" s="219"/>
      <c r="M86" s="219"/>
      <c r="N86" s="219"/>
      <c r="O86" s="219"/>
      <c r="P86" s="219"/>
    </row>
    <row r="87" spans="1:17" ht="18.75" x14ac:dyDescent="0.25">
      <c r="J87" s="241"/>
      <c r="K87" s="219"/>
      <c r="L87" s="219"/>
      <c r="M87" s="219"/>
      <c r="N87" s="219"/>
      <c r="O87" s="219"/>
      <c r="P87" s="219"/>
    </row>
    <row r="88" spans="1:17" ht="18.75" x14ac:dyDescent="0.25">
      <c r="J88" s="241"/>
      <c r="K88" s="219"/>
      <c r="L88" s="219"/>
      <c r="M88" s="219"/>
      <c r="N88" s="219"/>
      <c r="O88" s="219"/>
      <c r="P88" s="219"/>
    </row>
    <row r="89" spans="1:17" ht="18.75" x14ac:dyDescent="0.25">
      <c r="J89" s="241"/>
      <c r="K89" s="219"/>
      <c r="L89" s="219"/>
      <c r="M89" s="219"/>
      <c r="N89" s="219"/>
      <c r="O89" s="219"/>
      <c r="P89" s="219"/>
    </row>
    <row r="90" spans="1:17" ht="18.75" x14ac:dyDescent="0.25">
      <c r="J90" s="241"/>
      <c r="K90" s="219"/>
      <c r="L90" s="219"/>
      <c r="M90" s="219"/>
      <c r="N90" s="219"/>
      <c r="O90" s="219"/>
      <c r="P90" s="219"/>
    </row>
    <row r="91" spans="1:17" ht="18.75" x14ac:dyDescent="0.25">
      <c r="J91" s="241"/>
      <c r="K91" s="219"/>
      <c r="L91" s="219"/>
      <c r="M91" s="219"/>
      <c r="N91" s="219"/>
      <c r="O91" s="219"/>
      <c r="P91" s="219"/>
    </row>
    <row r="92" spans="1:17" ht="18.75" x14ac:dyDescent="0.25">
      <c r="J92" s="241"/>
      <c r="K92" s="219"/>
      <c r="L92" s="219"/>
      <c r="M92" s="219"/>
      <c r="N92" s="219"/>
      <c r="O92" s="219"/>
      <c r="P92" s="219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105"/>
  <sheetViews>
    <sheetView zoomScale="70" zoomScaleNormal="70" workbookViewId="0">
      <selection activeCell="A6" sqref="A6:D10"/>
    </sheetView>
  </sheetViews>
  <sheetFormatPr defaultRowHeight="15" x14ac:dyDescent="0.25"/>
  <cols>
    <col min="1" max="1" width="38.140625" bestFit="1" customWidth="1"/>
    <col min="2" max="2" width="36.7109375" bestFit="1" customWidth="1"/>
    <col min="3" max="3" width="34.7109375" bestFit="1" customWidth="1"/>
    <col min="4" max="4" width="43.140625" bestFit="1" customWidth="1"/>
    <col min="5" max="5" width="15.28515625" bestFit="1" customWidth="1"/>
    <col min="6" max="6" width="12" customWidth="1"/>
    <col min="7" max="7" width="50.140625" customWidth="1"/>
  </cols>
  <sheetData>
    <row r="1" spans="1:7" ht="21" x14ac:dyDescent="0.35">
      <c r="A1" s="300" t="s">
        <v>32</v>
      </c>
      <c r="B1" s="300"/>
      <c r="C1" s="300"/>
      <c r="D1" s="300"/>
      <c r="E1" s="10"/>
      <c r="F1" s="10" t="s">
        <v>382</v>
      </c>
      <c r="G1" s="10"/>
    </row>
    <row r="2" spans="1:7" ht="21" x14ac:dyDescent="0.35">
      <c r="A2" s="11"/>
      <c r="B2" s="12" t="s">
        <v>118</v>
      </c>
      <c r="C2" s="13"/>
      <c r="D2" s="12" t="s">
        <v>121</v>
      </c>
      <c r="E2" s="251"/>
      <c r="F2" s="14" t="s">
        <v>386</v>
      </c>
      <c r="G2" s="15" t="s">
        <v>383</v>
      </c>
    </row>
    <row r="3" spans="1:7" ht="21" x14ac:dyDescent="0.35">
      <c r="A3" s="16" t="s">
        <v>381</v>
      </c>
      <c r="B3" s="12" t="s">
        <v>119</v>
      </c>
      <c r="C3" s="12" t="s">
        <v>390</v>
      </c>
      <c r="D3" s="12" t="s">
        <v>120</v>
      </c>
      <c r="E3" s="251"/>
      <c r="F3" s="17" t="s">
        <v>384</v>
      </c>
      <c r="G3" s="17" t="s">
        <v>385</v>
      </c>
    </row>
    <row r="4" spans="1:7" ht="21" x14ac:dyDescent="0.35">
      <c r="A4" s="16" t="s">
        <v>122</v>
      </c>
      <c r="B4" s="12" t="s">
        <v>123</v>
      </c>
      <c r="C4" s="12" t="s">
        <v>125</v>
      </c>
      <c r="D4" s="12" t="s">
        <v>127</v>
      </c>
      <c r="E4" s="251"/>
      <c r="F4" s="10"/>
      <c r="G4" s="10"/>
    </row>
    <row r="5" spans="1:7" ht="21" x14ac:dyDescent="0.35">
      <c r="A5" s="18"/>
      <c r="B5" s="12" t="s">
        <v>124</v>
      </c>
      <c r="C5" s="12" t="s">
        <v>126</v>
      </c>
      <c r="D5" s="12" t="s">
        <v>128</v>
      </c>
      <c r="E5" s="251"/>
      <c r="F5" s="10"/>
      <c r="G5" s="10"/>
    </row>
    <row r="6" spans="1:7" ht="21" x14ac:dyDescent="0.35">
      <c r="A6" s="16" t="s">
        <v>129</v>
      </c>
      <c r="B6" s="12" t="s">
        <v>132</v>
      </c>
      <c r="C6" s="12" t="s">
        <v>135</v>
      </c>
      <c r="D6" s="12" t="s">
        <v>140</v>
      </c>
      <c r="E6" s="251"/>
      <c r="F6" s="10"/>
      <c r="G6" s="10"/>
    </row>
    <row r="7" spans="1:7" ht="21" x14ac:dyDescent="0.35">
      <c r="A7" s="16" t="s">
        <v>130</v>
      </c>
      <c r="B7" s="12" t="s">
        <v>133</v>
      </c>
      <c r="C7" s="12" t="s">
        <v>137</v>
      </c>
      <c r="D7" s="12" t="s">
        <v>142</v>
      </c>
      <c r="E7" s="251"/>
      <c r="F7" s="10"/>
      <c r="G7" s="10"/>
    </row>
    <row r="8" spans="1:7" ht="21" x14ac:dyDescent="0.35">
      <c r="A8" s="16" t="s">
        <v>131</v>
      </c>
      <c r="B8" s="12" t="s">
        <v>134</v>
      </c>
      <c r="C8" s="12" t="s">
        <v>136</v>
      </c>
      <c r="D8" s="12" t="s">
        <v>141</v>
      </c>
      <c r="E8" s="251"/>
      <c r="F8" s="10"/>
      <c r="G8" s="10"/>
    </row>
    <row r="9" spans="1:7" ht="21" x14ac:dyDescent="0.35">
      <c r="A9" s="18"/>
      <c r="B9" s="19"/>
      <c r="C9" s="12" t="s">
        <v>139</v>
      </c>
      <c r="D9" s="13"/>
      <c r="E9" s="251"/>
      <c r="F9" s="10"/>
      <c r="G9" s="10"/>
    </row>
    <row r="10" spans="1:7" ht="21" x14ac:dyDescent="0.35">
      <c r="A10" s="18"/>
      <c r="B10" s="19"/>
      <c r="C10" s="12" t="s">
        <v>138</v>
      </c>
      <c r="D10" s="13"/>
      <c r="E10" s="251"/>
      <c r="F10" s="10"/>
      <c r="G10" s="10"/>
    </row>
    <row r="11" spans="1:7" ht="21" x14ac:dyDescent="0.35">
      <c r="A11" s="20" t="s">
        <v>143</v>
      </c>
      <c r="B11" s="19"/>
      <c r="C11" s="21" t="s">
        <v>147</v>
      </c>
      <c r="D11" s="21" t="s">
        <v>151</v>
      </c>
      <c r="E11" s="251"/>
      <c r="F11" s="10"/>
      <c r="G11" s="10"/>
    </row>
    <row r="12" spans="1:7" ht="21" x14ac:dyDescent="0.35">
      <c r="A12" s="20" t="s">
        <v>144</v>
      </c>
      <c r="B12" s="21" t="s">
        <v>146</v>
      </c>
      <c r="C12" s="21" t="s">
        <v>148</v>
      </c>
      <c r="D12" s="21" t="s">
        <v>150</v>
      </c>
      <c r="E12" s="251"/>
      <c r="F12" s="10"/>
      <c r="G12" s="10"/>
    </row>
    <row r="13" spans="1:7" ht="21" x14ac:dyDescent="0.35">
      <c r="A13" s="20" t="s">
        <v>145</v>
      </c>
      <c r="B13" s="19"/>
      <c r="C13" s="21" t="s">
        <v>149</v>
      </c>
      <c r="D13" s="21" t="s">
        <v>152</v>
      </c>
      <c r="E13" s="251"/>
      <c r="F13" s="10"/>
      <c r="G13" s="10"/>
    </row>
    <row r="14" spans="1:7" ht="21" x14ac:dyDescent="0.35">
      <c r="A14" s="22" t="s">
        <v>153</v>
      </c>
      <c r="B14" s="23" t="s">
        <v>154</v>
      </c>
      <c r="C14" s="23" t="s">
        <v>155</v>
      </c>
      <c r="D14" s="23" t="s">
        <v>156</v>
      </c>
      <c r="E14" s="251"/>
      <c r="F14" s="10"/>
      <c r="G14" s="10"/>
    </row>
    <row r="15" spans="1:7" ht="21" x14ac:dyDescent="0.35">
      <c r="A15" s="24" t="s">
        <v>157</v>
      </c>
      <c r="B15" s="12" t="s">
        <v>158</v>
      </c>
      <c r="C15" s="12" t="s">
        <v>160</v>
      </c>
      <c r="D15" s="21" t="s">
        <v>161</v>
      </c>
      <c r="E15" s="251"/>
      <c r="F15" s="10"/>
      <c r="G15" s="10"/>
    </row>
    <row r="16" spans="1:7" ht="21" x14ac:dyDescent="0.35">
      <c r="A16" s="18"/>
      <c r="B16" s="13"/>
      <c r="C16" s="12" t="s">
        <v>159</v>
      </c>
      <c r="D16" s="25"/>
      <c r="E16" s="251"/>
      <c r="F16" s="10"/>
      <c r="G16" s="10"/>
    </row>
    <row r="17" spans="1:7" ht="21" x14ac:dyDescent="0.35">
      <c r="A17" s="20" t="s">
        <v>162</v>
      </c>
      <c r="B17" s="21" t="s">
        <v>163</v>
      </c>
      <c r="C17" s="21" t="s">
        <v>391</v>
      </c>
      <c r="D17" s="21" t="s">
        <v>164</v>
      </c>
      <c r="E17" s="251"/>
      <c r="F17" s="10"/>
      <c r="G17" s="10"/>
    </row>
    <row r="18" spans="1:7" ht="21" x14ac:dyDescent="0.35">
      <c r="A18" s="20" t="s">
        <v>165</v>
      </c>
      <c r="B18" s="21" t="s">
        <v>166</v>
      </c>
      <c r="C18" s="21" t="s">
        <v>167</v>
      </c>
      <c r="D18" s="21" t="s">
        <v>168</v>
      </c>
      <c r="E18" s="251"/>
      <c r="F18" s="10"/>
      <c r="G18" s="10"/>
    </row>
    <row r="19" spans="1:7" ht="21" x14ac:dyDescent="0.35">
      <c r="A19" s="16" t="s">
        <v>169</v>
      </c>
      <c r="B19" s="12" t="s">
        <v>170</v>
      </c>
      <c r="C19" s="13"/>
      <c r="D19" s="19"/>
      <c r="E19" s="251"/>
      <c r="F19" s="10"/>
      <c r="G19" s="10"/>
    </row>
    <row r="20" spans="1:7" ht="21" x14ac:dyDescent="0.35">
      <c r="A20" s="40" t="s">
        <v>171</v>
      </c>
      <c r="B20" s="41" t="s">
        <v>173</v>
      </c>
      <c r="C20" s="41" t="s">
        <v>175</v>
      </c>
      <c r="D20" s="12" t="s">
        <v>178</v>
      </c>
      <c r="E20" s="251"/>
      <c r="F20" s="10"/>
      <c r="G20" s="10"/>
    </row>
    <row r="21" spans="1:7" ht="21" x14ac:dyDescent="0.35">
      <c r="A21" s="40" t="s">
        <v>172</v>
      </c>
      <c r="B21" s="41" t="s">
        <v>174</v>
      </c>
      <c r="C21" s="41" t="s">
        <v>176</v>
      </c>
      <c r="D21" s="12" t="s">
        <v>179</v>
      </c>
      <c r="E21" s="251"/>
      <c r="F21" s="10"/>
      <c r="G21" s="10"/>
    </row>
    <row r="22" spans="1:7" ht="21" x14ac:dyDescent="0.35">
      <c r="A22" s="42"/>
      <c r="B22" s="43"/>
      <c r="C22" s="41" t="s">
        <v>177</v>
      </c>
      <c r="D22" s="12" t="s">
        <v>180</v>
      </c>
      <c r="E22" s="251"/>
      <c r="F22" s="10"/>
      <c r="G22" s="10"/>
    </row>
    <row r="23" spans="1:7" ht="21" x14ac:dyDescent="0.35">
      <c r="A23" s="42"/>
      <c r="B23" s="43"/>
      <c r="C23" s="44"/>
      <c r="D23" s="12" t="s">
        <v>181</v>
      </c>
      <c r="E23" s="251"/>
      <c r="F23" s="10"/>
      <c r="G23" s="10"/>
    </row>
    <row r="24" spans="1:7" ht="21" x14ac:dyDescent="0.35">
      <c r="A24" s="40" t="s">
        <v>182</v>
      </c>
      <c r="B24" s="41" t="s">
        <v>185</v>
      </c>
      <c r="C24" s="41" t="s">
        <v>188</v>
      </c>
      <c r="D24" s="41" t="s">
        <v>191</v>
      </c>
      <c r="E24" s="251"/>
      <c r="F24" s="10"/>
      <c r="G24" s="10"/>
    </row>
    <row r="25" spans="1:7" ht="21" x14ac:dyDescent="0.35">
      <c r="A25" s="40" t="s">
        <v>183</v>
      </c>
      <c r="B25" s="41" t="s">
        <v>186</v>
      </c>
      <c r="C25" s="41" t="s">
        <v>189</v>
      </c>
      <c r="D25" s="41" t="s">
        <v>192</v>
      </c>
      <c r="E25" s="251"/>
      <c r="F25" s="10"/>
      <c r="G25" s="10"/>
    </row>
    <row r="26" spans="1:7" ht="21" x14ac:dyDescent="0.35">
      <c r="A26" s="40" t="s">
        <v>184</v>
      </c>
      <c r="B26" s="41" t="s">
        <v>187</v>
      </c>
      <c r="C26" s="41" t="s">
        <v>190</v>
      </c>
      <c r="D26" s="44"/>
      <c r="E26" s="251"/>
      <c r="F26" s="10"/>
      <c r="G26" s="10"/>
    </row>
    <row r="27" spans="1:7" ht="21" x14ac:dyDescent="0.35">
      <c r="A27" s="40" t="s">
        <v>193</v>
      </c>
      <c r="B27" s="12" t="s">
        <v>195</v>
      </c>
      <c r="C27" s="12" t="s">
        <v>197</v>
      </c>
      <c r="D27" s="41" t="s">
        <v>200</v>
      </c>
      <c r="E27" s="251"/>
      <c r="F27" s="10"/>
      <c r="G27" s="10"/>
    </row>
    <row r="28" spans="1:7" ht="21" x14ac:dyDescent="0.35">
      <c r="A28" s="16" t="s">
        <v>194</v>
      </c>
      <c r="B28" s="12" t="s">
        <v>196</v>
      </c>
      <c r="C28" s="12" t="s">
        <v>198</v>
      </c>
      <c r="D28" s="12" t="s">
        <v>201</v>
      </c>
      <c r="E28" s="251"/>
      <c r="F28" s="10"/>
      <c r="G28" s="10"/>
    </row>
    <row r="29" spans="1:7" ht="21" x14ac:dyDescent="0.35">
      <c r="A29" s="28" t="s">
        <v>455</v>
      </c>
      <c r="B29" s="19"/>
      <c r="C29" s="12" t="s">
        <v>199</v>
      </c>
      <c r="D29" s="27"/>
      <c r="E29" s="251"/>
      <c r="F29" s="10"/>
      <c r="G29" s="10"/>
    </row>
    <row r="30" spans="1:7" ht="21" x14ac:dyDescent="0.35">
      <c r="A30" s="28" t="s">
        <v>285</v>
      </c>
      <c r="B30" s="19"/>
      <c r="C30" s="41" t="s">
        <v>456</v>
      </c>
      <c r="D30" s="29" t="s">
        <v>267</v>
      </c>
      <c r="E30" s="251"/>
      <c r="F30" s="10"/>
      <c r="G30" s="10"/>
    </row>
    <row r="31" spans="1:7" ht="21" x14ac:dyDescent="0.35">
      <c r="A31" s="26"/>
      <c r="B31" s="19"/>
      <c r="C31" s="29" t="s">
        <v>286</v>
      </c>
      <c r="D31" s="29" t="s">
        <v>266</v>
      </c>
      <c r="E31" s="251"/>
      <c r="F31" s="10"/>
      <c r="G31" s="10"/>
    </row>
    <row r="32" spans="1:7" ht="21" x14ac:dyDescent="0.35">
      <c r="A32" s="28" t="s">
        <v>284</v>
      </c>
      <c r="B32" s="19"/>
      <c r="C32" s="27"/>
      <c r="D32" s="29" t="s">
        <v>265</v>
      </c>
      <c r="E32" s="251"/>
      <c r="F32" s="10"/>
      <c r="G32" s="10"/>
    </row>
    <row r="33" spans="1:7" ht="21" x14ac:dyDescent="0.35">
      <c r="A33" s="16" t="s">
        <v>202</v>
      </c>
      <c r="B33" s="19"/>
      <c r="C33" s="12" t="s">
        <v>204</v>
      </c>
      <c r="D33" s="19"/>
      <c r="E33" s="251"/>
      <c r="F33" s="10"/>
      <c r="G33" s="10"/>
    </row>
    <row r="34" spans="1:7" ht="21" x14ac:dyDescent="0.35">
      <c r="A34" s="16" t="s">
        <v>203</v>
      </c>
      <c r="B34" s="13"/>
      <c r="C34" s="13"/>
      <c r="D34" s="19"/>
      <c r="E34" s="251"/>
      <c r="F34" s="10"/>
      <c r="G34" s="10"/>
    </row>
    <row r="35" spans="1:7" ht="21" x14ac:dyDescent="0.35">
      <c r="A35" s="30"/>
      <c r="B35" s="12" t="s">
        <v>205</v>
      </c>
      <c r="C35" s="12" t="s">
        <v>206</v>
      </c>
      <c r="D35" s="12" t="s">
        <v>207</v>
      </c>
      <c r="E35" s="250"/>
      <c r="F35" s="10"/>
      <c r="G35" s="10"/>
    </row>
    <row r="36" spans="1:7" ht="21" x14ac:dyDescent="0.35">
      <c r="A36" s="16" t="s">
        <v>208</v>
      </c>
      <c r="B36" s="12" t="s">
        <v>210</v>
      </c>
      <c r="C36" s="12" t="s">
        <v>213</v>
      </c>
      <c r="D36" s="12" t="s">
        <v>216</v>
      </c>
      <c r="E36" s="251"/>
      <c r="F36" s="10"/>
      <c r="G36" s="10"/>
    </row>
    <row r="37" spans="1:7" ht="21" x14ac:dyDescent="0.35">
      <c r="A37" s="16" t="s">
        <v>209</v>
      </c>
      <c r="B37" s="12" t="s">
        <v>211</v>
      </c>
      <c r="C37" s="12" t="s">
        <v>214</v>
      </c>
      <c r="D37" s="19"/>
      <c r="E37" s="251"/>
      <c r="F37" s="10"/>
      <c r="G37" s="10"/>
    </row>
    <row r="38" spans="1:7" ht="21" x14ac:dyDescent="0.35">
      <c r="A38" s="11"/>
      <c r="B38" s="12" t="s">
        <v>212</v>
      </c>
      <c r="C38" s="12" t="s">
        <v>215</v>
      </c>
      <c r="D38" s="19"/>
      <c r="E38" s="251"/>
      <c r="F38" s="10"/>
      <c r="G38" s="10"/>
    </row>
    <row r="39" spans="1:7" ht="21" x14ac:dyDescent="0.35">
      <c r="A39" s="16" t="s">
        <v>217</v>
      </c>
      <c r="B39" s="12" t="s">
        <v>219</v>
      </c>
      <c r="C39" s="12" t="s">
        <v>220</v>
      </c>
      <c r="D39" s="12" t="s">
        <v>222</v>
      </c>
      <c r="E39" s="251"/>
      <c r="F39" s="10"/>
      <c r="G39" s="10"/>
    </row>
    <row r="40" spans="1:7" ht="21" x14ac:dyDescent="0.35">
      <c r="A40" s="12" t="s">
        <v>218</v>
      </c>
      <c r="B40" s="19"/>
      <c r="C40" s="12" t="s">
        <v>221</v>
      </c>
      <c r="D40" s="12" t="s">
        <v>223</v>
      </c>
      <c r="E40" s="251"/>
      <c r="F40" s="10"/>
      <c r="G40" s="10"/>
    </row>
    <row r="41" spans="1:7" ht="21" x14ac:dyDescent="0.35">
      <c r="A41" s="12" t="s">
        <v>224</v>
      </c>
      <c r="B41" s="19"/>
      <c r="C41" s="12" t="s">
        <v>225</v>
      </c>
      <c r="D41" s="12" t="s">
        <v>226</v>
      </c>
      <c r="E41" s="251"/>
      <c r="F41" s="10"/>
      <c r="G41" s="10"/>
    </row>
    <row r="42" spans="1:7" ht="21" x14ac:dyDescent="0.35">
      <c r="A42" s="12" t="s">
        <v>227</v>
      </c>
      <c r="B42" s="12" t="s">
        <v>229</v>
      </c>
      <c r="C42" s="12" t="s">
        <v>231</v>
      </c>
      <c r="D42" s="12" t="s">
        <v>233</v>
      </c>
      <c r="E42" s="251"/>
      <c r="F42" s="10"/>
      <c r="G42" s="10"/>
    </row>
    <row r="43" spans="1:7" ht="21" x14ac:dyDescent="0.35">
      <c r="A43" s="12" t="s">
        <v>228</v>
      </c>
      <c r="B43" s="12" t="s">
        <v>230</v>
      </c>
      <c r="C43" s="12" t="s">
        <v>232</v>
      </c>
      <c r="D43" s="12" t="s">
        <v>234</v>
      </c>
      <c r="E43" s="251"/>
      <c r="F43" s="10"/>
      <c r="G43" s="10"/>
    </row>
    <row r="44" spans="1:7" ht="21" x14ac:dyDescent="0.35">
      <c r="A44" s="12" t="s">
        <v>235</v>
      </c>
      <c r="B44" s="12" t="s">
        <v>239</v>
      </c>
      <c r="C44" s="12" t="s">
        <v>243</v>
      </c>
      <c r="D44" s="12" t="s">
        <v>248</v>
      </c>
      <c r="E44" s="251"/>
      <c r="F44" s="10"/>
      <c r="G44" s="10"/>
    </row>
    <row r="45" spans="1:7" ht="21" x14ac:dyDescent="0.35">
      <c r="A45" s="12" t="s">
        <v>236</v>
      </c>
      <c r="B45" s="12" t="s">
        <v>240</v>
      </c>
      <c r="C45" s="12" t="s">
        <v>244</v>
      </c>
      <c r="D45" s="12" t="s">
        <v>249</v>
      </c>
      <c r="E45" s="251"/>
      <c r="F45" s="10"/>
      <c r="G45" s="10"/>
    </row>
    <row r="46" spans="1:7" ht="21" x14ac:dyDescent="0.35">
      <c r="A46" s="12" t="s">
        <v>237</v>
      </c>
      <c r="B46" s="12" t="s">
        <v>241</v>
      </c>
      <c r="C46" s="12" t="s">
        <v>245</v>
      </c>
      <c r="D46" s="12" t="s">
        <v>250</v>
      </c>
      <c r="E46" s="251"/>
      <c r="F46" s="10"/>
      <c r="G46" s="10"/>
    </row>
    <row r="47" spans="1:7" ht="21" x14ac:dyDescent="0.35">
      <c r="A47" s="12" t="s">
        <v>238</v>
      </c>
      <c r="B47" s="12" t="s">
        <v>242</v>
      </c>
      <c r="C47" s="12" t="s">
        <v>246</v>
      </c>
      <c r="D47" s="12" t="s">
        <v>251</v>
      </c>
      <c r="E47" s="251"/>
      <c r="F47" s="10"/>
      <c r="G47" s="10"/>
    </row>
    <row r="48" spans="1:7" ht="21" x14ac:dyDescent="0.35">
      <c r="A48" s="43"/>
      <c r="B48" s="43"/>
      <c r="C48" s="12" t="s">
        <v>247</v>
      </c>
      <c r="D48" s="43"/>
      <c r="E48" s="251"/>
      <c r="F48" s="10"/>
      <c r="G48" s="10"/>
    </row>
    <row r="49" spans="1:7" ht="21" x14ac:dyDescent="0.35">
      <c r="A49" s="45" t="s">
        <v>252</v>
      </c>
      <c r="B49" s="45" t="s">
        <v>257</v>
      </c>
      <c r="C49" s="45" t="s">
        <v>260</v>
      </c>
      <c r="D49" s="45" t="s">
        <v>263</v>
      </c>
      <c r="E49" s="251"/>
      <c r="F49" s="10"/>
      <c r="G49" s="10"/>
    </row>
    <row r="50" spans="1:7" ht="21" x14ac:dyDescent="0.35">
      <c r="A50" s="45" t="s">
        <v>253</v>
      </c>
      <c r="B50" s="45" t="s">
        <v>258</v>
      </c>
      <c r="C50" s="45" t="s">
        <v>261</v>
      </c>
      <c r="D50" s="45" t="s">
        <v>264</v>
      </c>
      <c r="E50" s="251"/>
      <c r="F50" s="10"/>
      <c r="G50" s="10"/>
    </row>
    <row r="51" spans="1:7" ht="21" x14ac:dyDescent="0.35">
      <c r="A51" s="45" t="s">
        <v>254</v>
      </c>
      <c r="B51" s="45" t="s">
        <v>259</v>
      </c>
      <c r="C51" s="45" t="s">
        <v>262</v>
      </c>
      <c r="D51" s="43"/>
      <c r="E51" s="251"/>
      <c r="F51" s="10"/>
      <c r="G51" s="10"/>
    </row>
    <row r="52" spans="1:7" ht="21" x14ac:dyDescent="0.35">
      <c r="A52" s="45" t="s">
        <v>255</v>
      </c>
      <c r="B52" s="31"/>
      <c r="C52" s="31"/>
      <c r="D52" s="19"/>
      <c r="E52" s="251"/>
      <c r="F52" s="10"/>
      <c r="G52" s="10"/>
    </row>
    <row r="53" spans="1:7" ht="21" x14ac:dyDescent="0.35">
      <c r="A53" s="45" t="s">
        <v>256</v>
      </c>
      <c r="B53" s="31"/>
      <c r="C53" s="31"/>
      <c r="D53" s="19"/>
      <c r="E53" s="251"/>
      <c r="F53" s="10"/>
      <c r="G53" s="10"/>
    </row>
    <row r="54" spans="1:7" ht="21" x14ac:dyDescent="0.35">
      <c r="A54" s="12" t="s">
        <v>269</v>
      </c>
      <c r="B54" s="12" t="s">
        <v>271</v>
      </c>
      <c r="C54" s="27"/>
      <c r="D54" s="27"/>
      <c r="E54" s="251"/>
      <c r="F54" s="10"/>
      <c r="G54" s="10"/>
    </row>
    <row r="55" spans="1:7" ht="21" x14ac:dyDescent="0.35">
      <c r="A55" s="12" t="s">
        <v>268</v>
      </c>
      <c r="B55" s="12" t="s">
        <v>270</v>
      </c>
      <c r="C55" s="12" t="s">
        <v>272</v>
      </c>
      <c r="D55" s="12" t="s">
        <v>273</v>
      </c>
      <c r="E55" s="251"/>
      <c r="F55" s="10"/>
      <c r="G55" s="10"/>
    </row>
    <row r="56" spans="1:7" ht="21" x14ac:dyDescent="0.35">
      <c r="A56" s="12" t="s">
        <v>274</v>
      </c>
      <c r="B56" s="12" t="s">
        <v>276</v>
      </c>
      <c r="C56" s="12" t="s">
        <v>277</v>
      </c>
      <c r="D56" s="12" t="s">
        <v>279</v>
      </c>
      <c r="E56" s="251"/>
      <c r="F56" s="10"/>
      <c r="G56" s="10"/>
    </row>
    <row r="57" spans="1:7" ht="21" x14ac:dyDescent="0.35">
      <c r="A57" s="12" t="s">
        <v>275</v>
      </c>
      <c r="B57" s="13"/>
      <c r="C57" s="12" t="s">
        <v>278</v>
      </c>
      <c r="D57" s="19"/>
      <c r="E57" s="251"/>
      <c r="F57" s="10"/>
      <c r="G57" s="10"/>
    </row>
    <row r="58" spans="1:7" ht="21" x14ac:dyDescent="0.35">
      <c r="A58" s="13"/>
      <c r="B58" s="12" t="s">
        <v>283</v>
      </c>
      <c r="C58" s="13"/>
      <c r="D58" s="19"/>
      <c r="E58" s="251"/>
      <c r="F58" s="10"/>
      <c r="G58" s="10"/>
    </row>
    <row r="59" spans="1:7" ht="21" x14ac:dyDescent="0.35">
      <c r="A59" s="12" t="s">
        <v>110</v>
      </c>
      <c r="B59" s="12" t="s">
        <v>438</v>
      </c>
      <c r="C59" s="12" t="s">
        <v>112</v>
      </c>
      <c r="D59" s="12" t="s">
        <v>113</v>
      </c>
      <c r="E59" s="251"/>
      <c r="F59" s="10"/>
      <c r="G59" s="10"/>
    </row>
    <row r="60" spans="1:7" ht="21" x14ac:dyDescent="0.35">
      <c r="A60" s="27"/>
      <c r="B60" s="12" t="s">
        <v>111</v>
      </c>
      <c r="C60" s="12" t="s">
        <v>392</v>
      </c>
      <c r="D60" s="27"/>
      <c r="E60" s="251"/>
      <c r="F60" s="10"/>
      <c r="G60" s="10"/>
    </row>
    <row r="61" spans="1:7" ht="21" x14ac:dyDescent="0.35">
      <c r="A61" s="31"/>
      <c r="B61" s="12" t="s">
        <v>280</v>
      </c>
      <c r="C61" s="12" t="s">
        <v>281</v>
      </c>
      <c r="D61" s="12" t="s">
        <v>282</v>
      </c>
      <c r="E61" s="251"/>
      <c r="F61" s="10"/>
      <c r="G61" s="10"/>
    </row>
    <row r="62" spans="1:7" ht="21" x14ac:dyDescent="0.35">
      <c r="A62" s="32" t="s">
        <v>287</v>
      </c>
      <c r="B62" s="32" t="s">
        <v>288</v>
      </c>
      <c r="C62" s="32" t="s">
        <v>289</v>
      </c>
      <c r="D62" s="32" t="s">
        <v>290</v>
      </c>
      <c r="E62" s="251"/>
      <c r="F62" s="10"/>
      <c r="G62" s="10"/>
    </row>
    <row r="63" spans="1:7" ht="21" x14ac:dyDescent="0.35">
      <c r="A63" s="32" t="s">
        <v>291</v>
      </c>
      <c r="B63" s="12" t="s">
        <v>292</v>
      </c>
      <c r="C63" s="19"/>
      <c r="D63" s="19"/>
      <c r="E63" s="251"/>
      <c r="F63" s="10"/>
      <c r="G63" s="10"/>
    </row>
    <row r="64" spans="1:7" ht="21" x14ac:dyDescent="0.35">
      <c r="A64" s="32" t="s">
        <v>293</v>
      </c>
      <c r="B64" s="19"/>
      <c r="C64" s="32" t="s">
        <v>294</v>
      </c>
      <c r="D64" s="19"/>
      <c r="E64" s="251"/>
      <c r="F64" s="10"/>
      <c r="G64" s="10"/>
    </row>
    <row r="65" spans="1:7" ht="21" x14ac:dyDescent="0.35">
      <c r="A65" s="19"/>
      <c r="B65" s="32" t="s">
        <v>299</v>
      </c>
      <c r="C65" s="19"/>
      <c r="D65" s="32" t="s">
        <v>300</v>
      </c>
      <c r="E65" s="251"/>
      <c r="F65" s="10"/>
      <c r="G65" s="10"/>
    </row>
    <row r="66" spans="1:7" ht="21" x14ac:dyDescent="0.35">
      <c r="A66" s="32" t="s">
        <v>295</v>
      </c>
      <c r="B66" s="32" t="s">
        <v>296</v>
      </c>
      <c r="C66" s="32" t="s">
        <v>297</v>
      </c>
      <c r="D66" s="32" t="s">
        <v>298</v>
      </c>
      <c r="E66" s="251"/>
      <c r="F66" s="10"/>
      <c r="G66" s="10"/>
    </row>
    <row r="67" spans="1:7" ht="21" x14ac:dyDescent="0.35">
      <c r="A67" s="32" t="s">
        <v>301</v>
      </c>
      <c r="B67" s="32" t="s">
        <v>302</v>
      </c>
      <c r="C67" s="32" t="s">
        <v>303</v>
      </c>
      <c r="D67" s="32" t="s">
        <v>304</v>
      </c>
      <c r="E67" s="251"/>
      <c r="F67" s="10"/>
      <c r="G67" s="10"/>
    </row>
    <row r="68" spans="1:7" ht="21" x14ac:dyDescent="0.35">
      <c r="A68" s="32" t="s">
        <v>305</v>
      </c>
      <c r="B68" s="32" t="s">
        <v>306</v>
      </c>
      <c r="C68" s="32" t="s">
        <v>308</v>
      </c>
      <c r="D68" s="32" t="s">
        <v>307</v>
      </c>
      <c r="E68" s="251"/>
      <c r="F68" s="10"/>
      <c r="G68" s="10"/>
    </row>
    <row r="69" spans="1:7" ht="21" x14ac:dyDescent="0.35">
      <c r="A69" s="19"/>
      <c r="B69" s="19"/>
      <c r="C69" s="32" t="s">
        <v>309</v>
      </c>
      <c r="D69" s="19"/>
      <c r="E69" s="251"/>
      <c r="F69" s="10"/>
      <c r="G69" s="10"/>
    </row>
    <row r="70" spans="1:7" ht="21" x14ac:dyDescent="0.35">
      <c r="A70" s="32" t="s">
        <v>310</v>
      </c>
      <c r="B70" s="32" t="s">
        <v>311</v>
      </c>
      <c r="C70" s="32" t="s">
        <v>312</v>
      </c>
      <c r="D70" s="32" t="s">
        <v>313</v>
      </c>
      <c r="E70" s="251"/>
      <c r="F70" s="10"/>
      <c r="G70" s="10"/>
    </row>
    <row r="71" spans="1:7" ht="21" x14ac:dyDescent="0.35">
      <c r="A71" s="33" t="s">
        <v>314</v>
      </c>
      <c r="B71" s="33" t="s">
        <v>315</v>
      </c>
      <c r="C71" s="33" t="s">
        <v>316</v>
      </c>
      <c r="D71" s="33" t="s">
        <v>317</v>
      </c>
      <c r="E71" s="251"/>
      <c r="F71" s="10"/>
      <c r="G71" s="10"/>
    </row>
    <row r="72" spans="1:7" ht="21" x14ac:dyDescent="0.35">
      <c r="A72" s="32" t="s">
        <v>318</v>
      </c>
      <c r="B72" s="32" t="s">
        <v>319</v>
      </c>
      <c r="C72" s="34"/>
      <c r="D72" s="32" t="s">
        <v>320</v>
      </c>
      <c r="E72" s="251"/>
      <c r="F72" s="10"/>
      <c r="G72" s="10"/>
    </row>
    <row r="73" spans="1:7" ht="21" x14ac:dyDescent="0.35">
      <c r="A73" s="32" t="s">
        <v>321</v>
      </c>
      <c r="B73" s="32" t="s">
        <v>326</v>
      </c>
      <c r="C73" s="35" t="s">
        <v>332</v>
      </c>
      <c r="D73" s="32" t="s">
        <v>337</v>
      </c>
      <c r="E73" s="251"/>
      <c r="F73" s="10"/>
      <c r="G73" s="10"/>
    </row>
    <row r="74" spans="1:7" ht="21" x14ac:dyDescent="0.35">
      <c r="A74" s="32" t="s">
        <v>322</v>
      </c>
      <c r="B74" s="32" t="s">
        <v>327</v>
      </c>
      <c r="C74" s="35" t="s">
        <v>333</v>
      </c>
      <c r="D74" s="32" t="s">
        <v>338</v>
      </c>
      <c r="E74" s="251"/>
      <c r="F74" s="10"/>
      <c r="G74" s="10"/>
    </row>
    <row r="75" spans="1:7" ht="21" x14ac:dyDescent="0.35">
      <c r="A75" s="32" t="s">
        <v>323</v>
      </c>
      <c r="B75" s="32" t="s">
        <v>328</v>
      </c>
      <c r="C75" s="35" t="s">
        <v>334</v>
      </c>
      <c r="D75" s="32" t="s">
        <v>339</v>
      </c>
      <c r="E75" s="251"/>
      <c r="F75" s="10"/>
      <c r="G75" s="10"/>
    </row>
    <row r="76" spans="1:7" ht="21" x14ac:dyDescent="0.35">
      <c r="A76" s="32" t="s">
        <v>324</v>
      </c>
      <c r="B76" s="32" t="s">
        <v>329</v>
      </c>
      <c r="C76" s="35" t="s">
        <v>335</v>
      </c>
      <c r="D76" s="32" t="s">
        <v>340</v>
      </c>
      <c r="E76" s="251"/>
      <c r="F76" s="10"/>
      <c r="G76" s="10"/>
    </row>
    <row r="77" spans="1:7" ht="21" x14ac:dyDescent="0.35">
      <c r="A77" s="32" t="s">
        <v>325</v>
      </c>
      <c r="B77" s="32" t="s">
        <v>330</v>
      </c>
      <c r="C77" s="34"/>
      <c r="D77" s="34"/>
      <c r="E77" s="251"/>
      <c r="F77" s="10"/>
      <c r="G77" s="10"/>
    </row>
    <row r="78" spans="1:7" ht="21" x14ac:dyDescent="0.35">
      <c r="A78" s="36"/>
      <c r="B78" s="33" t="s">
        <v>331</v>
      </c>
      <c r="C78" s="37" t="s">
        <v>336</v>
      </c>
      <c r="D78" s="36"/>
      <c r="E78" s="251"/>
      <c r="F78" s="10"/>
      <c r="G78" s="10"/>
    </row>
    <row r="79" spans="1:7" ht="21" x14ac:dyDescent="0.35">
      <c r="A79" s="32" t="s">
        <v>341</v>
      </c>
      <c r="B79" s="38" t="s">
        <v>349</v>
      </c>
      <c r="C79" s="38" t="s">
        <v>354</v>
      </c>
      <c r="D79" s="38" t="s">
        <v>355</v>
      </c>
      <c r="E79" s="251"/>
      <c r="F79" s="10"/>
      <c r="G79" s="10"/>
    </row>
    <row r="80" spans="1:7" ht="21" x14ac:dyDescent="0.35">
      <c r="A80" s="38" t="s">
        <v>342</v>
      </c>
      <c r="B80" s="34"/>
      <c r="C80" s="38" t="s">
        <v>356</v>
      </c>
      <c r="D80" s="38" t="s">
        <v>357</v>
      </c>
      <c r="E80" s="251"/>
      <c r="F80" s="10"/>
      <c r="G80" s="10"/>
    </row>
    <row r="81" spans="1:7" ht="21" x14ac:dyDescent="0.35">
      <c r="A81" s="38" t="s">
        <v>343</v>
      </c>
      <c r="B81" s="38" t="s">
        <v>348</v>
      </c>
      <c r="C81" s="46" t="s">
        <v>360</v>
      </c>
      <c r="D81" s="39"/>
      <c r="E81" s="251"/>
      <c r="F81" s="10"/>
      <c r="G81" s="10"/>
    </row>
    <row r="82" spans="1:7" ht="21" x14ac:dyDescent="0.35">
      <c r="A82" s="38" t="s">
        <v>344</v>
      </c>
      <c r="B82" s="38" t="s">
        <v>350</v>
      </c>
      <c r="C82" s="38" t="s">
        <v>358</v>
      </c>
      <c r="D82" s="38" t="s">
        <v>359</v>
      </c>
      <c r="E82" s="251"/>
      <c r="F82" s="10"/>
      <c r="G82" s="10"/>
    </row>
    <row r="83" spans="1:7" ht="21" x14ac:dyDescent="0.35">
      <c r="A83" s="38" t="s">
        <v>345</v>
      </c>
      <c r="B83" s="38" t="s">
        <v>351</v>
      </c>
      <c r="C83" s="38" t="s">
        <v>352</v>
      </c>
      <c r="D83" s="38" t="s">
        <v>353</v>
      </c>
      <c r="E83" s="251"/>
      <c r="F83" s="10"/>
      <c r="G83" s="10"/>
    </row>
    <row r="84" spans="1:7" ht="21" x14ac:dyDescent="0.35">
      <c r="A84" s="34"/>
      <c r="B84" s="38" t="s">
        <v>346</v>
      </c>
      <c r="C84" s="34"/>
      <c r="D84" s="38" t="s">
        <v>347</v>
      </c>
      <c r="E84" s="251"/>
      <c r="F84" s="10"/>
      <c r="G84" s="10"/>
    </row>
    <row r="85" spans="1:7" ht="21" x14ac:dyDescent="0.35">
      <c r="A85" s="46" t="s">
        <v>361</v>
      </c>
      <c r="B85" s="46" t="s">
        <v>362</v>
      </c>
      <c r="C85" s="46" t="s">
        <v>363</v>
      </c>
      <c r="D85" s="46" t="s">
        <v>364</v>
      </c>
      <c r="E85" s="251"/>
      <c r="F85" s="10"/>
      <c r="G85" s="10"/>
    </row>
    <row r="86" spans="1:7" ht="21" x14ac:dyDescent="0.35">
      <c r="A86" s="47"/>
      <c r="B86" s="47"/>
      <c r="C86" s="47"/>
      <c r="D86" s="46" t="s">
        <v>365</v>
      </c>
      <c r="E86" s="251"/>
      <c r="F86" s="10"/>
      <c r="G86" s="10"/>
    </row>
    <row r="87" spans="1:7" ht="21" x14ac:dyDescent="0.35">
      <c r="A87" s="34"/>
      <c r="B87" s="121" t="s">
        <v>399</v>
      </c>
      <c r="C87" s="35" t="s">
        <v>393</v>
      </c>
      <c r="D87" s="38" t="s">
        <v>387</v>
      </c>
      <c r="E87" s="251"/>
      <c r="F87" s="10"/>
      <c r="G87" s="10"/>
    </row>
    <row r="88" spans="1:7" ht="21" x14ac:dyDescent="0.35">
      <c r="A88" s="34"/>
      <c r="B88" s="34"/>
      <c r="C88" s="34"/>
      <c r="D88" s="46" t="s">
        <v>394</v>
      </c>
      <c r="E88" s="251"/>
      <c r="F88" s="10"/>
      <c r="G88" s="10"/>
    </row>
    <row r="89" spans="1:7" ht="21" x14ac:dyDescent="0.25">
      <c r="A89" s="46" t="s">
        <v>400</v>
      </c>
      <c r="B89" s="38" t="s">
        <v>397</v>
      </c>
      <c r="C89" s="38" t="s">
        <v>395</v>
      </c>
      <c r="D89" s="38" t="s">
        <v>388</v>
      </c>
      <c r="E89" s="254"/>
    </row>
    <row r="90" spans="1:7" ht="21" x14ac:dyDescent="0.35">
      <c r="A90" s="34"/>
      <c r="B90" s="38" t="s">
        <v>398</v>
      </c>
      <c r="C90" s="38" t="s">
        <v>396</v>
      </c>
      <c r="D90" s="38" t="s">
        <v>389</v>
      </c>
      <c r="E90" s="254"/>
    </row>
    <row r="91" spans="1:7" ht="21" x14ac:dyDescent="0.35">
      <c r="A91" s="121" t="s">
        <v>401</v>
      </c>
      <c r="B91" s="121" t="s">
        <v>401</v>
      </c>
      <c r="C91" s="121" t="s">
        <v>401</v>
      </c>
      <c r="D91" s="121" t="s">
        <v>401</v>
      </c>
      <c r="E91" s="254"/>
    </row>
    <row r="92" spans="1:7" ht="21" x14ac:dyDescent="0.35">
      <c r="A92" s="121" t="s">
        <v>402</v>
      </c>
      <c r="B92" s="122"/>
      <c r="C92" s="121" t="s">
        <v>402</v>
      </c>
      <c r="D92" s="121" t="s">
        <v>402</v>
      </c>
      <c r="E92" s="254"/>
    </row>
    <row r="93" spans="1:7" ht="21" x14ac:dyDescent="0.35">
      <c r="A93" s="122"/>
      <c r="B93" s="122"/>
      <c r="C93" s="121" t="s">
        <v>414</v>
      </c>
      <c r="D93" s="122"/>
      <c r="E93" s="254"/>
    </row>
    <row r="94" spans="1:7" ht="21" x14ac:dyDescent="0.35">
      <c r="A94" s="35" t="s">
        <v>403</v>
      </c>
      <c r="B94" s="35" t="s">
        <v>407</v>
      </c>
      <c r="C94" s="35" t="s">
        <v>415</v>
      </c>
      <c r="D94" s="122"/>
      <c r="E94" s="254"/>
    </row>
    <row r="95" spans="1:7" ht="21" x14ac:dyDescent="0.35">
      <c r="A95" s="122"/>
      <c r="B95" s="121" t="s">
        <v>408</v>
      </c>
      <c r="C95" s="122"/>
      <c r="D95" s="122"/>
      <c r="E95" s="254"/>
    </row>
    <row r="96" spans="1:7" ht="21" x14ac:dyDescent="0.35">
      <c r="A96" s="35" t="s">
        <v>404</v>
      </c>
      <c r="B96" s="35" t="s">
        <v>410</v>
      </c>
      <c r="C96" s="35" t="s">
        <v>417</v>
      </c>
      <c r="D96" s="35" t="s">
        <v>422</v>
      </c>
      <c r="E96" s="254"/>
    </row>
    <row r="97" spans="1:5" ht="21" x14ac:dyDescent="0.35">
      <c r="A97" s="122"/>
      <c r="B97" s="122"/>
      <c r="C97" s="121" t="s">
        <v>418</v>
      </c>
      <c r="D97" s="35" t="s">
        <v>423</v>
      </c>
      <c r="E97" s="254"/>
    </row>
    <row r="98" spans="1:5" ht="21" x14ac:dyDescent="0.35">
      <c r="A98" s="35" t="s">
        <v>405</v>
      </c>
      <c r="B98" s="35" t="s">
        <v>411</v>
      </c>
      <c r="C98" s="35" t="s">
        <v>419</v>
      </c>
      <c r="D98" s="35" t="s">
        <v>419</v>
      </c>
      <c r="E98" s="254"/>
    </row>
    <row r="99" spans="1:5" ht="21" x14ac:dyDescent="0.35">
      <c r="A99" s="35" t="s">
        <v>426</v>
      </c>
      <c r="B99" s="35" t="s">
        <v>412</v>
      </c>
      <c r="C99" s="35" t="s">
        <v>420</v>
      </c>
      <c r="D99" s="35" t="s">
        <v>420</v>
      </c>
      <c r="E99" s="254"/>
    </row>
    <row r="100" spans="1:5" ht="21" x14ac:dyDescent="0.35">
      <c r="A100" s="121" t="s">
        <v>98</v>
      </c>
      <c r="B100" s="121" t="s">
        <v>98</v>
      </c>
      <c r="C100" s="121" t="s">
        <v>98</v>
      </c>
      <c r="D100" s="121" t="s">
        <v>98</v>
      </c>
      <c r="E100" s="254"/>
    </row>
    <row r="101" spans="1:5" ht="21" x14ac:dyDescent="0.35">
      <c r="A101" s="35" t="s">
        <v>406</v>
      </c>
      <c r="B101" s="35" t="s">
        <v>413</v>
      </c>
      <c r="C101" s="35" t="s">
        <v>421</v>
      </c>
      <c r="D101" s="35" t="s">
        <v>424</v>
      </c>
      <c r="E101" s="254"/>
    </row>
    <row r="102" spans="1:5" ht="21" x14ac:dyDescent="0.35">
      <c r="A102" s="122"/>
      <c r="B102" s="122"/>
      <c r="C102" s="122"/>
      <c r="D102" s="35" t="s">
        <v>425</v>
      </c>
      <c r="E102" s="254"/>
    </row>
    <row r="103" spans="1:5" ht="21" x14ac:dyDescent="0.35">
      <c r="A103" s="122"/>
      <c r="B103" s="35" t="s">
        <v>409</v>
      </c>
      <c r="C103" s="35" t="s">
        <v>416</v>
      </c>
      <c r="D103" s="122"/>
      <c r="E103" s="254"/>
    </row>
    <row r="104" spans="1:5" ht="21" x14ac:dyDescent="0.35">
      <c r="A104" s="121" t="s">
        <v>439</v>
      </c>
      <c r="B104" s="121" t="s">
        <v>440</v>
      </c>
      <c r="C104" s="121" t="s">
        <v>441</v>
      </c>
      <c r="D104" s="121" t="s">
        <v>442</v>
      </c>
      <c r="E104" s="254"/>
    </row>
    <row r="105" spans="1:5" ht="21" x14ac:dyDescent="0.35">
      <c r="A105" s="122"/>
      <c r="B105" s="122"/>
      <c r="C105" s="35" t="s">
        <v>443</v>
      </c>
      <c r="D105" s="35" t="s">
        <v>444</v>
      </c>
      <c r="E105" s="254"/>
    </row>
  </sheetData>
  <mergeCells count="1">
    <mergeCell ref="A1:D1"/>
  </mergeCells>
  <conditionalFormatting sqref="D90">
    <cfRule type="duplicateValues" dxfId="2532" priority="21"/>
    <cfRule type="containsBlanks" dxfId="2531" priority="22">
      <formula>LEN(TRIM(D90))=0</formula>
    </cfRule>
  </conditionalFormatting>
  <conditionalFormatting sqref="A2:D86 G2 F3:G3 D87:D89 A87:A88">
    <cfRule type="duplicateValues" dxfId="2530" priority="25"/>
    <cfRule type="containsBlanks" dxfId="2529" priority="26">
      <formula>LEN(TRIM(A2))=0</formula>
    </cfRule>
  </conditionalFormatting>
  <conditionalFormatting sqref="C90">
    <cfRule type="duplicateValues" dxfId="2528" priority="17"/>
    <cfRule type="containsBlanks" dxfId="2527" priority="18">
      <formula>LEN(TRIM(C90))=0</formula>
    </cfRule>
  </conditionalFormatting>
  <conditionalFormatting sqref="C89">
    <cfRule type="duplicateValues" dxfId="2526" priority="19"/>
    <cfRule type="containsBlanks" dxfId="2525" priority="20">
      <formula>LEN(TRIM(C89))=0</formula>
    </cfRule>
  </conditionalFormatting>
  <conditionalFormatting sqref="B90">
    <cfRule type="duplicateValues" dxfId="2524" priority="13"/>
    <cfRule type="containsBlanks" dxfId="2523" priority="14">
      <formula>LEN(TRIM(B90))=0</formula>
    </cfRule>
  </conditionalFormatting>
  <conditionalFormatting sqref="B89">
    <cfRule type="duplicateValues" dxfId="2522" priority="15"/>
    <cfRule type="containsBlanks" dxfId="2521" priority="16">
      <formula>LEN(TRIM(B89))=0</formula>
    </cfRule>
  </conditionalFormatting>
  <conditionalFormatting sqref="A89">
    <cfRule type="duplicateValues" dxfId="2520" priority="11"/>
    <cfRule type="containsBlanks" dxfId="2519" priority="12">
      <formula>LEN(TRIM(A89))=0</formula>
    </cfRule>
  </conditionalFormatting>
  <conditionalFormatting sqref="A90:A91">
    <cfRule type="duplicateValues" dxfId="2518" priority="9"/>
    <cfRule type="containsBlanks" dxfId="2517" priority="10">
      <formula>LEN(TRIM(A90))=0</formula>
    </cfRule>
  </conditionalFormatting>
  <conditionalFormatting sqref="B88:C88">
    <cfRule type="duplicateValues" dxfId="2516" priority="7"/>
    <cfRule type="containsBlanks" dxfId="2515" priority="8">
      <formula>LEN(TRIM(B88))=0</formula>
    </cfRule>
  </conditionalFormatting>
  <conditionalFormatting sqref="B91">
    <cfRule type="duplicateValues" dxfId="2514" priority="5"/>
    <cfRule type="containsBlanks" dxfId="2513" priority="6">
      <formula>LEN(TRIM(B91))=0</formula>
    </cfRule>
  </conditionalFormatting>
  <conditionalFormatting sqref="C91">
    <cfRule type="duplicateValues" dxfId="2512" priority="3"/>
    <cfRule type="containsBlanks" dxfId="2511" priority="4">
      <formula>LEN(TRIM(C91))=0</formula>
    </cfRule>
  </conditionalFormatting>
  <conditionalFormatting sqref="D91">
    <cfRule type="duplicateValues" dxfId="2510" priority="1"/>
    <cfRule type="containsBlanks" dxfId="2509" priority="2">
      <formula>LEN(TRIM(D91))=0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9" tint="0.39997558519241921"/>
  </sheetPr>
  <dimension ref="A1:R36"/>
  <sheetViews>
    <sheetView zoomScale="70" zoomScaleNormal="70" workbookViewId="0">
      <selection activeCell="K27" sqref="H27:K27"/>
    </sheetView>
  </sheetViews>
  <sheetFormatPr defaultRowHeight="15" x14ac:dyDescent="0.25"/>
  <cols>
    <col min="1" max="1" width="14.85546875" bestFit="1" customWidth="1"/>
    <col min="2" max="2" width="34.42578125" bestFit="1" customWidth="1"/>
    <col min="3" max="3" width="30.85546875" customWidth="1"/>
    <col min="4" max="4" width="35.85546875" customWidth="1"/>
    <col min="5" max="5" width="27.85546875" customWidth="1"/>
    <col min="6" max="6" width="34.28515625" customWidth="1"/>
    <col min="7" max="7" width="28" customWidth="1"/>
    <col min="8" max="8" width="31.85546875" customWidth="1"/>
    <col min="9" max="9" width="32.7109375" customWidth="1"/>
    <col min="10" max="10" width="2.5703125" bestFit="1" customWidth="1"/>
    <col min="11" max="11" width="34.42578125" bestFit="1" customWidth="1"/>
    <col min="12" max="12" width="2.5703125" style="1" bestFit="1" customWidth="1"/>
    <col min="13" max="13" width="32.140625" bestFit="1" customWidth="1"/>
    <col min="14" max="14" width="2.5703125" style="1" bestFit="1" customWidth="1"/>
    <col min="15" max="15" width="33.7109375" bestFit="1" customWidth="1"/>
    <col min="16" max="16" width="2.5703125" style="1" bestFit="1" customWidth="1"/>
    <col min="17" max="17" width="32.5703125" bestFit="1" customWidth="1"/>
    <col min="18" max="18" width="2.5703125" bestFit="1" customWidth="1"/>
  </cols>
  <sheetData>
    <row r="1" spans="1:18" ht="19.5" thickBot="1" x14ac:dyDescent="0.3">
      <c r="A1" s="229"/>
      <c r="B1" s="135" t="s">
        <v>33</v>
      </c>
      <c r="C1" s="136" t="s">
        <v>34</v>
      </c>
      <c r="D1" s="136" t="s">
        <v>35</v>
      </c>
      <c r="E1" s="137" t="s">
        <v>36</v>
      </c>
      <c r="F1" s="135" t="s">
        <v>37</v>
      </c>
      <c r="G1" s="138" t="s">
        <v>366</v>
      </c>
      <c r="H1" s="189"/>
      <c r="I1" s="1"/>
    </row>
    <row r="2" spans="1:18" ht="21.75" thickBot="1" x14ac:dyDescent="0.4">
      <c r="A2" s="226" t="s">
        <v>5</v>
      </c>
      <c r="B2" s="145">
        <v>2</v>
      </c>
      <c r="C2" s="145">
        <v>2</v>
      </c>
      <c r="D2" s="145">
        <v>1</v>
      </c>
      <c r="E2" s="146">
        <v>1</v>
      </c>
      <c r="F2" s="144">
        <f t="shared" ref="F2:F3" si="0">SUM(B2:E2)</f>
        <v>6</v>
      </c>
      <c r="G2" s="153"/>
      <c r="H2" s="133" t="s">
        <v>53</v>
      </c>
      <c r="I2" s="1"/>
      <c r="J2">
        <v>1</v>
      </c>
      <c r="K2" s="32" t="s">
        <v>287</v>
      </c>
      <c r="L2" s="256">
        <f>COUNTIF($B$8:$I$17,"*U6 Norwest Red*")</f>
        <v>4</v>
      </c>
      <c r="M2" s="32" t="s">
        <v>288</v>
      </c>
      <c r="N2" s="252">
        <f>COUNTIF($B$8:$I$17,"*U7 Norwest Red*")</f>
        <v>3</v>
      </c>
      <c r="O2" s="32" t="s">
        <v>289</v>
      </c>
      <c r="P2" s="252">
        <f>COUNTIF($B$20:$E$32,"*U8 Norwest Red*")</f>
        <v>3</v>
      </c>
      <c r="Q2" s="32" t="s">
        <v>290</v>
      </c>
      <c r="R2" s="252">
        <f>COUNTIF($B$20:$E$32,"*U9 Norwest Red*")</f>
        <v>3</v>
      </c>
    </row>
    <row r="3" spans="1:18" ht="21" x14ac:dyDescent="0.35">
      <c r="A3" s="243" t="s">
        <v>23</v>
      </c>
      <c r="B3" s="180">
        <v>3</v>
      </c>
      <c r="C3" s="180">
        <v>2</v>
      </c>
      <c r="D3" s="180">
        <v>3</v>
      </c>
      <c r="E3" s="181">
        <v>2</v>
      </c>
      <c r="F3" s="154">
        <f t="shared" si="0"/>
        <v>10</v>
      </c>
      <c r="G3" s="158">
        <v>30</v>
      </c>
      <c r="H3" s="134" t="s">
        <v>40</v>
      </c>
      <c r="I3" s="1"/>
      <c r="J3">
        <v>2</v>
      </c>
      <c r="K3" s="32" t="s">
        <v>291</v>
      </c>
      <c r="L3" s="252">
        <f>COUNTIF($B$8:$I$17,"U6 Norwest Blue")</f>
        <v>3</v>
      </c>
      <c r="M3" s="12" t="s">
        <v>292</v>
      </c>
      <c r="N3" s="252">
        <f>COUNTIF($B$8:$I$17,"U7 Norwest Blue")</f>
        <v>3</v>
      </c>
      <c r="O3" s="12" t="s">
        <v>197</v>
      </c>
      <c r="P3" s="252">
        <f>COUNTIF($B$20:$E$32,"*U8 Hunters Hill Magpies*")</f>
        <v>3</v>
      </c>
      <c r="Q3" s="41" t="s">
        <v>200</v>
      </c>
      <c r="R3" s="252">
        <f>COUNTIF($B$20:$E$32,"*U9 Hunters Hill Magpies*")</f>
        <v>3</v>
      </c>
    </row>
    <row r="4" spans="1:18" ht="21" x14ac:dyDescent="0.25">
      <c r="A4" s="244" t="s">
        <v>82</v>
      </c>
      <c r="B4" s="165">
        <v>1</v>
      </c>
      <c r="C4" s="165">
        <v>2</v>
      </c>
      <c r="D4" s="165">
        <v>1</v>
      </c>
      <c r="E4" s="166">
        <v>2</v>
      </c>
      <c r="F4" s="164">
        <f>SUM(B4:E4)</f>
        <v>6</v>
      </c>
      <c r="G4" s="163">
        <v>44.5</v>
      </c>
      <c r="H4" s="132" t="s">
        <v>82</v>
      </c>
      <c r="I4" s="1"/>
      <c r="J4">
        <v>3</v>
      </c>
      <c r="K4" s="40" t="s">
        <v>193</v>
      </c>
      <c r="L4" s="252">
        <f>COUNTIF($B$9:$I$18,"U6 Hunters Hill Magpies")</f>
        <v>3</v>
      </c>
      <c r="M4" s="12" t="s">
        <v>195</v>
      </c>
      <c r="N4" s="252">
        <f>COUNTIF($B$9:$I$18,"U7 Hunters Hill Magpies")</f>
        <v>3</v>
      </c>
      <c r="O4" s="12" t="s">
        <v>198</v>
      </c>
      <c r="P4" s="252">
        <f>COUNTIF($B$20:$E$32,"*U8 Hunters Hill Crows*")</f>
        <v>3</v>
      </c>
      <c r="Q4" s="12" t="s">
        <v>201</v>
      </c>
      <c r="R4" s="252">
        <f>COUNTIF($B$20:$E$32,"*U9 Hunters Hill Crows*")</f>
        <v>3</v>
      </c>
    </row>
    <row r="5" spans="1:18" ht="21" x14ac:dyDescent="0.25">
      <c r="A5" s="244" t="s">
        <v>85</v>
      </c>
      <c r="B5" s="165">
        <v>3</v>
      </c>
      <c r="C5" s="165">
        <v>1</v>
      </c>
      <c r="D5" s="165">
        <v>3</v>
      </c>
      <c r="E5" s="166">
        <v>3</v>
      </c>
      <c r="F5" s="164">
        <f t="shared" ref="F5" si="1">SUM(B5:E5)</f>
        <v>10</v>
      </c>
      <c r="G5" s="163">
        <v>43.5</v>
      </c>
      <c r="H5" s="132" t="s">
        <v>82</v>
      </c>
      <c r="I5" s="1"/>
      <c r="J5">
        <v>4</v>
      </c>
      <c r="K5" s="16" t="s">
        <v>194</v>
      </c>
      <c r="L5" s="252">
        <f>COUNTIF($B$8:$I$17,"U6 Hunters Hill Crows")</f>
        <v>3</v>
      </c>
      <c r="M5" s="12" t="s">
        <v>196</v>
      </c>
      <c r="N5" s="252">
        <f>COUNTIF($B$8:$I$17,"U7 Hunters Hill Crows")</f>
        <v>3</v>
      </c>
      <c r="O5" s="12" t="s">
        <v>199</v>
      </c>
      <c r="P5" s="252">
        <f>COUNTIF($B$20:$E$32,"*U8 Hunters Hill Cockatoos*")</f>
        <v>3</v>
      </c>
      <c r="Q5" s="12" t="s">
        <v>121</v>
      </c>
      <c r="R5" s="252">
        <f>COUNTIF($B$20:$E$32,"*U9 Manly White*")</f>
        <v>3</v>
      </c>
    </row>
    <row r="6" spans="1:18" ht="21.75" thickBot="1" x14ac:dyDescent="0.3">
      <c r="A6" s="232"/>
      <c r="B6" s="160">
        <f>SUM(B2:B5)</f>
        <v>9</v>
      </c>
      <c r="C6" s="160">
        <f>SUM(C2:C5)</f>
        <v>7</v>
      </c>
      <c r="D6" s="160">
        <f>SUM(D2:D5)</f>
        <v>8</v>
      </c>
      <c r="E6" s="161">
        <f>SUM(E2:E5)</f>
        <v>8</v>
      </c>
      <c r="F6" s="169">
        <f>SUM(F2:F5)</f>
        <v>32</v>
      </c>
      <c r="G6" s="190"/>
      <c r="H6" s="191"/>
      <c r="I6" s="1"/>
      <c r="J6">
        <v>5</v>
      </c>
      <c r="K6" s="28" t="s">
        <v>455</v>
      </c>
      <c r="L6" s="252">
        <f>COUNTIF($B$8:$I$17,"U6 Hunters Hill Cockatoos")</f>
        <v>3</v>
      </c>
      <c r="M6" s="12" t="s">
        <v>118</v>
      </c>
      <c r="N6" s="252">
        <f>COUNTIF($B$8:$I$17,"U7 Manly Red")</f>
        <v>4</v>
      </c>
      <c r="O6" s="12" t="s">
        <v>390</v>
      </c>
      <c r="P6" s="252">
        <f>COUNTIF($B$20:$E$32,"*Manly U8*")</f>
        <v>3</v>
      </c>
      <c r="Q6" s="12" t="s">
        <v>120</v>
      </c>
      <c r="R6" s="252">
        <f>COUNTIF($B$20:$E$32,"*U9 Manly Blue*")</f>
        <v>3</v>
      </c>
    </row>
    <row r="7" spans="1:18" ht="21.75" thickBot="1" x14ac:dyDescent="0.3">
      <c r="J7">
        <v>6</v>
      </c>
      <c r="K7" s="16" t="s">
        <v>381</v>
      </c>
      <c r="L7" s="256">
        <f>COUNTIF($B$8:$I$17,"U6 Manly Blue*")</f>
        <v>4</v>
      </c>
      <c r="M7" s="12" t="s">
        <v>119</v>
      </c>
      <c r="N7" s="252">
        <f>COUNTIF($B$8:$I$17,"U7 Manly Blue*")</f>
        <v>4</v>
      </c>
      <c r="O7" s="21" t="s">
        <v>147</v>
      </c>
      <c r="P7" s="252">
        <f>COUNTIF($B$20:$E$32,"*U8 Harlequins Gold*")</f>
        <v>3</v>
      </c>
      <c r="Q7" s="21" t="s">
        <v>151</v>
      </c>
      <c r="R7" s="252">
        <f>COUNTIF($B$20:$E$32,"*U9 Harlequins Maroon*")</f>
        <v>3</v>
      </c>
    </row>
    <row r="8" spans="1:18" ht="21.75" thickBot="1" x14ac:dyDescent="0.3">
      <c r="A8" s="123" t="s">
        <v>430</v>
      </c>
      <c r="B8" s="301" t="s">
        <v>431</v>
      </c>
      <c r="C8" s="302"/>
      <c r="D8" s="301" t="s">
        <v>432</v>
      </c>
      <c r="E8" s="302"/>
      <c r="F8" s="301" t="s">
        <v>433</v>
      </c>
      <c r="G8" s="302"/>
      <c r="H8" s="301" t="s">
        <v>434</v>
      </c>
      <c r="I8" s="302"/>
      <c r="J8">
        <v>7</v>
      </c>
      <c r="K8" s="20" t="s">
        <v>143</v>
      </c>
      <c r="L8" s="256">
        <f>COUNTIF($B$8:$I$17,"U6 Harlequins Gold")</f>
        <v>4</v>
      </c>
      <c r="M8" s="21" t="s">
        <v>146</v>
      </c>
      <c r="N8" s="252">
        <f>COUNTIF($B$8:$I$17,"U7 Harlequins Blue")</f>
        <v>4</v>
      </c>
      <c r="O8" s="21" t="s">
        <v>148</v>
      </c>
      <c r="P8" s="252">
        <f>COUNTIF($B$20:$E$32,"*U8 Harlequins Blue*")</f>
        <v>3</v>
      </c>
      <c r="Q8" s="21" t="s">
        <v>150</v>
      </c>
      <c r="R8" s="252">
        <f>COUNTIF($B$20:$E$32,"*U9 Harlequins Blue*")</f>
        <v>3</v>
      </c>
    </row>
    <row r="9" spans="1:18" ht="21" x14ac:dyDescent="0.35">
      <c r="A9" s="124">
        <v>0.33333333333333331</v>
      </c>
      <c r="B9" s="32" t="s">
        <v>287</v>
      </c>
      <c r="C9" s="20" t="s">
        <v>145</v>
      </c>
      <c r="D9" s="32" t="s">
        <v>291</v>
      </c>
      <c r="E9" s="20" t="s">
        <v>144</v>
      </c>
      <c r="F9" s="32" t="s">
        <v>288</v>
      </c>
      <c r="G9" s="21" t="s">
        <v>146</v>
      </c>
      <c r="H9" s="12" t="s">
        <v>292</v>
      </c>
      <c r="I9" s="12" t="s">
        <v>119</v>
      </c>
      <c r="J9">
        <v>8</v>
      </c>
      <c r="K9" s="20" t="s">
        <v>144</v>
      </c>
      <c r="L9" s="256">
        <f>COUNTIF($B$8:$I$17,"U6 Harlequins Blue")</f>
        <v>4</v>
      </c>
      <c r="M9" s="19"/>
      <c r="N9" s="252"/>
      <c r="O9" s="21" t="s">
        <v>149</v>
      </c>
      <c r="P9" s="252">
        <f>COUNTIF($B$20:$E$32,"*U8 Harlequins White*")</f>
        <v>3</v>
      </c>
      <c r="Q9" s="21" t="s">
        <v>152</v>
      </c>
      <c r="R9" s="252">
        <f>COUNTIF($B$20:$E$32,"*U9 Harlequins White*")</f>
        <v>3</v>
      </c>
    </row>
    <row r="10" spans="1:18" ht="21" x14ac:dyDescent="0.25">
      <c r="A10" s="125">
        <v>0.34722222222222227</v>
      </c>
      <c r="B10" s="40" t="s">
        <v>193</v>
      </c>
      <c r="C10" s="20" t="s">
        <v>143</v>
      </c>
      <c r="D10" s="16" t="s">
        <v>194</v>
      </c>
      <c r="E10" s="16" t="s">
        <v>381</v>
      </c>
      <c r="F10" s="12" t="s">
        <v>195</v>
      </c>
      <c r="G10" s="12" t="s">
        <v>118</v>
      </c>
      <c r="H10" s="29"/>
      <c r="I10" s="29"/>
      <c r="K10" s="20" t="s">
        <v>145</v>
      </c>
      <c r="L10" s="256">
        <f>COUNTIF($B$8:$I$17,"*U6 Harlequins White")</f>
        <v>4</v>
      </c>
      <c r="N10" s="252"/>
    </row>
    <row r="11" spans="1:18" ht="21" x14ac:dyDescent="0.35">
      <c r="A11" s="125">
        <v>0.3611111111111111</v>
      </c>
      <c r="B11" s="28" t="s">
        <v>455</v>
      </c>
      <c r="C11" s="20" t="s">
        <v>145</v>
      </c>
      <c r="D11" s="32" t="s">
        <v>287</v>
      </c>
      <c r="E11" s="20" t="s">
        <v>144</v>
      </c>
      <c r="F11" s="12" t="s">
        <v>196</v>
      </c>
      <c r="G11" s="21" t="s">
        <v>146</v>
      </c>
      <c r="H11" s="32" t="s">
        <v>288</v>
      </c>
      <c r="I11" s="12" t="s">
        <v>119</v>
      </c>
      <c r="L11" s="255"/>
      <c r="N11" s="19"/>
    </row>
    <row r="12" spans="1:18" ht="21" x14ac:dyDescent="0.35">
      <c r="A12" s="125">
        <v>0.375</v>
      </c>
      <c r="B12" s="32" t="s">
        <v>291</v>
      </c>
      <c r="C12" s="20" t="s">
        <v>143</v>
      </c>
      <c r="D12" s="40" t="s">
        <v>193</v>
      </c>
      <c r="E12" s="16" t="s">
        <v>381</v>
      </c>
      <c r="F12" s="12" t="s">
        <v>292</v>
      </c>
      <c r="G12" s="12" t="s">
        <v>118</v>
      </c>
      <c r="H12" s="29"/>
      <c r="I12" s="29"/>
    </row>
    <row r="13" spans="1:18" ht="21" x14ac:dyDescent="0.35">
      <c r="A13" s="125">
        <v>0.3888888888888889</v>
      </c>
      <c r="B13" s="16" t="s">
        <v>194</v>
      </c>
      <c r="C13" s="20" t="s">
        <v>145</v>
      </c>
      <c r="D13" s="32" t="s">
        <v>287</v>
      </c>
      <c r="E13" s="20" t="s">
        <v>143</v>
      </c>
      <c r="F13" s="12" t="s">
        <v>195</v>
      </c>
      <c r="G13" s="21" t="s">
        <v>146</v>
      </c>
      <c r="H13" s="32" t="s">
        <v>288</v>
      </c>
      <c r="I13" s="12" t="s">
        <v>118</v>
      </c>
    </row>
    <row r="14" spans="1:18" ht="21" x14ac:dyDescent="0.35">
      <c r="A14" s="125">
        <v>0.40277777777777773</v>
      </c>
      <c r="B14" s="32" t="s">
        <v>291</v>
      </c>
      <c r="C14" s="16" t="s">
        <v>381</v>
      </c>
      <c r="D14" s="28" t="s">
        <v>455</v>
      </c>
      <c r="E14" s="20" t="s">
        <v>144</v>
      </c>
      <c r="F14" s="12" t="s">
        <v>196</v>
      </c>
      <c r="G14" s="12" t="s">
        <v>119</v>
      </c>
      <c r="H14" s="29"/>
      <c r="I14" s="29"/>
      <c r="K14" s="1"/>
      <c r="L14"/>
      <c r="M14" s="1"/>
      <c r="N14"/>
      <c r="P14"/>
    </row>
    <row r="15" spans="1:18" ht="23.25" x14ac:dyDescent="0.25">
      <c r="A15" s="126">
        <v>0.41666666666666669</v>
      </c>
      <c r="B15" s="306" t="s">
        <v>437</v>
      </c>
      <c r="C15" s="307"/>
      <c r="D15" s="307"/>
      <c r="E15" s="307"/>
      <c r="F15" s="307"/>
      <c r="G15" s="307"/>
      <c r="H15" s="307"/>
      <c r="I15" s="308"/>
      <c r="K15" s="1"/>
      <c r="L15"/>
      <c r="M15" s="1"/>
      <c r="N15"/>
      <c r="P15"/>
    </row>
    <row r="16" spans="1:18" ht="21" x14ac:dyDescent="0.35">
      <c r="A16" s="125">
        <v>0.44444444444444442</v>
      </c>
      <c r="B16" s="40" t="s">
        <v>193</v>
      </c>
      <c r="C16" s="20" t="s">
        <v>145</v>
      </c>
      <c r="D16" s="32" t="s">
        <v>287</v>
      </c>
      <c r="E16" s="16" t="s">
        <v>381</v>
      </c>
      <c r="F16" s="12" t="s">
        <v>292</v>
      </c>
      <c r="G16" s="21" t="s">
        <v>146</v>
      </c>
      <c r="H16" s="12" t="s">
        <v>195</v>
      </c>
      <c r="I16" s="12" t="s">
        <v>119</v>
      </c>
      <c r="K16" s="1"/>
      <c r="L16"/>
      <c r="M16" s="1"/>
      <c r="N16"/>
      <c r="P16"/>
    </row>
    <row r="17" spans="1:16" ht="21" x14ac:dyDescent="0.25">
      <c r="A17" s="125">
        <v>0.45833333333333331</v>
      </c>
      <c r="B17" s="28" t="s">
        <v>455</v>
      </c>
      <c r="C17" s="20" t="s">
        <v>143</v>
      </c>
      <c r="D17" s="16" t="s">
        <v>194</v>
      </c>
      <c r="E17" s="20" t="s">
        <v>144</v>
      </c>
      <c r="F17" s="12" t="s">
        <v>196</v>
      </c>
      <c r="G17" s="12" t="s">
        <v>118</v>
      </c>
      <c r="H17" s="29"/>
      <c r="I17" s="29"/>
      <c r="K17" s="1"/>
      <c r="L17"/>
      <c r="M17" s="1"/>
      <c r="N17"/>
      <c r="P17"/>
    </row>
    <row r="18" spans="1:16" ht="15.75" thickBot="1" x14ac:dyDescent="0.3">
      <c r="K18" s="1"/>
      <c r="L18"/>
      <c r="M18" s="1"/>
      <c r="N18"/>
      <c r="P18"/>
    </row>
    <row r="19" spans="1:16" ht="15.75" thickBot="1" x14ac:dyDescent="0.3">
      <c r="A19" s="123" t="s">
        <v>430</v>
      </c>
      <c r="B19" s="301" t="s">
        <v>435</v>
      </c>
      <c r="C19" s="302"/>
      <c r="D19" s="301" t="s">
        <v>436</v>
      </c>
      <c r="E19" s="302"/>
      <c r="K19" s="1"/>
      <c r="L19"/>
      <c r="M19" s="1"/>
      <c r="N19"/>
      <c r="P19"/>
    </row>
    <row r="20" spans="1:16" ht="21" x14ac:dyDescent="0.35">
      <c r="A20" s="124">
        <v>0.33333333333333331</v>
      </c>
      <c r="B20" s="32" t="s">
        <v>289</v>
      </c>
      <c r="C20" s="21" t="s">
        <v>149</v>
      </c>
      <c r="D20" s="12" t="s">
        <v>197</v>
      </c>
      <c r="E20" s="21" t="s">
        <v>148</v>
      </c>
      <c r="K20" s="1"/>
      <c r="L20"/>
      <c r="M20" s="1"/>
      <c r="N20"/>
      <c r="P20"/>
    </row>
    <row r="21" spans="1:16" ht="21" x14ac:dyDescent="0.25">
      <c r="A21" s="125">
        <v>0.34722222222222227</v>
      </c>
      <c r="B21" s="12" t="s">
        <v>198</v>
      </c>
      <c r="C21" s="21" t="s">
        <v>147</v>
      </c>
      <c r="D21" s="12" t="s">
        <v>199</v>
      </c>
      <c r="E21" s="12" t="s">
        <v>390</v>
      </c>
      <c r="K21" s="1"/>
      <c r="L21"/>
      <c r="M21" s="1"/>
      <c r="N21"/>
      <c r="P21"/>
    </row>
    <row r="22" spans="1:16" ht="21" x14ac:dyDescent="0.35">
      <c r="A22" s="125">
        <v>0.3611111111111111</v>
      </c>
      <c r="B22" s="32" t="s">
        <v>289</v>
      </c>
      <c r="C22" s="21" t="s">
        <v>148</v>
      </c>
      <c r="D22" s="12" t="s">
        <v>197</v>
      </c>
      <c r="E22" s="21" t="s">
        <v>147</v>
      </c>
      <c r="K22" s="1"/>
      <c r="L22"/>
      <c r="M22" s="1"/>
      <c r="N22"/>
      <c r="P22"/>
    </row>
    <row r="23" spans="1:16" ht="21" x14ac:dyDescent="0.25">
      <c r="A23" s="125">
        <v>0.375</v>
      </c>
      <c r="B23" s="12" t="s">
        <v>198</v>
      </c>
      <c r="C23" s="12" t="s">
        <v>390</v>
      </c>
      <c r="D23" s="12" t="s">
        <v>199</v>
      </c>
      <c r="E23" s="21" t="s">
        <v>149</v>
      </c>
      <c r="K23" s="1"/>
      <c r="L23"/>
      <c r="M23" s="1"/>
      <c r="N23"/>
      <c r="P23"/>
    </row>
    <row r="24" spans="1:16" ht="21" x14ac:dyDescent="0.35">
      <c r="A24" s="125">
        <v>0.3888888888888889</v>
      </c>
      <c r="B24" s="32" t="s">
        <v>289</v>
      </c>
      <c r="C24" s="21" t="s">
        <v>147</v>
      </c>
      <c r="D24" s="12" t="s">
        <v>197</v>
      </c>
      <c r="E24" s="12" t="s">
        <v>390</v>
      </c>
      <c r="K24" s="1"/>
      <c r="L24"/>
      <c r="M24" s="1"/>
      <c r="N24"/>
      <c r="P24"/>
    </row>
    <row r="25" spans="1:16" ht="21" x14ac:dyDescent="0.25">
      <c r="A25" s="125">
        <v>0.40277777777777773</v>
      </c>
      <c r="B25" s="12" t="s">
        <v>198</v>
      </c>
      <c r="C25" s="21" t="s">
        <v>149</v>
      </c>
      <c r="D25" s="12" t="s">
        <v>199</v>
      </c>
      <c r="E25" s="21" t="s">
        <v>148</v>
      </c>
      <c r="K25" s="1"/>
      <c r="L25"/>
      <c r="M25" s="1"/>
      <c r="N25"/>
      <c r="P25"/>
    </row>
    <row r="26" spans="1:16" ht="26.25" x14ac:dyDescent="0.25">
      <c r="A26" s="126">
        <v>0.41666666666666669</v>
      </c>
      <c r="B26" s="303" t="s">
        <v>437</v>
      </c>
      <c r="C26" s="304"/>
      <c r="D26" s="304"/>
      <c r="E26" s="305"/>
      <c r="K26" s="1"/>
      <c r="L26"/>
      <c r="M26" s="1"/>
      <c r="N26"/>
      <c r="P26"/>
    </row>
    <row r="27" spans="1:16" ht="21" x14ac:dyDescent="0.35">
      <c r="A27" s="125">
        <v>0.44444444444444442</v>
      </c>
      <c r="B27" s="32" t="s">
        <v>290</v>
      </c>
      <c r="C27" s="21" t="s">
        <v>152</v>
      </c>
      <c r="D27" s="41" t="s">
        <v>200</v>
      </c>
      <c r="E27" s="21" t="s">
        <v>150</v>
      </c>
      <c r="K27" s="1"/>
      <c r="L27"/>
      <c r="M27" s="1"/>
      <c r="N27"/>
      <c r="P27"/>
    </row>
    <row r="28" spans="1:16" ht="21" x14ac:dyDescent="0.25">
      <c r="A28" s="125">
        <v>0.45833333333333331</v>
      </c>
      <c r="B28" s="12" t="s">
        <v>201</v>
      </c>
      <c r="C28" s="21" t="s">
        <v>151</v>
      </c>
      <c r="D28" s="12" t="s">
        <v>121</v>
      </c>
      <c r="E28" s="12" t="s">
        <v>120</v>
      </c>
      <c r="K28" s="1"/>
      <c r="L28"/>
      <c r="M28" s="1"/>
      <c r="N28"/>
      <c r="P28"/>
    </row>
    <row r="29" spans="1:16" ht="42" x14ac:dyDescent="0.35">
      <c r="A29" s="125">
        <v>0.47222222222222227</v>
      </c>
      <c r="B29" s="32" t="s">
        <v>290</v>
      </c>
      <c r="C29" s="21" t="s">
        <v>150</v>
      </c>
      <c r="D29" s="41" t="s">
        <v>200</v>
      </c>
      <c r="E29" s="21" t="s">
        <v>151</v>
      </c>
      <c r="K29" s="1"/>
      <c r="L29"/>
      <c r="M29" s="1"/>
      <c r="N29"/>
      <c r="P29"/>
    </row>
    <row r="30" spans="1:16" ht="21" x14ac:dyDescent="0.25">
      <c r="A30" s="125">
        <v>0.4861111111111111</v>
      </c>
      <c r="B30" s="12" t="s">
        <v>201</v>
      </c>
      <c r="C30" s="12" t="s">
        <v>120</v>
      </c>
      <c r="D30" s="12" t="s">
        <v>121</v>
      </c>
      <c r="E30" s="21" t="s">
        <v>152</v>
      </c>
      <c r="K30" s="1"/>
      <c r="L30"/>
      <c r="M30" s="1"/>
      <c r="N30"/>
      <c r="P30"/>
    </row>
    <row r="31" spans="1:16" ht="21" x14ac:dyDescent="0.35">
      <c r="A31" s="127">
        <v>0.5</v>
      </c>
      <c r="B31" s="32" t="s">
        <v>290</v>
      </c>
      <c r="C31" s="21" t="s">
        <v>151</v>
      </c>
      <c r="D31" s="41" t="s">
        <v>200</v>
      </c>
      <c r="E31" s="12" t="s">
        <v>120</v>
      </c>
      <c r="K31" s="1"/>
      <c r="L31"/>
      <c r="M31" s="1"/>
      <c r="N31"/>
      <c r="P31"/>
    </row>
    <row r="32" spans="1:16" ht="21" x14ac:dyDescent="0.25">
      <c r="A32" s="127">
        <v>0.51388888888888895</v>
      </c>
      <c r="B32" s="12" t="s">
        <v>201</v>
      </c>
      <c r="C32" s="21" t="s">
        <v>152</v>
      </c>
      <c r="D32" s="12" t="s">
        <v>121</v>
      </c>
      <c r="E32" s="21" t="s">
        <v>150</v>
      </c>
      <c r="K32" s="1"/>
      <c r="L32"/>
      <c r="M32" s="1"/>
      <c r="N32"/>
      <c r="P32"/>
    </row>
    <row r="33" spans="11:16" x14ac:dyDescent="0.25">
      <c r="K33" s="1"/>
      <c r="L33"/>
      <c r="M33" s="1"/>
      <c r="N33"/>
      <c r="P33"/>
    </row>
    <row r="34" spans="11:16" x14ac:dyDescent="0.25">
      <c r="K34" s="1"/>
      <c r="L34"/>
      <c r="M34" s="1"/>
      <c r="N34"/>
      <c r="P34"/>
    </row>
    <row r="35" spans="11:16" x14ac:dyDescent="0.25">
      <c r="K35" s="1"/>
      <c r="L35"/>
      <c r="M35" s="1"/>
      <c r="N35"/>
      <c r="P35"/>
    </row>
    <row r="36" spans="11:16" x14ac:dyDescent="0.25">
      <c r="K36" s="1"/>
      <c r="L36"/>
      <c r="M36" s="1"/>
      <c r="N36"/>
      <c r="P36"/>
    </row>
  </sheetData>
  <mergeCells count="8">
    <mergeCell ref="H8:I8"/>
    <mergeCell ref="B26:E26"/>
    <mergeCell ref="B15:I15"/>
    <mergeCell ref="B19:C19"/>
    <mergeCell ref="D19:E19"/>
    <mergeCell ref="B8:C8"/>
    <mergeCell ref="D8:E8"/>
    <mergeCell ref="F8:G8"/>
  </mergeCells>
  <conditionalFormatting sqref="H12">
    <cfRule type="duplicateValues" dxfId="2508" priority="865"/>
    <cfRule type="containsBlanks" dxfId="2507" priority="866">
      <formula>LEN(TRIM(H12))=0</formula>
    </cfRule>
  </conditionalFormatting>
  <conditionalFormatting sqref="I12">
    <cfRule type="duplicateValues" dxfId="2506" priority="863"/>
    <cfRule type="containsBlanks" dxfId="2505" priority="864">
      <formula>LEN(TRIM(I12))=0</formula>
    </cfRule>
  </conditionalFormatting>
  <conditionalFormatting sqref="H14:I14">
    <cfRule type="duplicateValues" dxfId="2504" priority="825"/>
    <cfRule type="containsBlanks" dxfId="2503" priority="826">
      <formula>LEN(TRIM(H14))=0</formula>
    </cfRule>
  </conditionalFormatting>
  <conditionalFormatting sqref="H17:I17">
    <cfRule type="duplicateValues" dxfId="2502" priority="823"/>
    <cfRule type="containsBlanks" dxfId="2501" priority="824">
      <formula>LEN(TRIM(H17))=0</formula>
    </cfRule>
  </conditionalFormatting>
  <conditionalFormatting sqref="H10">
    <cfRule type="duplicateValues" dxfId="2500" priority="783"/>
    <cfRule type="containsBlanks" dxfId="2499" priority="784">
      <formula>LEN(TRIM(H10))=0</formula>
    </cfRule>
  </conditionalFormatting>
  <conditionalFormatting sqref="I10">
    <cfRule type="duplicateValues" dxfId="2498" priority="781"/>
    <cfRule type="containsBlanks" dxfId="2497" priority="782">
      <formula>LEN(TRIM(I10))=0</formula>
    </cfRule>
  </conditionalFormatting>
  <conditionalFormatting sqref="B26">
    <cfRule type="duplicateValues" dxfId="2496" priority="1139"/>
  </conditionalFormatting>
  <conditionalFormatting sqref="K2:K3 M2:M3 O2 Q2">
    <cfRule type="duplicateValues" dxfId="2495" priority="525"/>
    <cfRule type="containsBlanks" dxfId="2494" priority="526">
      <formula>LEN(TRIM(K2))=0</formula>
    </cfRule>
  </conditionalFormatting>
  <conditionalFormatting sqref="O7:O9 M8:M9 K8:K10 N11 Q7:Q9">
    <cfRule type="duplicateValues" dxfId="2493" priority="519"/>
    <cfRule type="containsBlanks" dxfId="2492" priority="520">
      <formula>LEN(TRIM(K7))=0</formula>
    </cfRule>
  </conditionalFormatting>
  <conditionalFormatting sqref="L11">
    <cfRule type="duplicateValues" dxfId="2491" priority="517"/>
    <cfRule type="containsBlanks" dxfId="2490" priority="518">
      <formula>LEN(TRIM(L11))=0</formula>
    </cfRule>
  </conditionalFormatting>
  <conditionalFormatting sqref="Q5:Q6 K7 O6 M6:M7">
    <cfRule type="duplicateValues" dxfId="2489" priority="1362"/>
    <cfRule type="containsBlanks" dxfId="2488" priority="1363">
      <formula>LEN(TRIM(K5))=0</formula>
    </cfRule>
  </conditionalFormatting>
  <conditionalFormatting sqref="K4:K6 M4:M5 O3:O5 Q3:Q4">
    <cfRule type="duplicateValues" dxfId="2487" priority="1364"/>
    <cfRule type="containsBlanks" dxfId="2486" priority="1365">
      <formula>LEN(TRIM(K3))=0</formula>
    </cfRule>
  </conditionalFormatting>
  <conditionalFormatting sqref="B9">
    <cfRule type="duplicateValues" dxfId="2485" priority="413"/>
    <cfRule type="containsBlanks" dxfId="2484" priority="414">
      <formula>LEN(TRIM(B9))=0</formula>
    </cfRule>
  </conditionalFormatting>
  <conditionalFormatting sqref="C9">
    <cfRule type="duplicateValues" dxfId="2483" priority="411"/>
    <cfRule type="containsBlanks" dxfId="2482" priority="412">
      <formula>LEN(TRIM(C9))=0</formula>
    </cfRule>
  </conditionalFormatting>
  <conditionalFormatting sqref="D9">
    <cfRule type="duplicateValues" dxfId="2481" priority="409"/>
    <cfRule type="containsBlanks" dxfId="2480" priority="410">
      <formula>LEN(TRIM(D9))=0</formula>
    </cfRule>
  </conditionalFormatting>
  <conditionalFormatting sqref="E9">
    <cfRule type="duplicateValues" dxfId="2479" priority="407"/>
    <cfRule type="containsBlanks" dxfId="2478" priority="408">
      <formula>LEN(TRIM(E9))=0</formula>
    </cfRule>
  </conditionalFormatting>
  <conditionalFormatting sqref="B10">
    <cfRule type="duplicateValues" dxfId="2477" priority="405"/>
    <cfRule type="containsBlanks" dxfId="2476" priority="406">
      <formula>LEN(TRIM(B10))=0</formula>
    </cfRule>
  </conditionalFormatting>
  <conditionalFormatting sqref="C10">
    <cfRule type="duplicateValues" dxfId="2475" priority="403"/>
    <cfRule type="containsBlanks" dxfId="2474" priority="404">
      <formula>LEN(TRIM(C10))=0</formula>
    </cfRule>
  </conditionalFormatting>
  <conditionalFormatting sqref="D10">
    <cfRule type="duplicateValues" dxfId="2473" priority="401"/>
    <cfRule type="containsBlanks" dxfId="2472" priority="402">
      <formula>LEN(TRIM(D10))=0</formula>
    </cfRule>
  </conditionalFormatting>
  <conditionalFormatting sqref="E10">
    <cfRule type="duplicateValues" dxfId="2471" priority="399"/>
    <cfRule type="containsBlanks" dxfId="2470" priority="400">
      <formula>LEN(TRIM(E10))=0</formula>
    </cfRule>
  </conditionalFormatting>
  <conditionalFormatting sqref="B11">
    <cfRule type="duplicateValues" dxfId="2469" priority="397"/>
    <cfRule type="containsBlanks" dxfId="2468" priority="398">
      <formula>LEN(TRIM(B11))=0</formula>
    </cfRule>
  </conditionalFormatting>
  <conditionalFormatting sqref="C11">
    <cfRule type="duplicateValues" dxfId="2467" priority="395"/>
    <cfRule type="containsBlanks" dxfId="2466" priority="396">
      <formula>LEN(TRIM(C11))=0</formula>
    </cfRule>
  </conditionalFormatting>
  <conditionalFormatting sqref="D11">
    <cfRule type="duplicateValues" dxfId="2465" priority="393"/>
    <cfRule type="containsBlanks" dxfId="2464" priority="394">
      <formula>LEN(TRIM(D11))=0</formula>
    </cfRule>
  </conditionalFormatting>
  <conditionalFormatting sqref="E11">
    <cfRule type="duplicateValues" dxfId="2463" priority="391"/>
    <cfRule type="containsBlanks" dxfId="2462" priority="392">
      <formula>LEN(TRIM(E11))=0</formula>
    </cfRule>
  </conditionalFormatting>
  <conditionalFormatting sqref="B12">
    <cfRule type="duplicateValues" dxfId="2461" priority="389"/>
    <cfRule type="containsBlanks" dxfId="2460" priority="390">
      <formula>LEN(TRIM(B12))=0</formula>
    </cfRule>
  </conditionalFormatting>
  <conditionalFormatting sqref="C12">
    <cfRule type="duplicateValues" dxfId="2459" priority="387"/>
    <cfRule type="containsBlanks" dxfId="2458" priority="388">
      <formula>LEN(TRIM(C12))=0</formula>
    </cfRule>
  </conditionalFormatting>
  <conditionalFormatting sqref="D12">
    <cfRule type="duplicateValues" dxfId="2457" priority="385"/>
    <cfRule type="containsBlanks" dxfId="2456" priority="386">
      <formula>LEN(TRIM(D12))=0</formula>
    </cfRule>
  </conditionalFormatting>
  <conditionalFormatting sqref="E12">
    <cfRule type="duplicateValues" dxfId="2455" priority="383"/>
    <cfRule type="containsBlanks" dxfId="2454" priority="384">
      <formula>LEN(TRIM(E12))=0</formula>
    </cfRule>
  </conditionalFormatting>
  <conditionalFormatting sqref="B13">
    <cfRule type="duplicateValues" dxfId="2453" priority="381"/>
    <cfRule type="containsBlanks" dxfId="2452" priority="382">
      <formula>LEN(TRIM(B13))=0</formula>
    </cfRule>
  </conditionalFormatting>
  <conditionalFormatting sqref="C13">
    <cfRule type="duplicateValues" dxfId="2451" priority="379"/>
    <cfRule type="containsBlanks" dxfId="2450" priority="380">
      <formula>LEN(TRIM(C13))=0</formula>
    </cfRule>
  </conditionalFormatting>
  <conditionalFormatting sqref="D13">
    <cfRule type="duplicateValues" dxfId="2449" priority="377"/>
    <cfRule type="containsBlanks" dxfId="2448" priority="378">
      <formula>LEN(TRIM(D13))=0</formula>
    </cfRule>
  </conditionalFormatting>
  <conditionalFormatting sqref="E13">
    <cfRule type="duplicateValues" dxfId="2447" priority="375"/>
    <cfRule type="containsBlanks" dxfId="2446" priority="376">
      <formula>LEN(TRIM(E13))=0</formula>
    </cfRule>
  </conditionalFormatting>
  <conditionalFormatting sqref="B14">
    <cfRule type="duplicateValues" dxfId="2445" priority="373"/>
    <cfRule type="containsBlanks" dxfId="2444" priority="374">
      <formula>LEN(TRIM(B14))=0</formula>
    </cfRule>
  </conditionalFormatting>
  <conditionalFormatting sqref="C14">
    <cfRule type="duplicateValues" dxfId="2443" priority="371"/>
    <cfRule type="containsBlanks" dxfId="2442" priority="372">
      <formula>LEN(TRIM(C14))=0</formula>
    </cfRule>
  </conditionalFormatting>
  <conditionalFormatting sqref="D14">
    <cfRule type="duplicateValues" dxfId="2441" priority="369"/>
    <cfRule type="containsBlanks" dxfId="2440" priority="370">
      <formula>LEN(TRIM(D14))=0</formula>
    </cfRule>
  </conditionalFormatting>
  <conditionalFormatting sqref="E14">
    <cfRule type="duplicateValues" dxfId="2439" priority="367"/>
    <cfRule type="containsBlanks" dxfId="2438" priority="368">
      <formula>LEN(TRIM(E14))=0</formula>
    </cfRule>
  </conditionalFormatting>
  <conditionalFormatting sqref="B16">
    <cfRule type="duplicateValues" dxfId="2437" priority="351"/>
    <cfRule type="containsBlanks" dxfId="2436" priority="352">
      <formula>LEN(TRIM(B16))=0</formula>
    </cfRule>
  </conditionalFormatting>
  <conditionalFormatting sqref="C16">
    <cfRule type="duplicateValues" dxfId="2435" priority="349"/>
    <cfRule type="containsBlanks" dxfId="2434" priority="350">
      <formula>LEN(TRIM(C16))=0</formula>
    </cfRule>
  </conditionalFormatting>
  <conditionalFormatting sqref="D16">
    <cfRule type="duplicateValues" dxfId="2433" priority="347"/>
    <cfRule type="containsBlanks" dxfId="2432" priority="348">
      <formula>LEN(TRIM(D16))=0</formula>
    </cfRule>
  </conditionalFormatting>
  <conditionalFormatting sqref="E16">
    <cfRule type="duplicateValues" dxfId="2431" priority="345"/>
    <cfRule type="containsBlanks" dxfId="2430" priority="346">
      <formula>LEN(TRIM(E16))=0</formula>
    </cfRule>
  </conditionalFormatting>
  <conditionalFormatting sqref="B17">
    <cfRule type="duplicateValues" dxfId="2429" priority="343"/>
    <cfRule type="containsBlanks" dxfId="2428" priority="344">
      <formula>LEN(TRIM(B17))=0</formula>
    </cfRule>
  </conditionalFormatting>
  <conditionalFormatting sqref="C17">
    <cfRule type="duplicateValues" dxfId="2427" priority="341"/>
    <cfRule type="containsBlanks" dxfId="2426" priority="342">
      <formula>LEN(TRIM(C17))=0</formula>
    </cfRule>
  </conditionalFormatting>
  <conditionalFormatting sqref="D17">
    <cfRule type="duplicateValues" dxfId="2425" priority="339"/>
    <cfRule type="containsBlanks" dxfId="2424" priority="340">
      <formula>LEN(TRIM(D17))=0</formula>
    </cfRule>
  </conditionalFormatting>
  <conditionalFormatting sqref="E17">
    <cfRule type="duplicateValues" dxfId="2423" priority="337"/>
    <cfRule type="containsBlanks" dxfId="2422" priority="338">
      <formula>LEN(TRIM(E17))=0</formula>
    </cfRule>
  </conditionalFormatting>
  <conditionalFormatting sqref="F9">
    <cfRule type="duplicateValues" dxfId="2421" priority="271"/>
    <cfRule type="containsBlanks" dxfId="2420" priority="272">
      <formula>LEN(TRIM(F9))=0</formula>
    </cfRule>
  </conditionalFormatting>
  <conditionalFormatting sqref="G9">
    <cfRule type="duplicateValues" dxfId="2419" priority="269"/>
    <cfRule type="containsBlanks" dxfId="2418" priority="270">
      <formula>LEN(TRIM(G9))=0</formula>
    </cfRule>
  </conditionalFormatting>
  <conditionalFormatting sqref="H9">
    <cfRule type="duplicateValues" dxfId="2417" priority="267"/>
    <cfRule type="containsBlanks" dxfId="2416" priority="268">
      <formula>LEN(TRIM(H9))=0</formula>
    </cfRule>
  </conditionalFormatting>
  <conditionalFormatting sqref="I9">
    <cfRule type="duplicateValues" dxfId="2415" priority="265"/>
    <cfRule type="containsBlanks" dxfId="2414" priority="266">
      <formula>LEN(TRIM(I9))=0</formula>
    </cfRule>
  </conditionalFormatting>
  <conditionalFormatting sqref="F10">
    <cfRule type="duplicateValues" dxfId="2413" priority="263"/>
    <cfRule type="containsBlanks" dxfId="2412" priority="264">
      <formula>LEN(TRIM(F10))=0</formula>
    </cfRule>
  </conditionalFormatting>
  <conditionalFormatting sqref="G10">
    <cfRule type="duplicateValues" dxfId="2411" priority="261"/>
    <cfRule type="containsBlanks" dxfId="2410" priority="262">
      <formula>LEN(TRIM(G10))=0</formula>
    </cfRule>
  </conditionalFormatting>
  <conditionalFormatting sqref="F11">
    <cfRule type="duplicateValues" dxfId="2409" priority="251"/>
    <cfRule type="containsBlanks" dxfId="2408" priority="252">
      <formula>LEN(TRIM(F11))=0</formula>
    </cfRule>
  </conditionalFormatting>
  <conditionalFormatting sqref="G11">
    <cfRule type="duplicateValues" dxfId="2407" priority="249"/>
    <cfRule type="containsBlanks" dxfId="2406" priority="250">
      <formula>LEN(TRIM(G11))=0</formula>
    </cfRule>
  </conditionalFormatting>
  <conditionalFormatting sqref="H11">
    <cfRule type="duplicateValues" dxfId="2405" priority="247"/>
    <cfRule type="containsBlanks" dxfId="2404" priority="248">
      <formula>LEN(TRIM(H11))=0</formula>
    </cfRule>
  </conditionalFormatting>
  <conditionalFormatting sqref="I11">
    <cfRule type="duplicateValues" dxfId="2403" priority="245"/>
    <cfRule type="containsBlanks" dxfId="2402" priority="246">
      <formula>LEN(TRIM(I11))=0</formula>
    </cfRule>
  </conditionalFormatting>
  <conditionalFormatting sqref="F12">
    <cfRule type="duplicateValues" dxfId="2401" priority="243"/>
    <cfRule type="containsBlanks" dxfId="2400" priority="244">
      <formula>LEN(TRIM(F12))=0</formula>
    </cfRule>
  </conditionalFormatting>
  <conditionalFormatting sqref="G12">
    <cfRule type="duplicateValues" dxfId="2399" priority="241"/>
    <cfRule type="containsBlanks" dxfId="2398" priority="242">
      <formula>LEN(TRIM(G12))=0</formula>
    </cfRule>
  </conditionalFormatting>
  <conditionalFormatting sqref="F13">
    <cfRule type="duplicateValues" dxfId="2397" priority="239"/>
    <cfRule type="containsBlanks" dxfId="2396" priority="240">
      <formula>LEN(TRIM(F13))=0</formula>
    </cfRule>
  </conditionalFormatting>
  <conditionalFormatting sqref="G13">
    <cfRule type="duplicateValues" dxfId="2395" priority="237"/>
    <cfRule type="containsBlanks" dxfId="2394" priority="238">
      <formula>LEN(TRIM(G13))=0</formula>
    </cfRule>
  </conditionalFormatting>
  <conditionalFormatting sqref="H13">
    <cfRule type="duplicateValues" dxfId="2393" priority="235"/>
    <cfRule type="containsBlanks" dxfId="2392" priority="236">
      <formula>LEN(TRIM(H13))=0</formula>
    </cfRule>
  </conditionalFormatting>
  <conditionalFormatting sqref="I13">
    <cfRule type="duplicateValues" dxfId="2391" priority="233"/>
    <cfRule type="containsBlanks" dxfId="2390" priority="234">
      <formula>LEN(TRIM(I13))=0</formula>
    </cfRule>
  </conditionalFormatting>
  <conditionalFormatting sqref="F14">
    <cfRule type="duplicateValues" dxfId="2389" priority="231"/>
    <cfRule type="containsBlanks" dxfId="2388" priority="232">
      <formula>LEN(TRIM(F14))=0</formula>
    </cfRule>
  </conditionalFormatting>
  <conditionalFormatting sqref="G14">
    <cfRule type="duplicateValues" dxfId="2387" priority="229"/>
    <cfRule type="containsBlanks" dxfId="2386" priority="230">
      <formula>LEN(TRIM(G14))=0</formula>
    </cfRule>
  </conditionalFormatting>
  <conditionalFormatting sqref="F16">
    <cfRule type="duplicateValues" dxfId="2385" priority="213"/>
    <cfRule type="containsBlanks" dxfId="2384" priority="214">
      <formula>LEN(TRIM(F16))=0</formula>
    </cfRule>
  </conditionalFormatting>
  <conditionalFormatting sqref="G16">
    <cfRule type="duplicateValues" dxfId="2383" priority="211"/>
    <cfRule type="containsBlanks" dxfId="2382" priority="212">
      <formula>LEN(TRIM(G16))=0</formula>
    </cfRule>
  </conditionalFormatting>
  <conditionalFormatting sqref="H16">
    <cfRule type="duplicateValues" dxfId="2381" priority="209"/>
    <cfRule type="containsBlanks" dxfId="2380" priority="210">
      <formula>LEN(TRIM(H16))=0</formula>
    </cfRule>
  </conditionalFormatting>
  <conditionalFormatting sqref="I16">
    <cfRule type="duplicateValues" dxfId="2379" priority="207"/>
    <cfRule type="containsBlanks" dxfId="2378" priority="208">
      <formula>LEN(TRIM(I16))=0</formula>
    </cfRule>
  </conditionalFormatting>
  <conditionalFormatting sqref="F17">
    <cfRule type="duplicateValues" dxfId="2377" priority="205"/>
    <cfRule type="containsBlanks" dxfId="2376" priority="206">
      <formula>LEN(TRIM(F17))=0</formula>
    </cfRule>
  </conditionalFormatting>
  <conditionalFormatting sqref="G17">
    <cfRule type="duplicateValues" dxfId="2375" priority="203"/>
    <cfRule type="containsBlanks" dxfId="2374" priority="204">
      <formula>LEN(TRIM(G17))=0</formula>
    </cfRule>
  </conditionalFormatting>
  <conditionalFormatting sqref="B20">
    <cfRule type="duplicateValues" dxfId="2373" priority="143"/>
    <cfRule type="containsBlanks" dxfId="2372" priority="144">
      <formula>LEN(TRIM(B20))=0</formula>
    </cfRule>
  </conditionalFormatting>
  <conditionalFormatting sqref="C20">
    <cfRule type="duplicateValues" dxfId="2371" priority="141"/>
    <cfRule type="containsBlanks" dxfId="2370" priority="142">
      <formula>LEN(TRIM(C20))=0</formula>
    </cfRule>
  </conditionalFormatting>
  <conditionalFormatting sqref="D20">
    <cfRule type="duplicateValues" dxfId="2369" priority="139"/>
    <cfRule type="containsBlanks" dxfId="2368" priority="140">
      <formula>LEN(TRIM(D20))=0</formula>
    </cfRule>
  </conditionalFormatting>
  <conditionalFormatting sqref="E20">
    <cfRule type="duplicateValues" dxfId="2367" priority="137"/>
    <cfRule type="containsBlanks" dxfId="2366" priority="138">
      <formula>LEN(TRIM(E20))=0</formula>
    </cfRule>
  </conditionalFormatting>
  <conditionalFormatting sqref="B21">
    <cfRule type="duplicateValues" dxfId="2365" priority="135"/>
    <cfRule type="containsBlanks" dxfId="2364" priority="136">
      <formula>LEN(TRIM(B21))=0</formula>
    </cfRule>
  </conditionalFormatting>
  <conditionalFormatting sqref="C21">
    <cfRule type="duplicateValues" dxfId="2363" priority="133"/>
    <cfRule type="containsBlanks" dxfId="2362" priority="134">
      <formula>LEN(TRIM(C21))=0</formula>
    </cfRule>
  </conditionalFormatting>
  <conditionalFormatting sqref="D21">
    <cfRule type="duplicateValues" dxfId="2361" priority="131"/>
    <cfRule type="containsBlanks" dxfId="2360" priority="132">
      <formula>LEN(TRIM(D21))=0</formula>
    </cfRule>
  </conditionalFormatting>
  <conditionalFormatting sqref="E21">
    <cfRule type="duplicateValues" dxfId="2359" priority="129"/>
    <cfRule type="containsBlanks" dxfId="2358" priority="130">
      <formula>LEN(TRIM(E21))=0</formula>
    </cfRule>
  </conditionalFormatting>
  <conditionalFormatting sqref="B22">
    <cfRule type="duplicateValues" dxfId="2357" priority="127"/>
    <cfRule type="containsBlanks" dxfId="2356" priority="128">
      <formula>LEN(TRIM(B22))=0</formula>
    </cfRule>
  </conditionalFormatting>
  <conditionalFormatting sqref="C22">
    <cfRule type="duplicateValues" dxfId="2355" priority="125"/>
    <cfRule type="containsBlanks" dxfId="2354" priority="126">
      <formula>LEN(TRIM(C22))=0</formula>
    </cfRule>
  </conditionalFormatting>
  <conditionalFormatting sqref="D22">
    <cfRule type="duplicateValues" dxfId="2353" priority="123"/>
    <cfRule type="containsBlanks" dxfId="2352" priority="124">
      <formula>LEN(TRIM(D22))=0</formula>
    </cfRule>
  </conditionalFormatting>
  <conditionalFormatting sqref="E22">
    <cfRule type="duplicateValues" dxfId="2351" priority="121"/>
    <cfRule type="containsBlanks" dxfId="2350" priority="122">
      <formula>LEN(TRIM(E22))=0</formula>
    </cfRule>
  </conditionalFormatting>
  <conditionalFormatting sqref="B23">
    <cfRule type="duplicateValues" dxfId="2349" priority="119"/>
    <cfRule type="containsBlanks" dxfId="2348" priority="120">
      <formula>LEN(TRIM(B23))=0</formula>
    </cfRule>
  </conditionalFormatting>
  <conditionalFormatting sqref="C23">
    <cfRule type="duplicateValues" dxfId="2347" priority="117"/>
    <cfRule type="containsBlanks" dxfId="2346" priority="118">
      <formula>LEN(TRIM(C23))=0</formula>
    </cfRule>
  </conditionalFormatting>
  <conditionalFormatting sqref="D23">
    <cfRule type="duplicateValues" dxfId="2345" priority="115"/>
    <cfRule type="containsBlanks" dxfId="2344" priority="116">
      <formula>LEN(TRIM(D23))=0</formula>
    </cfRule>
  </conditionalFormatting>
  <conditionalFormatting sqref="E23">
    <cfRule type="duplicateValues" dxfId="2343" priority="113"/>
    <cfRule type="containsBlanks" dxfId="2342" priority="114">
      <formula>LEN(TRIM(E23))=0</formula>
    </cfRule>
  </conditionalFormatting>
  <conditionalFormatting sqref="B24">
    <cfRule type="duplicateValues" dxfId="2341" priority="111"/>
    <cfRule type="containsBlanks" dxfId="2340" priority="112">
      <formula>LEN(TRIM(B24))=0</formula>
    </cfRule>
  </conditionalFormatting>
  <conditionalFormatting sqref="C24">
    <cfRule type="duplicateValues" dxfId="2339" priority="109"/>
    <cfRule type="containsBlanks" dxfId="2338" priority="110">
      <formula>LEN(TRIM(C24))=0</formula>
    </cfRule>
  </conditionalFormatting>
  <conditionalFormatting sqref="D24">
    <cfRule type="duplicateValues" dxfId="2337" priority="107"/>
    <cfRule type="containsBlanks" dxfId="2336" priority="108">
      <formula>LEN(TRIM(D24))=0</formula>
    </cfRule>
  </conditionalFormatting>
  <conditionalFormatting sqref="E24">
    <cfRule type="duplicateValues" dxfId="2335" priority="105"/>
    <cfRule type="containsBlanks" dxfId="2334" priority="106">
      <formula>LEN(TRIM(E24))=0</formula>
    </cfRule>
  </conditionalFormatting>
  <conditionalFormatting sqref="B25">
    <cfRule type="duplicateValues" dxfId="2333" priority="103"/>
    <cfRule type="containsBlanks" dxfId="2332" priority="104">
      <formula>LEN(TRIM(B25))=0</formula>
    </cfRule>
  </conditionalFormatting>
  <conditionalFormatting sqref="C25">
    <cfRule type="duplicateValues" dxfId="2331" priority="101"/>
    <cfRule type="containsBlanks" dxfId="2330" priority="102">
      <formula>LEN(TRIM(C25))=0</formula>
    </cfRule>
  </conditionalFormatting>
  <conditionalFormatting sqref="D25">
    <cfRule type="duplicateValues" dxfId="2329" priority="99"/>
    <cfRule type="containsBlanks" dxfId="2328" priority="100">
      <formula>LEN(TRIM(D25))=0</formula>
    </cfRule>
  </conditionalFormatting>
  <conditionalFormatting sqref="E25">
    <cfRule type="duplicateValues" dxfId="2327" priority="97"/>
    <cfRule type="containsBlanks" dxfId="2326" priority="98">
      <formula>LEN(TRIM(E25))=0</formula>
    </cfRule>
  </conditionalFormatting>
  <conditionalFormatting sqref="B27">
    <cfRule type="duplicateValues" dxfId="2325" priority="47"/>
    <cfRule type="containsBlanks" dxfId="2324" priority="48">
      <formula>LEN(TRIM(B27))=0</formula>
    </cfRule>
  </conditionalFormatting>
  <conditionalFormatting sqref="C27">
    <cfRule type="duplicateValues" dxfId="2323" priority="45"/>
    <cfRule type="containsBlanks" dxfId="2322" priority="46">
      <formula>LEN(TRIM(C27))=0</formula>
    </cfRule>
  </conditionalFormatting>
  <conditionalFormatting sqref="D27">
    <cfRule type="duplicateValues" dxfId="2321" priority="43"/>
    <cfRule type="containsBlanks" dxfId="2320" priority="44">
      <formula>LEN(TRIM(D27))=0</formula>
    </cfRule>
  </conditionalFormatting>
  <conditionalFormatting sqref="E27">
    <cfRule type="duplicateValues" dxfId="2319" priority="41"/>
    <cfRule type="containsBlanks" dxfId="2318" priority="42">
      <formula>LEN(TRIM(E27))=0</formula>
    </cfRule>
  </conditionalFormatting>
  <conditionalFormatting sqref="B28">
    <cfRule type="duplicateValues" dxfId="2317" priority="39"/>
    <cfRule type="containsBlanks" dxfId="2316" priority="40">
      <formula>LEN(TRIM(B28))=0</formula>
    </cfRule>
  </conditionalFormatting>
  <conditionalFormatting sqref="C28">
    <cfRule type="duplicateValues" dxfId="2315" priority="37"/>
    <cfRule type="containsBlanks" dxfId="2314" priority="38">
      <formula>LEN(TRIM(C28))=0</formula>
    </cfRule>
  </conditionalFormatting>
  <conditionalFormatting sqref="D28">
    <cfRule type="duplicateValues" dxfId="2313" priority="35"/>
    <cfRule type="containsBlanks" dxfId="2312" priority="36">
      <formula>LEN(TRIM(D28))=0</formula>
    </cfRule>
  </conditionalFormatting>
  <conditionalFormatting sqref="E28">
    <cfRule type="duplicateValues" dxfId="2311" priority="33"/>
    <cfRule type="containsBlanks" dxfId="2310" priority="34">
      <formula>LEN(TRIM(E28))=0</formula>
    </cfRule>
  </conditionalFormatting>
  <conditionalFormatting sqref="B29">
    <cfRule type="duplicateValues" dxfId="2309" priority="31"/>
    <cfRule type="containsBlanks" dxfId="2308" priority="32">
      <formula>LEN(TRIM(B29))=0</formula>
    </cfRule>
  </conditionalFormatting>
  <conditionalFormatting sqref="C29">
    <cfRule type="duplicateValues" dxfId="2307" priority="29"/>
    <cfRule type="containsBlanks" dxfId="2306" priority="30">
      <formula>LEN(TRIM(C29))=0</formula>
    </cfRule>
  </conditionalFormatting>
  <conditionalFormatting sqref="D29">
    <cfRule type="duplicateValues" dxfId="2305" priority="27"/>
    <cfRule type="containsBlanks" dxfId="2304" priority="28">
      <formula>LEN(TRIM(D29))=0</formula>
    </cfRule>
  </conditionalFormatting>
  <conditionalFormatting sqref="E29">
    <cfRule type="duplicateValues" dxfId="2303" priority="25"/>
    <cfRule type="containsBlanks" dxfId="2302" priority="26">
      <formula>LEN(TRIM(E29))=0</formula>
    </cfRule>
  </conditionalFormatting>
  <conditionalFormatting sqref="B30">
    <cfRule type="duplicateValues" dxfId="2301" priority="23"/>
    <cfRule type="containsBlanks" dxfId="2300" priority="24">
      <formula>LEN(TRIM(B30))=0</formula>
    </cfRule>
  </conditionalFormatting>
  <conditionalFormatting sqref="C30">
    <cfRule type="duplicateValues" dxfId="2299" priority="21"/>
    <cfRule type="containsBlanks" dxfId="2298" priority="22">
      <formula>LEN(TRIM(C30))=0</formula>
    </cfRule>
  </conditionalFormatting>
  <conditionalFormatting sqref="D30">
    <cfRule type="duplicateValues" dxfId="2297" priority="19"/>
    <cfRule type="containsBlanks" dxfId="2296" priority="20">
      <formula>LEN(TRIM(D30))=0</formula>
    </cfRule>
  </conditionalFormatting>
  <conditionalFormatting sqref="E30">
    <cfRule type="duplicateValues" dxfId="2295" priority="17"/>
    <cfRule type="containsBlanks" dxfId="2294" priority="18">
      <formula>LEN(TRIM(E30))=0</formula>
    </cfRule>
  </conditionalFormatting>
  <conditionalFormatting sqref="B31">
    <cfRule type="duplicateValues" dxfId="2293" priority="15"/>
    <cfRule type="containsBlanks" dxfId="2292" priority="16">
      <formula>LEN(TRIM(B31))=0</formula>
    </cfRule>
  </conditionalFormatting>
  <conditionalFormatting sqref="C31">
    <cfRule type="duplicateValues" dxfId="2291" priority="13"/>
    <cfRule type="containsBlanks" dxfId="2290" priority="14">
      <formula>LEN(TRIM(C31))=0</formula>
    </cfRule>
  </conditionalFormatting>
  <conditionalFormatting sqref="D31">
    <cfRule type="duplicateValues" dxfId="2289" priority="11"/>
    <cfRule type="containsBlanks" dxfId="2288" priority="12">
      <formula>LEN(TRIM(D31))=0</formula>
    </cfRule>
  </conditionalFormatting>
  <conditionalFormatting sqref="E31">
    <cfRule type="duplicateValues" dxfId="2287" priority="9"/>
    <cfRule type="containsBlanks" dxfId="2286" priority="10">
      <formula>LEN(TRIM(E31))=0</formula>
    </cfRule>
  </conditionalFormatting>
  <conditionalFormatting sqref="B32">
    <cfRule type="duplicateValues" dxfId="2285" priority="7"/>
    <cfRule type="containsBlanks" dxfId="2284" priority="8">
      <formula>LEN(TRIM(B32))=0</formula>
    </cfRule>
  </conditionalFormatting>
  <conditionalFormatting sqref="C32">
    <cfRule type="duplicateValues" dxfId="2283" priority="5"/>
    <cfRule type="containsBlanks" dxfId="2282" priority="6">
      <formula>LEN(TRIM(C32))=0</formula>
    </cfRule>
  </conditionalFormatting>
  <conditionalFormatting sqref="D32">
    <cfRule type="duplicateValues" dxfId="2281" priority="3"/>
    <cfRule type="containsBlanks" dxfId="2280" priority="4">
      <formula>LEN(TRIM(D32))=0</formula>
    </cfRule>
  </conditionalFormatting>
  <conditionalFormatting sqref="E32">
    <cfRule type="duplicateValues" dxfId="2279" priority="1"/>
    <cfRule type="containsBlanks" dxfId="2278" priority="2">
      <formula>LEN(TRIM(E32))=0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9" tint="0.39997558519241921"/>
  </sheetPr>
  <dimension ref="A1:R46"/>
  <sheetViews>
    <sheetView topLeftCell="A7" zoomScale="70" zoomScaleNormal="70" workbookViewId="0">
      <selection activeCell="E23" sqref="E23"/>
    </sheetView>
  </sheetViews>
  <sheetFormatPr defaultRowHeight="15" x14ac:dyDescent="0.25"/>
  <cols>
    <col min="1" max="1" width="16.28515625" bestFit="1" customWidth="1"/>
    <col min="2" max="2" width="35.7109375" bestFit="1" customWidth="1"/>
    <col min="3" max="3" width="28.5703125" bestFit="1" customWidth="1"/>
    <col min="4" max="4" width="22.5703125" bestFit="1" customWidth="1"/>
    <col min="5" max="5" width="28.5703125" bestFit="1" customWidth="1"/>
    <col min="6" max="6" width="41.42578125" bestFit="1" customWidth="1"/>
    <col min="7" max="7" width="28.5703125" bestFit="1" customWidth="1"/>
    <col min="8" max="8" width="41.42578125" bestFit="1" customWidth="1"/>
    <col min="9" max="9" width="26.7109375" bestFit="1" customWidth="1"/>
    <col min="10" max="10" width="3.85546875" bestFit="1" customWidth="1"/>
    <col min="11" max="11" width="35.7109375" bestFit="1" customWidth="1"/>
    <col min="12" max="12" width="2.5703125" style="1" bestFit="1" customWidth="1"/>
    <col min="13" max="13" width="41.42578125" bestFit="1" customWidth="1"/>
    <col min="14" max="14" width="2.5703125" style="1" bestFit="1" customWidth="1"/>
    <col min="15" max="15" width="28.5703125" bestFit="1" customWidth="1"/>
    <col min="16" max="16" width="2.5703125" style="1" bestFit="1" customWidth="1"/>
    <col min="17" max="17" width="36.28515625" bestFit="1" customWidth="1"/>
    <col min="18" max="18" width="2.5703125" bestFit="1" customWidth="1"/>
  </cols>
  <sheetData>
    <row r="1" spans="1:18" ht="15.75" thickBot="1" x14ac:dyDescent="0.3"/>
    <row r="2" spans="1:18" ht="21.75" thickBot="1" x14ac:dyDescent="0.3">
      <c r="A2" s="225"/>
      <c r="B2" s="135" t="s">
        <v>33</v>
      </c>
      <c r="C2" s="136" t="s">
        <v>34</v>
      </c>
      <c r="D2" s="136" t="s">
        <v>35</v>
      </c>
      <c r="E2" s="137" t="s">
        <v>36</v>
      </c>
      <c r="F2" s="135" t="s">
        <v>37</v>
      </c>
      <c r="G2" s="138" t="s">
        <v>366</v>
      </c>
      <c r="H2" s="171"/>
      <c r="J2">
        <v>1</v>
      </c>
      <c r="K2" s="16" t="s">
        <v>122</v>
      </c>
      <c r="L2" s="252">
        <f>COUNTIF(B13:I22,"*U6 Forest Green*")</f>
        <v>4</v>
      </c>
      <c r="M2" s="12" t="s">
        <v>205</v>
      </c>
      <c r="N2" s="252">
        <f>COUNTIF(B13:I22,"*U07 Hornsby*")</f>
        <v>4</v>
      </c>
      <c r="O2" s="12" t="s">
        <v>206</v>
      </c>
      <c r="P2" s="252">
        <f>COUNTIF($B$25:$G$37,"*U08 Hornsby*")</f>
        <v>4</v>
      </c>
      <c r="Q2" s="12" t="s">
        <v>207</v>
      </c>
      <c r="R2" s="252">
        <f>COUNTIF($A$25:$G$37,"*U09 Hornsby*")</f>
        <v>4</v>
      </c>
    </row>
    <row r="3" spans="1:18" ht="21.75" thickBot="1" x14ac:dyDescent="0.3">
      <c r="A3" s="226" t="s">
        <v>6</v>
      </c>
      <c r="B3" s="145">
        <v>0</v>
      </c>
      <c r="C3" s="145">
        <v>1</v>
      </c>
      <c r="D3" s="145">
        <v>0</v>
      </c>
      <c r="E3" s="146">
        <v>1</v>
      </c>
      <c r="F3" s="144">
        <f t="shared" ref="F3:F9" si="0">SUM(B3:E3)</f>
        <v>2</v>
      </c>
      <c r="G3" s="153"/>
      <c r="H3" s="133" t="s">
        <v>53</v>
      </c>
      <c r="J3">
        <v>2</v>
      </c>
      <c r="K3" s="22" t="s">
        <v>153</v>
      </c>
      <c r="L3" s="252">
        <f>COUNTIF(B13:I22,"*U6 Allambie Jets*")</f>
        <v>4</v>
      </c>
      <c r="M3" s="12" t="s">
        <v>123</v>
      </c>
      <c r="N3" s="252">
        <f>COUNTIF(B13:I22,"*U7 Forest Green*")</f>
        <v>4</v>
      </c>
      <c r="O3" s="12" t="s">
        <v>125</v>
      </c>
      <c r="P3" s="252">
        <f>COUNTIF($B$25:$G$37,"*U8 Forest Green*")</f>
        <v>4</v>
      </c>
      <c r="Q3" s="12" t="s">
        <v>127</v>
      </c>
      <c r="R3" s="252">
        <f>COUNTIF($A$25:$G$37,"*U9 Forest Green *")</f>
        <v>4</v>
      </c>
    </row>
    <row r="4" spans="1:18" ht="21" x14ac:dyDescent="0.35">
      <c r="A4" s="227" t="s">
        <v>41</v>
      </c>
      <c r="B4" s="180">
        <v>0</v>
      </c>
      <c r="C4" s="180">
        <v>1</v>
      </c>
      <c r="D4" s="180">
        <v>1</v>
      </c>
      <c r="E4" s="181">
        <v>1</v>
      </c>
      <c r="F4" s="154">
        <f t="shared" si="0"/>
        <v>3</v>
      </c>
      <c r="G4" s="158">
        <v>42.9</v>
      </c>
      <c r="H4" s="134" t="s">
        <v>40</v>
      </c>
      <c r="J4">
        <v>3</v>
      </c>
      <c r="K4" s="32" t="s">
        <v>318</v>
      </c>
      <c r="L4" s="252">
        <f>COUNTIF(B13:I22,"*Under 6 Maroubra Missiles*")</f>
        <v>4</v>
      </c>
      <c r="M4" s="12" t="s">
        <v>124</v>
      </c>
      <c r="N4" s="252">
        <f>COUNTIF(B13:I22,"*U7 Forest White*")</f>
        <v>4</v>
      </c>
      <c r="O4" s="12" t="s">
        <v>126</v>
      </c>
      <c r="P4" s="252">
        <f>COUNTIF($B$25:$G$37,"*U8 Forest White*")</f>
        <v>4</v>
      </c>
      <c r="Q4" s="12" t="s">
        <v>128</v>
      </c>
      <c r="R4" s="252">
        <f>COUNTIF($A$25:$G$37,"*U9 Forest White*")</f>
        <v>4</v>
      </c>
    </row>
    <row r="5" spans="1:18" ht="21" x14ac:dyDescent="0.25">
      <c r="A5" s="223" t="s">
        <v>83</v>
      </c>
      <c r="B5" s="165">
        <v>1</v>
      </c>
      <c r="C5" s="165">
        <v>2</v>
      </c>
      <c r="D5" s="165">
        <v>2</v>
      </c>
      <c r="E5" s="166">
        <v>2</v>
      </c>
      <c r="F5" s="164">
        <f t="shared" si="0"/>
        <v>7</v>
      </c>
      <c r="G5" s="167">
        <v>54.5</v>
      </c>
      <c r="H5" s="132" t="s">
        <v>82</v>
      </c>
      <c r="J5">
        <v>4</v>
      </c>
      <c r="K5" s="46" t="s">
        <v>361</v>
      </c>
      <c r="L5" s="252">
        <f>COUNTIF(B13:I22,"*U6 Redfield Blue*")</f>
        <v>4</v>
      </c>
      <c r="M5" s="23" t="s">
        <v>154</v>
      </c>
      <c r="N5" s="252">
        <f>COUNTIF(B13:I22,"*U7 Allambie Jets*")</f>
        <v>4</v>
      </c>
      <c r="O5" s="23" t="s">
        <v>155</v>
      </c>
      <c r="P5" s="252">
        <f>COUNTIF($B$25:$G$37,"*U8 Allambie Jets*")</f>
        <v>4</v>
      </c>
      <c r="Q5" s="23" t="s">
        <v>156</v>
      </c>
      <c r="R5" s="252">
        <f>COUNTIF($A$25:$G$37,"*U9 Allambie Jets*")</f>
        <v>4</v>
      </c>
    </row>
    <row r="6" spans="1:18" ht="21" x14ac:dyDescent="0.35">
      <c r="A6" s="223" t="s">
        <v>86</v>
      </c>
      <c r="B6" s="165">
        <v>1</v>
      </c>
      <c r="C6" s="165">
        <v>1</v>
      </c>
      <c r="D6" s="165">
        <v>1</v>
      </c>
      <c r="E6" s="166">
        <v>1</v>
      </c>
      <c r="F6" s="164">
        <f t="shared" si="0"/>
        <v>4</v>
      </c>
      <c r="G6" s="167">
        <v>59.5</v>
      </c>
      <c r="H6" s="132" t="s">
        <v>82</v>
      </c>
      <c r="J6">
        <v>5</v>
      </c>
      <c r="K6" s="12" t="s">
        <v>235</v>
      </c>
      <c r="L6" s="252">
        <f>COUNTIF(B13:I22,"*U6 Mosman Whales*")</f>
        <v>4</v>
      </c>
      <c r="M6" s="32" t="s">
        <v>319</v>
      </c>
      <c r="N6" s="252">
        <f>COUNTIF(B13:I22,"*Under 7 Maroubra Missiles Red")</f>
        <v>4</v>
      </c>
      <c r="O6" s="46" t="s">
        <v>363</v>
      </c>
      <c r="P6" s="252">
        <f>COUNTIF($B$25:$G$37,"*U8 Redfield Blue*")</f>
        <v>4</v>
      </c>
      <c r="Q6" s="32" t="s">
        <v>320</v>
      </c>
      <c r="R6" s="252">
        <f>COUNTIF($A$25:$G$37,"*Under 9 Maroubra Missiles*")</f>
        <v>4</v>
      </c>
    </row>
    <row r="7" spans="1:18" ht="21.75" thickBot="1" x14ac:dyDescent="0.3">
      <c r="A7" s="223" t="s">
        <v>102</v>
      </c>
      <c r="B7" s="165">
        <v>1</v>
      </c>
      <c r="C7" s="165">
        <v>1</v>
      </c>
      <c r="D7" s="165">
        <v>0</v>
      </c>
      <c r="E7" s="166">
        <v>1</v>
      </c>
      <c r="F7" s="164">
        <f t="shared" si="0"/>
        <v>3</v>
      </c>
      <c r="G7" s="167">
        <v>69.3</v>
      </c>
      <c r="H7" s="132" t="s">
        <v>92</v>
      </c>
      <c r="J7">
        <v>6</v>
      </c>
      <c r="K7" s="12" t="s">
        <v>236</v>
      </c>
      <c r="L7" s="252">
        <f>COUNTIF(B13:I22,"*U6 Mosman Dolphins*")</f>
        <v>4</v>
      </c>
      <c r="M7" s="46" t="s">
        <v>362</v>
      </c>
      <c r="N7" s="252">
        <f>COUNTIF(B13:I22,"*U7 Redfield Blue*")</f>
        <v>4</v>
      </c>
      <c r="O7" s="12" t="s">
        <v>243</v>
      </c>
      <c r="P7" s="252">
        <f>COUNTIF($B$25:$G$37,"*U8 Mosman Whales*")</f>
        <v>4</v>
      </c>
      <c r="Q7" s="46" t="s">
        <v>364</v>
      </c>
      <c r="R7" s="252">
        <f>COUNTIF($A$25:$G$37,"*U9 Redfield Blue*")</f>
        <v>4</v>
      </c>
    </row>
    <row r="8" spans="1:18" ht="21" x14ac:dyDescent="0.35">
      <c r="A8" s="223" t="s">
        <v>458</v>
      </c>
      <c r="B8" s="165">
        <v>2</v>
      </c>
      <c r="C8" s="165">
        <v>2</v>
      </c>
      <c r="D8" s="165">
        <v>2</v>
      </c>
      <c r="E8" s="166">
        <v>2</v>
      </c>
      <c r="F8" s="164">
        <f t="shared" si="0"/>
        <v>8</v>
      </c>
      <c r="G8" s="167"/>
      <c r="H8" s="134" t="s">
        <v>40</v>
      </c>
      <c r="J8">
        <v>7</v>
      </c>
      <c r="M8" s="32" t="s">
        <v>299</v>
      </c>
      <c r="N8" s="252">
        <f>COUNTIF(B13:I22,"*U7 Hawkesbury*")</f>
        <v>4</v>
      </c>
      <c r="O8" s="12" t="s">
        <v>244</v>
      </c>
      <c r="P8" s="252">
        <f>COUNTIF($B$25:$G$37,"*U8 Mosman Dolphins*")</f>
        <v>4</v>
      </c>
      <c r="Q8" s="46" t="s">
        <v>365</v>
      </c>
      <c r="R8" s="252">
        <f>COUNTIF($A$25:$G$37,"*U9 Redfield White*")</f>
        <v>4</v>
      </c>
    </row>
    <row r="9" spans="1:18" ht="21" x14ac:dyDescent="0.35">
      <c r="A9" s="223" t="s">
        <v>109</v>
      </c>
      <c r="B9" s="165">
        <v>1</v>
      </c>
      <c r="C9" s="165">
        <v>1</v>
      </c>
      <c r="D9" s="165">
        <v>1</v>
      </c>
      <c r="E9" s="166">
        <v>2</v>
      </c>
      <c r="F9" s="164">
        <f t="shared" si="0"/>
        <v>5</v>
      </c>
      <c r="G9" s="163">
        <v>29.9</v>
      </c>
      <c r="H9" s="133" t="s">
        <v>21</v>
      </c>
      <c r="J9">
        <v>8</v>
      </c>
      <c r="M9" s="12" t="s">
        <v>239</v>
      </c>
      <c r="N9" s="252">
        <f>COUNTIF(B13:I22,"*U7 Mosman Whales*")</f>
        <v>4</v>
      </c>
      <c r="Q9" s="32" t="s">
        <v>300</v>
      </c>
      <c r="R9" s="252">
        <f>COUNTIF($A$25:$G$37,"*U9 Hawkesbury*")</f>
        <v>4</v>
      </c>
    </row>
    <row r="10" spans="1:18" ht="21.75" thickBot="1" x14ac:dyDescent="0.3">
      <c r="A10" s="224"/>
      <c r="B10" s="160">
        <f>SUM(B3:B9)</f>
        <v>6</v>
      </c>
      <c r="C10" s="160">
        <f>SUM(C3:C9)</f>
        <v>9</v>
      </c>
      <c r="D10" s="160">
        <f>SUM(D3:D9)</f>
        <v>7</v>
      </c>
      <c r="E10" s="161">
        <f>SUM(E3:E9)</f>
        <v>10</v>
      </c>
      <c r="F10" s="169">
        <f>SUM(F3:F9)</f>
        <v>32</v>
      </c>
      <c r="G10" s="188"/>
      <c r="H10" s="171"/>
      <c r="J10">
        <v>9</v>
      </c>
      <c r="M10" s="12" t="s">
        <v>240</v>
      </c>
      <c r="N10" s="252">
        <f>COUNTIF(B13:I22,"*U7 Mosman Dolphins*")</f>
        <v>4</v>
      </c>
      <c r="Q10" s="12" t="s">
        <v>248</v>
      </c>
      <c r="R10" s="252">
        <f>COUNTIF($A$25:$G$37,"*U9 Mosman Whales*")</f>
        <v>4</v>
      </c>
    </row>
    <row r="11" spans="1:18" ht="21.75" thickBot="1" x14ac:dyDescent="0.3">
      <c r="J11">
        <v>10</v>
      </c>
      <c r="Q11" s="12" t="s">
        <v>249</v>
      </c>
      <c r="R11" s="252">
        <f>COUNTIF($A$25:$G$37,"*U9 Mosman Dolphins*")</f>
        <v>4</v>
      </c>
    </row>
    <row r="12" spans="1:18" ht="15.75" thickBot="1" x14ac:dyDescent="0.3">
      <c r="A12" s="123" t="s">
        <v>430</v>
      </c>
      <c r="B12" s="301" t="s">
        <v>431</v>
      </c>
      <c r="C12" s="302"/>
      <c r="D12" s="301" t="s">
        <v>432</v>
      </c>
      <c r="E12" s="302"/>
      <c r="F12" s="301" t="s">
        <v>433</v>
      </c>
      <c r="G12" s="302"/>
      <c r="H12" s="301" t="s">
        <v>434</v>
      </c>
      <c r="I12" s="302"/>
      <c r="J12">
        <v>11</v>
      </c>
    </row>
    <row r="13" spans="1:18" ht="21" x14ac:dyDescent="0.25">
      <c r="A13" s="124">
        <v>0.375</v>
      </c>
      <c r="B13" s="16" t="s">
        <v>122</v>
      </c>
      <c r="C13" s="12" t="s">
        <v>236</v>
      </c>
      <c r="D13" s="22" t="s">
        <v>153</v>
      </c>
      <c r="E13" s="12" t="s">
        <v>235</v>
      </c>
      <c r="F13" s="12" t="s">
        <v>205</v>
      </c>
      <c r="G13" s="12" t="s">
        <v>240</v>
      </c>
      <c r="H13" s="12" t="s">
        <v>123</v>
      </c>
      <c r="I13" s="12" t="s">
        <v>239</v>
      </c>
      <c r="P13"/>
    </row>
    <row r="14" spans="1:18" ht="21" x14ac:dyDescent="0.35">
      <c r="A14" s="125">
        <v>0.3888888888888889</v>
      </c>
      <c r="B14" s="32" t="s">
        <v>318</v>
      </c>
      <c r="C14" s="46" t="s">
        <v>361</v>
      </c>
      <c r="D14" s="12"/>
      <c r="E14" s="23"/>
      <c r="F14" s="12" t="s">
        <v>124</v>
      </c>
      <c r="G14" s="32" t="s">
        <v>299</v>
      </c>
      <c r="H14" s="23" t="s">
        <v>154</v>
      </c>
      <c r="I14" s="46" t="s">
        <v>362</v>
      </c>
      <c r="P14"/>
    </row>
    <row r="15" spans="1:18" ht="21" x14ac:dyDescent="0.35">
      <c r="A15" s="125">
        <v>0.40277777777777773</v>
      </c>
      <c r="B15" s="16" t="s">
        <v>122</v>
      </c>
      <c r="C15" s="12" t="s">
        <v>235</v>
      </c>
      <c r="D15" s="22" t="s">
        <v>153</v>
      </c>
      <c r="E15" s="46" t="s">
        <v>361</v>
      </c>
      <c r="F15" s="32" t="s">
        <v>319</v>
      </c>
      <c r="G15" s="12" t="s">
        <v>240</v>
      </c>
      <c r="H15" s="12" t="s">
        <v>205</v>
      </c>
      <c r="I15" s="12" t="s">
        <v>239</v>
      </c>
      <c r="P15"/>
    </row>
    <row r="16" spans="1:18" ht="21" x14ac:dyDescent="0.35">
      <c r="A16" s="125">
        <v>0.41666666666666669</v>
      </c>
      <c r="B16" s="32" t="s">
        <v>318</v>
      </c>
      <c r="C16" s="12" t="s">
        <v>236</v>
      </c>
      <c r="D16" s="12"/>
      <c r="E16" s="46"/>
      <c r="F16" s="12" t="s">
        <v>123</v>
      </c>
      <c r="G16" s="32" t="s">
        <v>299</v>
      </c>
      <c r="H16" s="12" t="s">
        <v>124</v>
      </c>
      <c r="I16" s="46" t="s">
        <v>362</v>
      </c>
      <c r="N16"/>
      <c r="P16"/>
    </row>
    <row r="17" spans="1:16" ht="21" x14ac:dyDescent="0.35">
      <c r="A17" s="125">
        <v>0.43055555555555558</v>
      </c>
      <c r="B17" s="16" t="s">
        <v>122</v>
      </c>
      <c r="C17" s="46" t="s">
        <v>361</v>
      </c>
      <c r="D17" s="22" t="s">
        <v>153</v>
      </c>
      <c r="E17" s="12" t="s">
        <v>236</v>
      </c>
      <c r="F17" s="23" t="s">
        <v>154</v>
      </c>
      <c r="G17" s="12" t="s">
        <v>240</v>
      </c>
      <c r="H17" s="12" t="s">
        <v>205</v>
      </c>
      <c r="I17" s="32" t="s">
        <v>299</v>
      </c>
      <c r="N17"/>
      <c r="P17"/>
    </row>
    <row r="18" spans="1:16" ht="21" x14ac:dyDescent="0.35">
      <c r="A18" s="125">
        <v>0.44444444444444442</v>
      </c>
      <c r="B18" s="32" t="s">
        <v>318</v>
      </c>
      <c r="C18" s="12" t="s">
        <v>235</v>
      </c>
      <c r="D18" s="12"/>
      <c r="E18" s="12"/>
      <c r="F18" s="12" t="s">
        <v>123</v>
      </c>
      <c r="G18" s="46" t="s">
        <v>362</v>
      </c>
      <c r="H18" s="32" t="s">
        <v>319</v>
      </c>
      <c r="I18" s="12" t="s">
        <v>239</v>
      </c>
      <c r="N18"/>
      <c r="P18"/>
    </row>
    <row r="19" spans="1:16" ht="23.25" x14ac:dyDescent="0.25">
      <c r="A19" s="126">
        <v>0.45833333333333331</v>
      </c>
      <c r="B19" s="309" t="s">
        <v>437</v>
      </c>
      <c r="C19" s="310"/>
      <c r="D19" s="310"/>
      <c r="E19" s="310"/>
      <c r="F19" s="310"/>
      <c r="G19" s="310"/>
      <c r="H19" s="310"/>
      <c r="I19" s="311"/>
      <c r="N19"/>
      <c r="P19"/>
    </row>
    <row r="20" spans="1:16" ht="21" x14ac:dyDescent="0.25">
      <c r="A20" s="125">
        <v>0.4861111111111111</v>
      </c>
      <c r="B20" s="16" t="s">
        <v>122</v>
      </c>
      <c r="C20" s="12" t="s">
        <v>236</v>
      </c>
      <c r="D20" s="22" t="s">
        <v>153</v>
      </c>
      <c r="E20" s="12" t="s">
        <v>235</v>
      </c>
      <c r="F20" s="12" t="s">
        <v>124</v>
      </c>
      <c r="G20" s="12" t="s">
        <v>240</v>
      </c>
      <c r="H20" s="12" t="s">
        <v>205</v>
      </c>
      <c r="I20" s="46" t="s">
        <v>362</v>
      </c>
      <c r="N20"/>
      <c r="P20"/>
    </row>
    <row r="21" spans="1:16" ht="21" x14ac:dyDescent="0.35">
      <c r="A21" s="125">
        <v>0.5</v>
      </c>
      <c r="B21" s="32" t="s">
        <v>318</v>
      </c>
      <c r="C21" s="46" t="s">
        <v>361</v>
      </c>
      <c r="D21" s="23" t="s">
        <v>154</v>
      </c>
      <c r="E21" s="12" t="s">
        <v>123</v>
      </c>
      <c r="F21" s="32" t="s">
        <v>319</v>
      </c>
      <c r="G21" s="12" t="s">
        <v>239</v>
      </c>
      <c r="H21" s="32" t="s">
        <v>319</v>
      </c>
      <c r="I21" s="32" t="s">
        <v>299</v>
      </c>
      <c r="P21"/>
    </row>
    <row r="22" spans="1:16" ht="21" x14ac:dyDescent="0.35">
      <c r="A22" s="125">
        <v>0.51388888888888895</v>
      </c>
      <c r="B22" s="28"/>
      <c r="C22" s="32"/>
      <c r="D22" s="12"/>
      <c r="E22" s="32"/>
      <c r="F22" s="12" t="s">
        <v>124</v>
      </c>
      <c r="G22" s="23" t="s">
        <v>154</v>
      </c>
      <c r="H22" s="12"/>
      <c r="I22" s="12"/>
      <c r="P22"/>
    </row>
    <row r="23" spans="1:16" ht="15.75" thickBot="1" x14ac:dyDescent="0.3">
      <c r="A23" s="1"/>
      <c r="B23" s="1"/>
      <c r="C23" s="1"/>
      <c r="D23" s="1"/>
      <c r="E23" s="1"/>
      <c r="F23" s="1"/>
      <c r="G23" s="1"/>
      <c r="H23" s="1"/>
      <c r="I23" s="1"/>
      <c r="P23"/>
    </row>
    <row r="24" spans="1:16" ht="15.75" thickBot="1" x14ac:dyDescent="0.3">
      <c r="A24" s="123" t="s">
        <v>430</v>
      </c>
      <c r="B24" s="301" t="s">
        <v>435</v>
      </c>
      <c r="C24" s="302"/>
      <c r="D24" s="301" t="s">
        <v>436</v>
      </c>
      <c r="E24" s="302"/>
      <c r="F24" s="301" t="s">
        <v>459</v>
      </c>
      <c r="G24" s="302"/>
      <c r="H24" s="1"/>
      <c r="I24" s="1"/>
      <c r="P24"/>
    </row>
    <row r="25" spans="1:16" ht="21" x14ac:dyDescent="0.25">
      <c r="A25" s="124">
        <v>0.375</v>
      </c>
      <c r="B25" s="12" t="s">
        <v>206</v>
      </c>
      <c r="C25" s="12" t="s">
        <v>244</v>
      </c>
      <c r="D25" s="12" t="s">
        <v>125</v>
      </c>
      <c r="E25" s="12" t="s">
        <v>243</v>
      </c>
      <c r="F25" s="12" t="s">
        <v>207</v>
      </c>
      <c r="G25" s="12" t="s">
        <v>249</v>
      </c>
      <c r="H25" s="1"/>
      <c r="I25" s="1"/>
      <c r="P25"/>
    </row>
    <row r="26" spans="1:16" ht="21" x14ac:dyDescent="0.25">
      <c r="A26" s="125">
        <v>0.3888888888888889</v>
      </c>
      <c r="B26" s="12" t="s">
        <v>126</v>
      </c>
      <c r="C26" s="46" t="s">
        <v>363</v>
      </c>
      <c r="D26" s="23" t="s">
        <v>155</v>
      </c>
      <c r="E26" s="12" t="s">
        <v>244</v>
      </c>
      <c r="F26" s="12" t="s">
        <v>127</v>
      </c>
      <c r="G26" s="12" t="s">
        <v>248</v>
      </c>
      <c r="H26" s="1"/>
      <c r="I26" s="1"/>
      <c r="P26"/>
    </row>
    <row r="27" spans="1:16" ht="21" x14ac:dyDescent="0.35">
      <c r="A27" s="125">
        <v>0.40277777777777773</v>
      </c>
      <c r="B27" s="12" t="s">
        <v>206</v>
      </c>
      <c r="C27" s="12" t="s">
        <v>243</v>
      </c>
      <c r="D27" s="12" t="s">
        <v>125</v>
      </c>
      <c r="E27" s="46" t="s">
        <v>363</v>
      </c>
      <c r="F27" s="12" t="s">
        <v>128</v>
      </c>
      <c r="G27" s="32" t="s">
        <v>300</v>
      </c>
      <c r="H27" s="1"/>
      <c r="I27" s="1"/>
      <c r="P27"/>
    </row>
    <row r="28" spans="1:16" ht="21" x14ac:dyDescent="0.25">
      <c r="A28" s="125">
        <v>0.41666666666666669</v>
      </c>
      <c r="B28" s="12" t="s">
        <v>206</v>
      </c>
      <c r="C28" s="46" t="s">
        <v>363</v>
      </c>
      <c r="D28" s="12" t="s">
        <v>126</v>
      </c>
      <c r="E28" s="12" t="s">
        <v>244</v>
      </c>
      <c r="F28" s="23" t="s">
        <v>156</v>
      </c>
      <c r="G28" s="46" t="s">
        <v>365</v>
      </c>
      <c r="H28" s="1"/>
      <c r="I28" s="1"/>
      <c r="P28"/>
    </row>
    <row r="29" spans="1:16" ht="21" x14ac:dyDescent="0.35">
      <c r="A29" s="125">
        <v>0.43055555555555558</v>
      </c>
      <c r="B29" s="23" t="s">
        <v>155</v>
      </c>
      <c r="C29" s="12" t="s">
        <v>243</v>
      </c>
      <c r="D29" s="12" t="s">
        <v>125</v>
      </c>
      <c r="E29" s="12" t="s">
        <v>244</v>
      </c>
      <c r="F29" s="32" t="s">
        <v>320</v>
      </c>
      <c r="G29" s="46" t="s">
        <v>364</v>
      </c>
      <c r="H29" s="1"/>
      <c r="I29" s="1"/>
      <c r="P29"/>
    </row>
    <row r="30" spans="1:16" ht="21" x14ac:dyDescent="0.25">
      <c r="A30" s="125">
        <v>0.44444444444444442</v>
      </c>
      <c r="B30" s="12" t="s">
        <v>126</v>
      </c>
      <c r="C30" s="12" t="s">
        <v>243</v>
      </c>
      <c r="D30" s="23" t="s">
        <v>155</v>
      </c>
      <c r="E30" s="46" t="s">
        <v>363</v>
      </c>
      <c r="F30" s="12" t="s">
        <v>207</v>
      </c>
      <c r="G30" s="12" t="s">
        <v>248</v>
      </c>
      <c r="H30" s="1"/>
      <c r="I30" s="1"/>
      <c r="P30"/>
    </row>
    <row r="31" spans="1:16" ht="26.25" x14ac:dyDescent="0.25">
      <c r="A31" s="125">
        <v>0.45833333333333331</v>
      </c>
      <c r="B31" s="303" t="s">
        <v>437</v>
      </c>
      <c r="C31" s="304"/>
      <c r="D31" s="304"/>
      <c r="E31" s="304"/>
      <c r="F31" s="304"/>
      <c r="G31" s="304"/>
      <c r="H31" s="1"/>
      <c r="I31" s="1"/>
      <c r="P31"/>
    </row>
    <row r="32" spans="1:16" ht="21" x14ac:dyDescent="0.35">
      <c r="A32" s="125">
        <v>0.4861111111111111</v>
      </c>
      <c r="B32" s="23" t="s">
        <v>155</v>
      </c>
      <c r="C32" s="12" t="s">
        <v>125</v>
      </c>
      <c r="D32" s="12" t="s">
        <v>206</v>
      </c>
      <c r="E32" s="12" t="s">
        <v>126</v>
      </c>
      <c r="F32" s="12" t="s">
        <v>127</v>
      </c>
      <c r="G32" s="32" t="s">
        <v>300</v>
      </c>
      <c r="H32" s="1"/>
      <c r="I32" s="1"/>
      <c r="P32"/>
    </row>
    <row r="33" spans="1:16" ht="21" x14ac:dyDescent="0.35">
      <c r="A33" s="125">
        <v>0.5</v>
      </c>
      <c r="B33" s="12" t="s">
        <v>128</v>
      </c>
      <c r="C33" s="46" t="s">
        <v>365</v>
      </c>
      <c r="D33" s="23" t="s">
        <v>156</v>
      </c>
      <c r="E33" s="46" t="s">
        <v>364</v>
      </c>
      <c r="F33" s="32" t="s">
        <v>320</v>
      </c>
      <c r="G33" s="12" t="s">
        <v>249</v>
      </c>
      <c r="H33" s="1"/>
      <c r="I33" s="1"/>
      <c r="P33"/>
    </row>
    <row r="34" spans="1:16" ht="21" x14ac:dyDescent="0.35">
      <c r="A34" s="125">
        <v>0.51388888888888895</v>
      </c>
      <c r="B34" s="12" t="s">
        <v>207</v>
      </c>
      <c r="C34" s="32" t="s">
        <v>300</v>
      </c>
      <c r="D34" s="12" t="s">
        <v>127</v>
      </c>
      <c r="E34" s="46" t="s">
        <v>365</v>
      </c>
      <c r="F34" s="41"/>
      <c r="G34" s="21"/>
      <c r="H34" s="1"/>
      <c r="I34" s="1"/>
      <c r="P34"/>
    </row>
    <row r="35" spans="1:16" ht="21" x14ac:dyDescent="0.35">
      <c r="A35" s="125">
        <v>0.52777777777777779</v>
      </c>
      <c r="B35" s="12" t="s">
        <v>128</v>
      </c>
      <c r="C35" s="46" t="s">
        <v>364</v>
      </c>
      <c r="D35" s="23" t="s">
        <v>156</v>
      </c>
      <c r="E35" s="12" t="s">
        <v>249</v>
      </c>
      <c r="F35" s="32" t="s">
        <v>320</v>
      </c>
      <c r="G35" s="12" t="s">
        <v>248</v>
      </c>
      <c r="H35" s="1"/>
      <c r="I35" s="1"/>
      <c r="P35"/>
    </row>
    <row r="36" spans="1:16" ht="21" x14ac:dyDescent="0.25">
      <c r="A36" s="127">
        <v>0.54166666666666663</v>
      </c>
      <c r="B36" s="12" t="s">
        <v>207</v>
      </c>
      <c r="C36" s="46" t="s">
        <v>365</v>
      </c>
      <c r="D36" s="12" t="s">
        <v>127</v>
      </c>
      <c r="E36" s="46" t="s">
        <v>364</v>
      </c>
      <c r="F36" s="12" t="s">
        <v>128</v>
      </c>
      <c r="G36" s="12" t="s">
        <v>249</v>
      </c>
      <c r="H36" s="1"/>
      <c r="I36" s="1"/>
      <c r="P36"/>
    </row>
    <row r="37" spans="1:16" ht="21" x14ac:dyDescent="0.35">
      <c r="A37" s="127">
        <v>0.55555555555555558</v>
      </c>
      <c r="B37" s="12"/>
      <c r="C37" s="29"/>
      <c r="D37" s="23" t="s">
        <v>156</v>
      </c>
      <c r="E37" s="12" t="s">
        <v>248</v>
      </c>
      <c r="F37" s="32" t="s">
        <v>320</v>
      </c>
      <c r="G37" s="32" t="s">
        <v>300</v>
      </c>
      <c r="H37" s="1"/>
      <c r="I37" s="1"/>
      <c r="P37"/>
    </row>
    <row r="38" spans="1:16" x14ac:dyDescent="0.25">
      <c r="P38"/>
    </row>
    <row r="39" spans="1:16" x14ac:dyDescent="0.25">
      <c r="P39"/>
    </row>
    <row r="40" spans="1:16" x14ac:dyDescent="0.25">
      <c r="P40"/>
    </row>
    <row r="41" spans="1:16" x14ac:dyDescent="0.25">
      <c r="P41"/>
    </row>
    <row r="42" spans="1:16" x14ac:dyDescent="0.25">
      <c r="P42"/>
    </row>
    <row r="43" spans="1:16" x14ac:dyDescent="0.25">
      <c r="P43"/>
    </row>
    <row r="44" spans="1:16" x14ac:dyDescent="0.25">
      <c r="P44"/>
    </row>
    <row r="45" spans="1:16" x14ac:dyDescent="0.25">
      <c r="P45"/>
    </row>
    <row r="46" spans="1:16" x14ac:dyDescent="0.25">
      <c r="P46"/>
    </row>
  </sheetData>
  <mergeCells count="9">
    <mergeCell ref="B31:G31"/>
    <mergeCell ref="B12:C12"/>
    <mergeCell ref="D12:E12"/>
    <mergeCell ref="F12:G12"/>
    <mergeCell ref="H12:I12"/>
    <mergeCell ref="B19:I19"/>
    <mergeCell ref="B24:C24"/>
    <mergeCell ref="D24:E24"/>
    <mergeCell ref="F24:G24"/>
  </mergeCells>
  <conditionalFormatting sqref="B31">
    <cfRule type="duplicateValues" dxfId="2277" priority="1307"/>
  </conditionalFormatting>
  <conditionalFormatting sqref="H22:I22">
    <cfRule type="duplicateValues" dxfId="2276" priority="1017"/>
    <cfRule type="containsBlanks" dxfId="2275" priority="1018">
      <formula>LEN(TRIM(H22))=0</formula>
    </cfRule>
  </conditionalFormatting>
  <conditionalFormatting sqref="B22">
    <cfRule type="duplicateValues" dxfId="2274" priority="1007"/>
    <cfRule type="containsBlanks" dxfId="2273" priority="1008">
      <formula>LEN(TRIM(B22))=0</formula>
    </cfRule>
  </conditionalFormatting>
  <conditionalFormatting sqref="C22">
    <cfRule type="duplicateValues" dxfId="2272" priority="1005"/>
    <cfRule type="containsBlanks" dxfId="2271" priority="1006">
      <formula>LEN(TRIM(C22))=0</formula>
    </cfRule>
  </conditionalFormatting>
  <conditionalFormatting sqref="D22">
    <cfRule type="duplicateValues" dxfId="2270" priority="923"/>
    <cfRule type="containsBlanks" dxfId="2269" priority="924">
      <formula>LEN(TRIM(D22))=0</formula>
    </cfRule>
  </conditionalFormatting>
  <conditionalFormatting sqref="E22">
    <cfRule type="duplicateValues" dxfId="2268" priority="921"/>
    <cfRule type="containsBlanks" dxfId="2267" priority="922">
      <formula>LEN(TRIM(E22))=0</formula>
    </cfRule>
  </conditionalFormatting>
  <conditionalFormatting sqref="F34">
    <cfRule type="duplicateValues" dxfId="2266" priority="891"/>
    <cfRule type="containsBlanks" dxfId="2265" priority="892">
      <formula>LEN(TRIM(F34))=0</formula>
    </cfRule>
  </conditionalFormatting>
  <conditionalFormatting sqref="G34">
    <cfRule type="duplicateValues" dxfId="2264" priority="889"/>
    <cfRule type="containsBlanks" dxfId="2263" priority="890">
      <formula>LEN(TRIM(G34))=0</formula>
    </cfRule>
  </conditionalFormatting>
  <conditionalFormatting sqref="D14">
    <cfRule type="duplicateValues" dxfId="2262" priority="871"/>
    <cfRule type="containsBlanks" dxfId="2261" priority="872">
      <formula>LEN(TRIM(D14))=0</formula>
    </cfRule>
  </conditionalFormatting>
  <conditionalFormatting sqref="E14">
    <cfRule type="duplicateValues" dxfId="2260" priority="869"/>
    <cfRule type="containsBlanks" dxfId="2259" priority="870">
      <formula>LEN(TRIM(E14))=0</formula>
    </cfRule>
  </conditionalFormatting>
  <conditionalFormatting sqref="D16">
    <cfRule type="duplicateValues" dxfId="2258" priority="855"/>
    <cfRule type="containsBlanks" dxfId="2257" priority="856">
      <formula>LEN(TRIM(D16))=0</formula>
    </cfRule>
  </conditionalFormatting>
  <conditionalFormatting sqref="E16">
    <cfRule type="duplicateValues" dxfId="2256" priority="853"/>
    <cfRule type="containsBlanks" dxfId="2255" priority="854">
      <formula>LEN(TRIM(E16))=0</formula>
    </cfRule>
  </conditionalFormatting>
  <conditionalFormatting sqref="D18">
    <cfRule type="duplicateValues" dxfId="2254" priority="831"/>
    <cfRule type="containsBlanks" dxfId="2253" priority="832">
      <formula>LEN(TRIM(D18))=0</formula>
    </cfRule>
  </conditionalFormatting>
  <conditionalFormatting sqref="E18">
    <cfRule type="duplicateValues" dxfId="2252" priority="829"/>
    <cfRule type="containsBlanks" dxfId="2251" priority="830">
      <formula>LEN(TRIM(E18))=0</formula>
    </cfRule>
  </conditionalFormatting>
  <conditionalFormatting sqref="B37">
    <cfRule type="duplicateValues" dxfId="2250" priority="609"/>
    <cfRule type="containsBlanks" dxfId="2249" priority="610">
      <formula>LEN(TRIM(B37))=0</formula>
    </cfRule>
  </conditionalFormatting>
  <conditionalFormatting sqref="C37">
    <cfRule type="duplicateValues" dxfId="2248" priority="607"/>
    <cfRule type="containsBlanks" dxfId="2247" priority="608">
      <formula>LEN(TRIM(C37))=0</formula>
    </cfRule>
  </conditionalFormatting>
  <conditionalFormatting sqref="C37">
    <cfRule type="duplicateValues" dxfId="2246" priority="605"/>
    <cfRule type="containsBlanks" dxfId="2245" priority="606">
      <formula>LEN(TRIM(C37))=0</formula>
    </cfRule>
  </conditionalFormatting>
  <conditionalFormatting sqref="K3 M5 O5 Q5">
    <cfRule type="duplicateValues" dxfId="2244" priority="591"/>
    <cfRule type="containsBlanks" dxfId="2243" priority="592">
      <formula>LEN(TRIM(K3))=0</formula>
    </cfRule>
  </conditionalFormatting>
  <conditionalFormatting sqref="K4 M6 Q6">
    <cfRule type="duplicateValues" dxfId="2242" priority="589"/>
    <cfRule type="containsBlanks" dxfId="2241" priority="590">
      <formula>LEN(TRIM(K4))=0</formula>
    </cfRule>
  </conditionalFormatting>
  <conditionalFormatting sqref="M2 O2 Q2">
    <cfRule type="duplicateValues" dxfId="2240" priority="1312"/>
    <cfRule type="containsBlanks" dxfId="2239" priority="1313">
      <formula>LEN(TRIM(M2))=0</formula>
    </cfRule>
  </conditionalFormatting>
  <conditionalFormatting sqref="K2 M3:M4 O3:O4 Q3:Q4">
    <cfRule type="duplicateValues" dxfId="2238" priority="1316"/>
    <cfRule type="containsBlanks" dxfId="2237" priority="1317">
      <formula>LEN(TRIM(K2))=0</formula>
    </cfRule>
  </conditionalFormatting>
  <conditionalFormatting sqref="K5 M7 O6 Q7:Q8">
    <cfRule type="duplicateValues" dxfId="2236" priority="1324"/>
    <cfRule type="containsBlanks" dxfId="2235" priority="1325">
      <formula>LEN(TRIM(K5))=0</formula>
    </cfRule>
  </conditionalFormatting>
  <conditionalFormatting sqref="Q9 M8">
    <cfRule type="duplicateValues" dxfId="2234" priority="1328"/>
    <cfRule type="containsBlanks" dxfId="2233" priority="1329">
      <formula>LEN(TRIM(M8))=0</formula>
    </cfRule>
  </conditionalFormatting>
  <conditionalFormatting sqref="K6:K7">
    <cfRule type="duplicateValues" dxfId="2232" priority="583"/>
    <cfRule type="containsBlanks" dxfId="2231" priority="584">
      <formula>LEN(TRIM(K6))=0</formula>
    </cfRule>
  </conditionalFormatting>
  <conditionalFormatting sqref="M9:M10">
    <cfRule type="duplicateValues" dxfId="2230" priority="581"/>
    <cfRule type="containsBlanks" dxfId="2229" priority="582">
      <formula>LEN(TRIM(M9))=0</formula>
    </cfRule>
  </conditionalFormatting>
  <conditionalFormatting sqref="O7:O8">
    <cfRule type="duplicateValues" dxfId="2228" priority="579"/>
    <cfRule type="containsBlanks" dxfId="2227" priority="580">
      <formula>LEN(TRIM(O7))=0</formula>
    </cfRule>
  </conditionalFormatting>
  <conditionalFormatting sqref="Q10:Q11">
    <cfRule type="duplicateValues" dxfId="2226" priority="577"/>
    <cfRule type="containsBlanks" dxfId="2225" priority="578">
      <formula>LEN(TRIM(Q10))=0</formula>
    </cfRule>
  </conditionalFormatting>
  <conditionalFormatting sqref="B13">
    <cfRule type="duplicateValues" dxfId="2224" priority="517"/>
    <cfRule type="containsBlanks" dxfId="2223" priority="518">
      <formula>LEN(TRIM(B13))=0</formula>
    </cfRule>
  </conditionalFormatting>
  <conditionalFormatting sqref="C13">
    <cfRule type="duplicateValues" dxfId="2222" priority="515"/>
    <cfRule type="containsBlanks" dxfId="2221" priority="516">
      <formula>LEN(TRIM(C13))=0</formula>
    </cfRule>
  </conditionalFormatting>
  <conditionalFormatting sqref="D13">
    <cfRule type="duplicateValues" dxfId="2220" priority="513"/>
    <cfRule type="containsBlanks" dxfId="2219" priority="514">
      <formula>LEN(TRIM(D13))=0</formula>
    </cfRule>
  </conditionalFormatting>
  <conditionalFormatting sqref="E13">
    <cfRule type="duplicateValues" dxfId="2218" priority="511"/>
    <cfRule type="containsBlanks" dxfId="2217" priority="512">
      <formula>LEN(TRIM(E13))=0</formula>
    </cfRule>
  </conditionalFormatting>
  <conditionalFormatting sqref="B14">
    <cfRule type="duplicateValues" dxfId="2216" priority="509"/>
    <cfRule type="containsBlanks" dxfId="2215" priority="510">
      <formula>LEN(TRIM(B14))=0</formula>
    </cfRule>
  </conditionalFormatting>
  <conditionalFormatting sqref="C14">
    <cfRule type="duplicateValues" dxfId="2214" priority="507"/>
    <cfRule type="containsBlanks" dxfId="2213" priority="508">
      <formula>LEN(TRIM(C14))=0</formula>
    </cfRule>
  </conditionalFormatting>
  <conditionalFormatting sqref="B15">
    <cfRule type="duplicateValues" dxfId="2212" priority="505"/>
    <cfRule type="containsBlanks" dxfId="2211" priority="506">
      <formula>LEN(TRIM(B15))=0</formula>
    </cfRule>
  </conditionalFormatting>
  <conditionalFormatting sqref="C15">
    <cfRule type="duplicateValues" dxfId="2210" priority="503"/>
    <cfRule type="containsBlanks" dxfId="2209" priority="504">
      <formula>LEN(TRIM(C15))=0</formula>
    </cfRule>
  </conditionalFormatting>
  <conditionalFormatting sqref="D15">
    <cfRule type="duplicateValues" dxfId="2208" priority="501"/>
    <cfRule type="containsBlanks" dxfId="2207" priority="502">
      <formula>LEN(TRIM(D15))=0</formula>
    </cfRule>
  </conditionalFormatting>
  <conditionalFormatting sqref="E15">
    <cfRule type="duplicateValues" dxfId="2206" priority="499"/>
    <cfRule type="containsBlanks" dxfId="2205" priority="500">
      <formula>LEN(TRIM(E15))=0</formula>
    </cfRule>
  </conditionalFormatting>
  <conditionalFormatting sqref="B16">
    <cfRule type="duplicateValues" dxfId="2204" priority="497"/>
    <cfRule type="containsBlanks" dxfId="2203" priority="498">
      <formula>LEN(TRIM(B16))=0</formula>
    </cfRule>
  </conditionalFormatting>
  <conditionalFormatting sqref="C16">
    <cfRule type="duplicateValues" dxfId="2202" priority="495"/>
    <cfRule type="containsBlanks" dxfId="2201" priority="496">
      <formula>LEN(TRIM(C16))=0</formula>
    </cfRule>
  </conditionalFormatting>
  <conditionalFormatting sqref="B17">
    <cfRule type="duplicateValues" dxfId="2200" priority="493"/>
    <cfRule type="containsBlanks" dxfId="2199" priority="494">
      <formula>LEN(TRIM(B17))=0</formula>
    </cfRule>
  </conditionalFormatting>
  <conditionalFormatting sqref="C17">
    <cfRule type="duplicateValues" dxfId="2198" priority="491"/>
    <cfRule type="containsBlanks" dxfId="2197" priority="492">
      <formula>LEN(TRIM(C17))=0</formula>
    </cfRule>
  </conditionalFormatting>
  <conditionalFormatting sqref="D17">
    <cfRule type="duplicateValues" dxfId="2196" priority="489"/>
    <cfRule type="containsBlanks" dxfId="2195" priority="490">
      <formula>LEN(TRIM(D17))=0</formula>
    </cfRule>
  </conditionalFormatting>
  <conditionalFormatting sqref="E17">
    <cfRule type="duplicateValues" dxfId="2194" priority="487"/>
    <cfRule type="containsBlanks" dxfId="2193" priority="488">
      <formula>LEN(TRIM(E17))=0</formula>
    </cfRule>
  </conditionalFormatting>
  <conditionalFormatting sqref="B18">
    <cfRule type="duplicateValues" dxfId="2192" priority="485"/>
    <cfRule type="containsBlanks" dxfId="2191" priority="486">
      <formula>LEN(TRIM(B18))=0</formula>
    </cfRule>
  </conditionalFormatting>
  <conditionalFormatting sqref="C18">
    <cfRule type="duplicateValues" dxfId="2190" priority="483"/>
    <cfRule type="containsBlanks" dxfId="2189" priority="484">
      <formula>LEN(TRIM(C18))=0</formula>
    </cfRule>
  </conditionalFormatting>
  <conditionalFormatting sqref="B20">
    <cfRule type="duplicateValues" dxfId="2188" priority="481"/>
    <cfRule type="containsBlanks" dxfId="2187" priority="482">
      <formula>LEN(TRIM(B20))=0</formula>
    </cfRule>
  </conditionalFormatting>
  <conditionalFormatting sqref="C20">
    <cfRule type="duplicateValues" dxfId="2186" priority="479"/>
    <cfRule type="containsBlanks" dxfId="2185" priority="480">
      <formula>LEN(TRIM(C20))=0</formula>
    </cfRule>
  </conditionalFormatting>
  <conditionalFormatting sqref="D20">
    <cfRule type="duplicateValues" dxfId="2184" priority="477"/>
    <cfRule type="containsBlanks" dxfId="2183" priority="478">
      <formula>LEN(TRIM(D20))=0</formula>
    </cfRule>
  </conditionalFormatting>
  <conditionalFormatting sqref="E20">
    <cfRule type="duplicateValues" dxfId="2182" priority="475"/>
    <cfRule type="containsBlanks" dxfId="2181" priority="476">
      <formula>LEN(TRIM(E20))=0</formula>
    </cfRule>
  </conditionalFormatting>
  <conditionalFormatting sqref="B21">
    <cfRule type="duplicateValues" dxfId="2180" priority="473"/>
    <cfRule type="containsBlanks" dxfId="2179" priority="474">
      <formula>LEN(TRIM(B21))=0</formula>
    </cfRule>
  </conditionalFormatting>
  <conditionalFormatting sqref="C21">
    <cfRule type="duplicateValues" dxfId="2178" priority="471"/>
    <cfRule type="containsBlanks" dxfId="2177" priority="472">
      <formula>LEN(TRIM(C21))=0</formula>
    </cfRule>
  </conditionalFormatting>
  <conditionalFormatting sqref="F13">
    <cfRule type="duplicateValues" dxfId="2176" priority="389"/>
    <cfRule type="containsBlanks" dxfId="2175" priority="390">
      <formula>LEN(TRIM(F13))=0</formula>
    </cfRule>
  </conditionalFormatting>
  <conditionalFormatting sqref="G13">
    <cfRule type="duplicateValues" dxfId="2174" priority="387"/>
    <cfRule type="containsBlanks" dxfId="2173" priority="388">
      <formula>LEN(TRIM(G13))=0</formula>
    </cfRule>
  </conditionalFormatting>
  <conditionalFormatting sqref="H13">
    <cfRule type="duplicateValues" dxfId="2172" priority="385"/>
    <cfRule type="containsBlanks" dxfId="2171" priority="386">
      <formula>LEN(TRIM(H13))=0</formula>
    </cfRule>
  </conditionalFormatting>
  <conditionalFormatting sqref="I13">
    <cfRule type="duplicateValues" dxfId="2170" priority="383"/>
    <cfRule type="containsBlanks" dxfId="2169" priority="384">
      <formula>LEN(TRIM(I13))=0</formula>
    </cfRule>
  </conditionalFormatting>
  <conditionalFormatting sqref="F14">
    <cfRule type="duplicateValues" dxfId="2168" priority="381"/>
    <cfRule type="containsBlanks" dxfId="2167" priority="382">
      <formula>LEN(TRIM(F14))=0</formula>
    </cfRule>
  </conditionalFormatting>
  <conditionalFormatting sqref="G14">
    <cfRule type="duplicateValues" dxfId="2166" priority="379"/>
    <cfRule type="containsBlanks" dxfId="2165" priority="380">
      <formula>LEN(TRIM(G14))=0</formula>
    </cfRule>
  </conditionalFormatting>
  <conditionalFormatting sqref="H14">
    <cfRule type="duplicateValues" dxfId="2164" priority="377"/>
    <cfRule type="containsBlanks" dxfId="2163" priority="378">
      <formula>LEN(TRIM(H14))=0</formula>
    </cfRule>
  </conditionalFormatting>
  <conditionalFormatting sqref="I14">
    <cfRule type="duplicateValues" dxfId="2162" priority="375"/>
    <cfRule type="containsBlanks" dxfId="2161" priority="376">
      <formula>LEN(TRIM(I14))=0</formula>
    </cfRule>
  </conditionalFormatting>
  <conditionalFormatting sqref="F15">
    <cfRule type="duplicateValues" dxfId="2160" priority="373"/>
    <cfRule type="containsBlanks" dxfId="2159" priority="374">
      <formula>LEN(TRIM(F15))=0</formula>
    </cfRule>
  </conditionalFormatting>
  <conditionalFormatting sqref="G15">
    <cfRule type="duplicateValues" dxfId="2158" priority="371"/>
    <cfRule type="containsBlanks" dxfId="2157" priority="372">
      <formula>LEN(TRIM(G15))=0</formula>
    </cfRule>
  </conditionalFormatting>
  <conditionalFormatting sqref="H15">
    <cfRule type="duplicateValues" dxfId="2156" priority="369"/>
    <cfRule type="containsBlanks" dxfId="2155" priority="370">
      <formula>LEN(TRIM(H15))=0</formula>
    </cfRule>
  </conditionalFormatting>
  <conditionalFormatting sqref="I15">
    <cfRule type="duplicateValues" dxfId="2154" priority="367"/>
    <cfRule type="containsBlanks" dxfId="2153" priority="368">
      <formula>LEN(TRIM(I15))=0</formula>
    </cfRule>
  </conditionalFormatting>
  <conditionalFormatting sqref="F16">
    <cfRule type="duplicateValues" dxfId="2152" priority="365"/>
    <cfRule type="containsBlanks" dxfId="2151" priority="366">
      <formula>LEN(TRIM(F16))=0</formula>
    </cfRule>
  </conditionalFormatting>
  <conditionalFormatting sqref="G16">
    <cfRule type="duplicateValues" dxfId="2150" priority="363"/>
    <cfRule type="containsBlanks" dxfId="2149" priority="364">
      <formula>LEN(TRIM(G16))=0</formula>
    </cfRule>
  </conditionalFormatting>
  <conditionalFormatting sqref="H16">
    <cfRule type="duplicateValues" dxfId="2148" priority="361"/>
    <cfRule type="containsBlanks" dxfId="2147" priority="362">
      <formula>LEN(TRIM(H16))=0</formula>
    </cfRule>
  </conditionalFormatting>
  <conditionalFormatting sqref="I16">
    <cfRule type="duplicateValues" dxfId="2146" priority="359"/>
    <cfRule type="containsBlanks" dxfId="2145" priority="360">
      <formula>LEN(TRIM(I16))=0</formula>
    </cfRule>
  </conditionalFormatting>
  <conditionalFormatting sqref="F17">
    <cfRule type="duplicateValues" dxfId="2144" priority="357"/>
    <cfRule type="containsBlanks" dxfId="2143" priority="358">
      <formula>LEN(TRIM(F17))=0</formula>
    </cfRule>
  </conditionalFormatting>
  <conditionalFormatting sqref="G17">
    <cfRule type="duplicateValues" dxfId="2142" priority="355"/>
    <cfRule type="containsBlanks" dxfId="2141" priority="356">
      <formula>LEN(TRIM(G17))=0</formula>
    </cfRule>
  </conditionalFormatting>
  <conditionalFormatting sqref="H17">
    <cfRule type="duplicateValues" dxfId="2140" priority="353"/>
    <cfRule type="containsBlanks" dxfId="2139" priority="354">
      <formula>LEN(TRIM(H17))=0</formula>
    </cfRule>
  </conditionalFormatting>
  <conditionalFormatting sqref="I17">
    <cfRule type="duplicateValues" dxfId="2138" priority="351"/>
    <cfRule type="containsBlanks" dxfId="2137" priority="352">
      <formula>LEN(TRIM(I17))=0</formula>
    </cfRule>
  </conditionalFormatting>
  <conditionalFormatting sqref="F18">
    <cfRule type="duplicateValues" dxfId="2136" priority="349"/>
    <cfRule type="containsBlanks" dxfId="2135" priority="350">
      <formula>LEN(TRIM(F18))=0</formula>
    </cfRule>
  </conditionalFormatting>
  <conditionalFormatting sqref="G18">
    <cfRule type="duplicateValues" dxfId="2134" priority="347"/>
    <cfRule type="containsBlanks" dxfId="2133" priority="348">
      <formula>LEN(TRIM(G18))=0</formula>
    </cfRule>
  </conditionalFormatting>
  <conditionalFormatting sqref="H18">
    <cfRule type="duplicateValues" dxfId="2132" priority="345"/>
    <cfRule type="containsBlanks" dxfId="2131" priority="346">
      <formula>LEN(TRIM(H18))=0</formula>
    </cfRule>
  </conditionalFormatting>
  <conditionalFormatting sqref="I18">
    <cfRule type="duplicateValues" dxfId="2130" priority="343"/>
    <cfRule type="containsBlanks" dxfId="2129" priority="344">
      <formula>LEN(TRIM(I18))=0</formula>
    </cfRule>
  </conditionalFormatting>
  <conditionalFormatting sqref="F20">
    <cfRule type="duplicateValues" dxfId="2128" priority="341"/>
    <cfRule type="containsBlanks" dxfId="2127" priority="342">
      <formula>LEN(TRIM(F20))=0</formula>
    </cfRule>
  </conditionalFormatting>
  <conditionalFormatting sqref="G20">
    <cfRule type="duplicateValues" dxfId="2126" priority="339"/>
    <cfRule type="containsBlanks" dxfId="2125" priority="340">
      <formula>LEN(TRIM(G20))=0</formula>
    </cfRule>
  </conditionalFormatting>
  <conditionalFormatting sqref="H20">
    <cfRule type="duplicateValues" dxfId="2124" priority="337"/>
    <cfRule type="containsBlanks" dxfId="2123" priority="338">
      <formula>LEN(TRIM(H20))=0</formula>
    </cfRule>
  </conditionalFormatting>
  <conditionalFormatting sqref="I20">
    <cfRule type="duplicateValues" dxfId="2122" priority="335"/>
    <cfRule type="containsBlanks" dxfId="2121" priority="336">
      <formula>LEN(TRIM(I20))=0</formula>
    </cfRule>
  </conditionalFormatting>
  <conditionalFormatting sqref="G21">
    <cfRule type="duplicateValues" dxfId="2120" priority="331"/>
    <cfRule type="containsBlanks" dxfId="2119" priority="332">
      <formula>LEN(TRIM(G21))=0</formula>
    </cfRule>
  </conditionalFormatting>
  <conditionalFormatting sqref="H21">
    <cfRule type="duplicateValues" dxfId="2118" priority="329"/>
    <cfRule type="containsBlanks" dxfId="2117" priority="330">
      <formula>LEN(TRIM(H21))=0</formula>
    </cfRule>
  </conditionalFormatting>
  <conditionalFormatting sqref="I21">
    <cfRule type="duplicateValues" dxfId="2116" priority="327"/>
    <cfRule type="containsBlanks" dxfId="2115" priority="328">
      <formula>LEN(TRIM(I21))=0</formula>
    </cfRule>
  </conditionalFormatting>
  <conditionalFormatting sqref="B25">
    <cfRule type="duplicateValues" dxfId="2114" priority="261"/>
    <cfRule type="containsBlanks" dxfId="2113" priority="262">
      <formula>LEN(TRIM(B25))=0</formula>
    </cfRule>
  </conditionalFormatting>
  <conditionalFormatting sqref="C25">
    <cfRule type="duplicateValues" dxfId="2112" priority="259"/>
    <cfRule type="containsBlanks" dxfId="2111" priority="260">
      <formula>LEN(TRIM(C25))=0</formula>
    </cfRule>
  </conditionalFormatting>
  <conditionalFormatting sqref="D25">
    <cfRule type="duplicateValues" dxfId="2110" priority="257"/>
    <cfRule type="containsBlanks" dxfId="2109" priority="258">
      <formula>LEN(TRIM(D25))=0</formula>
    </cfRule>
  </conditionalFormatting>
  <conditionalFormatting sqref="E25">
    <cfRule type="duplicateValues" dxfId="2108" priority="255"/>
    <cfRule type="containsBlanks" dxfId="2107" priority="256">
      <formula>LEN(TRIM(E25))=0</formula>
    </cfRule>
  </conditionalFormatting>
  <conditionalFormatting sqref="B26">
    <cfRule type="duplicateValues" dxfId="2106" priority="253"/>
    <cfRule type="containsBlanks" dxfId="2105" priority="254">
      <formula>LEN(TRIM(B26))=0</formula>
    </cfRule>
  </conditionalFormatting>
  <conditionalFormatting sqref="C26">
    <cfRule type="duplicateValues" dxfId="2104" priority="251"/>
    <cfRule type="containsBlanks" dxfId="2103" priority="252">
      <formula>LEN(TRIM(C26))=0</formula>
    </cfRule>
  </conditionalFormatting>
  <conditionalFormatting sqref="D26">
    <cfRule type="duplicateValues" dxfId="2102" priority="249"/>
    <cfRule type="containsBlanks" dxfId="2101" priority="250">
      <formula>LEN(TRIM(D26))=0</formula>
    </cfRule>
  </conditionalFormatting>
  <conditionalFormatting sqref="E26">
    <cfRule type="duplicateValues" dxfId="2100" priority="247"/>
    <cfRule type="containsBlanks" dxfId="2099" priority="248">
      <formula>LEN(TRIM(E26))=0</formula>
    </cfRule>
  </conditionalFormatting>
  <conditionalFormatting sqref="B27">
    <cfRule type="duplicateValues" dxfId="2098" priority="245"/>
    <cfRule type="containsBlanks" dxfId="2097" priority="246">
      <formula>LEN(TRIM(B27))=0</formula>
    </cfRule>
  </conditionalFormatting>
  <conditionalFormatting sqref="C27">
    <cfRule type="duplicateValues" dxfId="2096" priority="243"/>
    <cfRule type="containsBlanks" dxfId="2095" priority="244">
      <formula>LEN(TRIM(C27))=0</formula>
    </cfRule>
  </conditionalFormatting>
  <conditionalFormatting sqref="D27">
    <cfRule type="duplicateValues" dxfId="2094" priority="241"/>
    <cfRule type="containsBlanks" dxfId="2093" priority="242">
      <formula>LEN(TRIM(D27))=0</formula>
    </cfRule>
  </conditionalFormatting>
  <conditionalFormatting sqref="E27">
    <cfRule type="duplicateValues" dxfId="2092" priority="239"/>
    <cfRule type="containsBlanks" dxfId="2091" priority="240">
      <formula>LEN(TRIM(E27))=0</formula>
    </cfRule>
  </conditionalFormatting>
  <conditionalFormatting sqref="D28">
    <cfRule type="duplicateValues" dxfId="2090" priority="233"/>
    <cfRule type="containsBlanks" dxfId="2089" priority="234">
      <formula>LEN(TRIM(D28))=0</formula>
    </cfRule>
  </conditionalFormatting>
  <conditionalFormatting sqref="E28">
    <cfRule type="duplicateValues" dxfId="2088" priority="231"/>
    <cfRule type="containsBlanks" dxfId="2087" priority="232">
      <formula>LEN(TRIM(E28))=0</formula>
    </cfRule>
  </conditionalFormatting>
  <conditionalFormatting sqref="B28">
    <cfRule type="duplicateValues" dxfId="2086" priority="229"/>
    <cfRule type="containsBlanks" dxfId="2085" priority="230">
      <formula>LEN(TRIM(B28))=0</formula>
    </cfRule>
  </conditionalFormatting>
  <conditionalFormatting sqref="C28">
    <cfRule type="duplicateValues" dxfId="2084" priority="227"/>
    <cfRule type="containsBlanks" dxfId="2083" priority="228">
      <formula>LEN(TRIM(C28))=0</formula>
    </cfRule>
  </conditionalFormatting>
  <conditionalFormatting sqref="B29">
    <cfRule type="duplicateValues" dxfId="2082" priority="225"/>
    <cfRule type="containsBlanks" dxfId="2081" priority="226">
      <formula>LEN(TRIM(B29))=0</formula>
    </cfRule>
  </conditionalFormatting>
  <conditionalFormatting sqref="C29">
    <cfRule type="duplicateValues" dxfId="2080" priority="223"/>
    <cfRule type="containsBlanks" dxfId="2079" priority="224">
      <formula>LEN(TRIM(C29))=0</formula>
    </cfRule>
  </conditionalFormatting>
  <conditionalFormatting sqref="D29">
    <cfRule type="duplicateValues" dxfId="2078" priority="221"/>
    <cfRule type="containsBlanks" dxfId="2077" priority="222">
      <formula>LEN(TRIM(D29))=0</formula>
    </cfRule>
  </conditionalFormatting>
  <conditionalFormatting sqref="E29">
    <cfRule type="duplicateValues" dxfId="2076" priority="219"/>
    <cfRule type="containsBlanks" dxfId="2075" priority="220">
      <formula>LEN(TRIM(E29))=0</formula>
    </cfRule>
  </conditionalFormatting>
  <conditionalFormatting sqref="B30">
    <cfRule type="duplicateValues" dxfId="2074" priority="217"/>
    <cfRule type="containsBlanks" dxfId="2073" priority="218">
      <formula>LEN(TRIM(B30))=0</formula>
    </cfRule>
  </conditionalFormatting>
  <conditionalFormatting sqref="C30">
    <cfRule type="duplicateValues" dxfId="2072" priority="215"/>
    <cfRule type="containsBlanks" dxfId="2071" priority="216">
      <formula>LEN(TRIM(C30))=0</formula>
    </cfRule>
  </conditionalFormatting>
  <conditionalFormatting sqref="D30">
    <cfRule type="duplicateValues" dxfId="2070" priority="213"/>
    <cfRule type="containsBlanks" dxfId="2069" priority="214">
      <formula>LEN(TRIM(D30))=0</formula>
    </cfRule>
  </conditionalFormatting>
  <conditionalFormatting sqref="E30">
    <cfRule type="duplicateValues" dxfId="2068" priority="211"/>
    <cfRule type="containsBlanks" dxfId="2067" priority="212">
      <formula>LEN(TRIM(E30))=0</formula>
    </cfRule>
  </conditionalFormatting>
  <conditionalFormatting sqref="B32">
    <cfRule type="duplicateValues" dxfId="2066" priority="201"/>
    <cfRule type="containsBlanks" dxfId="2065" priority="202">
      <formula>LEN(TRIM(B32))=0</formula>
    </cfRule>
  </conditionalFormatting>
  <conditionalFormatting sqref="C32">
    <cfRule type="duplicateValues" dxfId="2064" priority="199"/>
    <cfRule type="containsBlanks" dxfId="2063" priority="200">
      <formula>LEN(TRIM(C32))=0</formula>
    </cfRule>
  </conditionalFormatting>
  <conditionalFormatting sqref="D32">
    <cfRule type="duplicateValues" dxfId="2062" priority="197"/>
    <cfRule type="containsBlanks" dxfId="2061" priority="198">
      <formula>LEN(TRIM(D32))=0</formula>
    </cfRule>
  </conditionalFormatting>
  <conditionalFormatting sqref="E32">
    <cfRule type="duplicateValues" dxfId="2060" priority="195"/>
    <cfRule type="containsBlanks" dxfId="2059" priority="196">
      <formula>LEN(TRIM(E32))=0</formula>
    </cfRule>
  </conditionalFormatting>
  <conditionalFormatting sqref="F25">
    <cfRule type="duplicateValues" dxfId="2058" priority="109"/>
    <cfRule type="containsBlanks" dxfId="2057" priority="110">
      <formula>LEN(TRIM(F25))=0</formula>
    </cfRule>
  </conditionalFormatting>
  <conditionalFormatting sqref="G25">
    <cfRule type="duplicateValues" dxfId="2056" priority="107"/>
    <cfRule type="containsBlanks" dxfId="2055" priority="108">
      <formula>LEN(TRIM(G25))=0</formula>
    </cfRule>
  </conditionalFormatting>
  <conditionalFormatting sqref="F26">
    <cfRule type="duplicateValues" dxfId="2054" priority="105"/>
    <cfRule type="containsBlanks" dxfId="2053" priority="106">
      <formula>LEN(TRIM(F26))=0</formula>
    </cfRule>
  </conditionalFormatting>
  <conditionalFormatting sqref="G26">
    <cfRule type="duplicateValues" dxfId="2052" priority="103"/>
    <cfRule type="containsBlanks" dxfId="2051" priority="104">
      <formula>LEN(TRIM(G26))=0</formula>
    </cfRule>
  </conditionalFormatting>
  <conditionalFormatting sqref="F27">
    <cfRule type="duplicateValues" dxfId="2050" priority="97"/>
    <cfRule type="containsBlanks" dxfId="2049" priority="98">
      <formula>LEN(TRIM(F27))=0</formula>
    </cfRule>
  </conditionalFormatting>
  <conditionalFormatting sqref="G27">
    <cfRule type="duplicateValues" dxfId="2048" priority="95"/>
    <cfRule type="containsBlanks" dxfId="2047" priority="96">
      <formula>LEN(TRIM(G27))=0</formula>
    </cfRule>
  </conditionalFormatting>
  <conditionalFormatting sqref="F28">
    <cfRule type="duplicateValues" dxfId="2046" priority="93"/>
    <cfRule type="containsBlanks" dxfId="2045" priority="94">
      <formula>LEN(TRIM(F28))=0</formula>
    </cfRule>
  </conditionalFormatting>
  <conditionalFormatting sqref="G28">
    <cfRule type="duplicateValues" dxfId="2044" priority="91"/>
    <cfRule type="containsBlanks" dxfId="2043" priority="92">
      <formula>LEN(TRIM(G28))=0</formula>
    </cfRule>
  </conditionalFormatting>
  <conditionalFormatting sqref="F29">
    <cfRule type="duplicateValues" dxfId="2042" priority="89"/>
    <cfRule type="containsBlanks" dxfId="2041" priority="90">
      <formula>LEN(TRIM(F29))=0</formula>
    </cfRule>
  </conditionalFormatting>
  <conditionalFormatting sqref="G29">
    <cfRule type="duplicateValues" dxfId="2040" priority="87"/>
    <cfRule type="containsBlanks" dxfId="2039" priority="88">
      <formula>LEN(TRIM(G29))=0</formula>
    </cfRule>
  </conditionalFormatting>
  <conditionalFormatting sqref="F30">
    <cfRule type="duplicateValues" dxfId="2038" priority="85"/>
    <cfRule type="containsBlanks" dxfId="2037" priority="86">
      <formula>LEN(TRIM(F30))=0</formula>
    </cfRule>
  </conditionalFormatting>
  <conditionalFormatting sqref="G30">
    <cfRule type="duplicateValues" dxfId="2036" priority="83"/>
    <cfRule type="containsBlanks" dxfId="2035" priority="84">
      <formula>LEN(TRIM(G30))=0</formula>
    </cfRule>
  </conditionalFormatting>
  <conditionalFormatting sqref="F32">
    <cfRule type="duplicateValues" dxfId="2034" priority="81"/>
    <cfRule type="containsBlanks" dxfId="2033" priority="82">
      <formula>LEN(TRIM(F32))=0</formula>
    </cfRule>
  </conditionalFormatting>
  <conditionalFormatting sqref="G32">
    <cfRule type="duplicateValues" dxfId="2032" priority="79"/>
    <cfRule type="containsBlanks" dxfId="2031" priority="80">
      <formula>LEN(TRIM(G32))=0</formula>
    </cfRule>
  </conditionalFormatting>
  <conditionalFormatting sqref="B33">
    <cfRule type="duplicateValues" dxfId="2030" priority="77"/>
    <cfRule type="containsBlanks" dxfId="2029" priority="78">
      <formula>LEN(TRIM(B33))=0</formula>
    </cfRule>
  </conditionalFormatting>
  <conditionalFormatting sqref="C33">
    <cfRule type="duplicateValues" dxfId="2028" priority="75"/>
    <cfRule type="containsBlanks" dxfId="2027" priority="76">
      <formula>LEN(TRIM(C33))=0</formula>
    </cfRule>
  </conditionalFormatting>
  <conditionalFormatting sqref="D33">
    <cfRule type="duplicateValues" dxfId="2026" priority="73"/>
    <cfRule type="containsBlanks" dxfId="2025" priority="74">
      <formula>LEN(TRIM(D33))=0</formula>
    </cfRule>
  </conditionalFormatting>
  <conditionalFormatting sqref="E33">
    <cfRule type="duplicateValues" dxfId="2024" priority="71"/>
    <cfRule type="containsBlanks" dxfId="2023" priority="72">
      <formula>LEN(TRIM(E33))=0</formula>
    </cfRule>
  </conditionalFormatting>
  <conditionalFormatting sqref="F33">
    <cfRule type="duplicateValues" dxfId="2022" priority="69"/>
    <cfRule type="containsBlanks" dxfId="2021" priority="70">
      <formula>LEN(TRIM(F33))=0</formula>
    </cfRule>
  </conditionalFormatting>
  <conditionalFormatting sqref="G33">
    <cfRule type="duplicateValues" dxfId="2020" priority="67"/>
    <cfRule type="containsBlanks" dxfId="2019" priority="68">
      <formula>LEN(TRIM(G33))=0</formula>
    </cfRule>
  </conditionalFormatting>
  <conditionalFormatting sqref="B34">
    <cfRule type="duplicateValues" dxfId="2018" priority="65"/>
    <cfRule type="containsBlanks" dxfId="2017" priority="66">
      <formula>LEN(TRIM(B34))=0</formula>
    </cfRule>
  </conditionalFormatting>
  <conditionalFormatting sqref="C34">
    <cfRule type="duplicateValues" dxfId="2016" priority="63"/>
    <cfRule type="containsBlanks" dxfId="2015" priority="64">
      <formula>LEN(TRIM(C34))=0</formula>
    </cfRule>
  </conditionalFormatting>
  <conditionalFormatting sqref="D34">
    <cfRule type="duplicateValues" dxfId="2014" priority="61"/>
    <cfRule type="containsBlanks" dxfId="2013" priority="62">
      <formula>LEN(TRIM(D34))=0</formula>
    </cfRule>
  </conditionalFormatting>
  <conditionalFormatting sqref="E34">
    <cfRule type="duplicateValues" dxfId="2012" priority="59"/>
    <cfRule type="containsBlanks" dxfId="2011" priority="60">
      <formula>LEN(TRIM(E34))=0</formula>
    </cfRule>
  </conditionalFormatting>
  <conditionalFormatting sqref="B35">
    <cfRule type="duplicateValues" dxfId="2010" priority="57"/>
    <cfRule type="containsBlanks" dxfId="2009" priority="58">
      <formula>LEN(TRIM(B35))=0</formula>
    </cfRule>
  </conditionalFormatting>
  <conditionalFormatting sqref="C35">
    <cfRule type="duplicateValues" dxfId="2008" priority="55"/>
    <cfRule type="containsBlanks" dxfId="2007" priority="56">
      <formula>LEN(TRIM(C35))=0</formula>
    </cfRule>
  </conditionalFormatting>
  <conditionalFormatting sqref="D35">
    <cfRule type="duplicateValues" dxfId="2006" priority="53"/>
    <cfRule type="containsBlanks" dxfId="2005" priority="54">
      <formula>LEN(TRIM(D35))=0</formula>
    </cfRule>
  </conditionalFormatting>
  <conditionalFormatting sqref="E35">
    <cfRule type="duplicateValues" dxfId="2004" priority="51"/>
    <cfRule type="containsBlanks" dxfId="2003" priority="52">
      <formula>LEN(TRIM(E35))=0</formula>
    </cfRule>
  </conditionalFormatting>
  <conditionalFormatting sqref="F35">
    <cfRule type="duplicateValues" dxfId="2002" priority="49"/>
    <cfRule type="containsBlanks" dxfId="2001" priority="50">
      <formula>LEN(TRIM(F35))=0</formula>
    </cfRule>
  </conditionalFormatting>
  <conditionalFormatting sqref="G35">
    <cfRule type="duplicateValues" dxfId="2000" priority="47"/>
    <cfRule type="containsBlanks" dxfId="1999" priority="48">
      <formula>LEN(TRIM(G35))=0</formula>
    </cfRule>
  </conditionalFormatting>
  <conditionalFormatting sqref="B36">
    <cfRule type="duplicateValues" dxfId="1998" priority="45"/>
    <cfRule type="containsBlanks" dxfId="1997" priority="46">
      <formula>LEN(TRIM(B36))=0</formula>
    </cfRule>
  </conditionalFormatting>
  <conditionalFormatting sqref="C36">
    <cfRule type="duplicateValues" dxfId="1996" priority="43"/>
    <cfRule type="containsBlanks" dxfId="1995" priority="44">
      <formula>LEN(TRIM(C36))=0</formula>
    </cfRule>
  </conditionalFormatting>
  <conditionalFormatting sqref="D36">
    <cfRule type="duplicateValues" dxfId="1994" priority="41"/>
    <cfRule type="containsBlanks" dxfId="1993" priority="42">
      <formula>LEN(TRIM(D36))=0</formula>
    </cfRule>
  </conditionalFormatting>
  <conditionalFormatting sqref="E36">
    <cfRule type="duplicateValues" dxfId="1992" priority="39"/>
    <cfRule type="containsBlanks" dxfId="1991" priority="40">
      <formula>LEN(TRIM(E36))=0</formula>
    </cfRule>
  </conditionalFormatting>
  <conditionalFormatting sqref="F36">
    <cfRule type="duplicateValues" dxfId="1990" priority="37"/>
    <cfRule type="containsBlanks" dxfId="1989" priority="38">
      <formula>LEN(TRIM(F36))=0</formula>
    </cfRule>
  </conditionalFormatting>
  <conditionalFormatting sqref="G36">
    <cfRule type="duplicateValues" dxfId="1988" priority="35"/>
    <cfRule type="containsBlanks" dxfId="1987" priority="36">
      <formula>LEN(TRIM(G36))=0</formula>
    </cfRule>
  </conditionalFormatting>
  <conditionalFormatting sqref="D37">
    <cfRule type="duplicateValues" dxfId="1986" priority="33"/>
    <cfRule type="containsBlanks" dxfId="1985" priority="34">
      <formula>LEN(TRIM(D37))=0</formula>
    </cfRule>
  </conditionalFormatting>
  <conditionalFormatting sqref="E37">
    <cfRule type="duplicateValues" dxfId="1984" priority="31"/>
    <cfRule type="containsBlanks" dxfId="1983" priority="32">
      <formula>LEN(TRIM(E37))=0</formula>
    </cfRule>
  </conditionalFormatting>
  <conditionalFormatting sqref="F37">
    <cfRule type="duplicateValues" dxfId="1982" priority="29"/>
    <cfRule type="containsBlanks" dxfId="1981" priority="30">
      <formula>LEN(TRIM(F37))=0</formula>
    </cfRule>
  </conditionalFormatting>
  <conditionalFormatting sqref="G37">
    <cfRule type="duplicateValues" dxfId="1980" priority="27"/>
    <cfRule type="containsBlanks" dxfId="1979" priority="28">
      <formula>LEN(TRIM(G37))=0</formula>
    </cfRule>
  </conditionalFormatting>
  <conditionalFormatting sqref="F21">
    <cfRule type="duplicateValues" dxfId="1978" priority="11"/>
    <cfRule type="containsBlanks" dxfId="1977" priority="12">
      <formula>LEN(TRIM(F21))=0</formula>
    </cfRule>
  </conditionalFormatting>
  <conditionalFormatting sqref="F22">
    <cfRule type="duplicateValues" dxfId="1976" priority="7"/>
    <cfRule type="containsBlanks" dxfId="1975" priority="8">
      <formula>LEN(TRIM(F22))=0</formula>
    </cfRule>
  </conditionalFormatting>
  <conditionalFormatting sqref="G22">
    <cfRule type="duplicateValues" dxfId="1974" priority="5"/>
    <cfRule type="containsBlanks" dxfId="1973" priority="6">
      <formula>LEN(TRIM(G22))=0</formula>
    </cfRule>
  </conditionalFormatting>
  <conditionalFormatting sqref="D21">
    <cfRule type="duplicateValues" dxfId="1972" priority="3"/>
    <cfRule type="containsBlanks" dxfId="1971" priority="4">
      <formula>LEN(TRIM(D21))=0</formula>
    </cfRule>
  </conditionalFormatting>
  <conditionalFormatting sqref="E21">
    <cfRule type="duplicateValues" dxfId="1970" priority="1"/>
    <cfRule type="containsBlanks" dxfId="1969" priority="2">
      <formula>LEN(TRIM(E21))=0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EB06E-42D9-466C-ACD9-55AA0FCEAB66}">
  <sheetPr codeName="Sheet8">
    <tabColor theme="9" tint="-0.249977111117893"/>
  </sheetPr>
  <dimension ref="A1:R43"/>
  <sheetViews>
    <sheetView zoomScale="85" zoomScaleNormal="85" workbookViewId="0">
      <selection activeCell="E32" sqref="E32"/>
    </sheetView>
  </sheetViews>
  <sheetFormatPr defaultRowHeight="15" x14ac:dyDescent="0.25"/>
  <cols>
    <col min="1" max="1" width="22.28515625" style="1" bestFit="1" customWidth="1"/>
    <col min="2" max="2" width="25.7109375" style="1" bestFit="1" customWidth="1"/>
    <col min="3" max="3" width="29.7109375" style="1" bestFit="1" customWidth="1"/>
    <col min="4" max="4" width="28.5703125" style="1" bestFit="1" customWidth="1"/>
    <col min="5" max="5" width="29.7109375" style="1" bestFit="1" customWidth="1"/>
    <col min="6" max="6" width="27.85546875" style="1" bestFit="1" customWidth="1"/>
    <col min="7" max="7" width="29.7109375" style="1" bestFit="1" customWidth="1"/>
    <col min="8" max="8" width="28.5703125" style="1" bestFit="1" customWidth="1"/>
    <col min="9" max="9" width="29.7109375" style="1" bestFit="1" customWidth="1"/>
    <col min="10" max="10" width="3" style="1" bestFit="1" customWidth="1"/>
    <col min="11" max="11" width="28.5703125" style="1" bestFit="1" customWidth="1"/>
    <col min="12" max="12" width="2.5703125" style="1" bestFit="1" customWidth="1"/>
    <col min="13" max="13" width="28.85546875" style="1" bestFit="1" customWidth="1"/>
    <col min="14" max="14" width="2.5703125" style="1" bestFit="1" customWidth="1"/>
    <col min="15" max="15" width="28.7109375" style="1" bestFit="1" customWidth="1"/>
    <col min="16" max="16" width="2.5703125" style="1" bestFit="1" customWidth="1"/>
    <col min="17" max="17" width="28.85546875" style="1" bestFit="1" customWidth="1"/>
    <col min="18" max="18" width="2.5703125" style="1" bestFit="1" customWidth="1"/>
    <col min="19" max="16384" width="9.140625" style="1"/>
  </cols>
  <sheetData>
    <row r="1" spans="1:18" ht="15.75" thickBot="1" x14ac:dyDescent="0.3"/>
    <row r="2" spans="1:18" ht="21.75" thickBot="1" x14ac:dyDescent="0.3">
      <c r="A2" s="229"/>
      <c r="B2" s="135" t="s">
        <v>33</v>
      </c>
      <c r="C2" s="136" t="s">
        <v>34</v>
      </c>
      <c r="D2" s="136" t="s">
        <v>35</v>
      </c>
      <c r="E2" s="137" t="s">
        <v>36</v>
      </c>
      <c r="F2" s="135" t="s">
        <v>37</v>
      </c>
      <c r="G2" s="138" t="s">
        <v>366</v>
      </c>
      <c r="H2" s="189"/>
      <c r="J2" s="1">
        <v>1</v>
      </c>
      <c r="K2" s="12" t="s">
        <v>110</v>
      </c>
      <c r="L2" s="252">
        <f>COUNTIF($B$13:$I$22,"*U6 Narrabeen Gold*")</f>
        <v>4</v>
      </c>
      <c r="M2" s="12" t="s">
        <v>438</v>
      </c>
      <c r="N2" s="252">
        <f>COUNTIF($B$13:$I$22,"U7 Narrabeen Stripes")</f>
        <v>4</v>
      </c>
      <c r="O2" s="12" t="s">
        <v>112</v>
      </c>
      <c r="P2" s="252">
        <f>COUNTIF($B$25:$E$40,"*U8 Narrabeen Gold*")</f>
        <v>4</v>
      </c>
      <c r="Q2" s="12" t="s">
        <v>113</v>
      </c>
      <c r="R2" s="252">
        <f>COUNTIF($A$25:$E$40,"*U9 Narrabeen Gold *")</f>
        <v>4</v>
      </c>
    </row>
    <row r="3" spans="1:18" ht="21.75" thickBot="1" x14ac:dyDescent="0.3">
      <c r="A3" s="226" t="s">
        <v>12</v>
      </c>
      <c r="B3" s="145">
        <v>1</v>
      </c>
      <c r="C3" s="145">
        <v>2</v>
      </c>
      <c r="D3" s="145">
        <v>2</v>
      </c>
      <c r="E3" s="146">
        <v>1</v>
      </c>
      <c r="F3" s="144">
        <f t="shared" ref="F3:F6" si="0">SUM(B3:E3)</f>
        <v>6</v>
      </c>
      <c r="G3" s="153"/>
      <c r="H3" s="133" t="s">
        <v>22</v>
      </c>
      <c r="J3" s="1">
        <v>2</v>
      </c>
      <c r="K3" s="16" t="s">
        <v>217</v>
      </c>
      <c r="L3" s="252">
        <f>COUNTIF($B$13:$I$22,"*U6 Lane Cove Gold*")</f>
        <v>4</v>
      </c>
      <c r="M3" s="12" t="s">
        <v>111</v>
      </c>
      <c r="N3" s="252">
        <f>COUNTIF($B$13:$I$22,"U7 Narrabeen Black")</f>
        <v>4</v>
      </c>
      <c r="O3" s="12" t="s">
        <v>392</v>
      </c>
      <c r="P3" s="252">
        <f>COUNTIF($B$25:$E$40,"*U8 Narrabeen Stripes*")</f>
        <v>4</v>
      </c>
      <c r="Q3" s="12" t="s">
        <v>222</v>
      </c>
      <c r="R3" s="252">
        <f>COUNTIF($A$25:$E$40,"*U9 Lane Cove Gold*")</f>
        <v>4</v>
      </c>
    </row>
    <row r="4" spans="1:18" ht="21" x14ac:dyDescent="0.25">
      <c r="A4" s="245" t="s">
        <v>43</v>
      </c>
      <c r="B4" s="155">
        <v>2</v>
      </c>
      <c r="C4" s="155">
        <v>1</v>
      </c>
      <c r="D4" s="155">
        <v>2</v>
      </c>
      <c r="E4" s="156">
        <v>2</v>
      </c>
      <c r="F4" s="157">
        <f t="shared" si="0"/>
        <v>7</v>
      </c>
      <c r="G4" s="158">
        <v>23.7</v>
      </c>
      <c r="H4" s="134" t="s">
        <v>40</v>
      </c>
      <c r="J4" s="1">
        <v>3</v>
      </c>
      <c r="K4" s="12" t="s">
        <v>218</v>
      </c>
      <c r="L4" s="252">
        <f>COUNTIF($B$13:$I$22,"*U6 Lane Cove Blue*")</f>
        <v>4</v>
      </c>
      <c r="M4" s="12" t="s">
        <v>219</v>
      </c>
      <c r="N4" s="252">
        <f>COUNTIF($B$13:$I$22,"U7 Lane Cove Gold")</f>
        <v>4</v>
      </c>
      <c r="O4" s="12" t="s">
        <v>220</v>
      </c>
      <c r="P4" s="252">
        <f>COUNTIF($B$25:$E$40,"*U8 Lane Cove Gold *")</f>
        <v>4</v>
      </c>
      <c r="Q4" s="12" t="s">
        <v>223</v>
      </c>
      <c r="R4" s="252">
        <f>COUNTIF($A$25:$E$40,"*U9 Lane Cove Blue*")</f>
        <v>4</v>
      </c>
    </row>
    <row r="5" spans="1:18" ht="21" x14ac:dyDescent="0.25">
      <c r="A5" s="244" t="s">
        <v>50</v>
      </c>
      <c r="B5" s="160">
        <v>1</v>
      </c>
      <c r="C5" s="160">
        <v>1</v>
      </c>
      <c r="D5" s="160">
        <v>1</v>
      </c>
      <c r="E5" s="161">
        <v>1</v>
      </c>
      <c r="F5" s="162">
        <f t="shared" si="0"/>
        <v>4</v>
      </c>
      <c r="G5" s="167">
        <v>47.3</v>
      </c>
      <c r="H5" s="131" t="s">
        <v>48</v>
      </c>
      <c r="J5" s="1">
        <v>4</v>
      </c>
      <c r="K5" s="20" t="s">
        <v>165</v>
      </c>
      <c r="L5" s="252">
        <f>COUNTIF($B$13:$I$22,"*U06 Sylvania Bulldogs*")</f>
        <v>4</v>
      </c>
      <c r="M5" s="21" t="s">
        <v>166</v>
      </c>
      <c r="N5" s="252">
        <f>COUNTIF($B$13:$I$22,"U07 Sylvania Bulldogs")</f>
        <v>4</v>
      </c>
      <c r="O5" s="12" t="s">
        <v>221</v>
      </c>
      <c r="P5" s="252">
        <f>COUNTIF($B$25:$E$40,"*U8 Lane Cove Blue*")</f>
        <v>4</v>
      </c>
      <c r="Q5" s="21" t="s">
        <v>168</v>
      </c>
      <c r="R5" s="252">
        <f>COUNTIF($A$25:$E$40,"*U09 Sylvania Bulldogs*")</f>
        <v>4</v>
      </c>
    </row>
    <row r="6" spans="1:18" ht="22.5" customHeight="1" x14ac:dyDescent="0.25">
      <c r="A6" s="244" t="s">
        <v>88</v>
      </c>
      <c r="B6" s="165">
        <v>2</v>
      </c>
      <c r="C6" s="165">
        <v>2</v>
      </c>
      <c r="D6" s="165">
        <v>1</v>
      </c>
      <c r="E6" s="166">
        <v>1</v>
      </c>
      <c r="F6" s="164">
        <f t="shared" si="0"/>
        <v>6</v>
      </c>
      <c r="G6" s="163">
        <v>5.6</v>
      </c>
      <c r="H6" s="133" t="s">
        <v>22</v>
      </c>
      <c r="J6" s="1">
        <v>5</v>
      </c>
      <c r="K6" s="12" t="s">
        <v>269</v>
      </c>
      <c r="L6" s="252">
        <f>COUNTIF($B$13:$I$22,"*U6 Dee Why Pinks*")</f>
        <v>4</v>
      </c>
      <c r="M6" s="12" t="s">
        <v>271</v>
      </c>
      <c r="N6" s="252">
        <f>COUNTIF($B$13:$I$22,"U7 Dee Why Pinks")</f>
        <v>4</v>
      </c>
      <c r="O6" s="21" t="s">
        <v>167</v>
      </c>
      <c r="P6" s="252">
        <f>COUNTIF($B$25:$E$40,"*U08 Sylvania Bulldogs*")</f>
        <v>4</v>
      </c>
      <c r="Q6" s="12" t="s">
        <v>273</v>
      </c>
      <c r="R6" s="252">
        <f>COUNTIF($A$25:$E$40,"*U9 Dee Why*")</f>
        <v>4</v>
      </c>
    </row>
    <row r="7" spans="1:18" ht="21" x14ac:dyDescent="0.25">
      <c r="A7" s="244" t="s">
        <v>105</v>
      </c>
      <c r="B7" s="165">
        <v>0</v>
      </c>
      <c r="C7" s="165">
        <v>1</v>
      </c>
      <c r="D7" s="165">
        <v>0</v>
      </c>
      <c r="E7" s="166">
        <v>1</v>
      </c>
      <c r="F7" s="162">
        <f>SUM(B7:E7)</f>
        <v>2</v>
      </c>
      <c r="G7" s="163">
        <v>36.4</v>
      </c>
      <c r="H7" s="133" t="s">
        <v>21</v>
      </c>
      <c r="J7" s="1">
        <v>6</v>
      </c>
      <c r="K7" s="12" t="s">
        <v>268</v>
      </c>
      <c r="L7" s="252">
        <f>COUNTIF($B$13:$I$22,"U6 Dee Why")</f>
        <v>4</v>
      </c>
      <c r="M7" s="12" t="s">
        <v>270</v>
      </c>
      <c r="N7" s="252">
        <f>COUNTIF($B$13:$I$22,"U7 Dee Why")</f>
        <v>4</v>
      </c>
      <c r="O7" s="12" t="s">
        <v>272</v>
      </c>
      <c r="P7" s="252">
        <f>COUNTIF($B$25:$E$40,"*U8 Dee Why*")</f>
        <v>4</v>
      </c>
      <c r="Q7" s="38" t="s">
        <v>347</v>
      </c>
      <c r="R7" s="252">
        <f>COUNTIF($A$25:$E$39,"*U09 Central Eastwood*")</f>
        <v>4</v>
      </c>
    </row>
    <row r="8" spans="1:18" ht="21" x14ac:dyDescent="0.25">
      <c r="A8" s="244" t="s">
        <v>106</v>
      </c>
      <c r="B8" s="165">
        <v>2</v>
      </c>
      <c r="C8" s="165">
        <v>1</v>
      </c>
      <c r="D8" s="165">
        <v>2</v>
      </c>
      <c r="E8" s="166">
        <v>2</v>
      </c>
      <c r="F8" s="162">
        <f t="shared" ref="F8" si="1">SUM(B8:E8)</f>
        <v>7</v>
      </c>
      <c r="G8" s="163">
        <v>45.2</v>
      </c>
      <c r="H8" s="133" t="s">
        <v>21</v>
      </c>
      <c r="J8" s="1">
        <v>7</v>
      </c>
      <c r="K8" s="38" t="s">
        <v>343</v>
      </c>
      <c r="L8" s="252">
        <f>COUNTIF($B$13:$I$22,"U6 Dural Sky")</f>
        <v>4</v>
      </c>
      <c r="M8" s="38" t="s">
        <v>346</v>
      </c>
      <c r="N8" s="252">
        <f>COUNTIF($B$13:$I$22,"U07 Central Eastwood")</f>
        <v>4</v>
      </c>
      <c r="O8" s="46" t="s">
        <v>360</v>
      </c>
      <c r="P8" s="252">
        <f>COUNTIF($B$25:$E$40,"U8 Dural Sky")</f>
        <v>4</v>
      </c>
      <c r="Q8" s="38" t="s">
        <v>357</v>
      </c>
      <c r="R8" s="252">
        <f>COUNTIF($A$25:$E$39,"*U9 Dural Blue*")</f>
        <v>4</v>
      </c>
    </row>
    <row r="9" spans="1:18" ht="21.75" thickBot="1" x14ac:dyDescent="0.3">
      <c r="A9" s="232"/>
      <c r="B9" s="160">
        <f>SUM(B3:B8)</f>
        <v>8</v>
      </c>
      <c r="C9" s="160">
        <f t="shared" ref="C9:F9" si="2">SUM(C3:C8)</f>
        <v>8</v>
      </c>
      <c r="D9" s="160">
        <f t="shared" si="2"/>
        <v>8</v>
      </c>
      <c r="E9" s="161">
        <f t="shared" si="2"/>
        <v>8</v>
      </c>
      <c r="F9" s="169">
        <f t="shared" si="2"/>
        <v>32</v>
      </c>
      <c r="G9" s="188"/>
      <c r="H9" s="172"/>
      <c r="J9" s="1">
        <v>8</v>
      </c>
      <c r="K9" s="38" t="s">
        <v>342</v>
      </c>
      <c r="L9" s="252">
        <f>COUNTIF($B$13:$I$22,"U6 Dural Blue")</f>
        <v>4</v>
      </c>
      <c r="M9" s="38" t="s">
        <v>348</v>
      </c>
      <c r="N9" s="252">
        <f>COUNTIF($B$13:$I$22,"U7 Dural Sky")</f>
        <v>4</v>
      </c>
      <c r="O9" s="38" t="s">
        <v>356</v>
      </c>
      <c r="P9" s="252">
        <f>COUNTIF($B$25:$E$40,"U8 Dural Blue")</f>
        <v>4</v>
      </c>
      <c r="R9" s="252"/>
    </row>
    <row r="10" spans="1:18" ht="21.75" thickBot="1" x14ac:dyDescent="0.35">
      <c r="A10" s="3"/>
      <c r="B10" s="7"/>
      <c r="C10" s="7"/>
      <c r="D10" s="7"/>
      <c r="E10" s="8"/>
      <c r="F10" s="9"/>
      <c r="K10" s="38"/>
      <c r="M10" s="38"/>
      <c r="N10" s="252"/>
    </row>
    <row r="11" spans="1:18" ht="21.75" thickBot="1" x14ac:dyDescent="0.4">
      <c r="L11" s="34"/>
      <c r="M11" s="38"/>
      <c r="N11" s="38"/>
    </row>
    <row r="12" spans="1:18" ht="15.75" thickBot="1" x14ac:dyDescent="0.3">
      <c r="A12" s="123" t="s">
        <v>430</v>
      </c>
      <c r="B12" s="301" t="s">
        <v>431</v>
      </c>
      <c r="C12" s="302"/>
      <c r="D12" s="301" t="s">
        <v>432</v>
      </c>
      <c r="E12" s="302"/>
      <c r="F12" s="301" t="s">
        <v>433</v>
      </c>
      <c r="G12" s="302"/>
      <c r="H12" s="301" t="s">
        <v>434</v>
      </c>
      <c r="I12" s="302"/>
    </row>
    <row r="13" spans="1:18" ht="27" customHeight="1" x14ac:dyDescent="0.25">
      <c r="A13" s="124">
        <v>0.375</v>
      </c>
      <c r="B13" s="12" t="s">
        <v>110</v>
      </c>
      <c r="C13" s="38" t="s">
        <v>342</v>
      </c>
      <c r="D13" s="16" t="s">
        <v>217</v>
      </c>
      <c r="E13" s="38" t="s">
        <v>343</v>
      </c>
      <c r="F13" s="12" t="s">
        <v>438</v>
      </c>
      <c r="G13" s="38" t="s">
        <v>348</v>
      </c>
      <c r="H13" s="12" t="s">
        <v>111</v>
      </c>
      <c r="I13" s="38" t="s">
        <v>346</v>
      </c>
    </row>
    <row r="14" spans="1:18" ht="24.75" customHeight="1" x14ac:dyDescent="0.25">
      <c r="A14" s="125">
        <v>0.3888888888888889</v>
      </c>
      <c r="B14" s="12" t="s">
        <v>218</v>
      </c>
      <c r="C14" s="12" t="s">
        <v>268</v>
      </c>
      <c r="D14" s="20" t="s">
        <v>165</v>
      </c>
      <c r="E14" s="12" t="s">
        <v>269</v>
      </c>
      <c r="F14" s="12" t="s">
        <v>219</v>
      </c>
      <c r="G14" s="12" t="s">
        <v>270</v>
      </c>
      <c r="H14" s="21" t="s">
        <v>166</v>
      </c>
      <c r="I14" s="12" t="s">
        <v>271</v>
      </c>
    </row>
    <row r="15" spans="1:18" ht="21" customHeight="1" x14ac:dyDescent="0.25">
      <c r="A15" s="125">
        <v>0.40277777777777773</v>
      </c>
      <c r="B15" s="12" t="s">
        <v>110</v>
      </c>
      <c r="C15" s="38" t="s">
        <v>343</v>
      </c>
      <c r="D15" s="16" t="s">
        <v>217</v>
      </c>
      <c r="E15" s="12" t="s">
        <v>268</v>
      </c>
      <c r="F15" s="12" t="s">
        <v>438</v>
      </c>
      <c r="G15" s="38" t="s">
        <v>346</v>
      </c>
      <c r="H15" s="12" t="s">
        <v>111</v>
      </c>
      <c r="I15" s="12" t="s">
        <v>270</v>
      </c>
    </row>
    <row r="16" spans="1:18" ht="21" customHeight="1" x14ac:dyDescent="0.25">
      <c r="A16" s="125">
        <v>0.41666666666666669</v>
      </c>
      <c r="B16" s="12" t="s">
        <v>218</v>
      </c>
      <c r="C16" s="12" t="s">
        <v>269</v>
      </c>
      <c r="D16" s="20" t="s">
        <v>165</v>
      </c>
      <c r="E16" s="38" t="s">
        <v>342</v>
      </c>
      <c r="F16" s="12" t="s">
        <v>219</v>
      </c>
      <c r="G16" s="12" t="s">
        <v>271</v>
      </c>
      <c r="H16" s="21" t="s">
        <v>166</v>
      </c>
      <c r="I16" s="38" t="s">
        <v>348</v>
      </c>
    </row>
    <row r="17" spans="1:9" ht="24" customHeight="1" x14ac:dyDescent="0.25">
      <c r="A17" s="125">
        <v>0.43055555555555558</v>
      </c>
      <c r="B17" s="12" t="s">
        <v>110</v>
      </c>
      <c r="C17" s="12" t="s">
        <v>268</v>
      </c>
      <c r="D17" s="16" t="s">
        <v>217</v>
      </c>
      <c r="E17" s="12" t="s">
        <v>269</v>
      </c>
      <c r="F17" s="12" t="s">
        <v>438</v>
      </c>
      <c r="G17" s="12" t="s">
        <v>270</v>
      </c>
      <c r="H17" s="12" t="s">
        <v>111</v>
      </c>
      <c r="I17" s="12" t="s">
        <v>271</v>
      </c>
    </row>
    <row r="18" spans="1:9" ht="21" customHeight="1" x14ac:dyDescent="0.25">
      <c r="A18" s="125">
        <v>0.44444444444444442</v>
      </c>
      <c r="B18" s="12" t="s">
        <v>218</v>
      </c>
      <c r="C18" s="38" t="s">
        <v>342</v>
      </c>
      <c r="D18" s="20" t="s">
        <v>165</v>
      </c>
      <c r="E18" s="38" t="s">
        <v>343</v>
      </c>
      <c r="F18" s="12" t="s">
        <v>219</v>
      </c>
      <c r="G18" s="38" t="s">
        <v>348</v>
      </c>
      <c r="H18" s="21" t="s">
        <v>166</v>
      </c>
      <c r="I18" s="38" t="s">
        <v>346</v>
      </c>
    </row>
    <row r="19" spans="1:9" ht="23.25" x14ac:dyDescent="0.25">
      <c r="A19" s="126">
        <v>0.45833333333333331</v>
      </c>
      <c r="B19" s="309" t="s">
        <v>437</v>
      </c>
      <c r="C19" s="310"/>
      <c r="D19" s="310"/>
      <c r="E19" s="310"/>
      <c r="F19" s="310"/>
      <c r="G19" s="310"/>
      <c r="H19" s="310"/>
      <c r="I19" s="311"/>
    </row>
    <row r="20" spans="1:9" ht="21" customHeight="1" x14ac:dyDescent="0.25">
      <c r="A20" s="125">
        <v>0.4861111111111111</v>
      </c>
      <c r="B20" s="12" t="s">
        <v>110</v>
      </c>
      <c r="C20" s="12" t="s">
        <v>269</v>
      </c>
      <c r="D20" s="16" t="s">
        <v>217</v>
      </c>
      <c r="E20" s="38" t="s">
        <v>342</v>
      </c>
      <c r="F20" s="12" t="s">
        <v>438</v>
      </c>
      <c r="G20" s="12" t="s">
        <v>271</v>
      </c>
      <c r="H20" s="12" t="s">
        <v>111</v>
      </c>
      <c r="I20" s="38" t="s">
        <v>348</v>
      </c>
    </row>
    <row r="21" spans="1:9" ht="21" customHeight="1" x14ac:dyDescent="0.25">
      <c r="A21" s="125">
        <v>0.5</v>
      </c>
      <c r="B21" s="12" t="s">
        <v>218</v>
      </c>
      <c r="C21" s="38" t="s">
        <v>343</v>
      </c>
      <c r="D21" s="20" t="s">
        <v>165</v>
      </c>
      <c r="E21" s="12" t="s">
        <v>268</v>
      </c>
      <c r="F21" s="12" t="s">
        <v>219</v>
      </c>
      <c r="G21" s="38" t="s">
        <v>346</v>
      </c>
      <c r="H21" s="21" t="s">
        <v>166</v>
      </c>
      <c r="I21" s="12" t="s">
        <v>270</v>
      </c>
    </row>
    <row r="22" spans="1:9" ht="21" x14ac:dyDescent="0.35">
      <c r="A22" s="125">
        <v>0.51388888888888895</v>
      </c>
      <c r="B22" s="28"/>
      <c r="C22" s="32"/>
      <c r="D22" s="12"/>
      <c r="E22" s="32"/>
      <c r="F22" s="12"/>
      <c r="G22" s="12"/>
      <c r="H22" s="12"/>
      <c r="I22" s="12"/>
    </row>
    <row r="23" spans="1:9" ht="15.75" thickBot="1" x14ac:dyDescent="0.3"/>
    <row r="24" spans="1:9" ht="15.75" thickBot="1" x14ac:dyDescent="0.3">
      <c r="A24" s="259" t="s">
        <v>430</v>
      </c>
      <c r="B24" s="314" t="s">
        <v>435</v>
      </c>
      <c r="C24" s="315"/>
      <c r="D24" s="314" t="s">
        <v>436</v>
      </c>
      <c r="E24" s="315"/>
    </row>
    <row r="25" spans="1:9" ht="21" x14ac:dyDescent="0.25">
      <c r="A25" s="260">
        <v>0.33333333333333331</v>
      </c>
      <c r="B25" s="263" t="s">
        <v>112</v>
      </c>
      <c r="C25" s="289" t="s">
        <v>356</v>
      </c>
      <c r="D25" s="263" t="s">
        <v>392</v>
      </c>
      <c r="E25" s="290" t="s">
        <v>360</v>
      </c>
    </row>
    <row r="26" spans="1:9" ht="21" x14ac:dyDescent="0.25">
      <c r="A26" s="265">
        <v>0.34722222222222227</v>
      </c>
      <c r="B26" s="12" t="s">
        <v>220</v>
      </c>
      <c r="C26" s="12" t="s">
        <v>272</v>
      </c>
      <c r="D26" s="12" t="s">
        <v>221</v>
      </c>
      <c r="E26" s="267" t="s">
        <v>167</v>
      </c>
    </row>
    <row r="27" spans="1:9" ht="21" x14ac:dyDescent="0.25">
      <c r="A27" s="265">
        <v>0.3611111111111111</v>
      </c>
      <c r="B27" s="12" t="s">
        <v>112</v>
      </c>
      <c r="C27" s="46" t="s">
        <v>360</v>
      </c>
      <c r="D27" s="12" t="s">
        <v>392</v>
      </c>
      <c r="E27" s="266" t="s">
        <v>272</v>
      </c>
    </row>
    <row r="28" spans="1:9" ht="21" x14ac:dyDescent="0.25">
      <c r="A28" s="265">
        <v>0.375</v>
      </c>
      <c r="B28" s="12" t="s">
        <v>220</v>
      </c>
      <c r="C28" s="21" t="s">
        <v>167</v>
      </c>
      <c r="D28" s="12" t="s">
        <v>221</v>
      </c>
      <c r="E28" s="268" t="s">
        <v>356</v>
      </c>
    </row>
    <row r="29" spans="1:9" ht="21" x14ac:dyDescent="0.25">
      <c r="A29" s="265">
        <v>0.3888888888888889</v>
      </c>
      <c r="B29" s="12" t="s">
        <v>112</v>
      </c>
      <c r="C29" s="12" t="s">
        <v>272</v>
      </c>
      <c r="D29" s="12" t="s">
        <v>392</v>
      </c>
      <c r="E29" s="267" t="s">
        <v>167</v>
      </c>
    </row>
    <row r="30" spans="1:9" ht="21" x14ac:dyDescent="0.25">
      <c r="A30" s="265">
        <v>0.40277777777777773</v>
      </c>
      <c r="B30" s="12" t="s">
        <v>220</v>
      </c>
      <c r="C30" s="38" t="s">
        <v>356</v>
      </c>
      <c r="D30" s="12" t="s">
        <v>221</v>
      </c>
      <c r="E30" s="291" t="s">
        <v>360</v>
      </c>
    </row>
    <row r="31" spans="1:9" ht="21" x14ac:dyDescent="0.25">
      <c r="A31" s="265">
        <v>0.41666666666666669</v>
      </c>
      <c r="B31" s="12" t="s">
        <v>112</v>
      </c>
      <c r="C31" s="21" t="s">
        <v>167</v>
      </c>
      <c r="D31" s="12" t="s">
        <v>392</v>
      </c>
      <c r="E31" s="268" t="s">
        <v>356</v>
      </c>
    </row>
    <row r="32" spans="1:9" ht="21" x14ac:dyDescent="0.25">
      <c r="A32" s="265">
        <v>0.43055555555555558</v>
      </c>
      <c r="B32" s="12" t="s">
        <v>220</v>
      </c>
      <c r="C32" s="46" t="s">
        <v>360</v>
      </c>
      <c r="D32" s="12" t="s">
        <v>221</v>
      </c>
      <c r="E32" s="266" t="s">
        <v>272</v>
      </c>
    </row>
    <row r="33" spans="1:6" ht="21" x14ac:dyDescent="0.25">
      <c r="A33" s="265">
        <v>0.44444444444444442</v>
      </c>
      <c r="B33" s="12" t="s">
        <v>113</v>
      </c>
      <c r="C33" s="38" t="s">
        <v>357</v>
      </c>
      <c r="D33" s="12" t="s">
        <v>222</v>
      </c>
      <c r="E33" s="268" t="s">
        <v>347</v>
      </c>
    </row>
    <row r="34" spans="1:6" ht="26.25" x14ac:dyDescent="0.25">
      <c r="A34" s="269">
        <v>0.45833333333333331</v>
      </c>
      <c r="B34" s="312" t="s">
        <v>437</v>
      </c>
      <c r="C34" s="312"/>
      <c r="D34" s="312"/>
      <c r="E34" s="313"/>
    </row>
    <row r="35" spans="1:6" ht="42" x14ac:dyDescent="0.25">
      <c r="A35" s="265">
        <v>0.4861111111111111</v>
      </c>
      <c r="B35" s="12" t="s">
        <v>223</v>
      </c>
      <c r="C35" s="12" t="s">
        <v>273</v>
      </c>
      <c r="D35" s="21" t="s">
        <v>168</v>
      </c>
      <c r="E35" s="268" t="s">
        <v>357</v>
      </c>
    </row>
    <row r="36" spans="1:6" ht="21" x14ac:dyDescent="0.25">
      <c r="A36" s="270">
        <v>0.5</v>
      </c>
      <c r="B36" s="12" t="s">
        <v>113</v>
      </c>
      <c r="C36" s="38" t="s">
        <v>347</v>
      </c>
      <c r="D36" s="12" t="s">
        <v>222</v>
      </c>
      <c r="E36" s="266" t="s">
        <v>273</v>
      </c>
    </row>
    <row r="37" spans="1:6" ht="21" x14ac:dyDescent="0.25">
      <c r="A37" s="270">
        <v>0.51388888888888895</v>
      </c>
      <c r="B37" s="12" t="s">
        <v>223</v>
      </c>
      <c r="C37" s="38" t="s">
        <v>357</v>
      </c>
      <c r="D37" s="12" t="s">
        <v>113</v>
      </c>
      <c r="E37" s="266" t="s">
        <v>273</v>
      </c>
    </row>
    <row r="38" spans="1:6" ht="42" x14ac:dyDescent="0.25">
      <c r="A38" s="270">
        <v>0.52777777777777779</v>
      </c>
      <c r="B38" s="21" t="s">
        <v>168</v>
      </c>
      <c r="C38" s="38" t="s">
        <v>347</v>
      </c>
      <c r="D38" s="12" t="s">
        <v>222</v>
      </c>
      <c r="E38" s="268" t="s">
        <v>357</v>
      </c>
    </row>
    <row r="39" spans="1:6" ht="42" x14ac:dyDescent="0.25">
      <c r="A39" s="270">
        <v>0.54166666666666663</v>
      </c>
      <c r="B39" s="12" t="s">
        <v>223</v>
      </c>
      <c r="C39" s="38" t="s">
        <v>347</v>
      </c>
      <c r="D39" s="21" t="s">
        <v>168</v>
      </c>
      <c r="E39" s="266" t="s">
        <v>273</v>
      </c>
      <c r="F39" s="127"/>
    </row>
    <row r="40" spans="1:6" ht="21" x14ac:dyDescent="0.25">
      <c r="A40" s="270">
        <v>0.55555555555555558</v>
      </c>
      <c r="B40" s="12" t="s">
        <v>223</v>
      </c>
      <c r="C40" s="21" t="s">
        <v>168</v>
      </c>
      <c r="D40" s="12" t="s">
        <v>222</v>
      </c>
      <c r="E40" s="266" t="s">
        <v>113</v>
      </c>
      <c r="F40" s="127"/>
    </row>
    <row r="41" spans="1:6" ht="21.75" thickBot="1" x14ac:dyDescent="0.3">
      <c r="A41" s="271"/>
      <c r="B41" s="273"/>
      <c r="C41" s="292"/>
      <c r="D41" s="273"/>
      <c r="E41" s="278"/>
      <c r="F41" s="127"/>
    </row>
    <row r="42" spans="1:6" x14ac:dyDescent="0.25">
      <c r="F42" s="127"/>
    </row>
    <row r="43" spans="1:6" x14ac:dyDescent="0.25">
      <c r="F43" s="127"/>
    </row>
  </sheetData>
  <mergeCells count="8">
    <mergeCell ref="B34:E34"/>
    <mergeCell ref="B12:C12"/>
    <mergeCell ref="D12:E12"/>
    <mergeCell ref="F12:G12"/>
    <mergeCell ref="H12:I12"/>
    <mergeCell ref="B19:I19"/>
    <mergeCell ref="B24:C24"/>
    <mergeCell ref="D24:E24"/>
  </mergeCells>
  <conditionalFormatting sqref="B31">
    <cfRule type="duplicateValues" dxfId="1968" priority="1024"/>
  </conditionalFormatting>
  <conditionalFormatting sqref="H22:I22">
    <cfRule type="duplicateValues" dxfId="1967" priority="954"/>
    <cfRule type="containsBlanks" dxfId="1966" priority="955">
      <formula>LEN(TRIM(H22))=0</formula>
    </cfRule>
  </conditionalFormatting>
  <conditionalFormatting sqref="F22">
    <cfRule type="duplicateValues" dxfId="1965" priority="952"/>
    <cfRule type="containsBlanks" dxfId="1964" priority="953">
      <formula>LEN(TRIM(F22))=0</formula>
    </cfRule>
  </conditionalFormatting>
  <conditionalFormatting sqref="G22">
    <cfRule type="duplicateValues" dxfId="1963" priority="950"/>
    <cfRule type="containsBlanks" dxfId="1962" priority="951">
      <formula>LEN(TRIM(G22))=0</formula>
    </cfRule>
  </conditionalFormatting>
  <conditionalFormatting sqref="B22">
    <cfRule type="duplicateValues" dxfId="1961" priority="948"/>
    <cfRule type="containsBlanks" dxfId="1960" priority="949">
      <formula>LEN(TRIM(B22))=0</formula>
    </cfRule>
  </conditionalFormatting>
  <conditionalFormatting sqref="C22">
    <cfRule type="duplicateValues" dxfId="1959" priority="946"/>
    <cfRule type="containsBlanks" dxfId="1958" priority="947">
      <formula>LEN(TRIM(C22))=0</formula>
    </cfRule>
  </conditionalFormatting>
  <conditionalFormatting sqref="D22">
    <cfRule type="duplicateValues" dxfId="1957" priority="932"/>
    <cfRule type="containsBlanks" dxfId="1956" priority="933">
      <formula>LEN(TRIM(D22))=0</formula>
    </cfRule>
  </conditionalFormatting>
  <conditionalFormatting sqref="E22">
    <cfRule type="duplicateValues" dxfId="1955" priority="930"/>
    <cfRule type="containsBlanks" dxfId="1954" priority="931">
      <formula>LEN(TRIM(E22))=0</formula>
    </cfRule>
  </conditionalFormatting>
  <conditionalFormatting sqref="M4 K3:K4 Q3:Q4 O4:O5">
    <cfRule type="duplicateValues" dxfId="1953" priority="738"/>
    <cfRule type="containsBlanks" dxfId="1952" priority="739">
      <formula>LEN(TRIM(K3))=0</formula>
    </cfRule>
  </conditionalFormatting>
  <conditionalFormatting sqref="O6 Q5 K5 M5">
    <cfRule type="duplicateValues" dxfId="1951" priority="736"/>
    <cfRule type="containsBlanks" dxfId="1950" priority="737">
      <formula>LEN(TRIM(K5))=0</formula>
    </cfRule>
  </conditionalFormatting>
  <conditionalFormatting sqref="K6:K7 Q6 M6:M7 O7">
    <cfRule type="duplicateValues" dxfId="1949" priority="734"/>
    <cfRule type="containsBlanks" dxfId="1948" priority="735">
      <formula>LEN(TRIM(K6))=0</formula>
    </cfRule>
  </conditionalFormatting>
  <conditionalFormatting sqref="Q7 M8">
    <cfRule type="duplicateValues" dxfId="1947" priority="1475"/>
    <cfRule type="containsBlanks" dxfId="1946" priority="1476">
      <formula>LEN(TRIM(M7))=0</formula>
    </cfRule>
  </conditionalFormatting>
  <conditionalFormatting sqref="K2 M2:M3 Q2 O2:O3">
    <cfRule type="duplicateValues" dxfId="1945" priority="1477"/>
    <cfRule type="containsBlanks" dxfId="1944" priority="1478">
      <formula>LEN(TRIM(K2))=0</formula>
    </cfRule>
  </conditionalFormatting>
  <conditionalFormatting sqref="L11:N11 K10">
    <cfRule type="duplicateValues" dxfId="1943" priority="728"/>
    <cfRule type="containsBlanks" dxfId="1942" priority="729">
      <formula>LEN(TRIM(K10))=0</formula>
    </cfRule>
  </conditionalFormatting>
  <conditionalFormatting sqref="Q8">
    <cfRule type="duplicateValues" dxfId="1941" priority="726"/>
    <cfRule type="containsBlanks" dxfId="1940" priority="727">
      <formula>LEN(TRIM(Q8))=0</formula>
    </cfRule>
  </conditionalFormatting>
  <conditionalFormatting sqref="O9">
    <cfRule type="duplicateValues" dxfId="1939" priority="724"/>
    <cfRule type="containsBlanks" dxfId="1938" priority="725">
      <formula>LEN(TRIM(O9))=0</formula>
    </cfRule>
  </conditionalFormatting>
  <conditionalFormatting sqref="K9">
    <cfRule type="duplicateValues" dxfId="1937" priority="722"/>
    <cfRule type="containsBlanks" dxfId="1936" priority="723">
      <formula>LEN(TRIM(K9))=0</formula>
    </cfRule>
  </conditionalFormatting>
  <conditionalFormatting sqref="O8 K8 M9:M10">
    <cfRule type="duplicateValues" dxfId="1935" priority="1533"/>
    <cfRule type="containsBlanks" dxfId="1934" priority="1534">
      <formula>LEN(TRIM(K8))=0</formula>
    </cfRule>
  </conditionalFormatting>
  <conditionalFormatting sqref="B13">
    <cfRule type="duplicateValues" dxfId="1933" priority="652"/>
    <cfRule type="containsBlanks" dxfId="1932" priority="653">
      <formula>LEN(TRIM(B13))=0</formula>
    </cfRule>
  </conditionalFormatting>
  <conditionalFormatting sqref="C13">
    <cfRule type="duplicateValues" dxfId="1931" priority="650"/>
    <cfRule type="containsBlanks" dxfId="1930" priority="651">
      <formula>LEN(TRIM(C13))=0</formula>
    </cfRule>
  </conditionalFormatting>
  <conditionalFormatting sqref="D13">
    <cfRule type="duplicateValues" dxfId="1929" priority="648"/>
    <cfRule type="containsBlanks" dxfId="1928" priority="649">
      <formula>LEN(TRIM(D13))=0</formula>
    </cfRule>
  </conditionalFormatting>
  <conditionalFormatting sqref="E13">
    <cfRule type="duplicateValues" dxfId="1927" priority="646"/>
    <cfRule type="containsBlanks" dxfId="1926" priority="647">
      <formula>LEN(TRIM(E13))=0</formula>
    </cfRule>
  </conditionalFormatting>
  <conditionalFormatting sqref="B14">
    <cfRule type="duplicateValues" dxfId="1925" priority="644"/>
    <cfRule type="containsBlanks" dxfId="1924" priority="645">
      <formula>LEN(TRIM(B14))=0</formula>
    </cfRule>
  </conditionalFormatting>
  <conditionalFormatting sqref="C14">
    <cfRule type="duplicateValues" dxfId="1923" priority="642"/>
    <cfRule type="containsBlanks" dxfId="1922" priority="643">
      <formula>LEN(TRIM(C14))=0</formula>
    </cfRule>
  </conditionalFormatting>
  <conditionalFormatting sqref="D14">
    <cfRule type="duplicateValues" dxfId="1921" priority="640"/>
    <cfRule type="containsBlanks" dxfId="1920" priority="641">
      <formula>LEN(TRIM(D14))=0</formula>
    </cfRule>
  </conditionalFormatting>
  <conditionalFormatting sqref="E14">
    <cfRule type="duplicateValues" dxfId="1919" priority="638"/>
    <cfRule type="containsBlanks" dxfId="1918" priority="639">
      <formula>LEN(TRIM(E14))=0</formula>
    </cfRule>
  </conditionalFormatting>
  <conditionalFormatting sqref="B15">
    <cfRule type="duplicateValues" dxfId="1917" priority="636"/>
    <cfRule type="containsBlanks" dxfId="1916" priority="637">
      <formula>LEN(TRIM(B15))=0</formula>
    </cfRule>
  </conditionalFormatting>
  <conditionalFormatting sqref="C15">
    <cfRule type="duplicateValues" dxfId="1915" priority="634"/>
    <cfRule type="containsBlanks" dxfId="1914" priority="635">
      <formula>LEN(TRIM(C15))=0</formula>
    </cfRule>
  </conditionalFormatting>
  <conditionalFormatting sqref="D15">
    <cfRule type="duplicateValues" dxfId="1913" priority="632"/>
    <cfRule type="containsBlanks" dxfId="1912" priority="633">
      <formula>LEN(TRIM(D15))=0</formula>
    </cfRule>
  </conditionalFormatting>
  <conditionalFormatting sqref="E15">
    <cfRule type="duplicateValues" dxfId="1911" priority="630"/>
    <cfRule type="containsBlanks" dxfId="1910" priority="631">
      <formula>LEN(TRIM(E15))=0</formula>
    </cfRule>
  </conditionalFormatting>
  <conditionalFormatting sqref="B16">
    <cfRule type="duplicateValues" dxfId="1909" priority="628"/>
    <cfRule type="containsBlanks" dxfId="1908" priority="629">
      <formula>LEN(TRIM(B16))=0</formula>
    </cfRule>
  </conditionalFormatting>
  <conditionalFormatting sqref="C16">
    <cfRule type="duplicateValues" dxfId="1907" priority="626"/>
    <cfRule type="containsBlanks" dxfId="1906" priority="627">
      <formula>LEN(TRIM(C16))=0</formula>
    </cfRule>
  </conditionalFormatting>
  <conditionalFormatting sqref="D16">
    <cfRule type="duplicateValues" dxfId="1905" priority="624"/>
    <cfRule type="containsBlanks" dxfId="1904" priority="625">
      <formula>LEN(TRIM(D16))=0</formula>
    </cfRule>
  </conditionalFormatting>
  <conditionalFormatting sqref="E16">
    <cfRule type="duplicateValues" dxfId="1903" priority="622"/>
    <cfRule type="containsBlanks" dxfId="1902" priority="623">
      <formula>LEN(TRIM(E16))=0</formula>
    </cfRule>
  </conditionalFormatting>
  <conditionalFormatting sqref="B17">
    <cfRule type="duplicateValues" dxfId="1901" priority="620"/>
    <cfRule type="containsBlanks" dxfId="1900" priority="621">
      <formula>LEN(TRIM(B17))=0</formula>
    </cfRule>
  </conditionalFormatting>
  <conditionalFormatting sqref="C17">
    <cfRule type="duplicateValues" dxfId="1899" priority="618"/>
    <cfRule type="containsBlanks" dxfId="1898" priority="619">
      <formula>LEN(TRIM(C17))=0</formula>
    </cfRule>
  </conditionalFormatting>
  <conditionalFormatting sqref="D17">
    <cfRule type="duplicateValues" dxfId="1897" priority="616"/>
    <cfRule type="containsBlanks" dxfId="1896" priority="617">
      <formula>LEN(TRIM(D17))=0</formula>
    </cfRule>
  </conditionalFormatting>
  <conditionalFormatting sqref="E17">
    <cfRule type="duplicateValues" dxfId="1895" priority="614"/>
    <cfRule type="containsBlanks" dxfId="1894" priority="615">
      <formula>LEN(TRIM(E17))=0</formula>
    </cfRule>
  </conditionalFormatting>
  <conditionalFormatting sqref="B18">
    <cfRule type="duplicateValues" dxfId="1893" priority="612"/>
    <cfRule type="containsBlanks" dxfId="1892" priority="613">
      <formula>LEN(TRIM(B18))=0</formula>
    </cfRule>
  </conditionalFormatting>
  <conditionalFormatting sqref="C18">
    <cfRule type="duplicateValues" dxfId="1891" priority="610"/>
    <cfRule type="containsBlanks" dxfId="1890" priority="611">
      <formula>LEN(TRIM(C18))=0</formula>
    </cfRule>
  </conditionalFormatting>
  <conditionalFormatting sqref="D18">
    <cfRule type="duplicateValues" dxfId="1889" priority="608"/>
    <cfRule type="containsBlanks" dxfId="1888" priority="609">
      <formula>LEN(TRIM(D18))=0</formula>
    </cfRule>
  </conditionalFormatting>
  <conditionalFormatting sqref="E18">
    <cfRule type="duplicateValues" dxfId="1887" priority="606"/>
    <cfRule type="containsBlanks" dxfId="1886" priority="607">
      <formula>LEN(TRIM(E18))=0</formula>
    </cfRule>
  </conditionalFormatting>
  <conditionalFormatting sqref="B20">
    <cfRule type="duplicateValues" dxfId="1885" priority="604"/>
    <cfRule type="containsBlanks" dxfId="1884" priority="605">
      <formula>LEN(TRIM(B20))=0</formula>
    </cfRule>
  </conditionalFormatting>
  <conditionalFormatting sqref="C20">
    <cfRule type="duplicateValues" dxfId="1883" priority="602"/>
    <cfRule type="containsBlanks" dxfId="1882" priority="603">
      <formula>LEN(TRIM(C20))=0</formula>
    </cfRule>
  </conditionalFormatting>
  <conditionalFormatting sqref="D20">
    <cfRule type="duplicateValues" dxfId="1881" priority="600"/>
    <cfRule type="containsBlanks" dxfId="1880" priority="601">
      <formula>LEN(TRIM(D20))=0</formula>
    </cfRule>
  </conditionalFormatting>
  <conditionalFormatting sqref="E20">
    <cfRule type="duplicateValues" dxfId="1879" priority="598"/>
    <cfRule type="containsBlanks" dxfId="1878" priority="599">
      <formula>LEN(TRIM(E20))=0</formula>
    </cfRule>
  </conditionalFormatting>
  <conditionalFormatting sqref="B21">
    <cfRule type="duplicateValues" dxfId="1877" priority="596"/>
    <cfRule type="containsBlanks" dxfId="1876" priority="597">
      <formula>LEN(TRIM(B21))=0</formula>
    </cfRule>
  </conditionalFormatting>
  <conditionalFormatting sqref="C21">
    <cfRule type="duplicateValues" dxfId="1875" priority="594"/>
    <cfRule type="containsBlanks" dxfId="1874" priority="595">
      <formula>LEN(TRIM(C21))=0</formula>
    </cfRule>
  </conditionalFormatting>
  <conditionalFormatting sqref="D21">
    <cfRule type="duplicateValues" dxfId="1873" priority="592"/>
    <cfRule type="containsBlanks" dxfId="1872" priority="593">
      <formula>LEN(TRIM(D21))=0</formula>
    </cfRule>
  </conditionalFormatting>
  <conditionalFormatting sqref="E21">
    <cfRule type="duplicateValues" dxfId="1871" priority="590"/>
    <cfRule type="containsBlanks" dxfId="1870" priority="591">
      <formula>LEN(TRIM(E21))=0</formula>
    </cfRule>
  </conditionalFormatting>
  <conditionalFormatting sqref="F13">
    <cfRule type="duplicateValues" dxfId="1869" priority="520"/>
    <cfRule type="containsBlanks" dxfId="1868" priority="521">
      <formula>LEN(TRIM(F13))=0</formula>
    </cfRule>
  </conditionalFormatting>
  <conditionalFormatting sqref="G13">
    <cfRule type="duplicateValues" dxfId="1867" priority="518"/>
    <cfRule type="containsBlanks" dxfId="1866" priority="519">
      <formula>LEN(TRIM(G13))=0</formula>
    </cfRule>
  </conditionalFormatting>
  <conditionalFormatting sqref="H13">
    <cfRule type="duplicateValues" dxfId="1865" priority="516"/>
    <cfRule type="containsBlanks" dxfId="1864" priority="517">
      <formula>LEN(TRIM(H13))=0</formula>
    </cfRule>
  </conditionalFormatting>
  <conditionalFormatting sqref="I13">
    <cfRule type="duplicateValues" dxfId="1863" priority="514"/>
    <cfRule type="containsBlanks" dxfId="1862" priority="515">
      <formula>LEN(TRIM(I13))=0</formula>
    </cfRule>
  </conditionalFormatting>
  <conditionalFormatting sqref="F14">
    <cfRule type="duplicateValues" dxfId="1861" priority="512"/>
    <cfRule type="containsBlanks" dxfId="1860" priority="513">
      <formula>LEN(TRIM(F14))=0</formula>
    </cfRule>
  </conditionalFormatting>
  <conditionalFormatting sqref="G14">
    <cfRule type="duplicateValues" dxfId="1859" priority="510"/>
    <cfRule type="containsBlanks" dxfId="1858" priority="511">
      <formula>LEN(TRIM(G14))=0</formula>
    </cfRule>
  </conditionalFormatting>
  <conditionalFormatting sqref="H14">
    <cfRule type="duplicateValues" dxfId="1857" priority="508"/>
    <cfRule type="containsBlanks" dxfId="1856" priority="509">
      <formula>LEN(TRIM(H14))=0</formula>
    </cfRule>
  </conditionalFormatting>
  <conditionalFormatting sqref="I14">
    <cfRule type="duplicateValues" dxfId="1855" priority="506"/>
    <cfRule type="containsBlanks" dxfId="1854" priority="507">
      <formula>LEN(TRIM(I14))=0</formula>
    </cfRule>
  </conditionalFormatting>
  <conditionalFormatting sqref="F15">
    <cfRule type="duplicateValues" dxfId="1853" priority="504"/>
    <cfRule type="containsBlanks" dxfId="1852" priority="505">
      <formula>LEN(TRIM(F15))=0</formula>
    </cfRule>
  </conditionalFormatting>
  <conditionalFormatting sqref="G15">
    <cfRule type="duplicateValues" dxfId="1851" priority="502"/>
    <cfRule type="containsBlanks" dxfId="1850" priority="503">
      <formula>LEN(TRIM(G15))=0</formula>
    </cfRule>
  </conditionalFormatting>
  <conditionalFormatting sqref="H15">
    <cfRule type="duplicateValues" dxfId="1849" priority="500"/>
    <cfRule type="containsBlanks" dxfId="1848" priority="501">
      <formula>LEN(TRIM(H15))=0</formula>
    </cfRule>
  </conditionalFormatting>
  <conditionalFormatting sqref="I15">
    <cfRule type="duplicateValues" dxfId="1847" priority="498"/>
    <cfRule type="containsBlanks" dxfId="1846" priority="499">
      <formula>LEN(TRIM(I15))=0</formula>
    </cfRule>
  </conditionalFormatting>
  <conditionalFormatting sqref="F16">
    <cfRule type="duplicateValues" dxfId="1845" priority="496"/>
    <cfRule type="containsBlanks" dxfId="1844" priority="497">
      <formula>LEN(TRIM(F16))=0</formula>
    </cfRule>
  </conditionalFormatting>
  <conditionalFormatting sqref="G16">
    <cfRule type="duplicateValues" dxfId="1843" priority="494"/>
    <cfRule type="containsBlanks" dxfId="1842" priority="495">
      <formula>LEN(TRIM(G16))=0</formula>
    </cfRule>
  </conditionalFormatting>
  <conditionalFormatting sqref="H16">
    <cfRule type="duplicateValues" dxfId="1841" priority="492"/>
    <cfRule type="containsBlanks" dxfId="1840" priority="493">
      <formula>LEN(TRIM(H16))=0</formula>
    </cfRule>
  </conditionalFormatting>
  <conditionalFormatting sqref="I16">
    <cfRule type="duplicateValues" dxfId="1839" priority="490"/>
    <cfRule type="containsBlanks" dxfId="1838" priority="491">
      <formula>LEN(TRIM(I16))=0</formula>
    </cfRule>
  </conditionalFormatting>
  <conditionalFormatting sqref="F17">
    <cfRule type="duplicateValues" dxfId="1837" priority="488"/>
    <cfRule type="containsBlanks" dxfId="1836" priority="489">
      <formula>LEN(TRIM(F17))=0</formula>
    </cfRule>
  </conditionalFormatting>
  <conditionalFormatting sqref="G17">
    <cfRule type="duplicateValues" dxfId="1835" priority="486"/>
    <cfRule type="containsBlanks" dxfId="1834" priority="487">
      <formula>LEN(TRIM(G17))=0</formula>
    </cfRule>
  </conditionalFormatting>
  <conditionalFormatting sqref="H17">
    <cfRule type="duplicateValues" dxfId="1833" priority="484"/>
    <cfRule type="containsBlanks" dxfId="1832" priority="485">
      <formula>LEN(TRIM(H17))=0</formula>
    </cfRule>
  </conditionalFormatting>
  <conditionalFormatting sqref="I17">
    <cfRule type="duplicateValues" dxfId="1831" priority="482"/>
    <cfRule type="containsBlanks" dxfId="1830" priority="483">
      <formula>LEN(TRIM(I17))=0</formula>
    </cfRule>
  </conditionalFormatting>
  <conditionalFormatting sqref="F18">
    <cfRule type="duplicateValues" dxfId="1829" priority="480"/>
    <cfRule type="containsBlanks" dxfId="1828" priority="481">
      <formula>LEN(TRIM(F18))=0</formula>
    </cfRule>
  </conditionalFormatting>
  <conditionalFormatting sqref="G18">
    <cfRule type="duplicateValues" dxfId="1827" priority="478"/>
    <cfRule type="containsBlanks" dxfId="1826" priority="479">
      <formula>LEN(TRIM(G18))=0</formula>
    </cfRule>
  </conditionalFormatting>
  <conditionalFormatting sqref="H18">
    <cfRule type="duplicateValues" dxfId="1825" priority="476"/>
    <cfRule type="containsBlanks" dxfId="1824" priority="477">
      <formula>LEN(TRIM(H18))=0</formula>
    </cfRule>
  </conditionalFormatting>
  <conditionalFormatting sqref="I18">
    <cfRule type="duplicateValues" dxfId="1823" priority="474"/>
    <cfRule type="containsBlanks" dxfId="1822" priority="475">
      <formula>LEN(TRIM(I18))=0</formula>
    </cfRule>
  </conditionalFormatting>
  <conditionalFormatting sqref="F20">
    <cfRule type="duplicateValues" dxfId="1821" priority="472"/>
    <cfRule type="containsBlanks" dxfId="1820" priority="473">
      <formula>LEN(TRIM(F20))=0</formula>
    </cfRule>
  </conditionalFormatting>
  <conditionalFormatting sqref="G20">
    <cfRule type="duplicateValues" dxfId="1819" priority="470"/>
    <cfRule type="containsBlanks" dxfId="1818" priority="471">
      <formula>LEN(TRIM(G20))=0</formula>
    </cfRule>
  </conditionalFormatting>
  <conditionalFormatting sqref="H20">
    <cfRule type="duplicateValues" dxfId="1817" priority="468"/>
    <cfRule type="containsBlanks" dxfId="1816" priority="469">
      <formula>LEN(TRIM(H20))=0</formula>
    </cfRule>
  </conditionalFormatting>
  <conditionalFormatting sqref="I20">
    <cfRule type="duplicateValues" dxfId="1815" priority="466"/>
    <cfRule type="containsBlanks" dxfId="1814" priority="467">
      <formula>LEN(TRIM(I20))=0</formula>
    </cfRule>
  </conditionalFormatting>
  <conditionalFormatting sqref="F21">
    <cfRule type="duplicateValues" dxfId="1813" priority="464"/>
    <cfRule type="containsBlanks" dxfId="1812" priority="465">
      <formula>LEN(TRIM(F21))=0</formula>
    </cfRule>
  </conditionalFormatting>
  <conditionalFormatting sqref="G21">
    <cfRule type="duplicateValues" dxfId="1811" priority="462"/>
    <cfRule type="containsBlanks" dxfId="1810" priority="463">
      <formula>LEN(TRIM(G21))=0</formula>
    </cfRule>
  </conditionalFormatting>
  <conditionalFormatting sqref="H21">
    <cfRule type="duplicateValues" dxfId="1809" priority="460"/>
    <cfRule type="containsBlanks" dxfId="1808" priority="461">
      <formula>LEN(TRIM(H21))=0</formula>
    </cfRule>
  </conditionalFormatting>
  <conditionalFormatting sqref="I21">
    <cfRule type="duplicateValues" dxfId="1807" priority="458"/>
    <cfRule type="containsBlanks" dxfId="1806" priority="459">
      <formula>LEN(TRIM(I21))=0</formula>
    </cfRule>
  </conditionalFormatting>
  <conditionalFormatting sqref="B25">
    <cfRule type="duplicateValues" dxfId="1805" priority="390"/>
    <cfRule type="containsBlanks" dxfId="1804" priority="391">
      <formula>LEN(TRIM(B25))=0</formula>
    </cfRule>
  </conditionalFormatting>
  <conditionalFormatting sqref="C25">
    <cfRule type="duplicateValues" dxfId="1803" priority="388"/>
    <cfRule type="containsBlanks" dxfId="1802" priority="389">
      <formula>LEN(TRIM(C25))=0</formula>
    </cfRule>
  </conditionalFormatting>
  <conditionalFormatting sqref="D25">
    <cfRule type="duplicateValues" dxfId="1801" priority="386"/>
    <cfRule type="containsBlanks" dxfId="1800" priority="387">
      <formula>LEN(TRIM(D25))=0</formula>
    </cfRule>
  </conditionalFormatting>
  <conditionalFormatting sqref="E25">
    <cfRule type="duplicateValues" dxfId="1799" priority="384"/>
    <cfRule type="containsBlanks" dxfId="1798" priority="385">
      <formula>LEN(TRIM(E25))=0</formula>
    </cfRule>
  </conditionalFormatting>
  <conditionalFormatting sqref="B26">
    <cfRule type="duplicateValues" dxfId="1797" priority="382"/>
    <cfRule type="containsBlanks" dxfId="1796" priority="383">
      <formula>LEN(TRIM(B26))=0</formula>
    </cfRule>
  </conditionalFormatting>
  <conditionalFormatting sqref="C26">
    <cfRule type="duplicateValues" dxfId="1795" priority="380"/>
    <cfRule type="containsBlanks" dxfId="1794" priority="381">
      <formula>LEN(TRIM(C26))=0</formula>
    </cfRule>
  </conditionalFormatting>
  <conditionalFormatting sqref="D26">
    <cfRule type="duplicateValues" dxfId="1793" priority="378"/>
    <cfRule type="containsBlanks" dxfId="1792" priority="379">
      <formula>LEN(TRIM(D26))=0</formula>
    </cfRule>
  </conditionalFormatting>
  <conditionalFormatting sqref="E26">
    <cfRule type="duplicateValues" dxfId="1791" priority="376"/>
    <cfRule type="containsBlanks" dxfId="1790" priority="377">
      <formula>LEN(TRIM(E26))=0</formula>
    </cfRule>
  </conditionalFormatting>
  <conditionalFormatting sqref="B27">
    <cfRule type="duplicateValues" dxfId="1789" priority="374"/>
    <cfRule type="containsBlanks" dxfId="1788" priority="375">
      <formula>LEN(TRIM(B27))=0</formula>
    </cfRule>
  </conditionalFormatting>
  <conditionalFormatting sqref="C27">
    <cfRule type="duplicateValues" dxfId="1787" priority="372"/>
    <cfRule type="containsBlanks" dxfId="1786" priority="373">
      <formula>LEN(TRIM(C27))=0</formula>
    </cfRule>
  </conditionalFormatting>
  <conditionalFormatting sqref="D27">
    <cfRule type="duplicateValues" dxfId="1785" priority="370"/>
    <cfRule type="containsBlanks" dxfId="1784" priority="371">
      <formula>LEN(TRIM(D27))=0</formula>
    </cfRule>
  </conditionalFormatting>
  <conditionalFormatting sqref="E27">
    <cfRule type="duplicateValues" dxfId="1783" priority="368"/>
    <cfRule type="containsBlanks" dxfId="1782" priority="369">
      <formula>LEN(TRIM(E27))=0</formula>
    </cfRule>
  </conditionalFormatting>
  <conditionalFormatting sqref="B28">
    <cfRule type="duplicateValues" dxfId="1781" priority="366"/>
    <cfRule type="containsBlanks" dxfId="1780" priority="367">
      <formula>LEN(TRIM(B28))=0</formula>
    </cfRule>
  </conditionalFormatting>
  <conditionalFormatting sqref="C28">
    <cfRule type="duplicateValues" dxfId="1779" priority="364"/>
    <cfRule type="containsBlanks" dxfId="1778" priority="365">
      <formula>LEN(TRIM(C28))=0</formula>
    </cfRule>
  </conditionalFormatting>
  <conditionalFormatting sqref="D28">
    <cfRule type="duplicateValues" dxfId="1777" priority="362"/>
    <cfRule type="containsBlanks" dxfId="1776" priority="363">
      <formula>LEN(TRIM(D28))=0</formula>
    </cfRule>
  </conditionalFormatting>
  <conditionalFormatting sqref="E28">
    <cfRule type="duplicateValues" dxfId="1775" priority="360"/>
    <cfRule type="containsBlanks" dxfId="1774" priority="361">
      <formula>LEN(TRIM(E28))=0</formula>
    </cfRule>
  </conditionalFormatting>
  <conditionalFormatting sqref="B29">
    <cfRule type="duplicateValues" dxfId="1773" priority="358"/>
    <cfRule type="containsBlanks" dxfId="1772" priority="359">
      <formula>LEN(TRIM(B29))=0</formula>
    </cfRule>
  </conditionalFormatting>
  <conditionalFormatting sqref="C29">
    <cfRule type="duplicateValues" dxfId="1771" priority="356"/>
    <cfRule type="containsBlanks" dxfId="1770" priority="357">
      <formula>LEN(TRIM(C29))=0</formula>
    </cfRule>
  </conditionalFormatting>
  <conditionalFormatting sqref="D29">
    <cfRule type="duplicateValues" dxfId="1769" priority="354"/>
    <cfRule type="containsBlanks" dxfId="1768" priority="355">
      <formula>LEN(TRIM(D29))=0</formula>
    </cfRule>
  </conditionalFormatting>
  <conditionalFormatting sqref="E29">
    <cfRule type="duplicateValues" dxfId="1767" priority="352"/>
    <cfRule type="containsBlanks" dxfId="1766" priority="353">
      <formula>LEN(TRIM(E29))=0</formula>
    </cfRule>
  </conditionalFormatting>
  <conditionalFormatting sqref="B30">
    <cfRule type="duplicateValues" dxfId="1765" priority="350"/>
    <cfRule type="containsBlanks" dxfId="1764" priority="351">
      <formula>LEN(TRIM(B30))=0</formula>
    </cfRule>
  </conditionalFormatting>
  <conditionalFormatting sqref="C30">
    <cfRule type="duplicateValues" dxfId="1763" priority="348"/>
    <cfRule type="containsBlanks" dxfId="1762" priority="349">
      <formula>LEN(TRIM(C30))=0</formula>
    </cfRule>
  </conditionalFormatting>
  <conditionalFormatting sqref="D30">
    <cfRule type="duplicateValues" dxfId="1761" priority="346"/>
    <cfRule type="containsBlanks" dxfId="1760" priority="347">
      <formula>LEN(TRIM(D30))=0</formula>
    </cfRule>
  </conditionalFormatting>
  <conditionalFormatting sqref="E30">
    <cfRule type="duplicateValues" dxfId="1759" priority="344"/>
    <cfRule type="containsBlanks" dxfId="1758" priority="345">
      <formula>LEN(TRIM(E30))=0</formula>
    </cfRule>
  </conditionalFormatting>
  <conditionalFormatting sqref="B32">
    <cfRule type="duplicateValues" dxfId="1757" priority="342"/>
    <cfRule type="containsBlanks" dxfId="1756" priority="343">
      <formula>LEN(TRIM(B32))=0</formula>
    </cfRule>
  </conditionalFormatting>
  <conditionalFormatting sqref="C32">
    <cfRule type="duplicateValues" dxfId="1755" priority="340"/>
    <cfRule type="containsBlanks" dxfId="1754" priority="341">
      <formula>LEN(TRIM(C32))=0</formula>
    </cfRule>
  </conditionalFormatting>
  <conditionalFormatting sqref="D32">
    <cfRule type="duplicateValues" dxfId="1753" priority="338"/>
    <cfRule type="containsBlanks" dxfId="1752" priority="339">
      <formula>LEN(TRIM(D32))=0</formula>
    </cfRule>
  </conditionalFormatting>
  <conditionalFormatting sqref="E32">
    <cfRule type="duplicateValues" dxfId="1751" priority="336"/>
    <cfRule type="containsBlanks" dxfId="1750" priority="337">
      <formula>LEN(TRIM(E32))=0</formula>
    </cfRule>
  </conditionalFormatting>
  <conditionalFormatting sqref="B35">
    <cfRule type="duplicateValues" dxfId="1749" priority="138"/>
    <cfRule type="containsBlanks" dxfId="1748" priority="139">
      <formula>LEN(TRIM(B35))=0</formula>
    </cfRule>
  </conditionalFormatting>
  <conditionalFormatting sqref="C35">
    <cfRule type="duplicateValues" dxfId="1747" priority="136"/>
    <cfRule type="containsBlanks" dxfId="1746" priority="137">
      <formula>LEN(TRIM(C35))=0</formula>
    </cfRule>
  </conditionalFormatting>
  <conditionalFormatting sqref="D35">
    <cfRule type="duplicateValues" dxfId="1745" priority="134"/>
    <cfRule type="containsBlanks" dxfId="1744" priority="135">
      <formula>LEN(TRIM(D35))=0</formula>
    </cfRule>
  </conditionalFormatting>
  <conditionalFormatting sqref="E35">
    <cfRule type="duplicateValues" dxfId="1743" priority="132"/>
    <cfRule type="containsBlanks" dxfId="1742" priority="133">
      <formula>LEN(TRIM(E35))=0</formula>
    </cfRule>
  </conditionalFormatting>
  <conditionalFormatting sqref="B36">
    <cfRule type="duplicateValues" dxfId="1741" priority="130"/>
    <cfRule type="containsBlanks" dxfId="1740" priority="131">
      <formula>LEN(TRIM(B36))=0</formula>
    </cfRule>
  </conditionalFormatting>
  <conditionalFormatting sqref="C36">
    <cfRule type="duplicateValues" dxfId="1739" priority="128"/>
    <cfRule type="containsBlanks" dxfId="1738" priority="129">
      <formula>LEN(TRIM(C36))=0</formula>
    </cfRule>
  </conditionalFormatting>
  <conditionalFormatting sqref="D36">
    <cfRule type="duplicateValues" dxfId="1737" priority="126"/>
    <cfRule type="containsBlanks" dxfId="1736" priority="127">
      <formula>LEN(TRIM(D36))=0</formula>
    </cfRule>
  </conditionalFormatting>
  <conditionalFormatting sqref="E36">
    <cfRule type="duplicateValues" dxfId="1735" priority="124"/>
    <cfRule type="containsBlanks" dxfId="1734" priority="125">
      <formula>LEN(TRIM(E36))=0</formula>
    </cfRule>
  </conditionalFormatting>
  <conditionalFormatting sqref="B37">
    <cfRule type="duplicateValues" dxfId="1733" priority="122"/>
    <cfRule type="containsBlanks" dxfId="1732" priority="123">
      <formula>LEN(TRIM(B37))=0</formula>
    </cfRule>
  </conditionalFormatting>
  <conditionalFormatting sqref="C37">
    <cfRule type="duplicateValues" dxfId="1731" priority="120"/>
    <cfRule type="containsBlanks" dxfId="1730" priority="121">
      <formula>LEN(TRIM(C37))=0</formula>
    </cfRule>
  </conditionalFormatting>
  <conditionalFormatting sqref="D37">
    <cfRule type="duplicateValues" dxfId="1729" priority="118"/>
    <cfRule type="containsBlanks" dxfId="1728" priority="119">
      <formula>LEN(TRIM(D37))=0</formula>
    </cfRule>
  </conditionalFormatting>
  <conditionalFormatting sqref="E37">
    <cfRule type="duplicateValues" dxfId="1727" priority="116"/>
    <cfRule type="containsBlanks" dxfId="1726" priority="117">
      <formula>LEN(TRIM(E37))=0</formula>
    </cfRule>
  </conditionalFormatting>
  <conditionalFormatting sqref="B38">
    <cfRule type="duplicateValues" dxfId="1725" priority="114"/>
    <cfRule type="containsBlanks" dxfId="1724" priority="115">
      <formula>LEN(TRIM(B38))=0</formula>
    </cfRule>
  </conditionalFormatting>
  <conditionalFormatting sqref="C38">
    <cfRule type="duplicateValues" dxfId="1723" priority="112"/>
    <cfRule type="containsBlanks" dxfId="1722" priority="113">
      <formula>LEN(TRIM(C38))=0</formula>
    </cfRule>
  </conditionalFormatting>
  <conditionalFormatting sqref="D38">
    <cfRule type="duplicateValues" dxfId="1721" priority="110"/>
    <cfRule type="containsBlanks" dxfId="1720" priority="111">
      <formula>LEN(TRIM(D38))=0</formula>
    </cfRule>
  </conditionalFormatting>
  <conditionalFormatting sqref="E38">
    <cfRule type="duplicateValues" dxfId="1719" priority="108"/>
    <cfRule type="containsBlanks" dxfId="1718" priority="109">
      <formula>LEN(TRIM(E38))=0</formula>
    </cfRule>
  </conditionalFormatting>
  <conditionalFormatting sqref="B39">
    <cfRule type="duplicateValues" dxfId="1717" priority="106"/>
    <cfRule type="containsBlanks" dxfId="1716" priority="107">
      <formula>LEN(TRIM(B39))=0</formula>
    </cfRule>
  </conditionalFormatting>
  <conditionalFormatting sqref="C39">
    <cfRule type="duplicateValues" dxfId="1715" priority="104"/>
    <cfRule type="containsBlanks" dxfId="1714" priority="105">
      <formula>LEN(TRIM(C39))=0</formula>
    </cfRule>
  </conditionalFormatting>
  <conditionalFormatting sqref="D39">
    <cfRule type="duplicateValues" dxfId="1713" priority="102"/>
    <cfRule type="containsBlanks" dxfId="1712" priority="103">
      <formula>LEN(TRIM(D39))=0</formula>
    </cfRule>
  </conditionalFormatting>
  <conditionalFormatting sqref="E39">
    <cfRule type="duplicateValues" dxfId="1711" priority="100"/>
    <cfRule type="containsBlanks" dxfId="1710" priority="101">
      <formula>LEN(TRIM(E39))=0</formula>
    </cfRule>
  </conditionalFormatting>
  <conditionalFormatting sqref="B40">
    <cfRule type="duplicateValues" dxfId="1709" priority="98"/>
    <cfRule type="containsBlanks" dxfId="1708" priority="99">
      <formula>LEN(TRIM(B40))=0</formula>
    </cfRule>
  </conditionalFormatting>
  <conditionalFormatting sqref="C40">
    <cfRule type="duplicateValues" dxfId="1707" priority="96"/>
    <cfRule type="containsBlanks" dxfId="1706" priority="97">
      <formula>LEN(TRIM(C40))=0</formula>
    </cfRule>
  </conditionalFormatting>
  <conditionalFormatting sqref="D40">
    <cfRule type="duplicateValues" dxfId="1705" priority="94"/>
    <cfRule type="containsBlanks" dxfId="1704" priority="95">
      <formula>LEN(TRIM(D40))=0</formula>
    </cfRule>
  </conditionalFormatting>
  <conditionalFormatting sqref="E40">
    <cfRule type="duplicateValues" dxfId="1703" priority="92"/>
    <cfRule type="containsBlanks" dxfId="1702" priority="93">
      <formula>LEN(TRIM(E40))=0</formula>
    </cfRule>
  </conditionalFormatting>
  <conditionalFormatting sqref="D41">
    <cfRule type="duplicateValues" dxfId="1701" priority="80"/>
    <cfRule type="containsBlanks" dxfId="1700" priority="81">
      <formula>LEN(TRIM(D41))=0</formula>
    </cfRule>
  </conditionalFormatting>
  <conditionalFormatting sqref="E41">
    <cfRule type="duplicateValues" dxfId="1699" priority="78"/>
    <cfRule type="containsBlanks" dxfId="1698" priority="79">
      <formula>LEN(TRIM(E41))=0</formula>
    </cfRule>
  </conditionalFormatting>
  <conditionalFormatting sqref="B41">
    <cfRule type="duplicateValues" dxfId="1697" priority="76"/>
    <cfRule type="containsBlanks" dxfId="1696" priority="77">
      <formula>LEN(TRIM(B41))=0</formula>
    </cfRule>
  </conditionalFormatting>
  <conditionalFormatting sqref="C41">
    <cfRule type="duplicateValues" dxfId="1695" priority="74"/>
    <cfRule type="containsBlanks" dxfId="1694" priority="75">
      <formula>LEN(TRIM(C41))=0</formula>
    </cfRule>
  </conditionalFormatting>
  <conditionalFormatting sqref="B34">
    <cfRule type="duplicateValues" dxfId="1693" priority="73"/>
  </conditionalFormatting>
  <conditionalFormatting sqref="B31">
    <cfRule type="duplicateValues" dxfId="1692" priority="71"/>
    <cfRule type="containsBlanks" dxfId="1691" priority="72">
      <formula>LEN(TRIM(B31))=0</formula>
    </cfRule>
  </conditionalFormatting>
  <conditionalFormatting sqref="C31">
    <cfRule type="duplicateValues" dxfId="1690" priority="69"/>
    <cfRule type="containsBlanks" dxfId="1689" priority="70">
      <formula>LEN(TRIM(C31))=0</formula>
    </cfRule>
  </conditionalFormatting>
  <conditionalFormatting sqref="D31">
    <cfRule type="duplicateValues" dxfId="1688" priority="67"/>
    <cfRule type="containsBlanks" dxfId="1687" priority="68">
      <formula>LEN(TRIM(D31))=0</formula>
    </cfRule>
  </conditionalFormatting>
  <conditionalFormatting sqref="E31">
    <cfRule type="duplicateValues" dxfId="1686" priority="65"/>
    <cfRule type="containsBlanks" dxfId="1685" priority="66">
      <formula>LEN(TRIM(E31))=0</formula>
    </cfRule>
  </conditionalFormatting>
  <conditionalFormatting sqref="B32">
    <cfRule type="duplicateValues" dxfId="1684" priority="63"/>
    <cfRule type="containsBlanks" dxfId="1683" priority="64">
      <formula>LEN(TRIM(B32))=0</formula>
    </cfRule>
  </conditionalFormatting>
  <conditionalFormatting sqref="C32">
    <cfRule type="duplicateValues" dxfId="1682" priority="61"/>
    <cfRule type="containsBlanks" dxfId="1681" priority="62">
      <formula>LEN(TRIM(C32))=0</formula>
    </cfRule>
  </conditionalFormatting>
  <conditionalFormatting sqref="D32">
    <cfRule type="duplicateValues" dxfId="1680" priority="59"/>
    <cfRule type="containsBlanks" dxfId="1679" priority="60">
      <formula>LEN(TRIM(D32))=0</formula>
    </cfRule>
  </conditionalFormatting>
  <conditionalFormatting sqref="E32">
    <cfRule type="duplicateValues" dxfId="1678" priority="57"/>
    <cfRule type="containsBlanks" dxfId="1677" priority="58">
      <formula>LEN(TRIM(E32))=0</formula>
    </cfRule>
  </conditionalFormatting>
  <conditionalFormatting sqref="B33">
    <cfRule type="duplicateValues" dxfId="1676" priority="55"/>
    <cfRule type="containsBlanks" dxfId="1675" priority="56">
      <formula>LEN(TRIM(B33))=0</formula>
    </cfRule>
  </conditionalFormatting>
  <conditionalFormatting sqref="C33">
    <cfRule type="duplicateValues" dxfId="1674" priority="53"/>
    <cfRule type="containsBlanks" dxfId="1673" priority="54">
      <formula>LEN(TRIM(C33))=0</formula>
    </cfRule>
  </conditionalFormatting>
  <conditionalFormatting sqref="D33">
    <cfRule type="duplicateValues" dxfId="1672" priority="51"/>
    <cfRule type="containsBlanks" dxfId="1671" priority="52">
      <formula>LEN(TRIM(D33))=0</formula>
    </cfRule>
  </conditionalFormatting>
  <conditionalFormatting sqref="E33">
    <cfRule type="duplicateValues" dxfId="1670" priority="49"/>
    <cfRule type="containsBlanks" dxfId="1669" priority="50">
      <formula>LEN(TRIM(E33))=0</formula>
    </cfRule>
  </conditionalFormatting>
  <conditionalFormatting sqref="B35">
    <cfRule type="duplicateValues" dxfId="1668" priority="47"/>
    <cfRule type="containsBlanks" dxfId="1667" priority="48">
      <formula>LEN(TRIM(B35))=0</formula>
    </cfRule>
  </conditionalFormatting>
  <conditionalFormatting sqref="C35">
    <cfRule type="duplicateValues" dxfId="1666" priority="45"/>
    <cfRule type="containsBlanks" dxfId="1665" priority="46">
      <formula>LEN(TRIM(C35))=0</formula>
    </cfRule>
  </conditionalFormatting>
  <conditionalFormatting sqref="D35">
    <cfRule type="duplicateValues" dxfId="1664" priority="43"/>
    <cfRule type="containsBlanks" dxfId="1663" priority="44">
      <formula>LEN(TRIM(D35))=0</formula>
    </cfRule>
  </conditionalFormatting>
  <conditionalFormatting sqref="E35">
    <cfRule type="duplicateValues" dxfId="1662" priority="41"/>
    <cfRule type="containsBlanks" dxfId="1661" priority="42">
      <formula>LEN(TRIM(E35))=0</formula>
    </cfRule>
  </conditionalFormatting>
  <conditionalFormatting sqref="B36">
    <cfRule type="duplicateValues" dxfId="1660" priority="39"/>
    <cfRule type="containsBlanks" dxfId="1659" priority="40">
      <formula>LEN(TRIM(B36))=0</formula>
    </cfRule>
  </conditionalFormatting>
  <conditionalFormatting sqref="C36">
    <cfRule type="duplicateValues" dxfId="1658" priority="37"/>
    <cfRule type="containsBlanks" dxfId="1657" priority="38">
      <formula>LEN(TRIM(C36))=0</formula>
    </cfRule>
  </conditionalFormatting>
  <conditionalFormatting sqref="D36">
    <cfRule type="duplicateValues" dxfId="1656" priority="35"/>
    <cfRule type="containsBlanks" dxfId="1655" priority="36">
      <formula>LEN(TRIM(D36))=0</formula>
    </cfRule>
  </conditionalFormatting>
  <conditionalFormatting sqref="E36">
    <cfRule type="duplicateValues" dxfId="1654" priority="33"/>
    <cfRule type="containsBlanks" dxfId="1653" priority="34">
      <formula>LEN(TRIM(E36))=0</formula>
    </cfRule>
  </conditionalFormatting>
  <conditionalFormatting sqref="B37">
    <cfRule type="duplicateValues" dxfId="1652" priority="31"/>
    <cfRule type="containsBlanks" dxfId="1651" priority="32">
      <formula>LEN(TRIM(B37))=0</formula>
    </cfRule>
  </conditionalFormatting>
  <conditionalFormatting sqref="C37">
    <cfRule type="duplicateValues" dxfId="1650" priority="29"/>
    <cfRule type="containsBlanks" dxfId="1649" priority="30">
      <formula>LEN(TRIM(C37))=0</formula>
    </cfRule>
  </conditionalFormatting>
  <conditionalFormatting sqref="D37">
    <cfRule type="duplicateValues" dxfId="1648" priority="27"/>
    <cfRule type="containsBlanks" dxfId="1647" priority="28">
      <formula>LEN(TRIM(D37))=0</formula>
    </cfRule>
  </conditionalFormatting>
  <conditionalFormatting sqref="E37">
    <cfRule type="duplicateValues" dxfId="1646" priority="25"/>
    <cfRule type="containsBlanks" dxfId="1645" priority="26">
      <formula>LEN(TRIM(E37))=0</formula>
    </cfRule>
  </conditionalFormatting>
  <conditionalFormatting sqref="B38">
    <cfRule type="duplicateValues" dxfId="1644" priority="23"/>
    <cfRule type="containsBlanks" dxfId="1643" priority="24">
      <formula>LEN(TRIM(B38))=0</formula>
    </cfRule>
  </conditionalFormatting>
  <conditionalFormatting sqref="C38">
    <cfRule type="duplicateValues" dxfId="1642" priority="21"/>
    <cfRule type="containsBlanks" dxfId="1641" priority="22">
      <formula>LEN(TRIM(C38))=0</formula>
    </cfRule>
  </conditionalFormatting>
  <conditionalFormatting sqref="D38">
    <cfRule type="duplicateValues" dxfId="1640" priority="19"/>
    <cfRule type="containsBlanks" dxfId="1639" priority="20">
      <formula>LEN(TRIM(D38))=0</formula>
    </cfRule>
  </conditionalFormatting>
  <conditionalFormatting sqref="E38">
    <cfRule type="duplicateValues" dxfId="1638" priority="17"/>
    <cfRule type="containsBlanks" dxfId="1637" priority="18">
      <formula>LEN(TRIM(E38))=0</formula>
    </cfRule>
  </conditionalFormatting>
  <conditionalFormatting sqref="B39">
    <cfRule type="duplicateValues" dxfId="1636" priority="15"/>
    <cfRule type="containsBlanks" dxfId="1635" priority="16">
      <formula>LEN(TRIM(B39))=0</formula>
    </cfRule>
  </conditionalFormatting>
  <conditionalFormatting sqref="C39">
    <cfRule type="duplicateValues" dxfId="1634" priority="13"/>
    <cfRule type="containsBlanks" dxfId="1633" priority="14">
      <formula>LEN(TRIM(C39))=0</formula>
    </cfRule>
  </conditionalFormatting>
  <conditionalFormatting sqref="D39">
    <cfRule type="duplicateValues" dxfId="1632" priority="11"/>
    <cfRule type="containsBlanks" dxfId="1631" priority="12">
      <formula>LEN(TRIM(D39))=0</formula>
    </cfRule>
  </conditionalFormatting>
  <conditionalFormatting sqref="E39">
    <cfRule type="duplicateValues" dxfId="1630" priority="9"/>
    <cfRule type="containsBlanks" dxfId="1629" priority="10">
      <formula>LEN(TRIM(E39))=0</formula>
    </cfRule>
  </conditionalFormatting>
  <conditionalFormatting sqref="D40">
    <cfRule type="duplicateValues" dxfId="1628" priority="7"/>
    <cfRule type="containsBlanks" dxfId="1627" priority="8">
      <formula>LEN(TRIM(D40))=0</formula>
    </cfRule>
  </conditionalFormatting>
  <conditionalFormatting sqref="E40">
    <cfRule type="duplicateValues" dxfId="1626" priority="5"/>
    <cfRule type="containsBlanks" dxfId="1625" priority="6">
      <formula>LEN(TRIM(E40))=0</formula>
    </cfRule>
  </conditionalFormatting>
  <conditionalFormatting sqref="B40">
    <cfRule type="duplicateValues" dxfId="1624" priority="3"/>
    <cfRule type="containsBlanks" dxfId="1623" priority="4">
      <formula>LEN(TRIM(B40))=0</formula>
    </cfRule>
  </conditionalFormatting>
  <conditionalFormatting sqref="C40">
    <cfRule type="duplicateValues" dxfId="1622" priority="1"/>
    <cfRule type="containsBlanks" dxfId="1621" priority="2">
      <formula>LEN(TRIM(C40))=0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8913C-B2F9-4EA8-8073-F9B5B208B15E}">
  <sheetPr codeName="Sheet9">
    <tabColor theme="9" tint="0.39997558519241921"/>
  </sheetPr>
  <dimension ref="A1:R44"/>
  <sheetViews>
    <sheetView topLeftCell="A10" zoomScale="70" zoomScaleNormal="70" workbookViewId="0">
      <selection activeCell="A25" sqref="A25:A43"/>
    </sheetView>
  </sheetViews>
  <sheetFormatPr defaultRowHeight="15" x14ac:dyDescent="0.25"/>
  <cols>
    <col min="1" max="1" width="25" style="1" customWidth="1"/>
    <col min="2" max="2" width="28.7109375" style="1" bestFit="1" customWidth="1"/>
    <col min="3" max="3" width="38.140625" style="1" bestFit="1" customWidth="1"/>
    <col min="4" max="4" width="28.7109375" style="1" bestFit="1" customWidth="1"/>
    <col min="5" max="5" width="38.140625" style="1" bestFit="1" customWidth="1"/>
    <col min="6" max="6" width="28.7109375" style="1" bestFit="1" customWidth="1"/>
    <col min="7" max="7" width="38.140625" style="1" bestFit="1" customWidth="1"/>
    <col min="8" max="8" width="28.7109375" style="1" bestFit="1" customWidth="1"/>
    <col min="9" max="9" width="38.140625" style="1" bestFit="1" customWidth="1"/>
    <col min="10" max="10" width="3.85546875" style="1" bestFit="1" customWidth="1"/>
    <col min="11" max="11" width="38.140625" style="1" bestFit="1" customWidth="1"/>
    <col min="12" max="12" width="2.5703125" style="1" bestFit="1" customWidth="1"/>
    <col min="13" max="13" width="38.140625" style="1" bestFit="1" customWidth="1"/>
    <col min="14" max="14" width="2.5703125" style="1" bestFit="1" customWidth="1"/>
    <col min="15" max="15" width="38.140625" style="1" bestFit="1" customWidth="1"/>
    <col min="16" max="16" width="2.5703125" style="1" bestFit="1" customWidth="1"/>
    <col min="17" max="17" width="38.140625" style="1" bestFit="1" customWidth="1"/>
    <col min="18" max="18" width="2.5703125" style="1" bestFit="1" customWidth="1"/>
    <col min="19" max="16384" width="9.140625" style="1"/>
  </cols>
  <sheetData>
    <row r="1" spans="1:18" ht="15.75" thickBot="1" x14ac:dyDescent="0.3"/>
    <row r="2" spans="1:18" ht="21.75" thickBot="1" x14ac:dyDescent="0.3">
      <c r="A2" s="226" t="s">
        <v>0</v>
      </c>
      <c r="B2" s="145">
        <v>2</v>
      </c>
      <c r="C2" s="145">
        <v>2</v>
      </c>
      <c r="D2" s="145">
        <v>3</v>
      </c>
      <c r="E2" s="146">
        <v>4</v>
      </c>
      <c r="F2" s="147">
        <f>SUM(B2:E2)</f>
        <v>11</v>
      </c>
      <c r="G2" s="148"/>
      <c r="H2" s="130" t="s">
        <v>40</v>
      </c>
      <c r="J2" s="1">
        <v>1</v>
      </c>
      <c r="K2" s="40" t="s">
        <v>171</v>
      </c>
      <c r="L2" s="252">
        <f>COUNTIF($B$13:$I$22,"*U6 Chatswood Gold*")</f>
        <v>4</v>
      </c>
      <c r="M2" s="41" t="s">
        <v>173</v>
      </c>
      <c r="N2" s="252">
        <f>COUNTIF($B$13:$I$22,"*U7 Chatswood Gold*")</f>
        <v>4</v>
      </c>
      <c r="O2" s="41" t="s">
        <v>175</v>
      </c>
      <c r="P2" s="252">
        <f>COUNTIF($B$25:$E$37,"*U8 Chatswood Gold*")</f>
        <v>4</v>
      </c>
      <c r="Q2" s="12" t="s">
        <v>178</v>
      </c>
      <c r="R2" s="252">
        <f>COUNTIF($A$25:$E$45,"*U9 Chatswood Gold*")</f>
        <v>4</v>
      </c>
    </row>
    <row r="3" spans="1:18" ht="21" x14ac:dyDescent="0.25">
      <c r="A3" s="243" t="s">
        <v>49</v>
      </c>
      <c r="B3" s="155">
        <v>1</v>
      </c>
      <c r="C3" s="155">
        <v>1</v>
      </c>
      <c r="D3" s="155">
        <v>2</v>
      </c>
      <c r="E3" s="156">
        <v>1</v>
      </c>
      <c r="F3" s="157">
        <f>SUM(B3:E3)</f>
        <v>5</v>
      </c>
      <c r="G3" s="158">
        <v>41</v>
      </c>
      <c r="H3" s="131" t="s">
        <v>48</v>
      </c>
      <c r="J3" s="1">
        <v>2</v>
      </c>
      <c r="K3" s="40" t="s">
        <v>172</v>
      </c>
      <c r="L3" s="252">
        <f>COUNTIF($B$13:$I$22,"*U6 Chatswood Green*")</f>
        <v>4</v>
      </c>
      <c r="M3" s="41" t="s">
        <v>174</v>
      </c>
      <c r="N3" s="252">
        <f>COUNTIF($B$13:$I$22,"*U7 Chatswood Green*")</f>
        <v>4</v>
      </c>
      <c r="O3" s="41" t="s">
        <v>176</v>
      </c>
      <c r="P3" s="252">
        <f>COUNTIF($B$25:$E$37,"*U8 Chatswood Green*")</f>
        <v>4</v>
      </c>
      <c r="Q3" s="12" t="s">
        <v>179</v>
      </c>
      <c r="R3" s="252">
        <f>COUNTIF($A$25:$E$51,"*U9 Chatswood Green*")</f>
        <v>4</v>
      </c>
    </row>
    <row r="4" spans="1:18" ht="21" x14ac:dyDescent="0.35">
      <c r="A4" s="244" t="s">
        <v>54</v>
      </c>
      <c r="B4" s="165">
        <v>1</v>
      </c>
      <c r="C4" s="165">
        <v>0</v>
      </c>
      <c r="D4" s="165">
        <v>1</v>
      </c>
      <c r="E4" s="166">
        <v>0</v>
      </c>
      <c r="F4" s="162">
        <f t="shared" ref="F4:F7" si="0">SUM(B4:E4)</f>
        <v>2</v>
      </c>
      <c r="G4" s="163">
        <v>21.8</v>
      </c>
      <c r="H4" s="133" t="s">
        <v>53</v>
      </c>
      <c r="J4" s="1">
        <v>3</v>
      </c>
      <c r="K4" s="24" t="s">
        <v>157</v>
      </c>
      <c r="L4" s="252">
        <f>COUNTIF($B$13:$I$22,"*U06 Burraneer Gold*")</f>
        <v>4</v>
      </c>
      <c r="M4" s="12" t="s">
        <v>158</v>
      </c>
      <c r="N4" s="252">
        <f>COUNTIF($B$13:$I$22,"*U7 Burraneer Gold*")</f>
        <v>4</v>
      </c>
      <c r="O4" s="41" t="s">
        <v>177</v>
      </c>
      <c r="P4" s="252">
        <f>COUNTIF($B$25:$E$37,"*U8 Chatswood Black*")</f>
        <v>4</v>
      </c>
      <c r="Q4" s="12" t="s">
        <v>180</v>
      </c>
      <c r="R4" s="252">
        <f>COUNTIF($A$25:$E$160,"*U9 Chatswood Black*")</f>
        <v>4</v>
      </c>
    </row>
    <row r="5" spans="1:18" ht="21" x14ac:dyDescent="0.35">
      <c r="A5" s="244" t="s">
        <v>56</v>
      </c>
      <c r="B5" s="165">
        <v>2</v>
      </c>
      <c r="C5" s="165">
        <v>2</v>
      </c>
      <c r="D5" s="165">
        <v>3</v>
      </c>
      <c r="E5" s="166">
        <v>2</v>
      </c>
      <c r="F5" s="162">
        <f t="shared" si="0"/>
        <v>9</v>
      </c>
      <c r="G5" s="163">
        <v>21.9</v>
      </c>
      <c r="H5" s="133" t="s">
        <v>53</v>
      </c>
      <c r="J5" s="1">
        <v>4</v>
      </c>
      <c r="K5" s="32" t="s">
        <v>293</v>
      </c>
      <c r="L5" s="252">
        <f>COUNTIF($B$13:$I$22,"*Dundas U6*")</f>
        <v>4</v>
      </c>
      <c r="M5" s="32" t="s">
        <v>302</v>
      </c>
      <c r="N5" s="252">
        <f>COUNTIF($B$13:$I$22,"*U7 Hill Red*")</f>
        <v>4</v>
      </c>
      <c r="O5" s="12" t="s">
        <v>160</v>
      </c>
      <c r="P5" s="252">
        <f>COUNTIF($B$25:$E$37,"*U8 Burraneer Gold*")</f>
        <v>4</v>
      </c>
      <c r="Q5" s="12" t="s">
        <v>181</v>
      </c>
      <c r="R5" s="252">
        <f>COUNTIF($A$25:$E$48,"*U9 Chatswood Blue*")</f>
        <v>4</v>
      </c>
    </row>
    <row r="6" spans="1:18" ht="21" x14ac:dyDescent="0.35">
      <c r="A6" s="223" t="s">
        <v>51</v>
      </c>
      <c r="B6" s="160">
        <v>1</v>
      </c>
      <c r="C6" s="160">
        <v>1</v>
      </c>
      <c r="D6" s="160">
        <v>0</v>
      </c>
      <c r="E6" s="161">
        <v>0</v>
      </c>
      <c r="F6" s="162">
        <f t="shared" si="0"/>
        <v>2</v>
      </c>
      <c r="G6" s="163">
        <v>17.100000000000001</v>
      </c>
      <c r="H6" s="131" t="s">
        <v>48</v>
      </c>
      <c r="J6" s="1">
        <v>5</v>
      </c>
      <c r="K6" s="32" t="s">
        <v>301</v>
      </c>
      <c r="L6" s="252">
        <f>COUNTIF($B$13:$I$22,"*U6 Hill Red*")</f>
        <v>4</v>
      </c>
      <c r="M6" s="32" t="s">
        <v>306</v>
      </c>
      <c r="N6" s="252">
        <f>COUNTIF($B$13:$I$22,"*U7 Hills Black*")</f>
        <v>4</v>
      </c>
      <c r="O6" s="12" t="s">
        <v>159</v>
      </c>
      <c r="P6" s="252">
        <f>COUNTIF($B$25:$E$37,"*U8 Burraneer Blue*")</f>
        <v>4</v>
      </c>
      <c r="Q6" s="21" t="s">
        <v>161</v>
      </c>
      <c r="R6" s="252">
        <f>COUNTIF($A$25:$E$49,"*U09 Burraneer Gold*")</f>
        <v>4</v>
      </c>
    </row>
    <row r="7" spans="1:18" ht="21" x14ac:dyDescent="0.35">
      <c r="A7" s="244" t="s">
        <v>107</v>
      </c>
      <c r="B7" s="165">
        <v>1</v>
      </c>
      <c r="C7" s="165">
        <v>1</v>
      </c>
      <c r="D7" s="165">
        <v>1</v>
      </c>
      <c r="E7" s="166">
        <v>1</v>
      </c>
      <c r="F7" s="162">
        <f t="shared" si="0"/>
        <v>4</v>
      </c>
      <c r="G7" s="163">
        <v>17.5</v>
      </c>
      <c r="H7" s="133" t="s">
        <v>21</v>
      </c>
      <c r="J7" s="1">
        <v>6</v>
      </c>
      <c r="K7" s="32" t="s">
        <v>305</v>
      </c>
      <c r="L7" s="252">
        <f>COUNTIF($B$13:$I$22,"*U6 Hills Black*")</f>
        <v>4</v>
      </c>
      <c r="M7" s="38" t="s">
        <v>351</v>
      </c>
      <c r="N7" s="252">
        <f>COUNTIF($B$13:$I$22,"*Northern Barbarians U7 2019*")</f>
        <v>4</v>
      </c>
      <c r="O7" s="32" t="s">
        <v>294</v>
      </c>
      <c r="P7" s="252">
        <f>COUNTIF($B$25:$E$37,"*Dundas U8*")</f>
        <v>4</v>
      </c>
      <c r="Q7" s="32" t="s">
        <v>304</v>
      </c>
      <c r="R7" s="252">
        <f>COUNTIF($A$25:$E$48,"*U9 Hill Red*")</f>
        <v>4</v>
      </c>
    </row>
    <row r="8" spans="1:18" ht="21.75" thickBot="1" x14ac:dyDescent="0.4">
      <c r="A8" s="232"/>
      <c r="B8" s="160">
        <f>SUM(B2:B7)</f>
        <v>8</v>
      </c>
      <c r="C8" s="160">
        <f t="shared" ref="C8:F8" si="1">SUM(C2:C7)</f>
        <v>7</v>
      </c>
      <c r="D8" s="160">
        <f t="shared" si="1"/>
        <v>10</v>
      </c>
      <c r="E8" s="161">
        <f t="shared" si="1"/>
        <v>8</v>
      </c>
      <c r="F8" s="169">
        <f t="shared" si="1"/>
        <v>33</v>
      </c>
      <c r="G8" s="170"/>
      <c r="H8" s="172"/>
      <c r="J8" s="1">
        <v>7</v>
      </c>
      <c r="K8" s="16" t="s">
        <v>169</v>
      </c>
      <c r="L8" s="252">
        <f>COUNTIF($B$13:$I$22,"*U6 Oatley*")</f>
        <v>4</v>
      </c>
      <c r="M8" s="12" t="s">
        <v>170</v>
      </c>
      <c r="N8" s="252">
        <f>COUNTIF($B$13:$I$22,"*U7 Oatley*")</f>
        <v>4</v>
      </c>
      <c r="O8" s="32" t="s">
        <v>303</v>
      </c>
      <c r="P8" s="252">
        <f>COUNTIF($B$25:$E$37,"*U8 Hill Red*")</f>
        <v>4</v>
      </c>
      <c r="Q8" s="32" t="s">
        <v>307</v>
      </c>
      <c r="R8" s="252">
        <f>COUNTIF($A$25:$E$47,"*U9 Hills Black*")</f>
        <v>4</v>
      </c>
    </row>
    <row r="9" spans="1:18" ht="21" x14ac:dyDescent="0.35">
      <c r="A9" s="2"/>
      <c r="B9" s="4"/>
      <c r="C9" s="4"/>
      <c r="D9" s="4"/>
      <c r="E9" s="5"/>
      <c r="F9" s="6"/>
      <c r="J9" s="1">
        <v>8</v>
      </c>
      <c r="K9" s="38" t="s">
        <v>345</v>
      </c>
      <c r="L9" s="252">
        <f>COUNTIF($B$13:$I$22,"*Northern Barbarians U6 2019*")</f>
        <v>4</v>
      </c>
      <c r="O9" s="32" t="s">
        <v>308</v>
      </c>
      <c r="P9" s="252">
        <f>COUNTIF($B$25:$E$37,"*U8 Hills Black*")</f>
        <v>4</v>
      </c>
      <c r="Q9" s="38" t="s">
        <v>353</v>
      </c>
      <c r="R9" s="252">
        <f>COUNTIF($A$25:$E$70,"*Northern Barbarians U9 2019*")</f>
        <v>4</v>
      </c>
    </row>
    <row r="10" spans="1:18" ht="21.75" thickBot="1" x14ac:dyDescent="0.4">
      <c r="A10" s="3"/>
      <c r="B10" s="7"/>
      <c r="C10" s="7"/>
      <c r="D10" s="7"/>
      <c r="E10" s="8"/>
      <c r="F10" s="9"/>
      <c r="J10" s="1">
        <v>9</v>
      </c>
      <c r="O10" s="32" t="s">
        <v>309</v>
      </c>
      <c r="P10" s="252">
        <f>COUNTIF($B$25:$E$37,"*U8 Hills White*")</f>
        <v>4</v>
      </c>
    </row>
    <row r="11" spans="1:18" ht="21.75" thickBot="1" x14ac:dyDescent="0.3">
      <c r="J11" s="1">
        <v>10</v>
      </c>
      <c r="O11" s="38" t="s">
        <v>352</v>
      </c>
      <c r="P11" s="252">
        <f>COUNTIF($B$25:$E$37,"*Northern Barbarians U8 2019*")</f>
        <v>4</v>
      </c>
    </row>
    <row r="12" spans="1:18" ht="15.75" thickBot="1" x14ac:dyDescent="0.3">
      <c r="A12" s="123" t="s">
        <v>430</v>
      </c>
      <c r="B12" s="301" t="s">
        <v>431</v>
      </c>
      <c r="C12" s="302"/>
      <c r="D12" s="301" t="s">
        <v>432</v>
      </c>
      <c r="E12" s="302"/>
      <c r="F12" s="301" t="s">
        <v>433</v>
      </c>
      <c r="G12" s="302"/>
      <c r="H12" s="301" t="s">
        <v>434</v>
      </c>
      <c r="I12" s="302"/>
    </row>
    <row r="13" spans="1:18" ht="21" x14ac:dyDescent="0.25">
      <c r="A13" s="124">
        <v>0.375</v>
      </c>
      <c r="B13" s="40" t="s">
        <v>171</v>
      </c>
      <c r="C13" s="38" t="s">
        <v>345</v>
      </c>
      <c r="D13" s="40" t="s">
        <v>172</v>
      </c>
      <c r="E13" s="16" t="s">
        <v>169</v>
      </c>
      <c r="F13" s="41" t="s">
        <v>173</v>
      </c>
      <c r="G13" s="12" t="s">
        <v>170</v>
      </c>
      <c r="H13" s="41" t="s">
        <v>174</v>
      </c>
      <c r="I13" s="38" t="s">
        <v>351</v>
      </c>
    </row>
    <row r="14" spans="1:18" ht="21" x14ac:dyDescent="0.35">
      <c r="A14" s="125">
        <v>0.3888888888888889</v>
      </c>
      <c r="B14" s="24" t="s">
        <v>157</v>
      </c>
      <c r="C14" s="32" t="s">
        <v>305</v>
      </c>
      <c r="D14" s="32" t="s">
        <v>293</v>
      </c>
      <c r="E14" s="32" t="s">
        <v>301</v>
      </c>
      <c r="F14" s="12" t="s">
        <v>158</v>
      </c>
      <c r="G14" s="32" t="s">
        <v>306</v>
      </c>
      <c r="H14" s="32"/>
      <c r="I14" s="12"/>
    </row>
    <row r="15" spans="1:18" ht="21" x14ac:dyDescent="0.35">
      <c r="A15" s="125">
        <v>0.40277777777777773</v>
      </c>
      <c r="B15" s="40" t="s">
        <v>171</v>
      </c>
      <c r="C15" s="16" t="s">
        <v>169</v>
      </c>
      <c r="D15" s="40" t="s">
        <v>172</v>
      </c>
      <c r="E15" s="32" t="s">
        <v>305</v>
      </c>
      <c r="F15" s="32" t="s">
        <v>302</v>
      </c>
      <c r="G15" s="12" t="s">
        <v>170</v>
      </c>
      <c r="H15" s="41" t="s">
        <v>173</v>
      </c>
      <c r="I15" s="38" t="s">
        <v>351</v>
      </c>
    </row>
    <row r="16" spans="1:18" ht="21" x14ac:dyDescent="0.35">
      <c r="A16" s="125">
        <v>0.41666666666666669</v>
      </c>
      <c r="B16" s="24" t="s">
        <v>157</v>
      </c>
      <c r="C16" s="32" t="s">
        <v>301</v>
      </c>
      <c r="D16" s="32" t="s">
        <v>293</v>
      </c>
      <c r="E16" s="38" t="s">
        <v>345</v>
      </c>
      <c r="F16" s="41" t="s">
        <v>174</v>
      </c>
      <c r="G16" s="32" t="s">
        <v>306</v>
      </c>
      <c r="H16" s="41"/>
      <c r="I16" s="12"/>
      <c r="J16" s="253"/>
    </row>
    <row r="17" spans="1:9" ht="21" x14ac:dyDescent="0.35">
      <c r="A17" s="125">
        <v>0.43055555555555558</v>
      </c>
      <c r="B17" s="40" t="s">
        <v>171</v>
      </c>
      <c r="C17" s="32" t="s">
        <v>305</v>
      </c>
      <c r="D17" s="40" t="s">
        <v>172</v>
      </c>
      <c r="E17" s="32" t="s">
        <v>301</v>
      </c>
      <c r="F17" s="12" t="s">
        <v>158</v>
      </c>
      <c r="G17" s="12" t="s">
        <v>170</v>
      </c>
      <c r="H17" s="41" t="s">
        <v>173</v>
      </c>
      <c r="I17" s="32" t="s">
        <v>306</v>
      </c>
    </row>
    <row r="18" spans="1:9" ht="21" x14ac:dyDescent="0.35">
      <c r="A18" s="125">
        <v>0.44444444444444442</v>
      </c>
      <c r="B18" s="24" t="s">
        <v>157</v>
      </c>
      <c r="C18" s="38" t="s">
        <v>345</v>
      </c>
      <c r="D18" s="32" t="s">
        <v>293</v>
      </c>
      <c r="E18" s="16" t="s">
        <v>169</v>
      </c>
      <c r="F18" s="32" t="s">
        <v>302</v>
      </c>
      <c r="G18" s="38" t="s">
        <v>351</v>
      </c>
      <c r="H18" s="41"/>
      <c r="I18" s="12"/>
    </row>
    <row r="19" spans="1:9" ht="23.25" x14ac:dyDescent="0.25">
      <c r="A19" s="126">
        <v>0.45833333333333331</v>
      </c>
      <c r="B19" s="309" t="s">
        <v>437</v>
      </c>
      <c r="C19" s="310"/>
      <c r="D19" s="310"/>
      <c r="E19" s="310"/>
      <c r="F19" s="310"/>
      <c r="G19" s="310"/>
      <c r="H19" s="310"/>
      <c r="I19" s="311"/>
    </row>
    <row r="20" spans="1:9" ht="21" x14ac:dyDescent="0.35">
      <c r="A20" s="125">
        <v>0.4861111111111111</v>
      </c>
      <c r="B20" s="40" t="s">
        <v>171</v>
      </c>
      <c r="C20" s="32" t="s">
        <v>301</v>
      </c>
      <c r="D20" s="40" t="s">
        <v>172</v>
      </c>
      <c r="E20" s="38" t="s">
        <v>345</v>
      </c>
      <c r="F20" s="41" t="s">
        <v>174</v>
      </c>
      <c r="G20" s="12" t="s">
        <v>170</v>
      </c>
      <c r="H20" s="12" t="s">
        <v>158</v>
      </c>
      <c r="I20" s="38" t="s">
        <v>351</v>
      </c>
    </row>
    <row r="21" spans="1:9" ht="21" x14ac:dyDescent="0.35">
      <c r="A21" s="125">
        <v>0.5</v>
      </c>
      <c r="B21" s="24" t="s">
        <v>157</v>
      </c>
      <c r="C21" s="16" t="s">
        <v>169</v>
      </c>
      <c r="D21" s="32" t="s">
        <v>293</v>
      </c>
      <c r="E21" s="32" t="s">
        <v>305</v>
      </c>
      <c r="F21" s="32" t="s">
        <v>302</v>
      </c>
      <c r="G21" s="32" t="s">
        <v>306</v>
      </c>
      <c r="H21" s="41" t="s">
        <v>173</v>
      </c>
      <c r="I21" s="12" t="s">
        <v>158</v>
      </c>
    </row>
    <row r="22" spans="1:9" ht="21" x14ac:dyDescent="0.35">
      <c r="A22" s="125">
        <v>0.51388888888888895</v>
      </c>
      <c r="B22" s="40"/>
      <c r="C22" s="32"/>
      <c r="D22" s="24"/>
      <c r="E22" s="38"/>
      <c r="F22" s="41" t="s">
        <v>174</v>
      </c>
      <c r="G22" s="32" t="s">
        <v>302</v>
      </c>
      <c r="H22" s="32"/>
      <c r="I22" s="12"/>
    </row>
    <row r="23" spans="1:9" ht="15.75" thickBot="1" x14ac:dyDescent="0.3"/>
    <row r="24" spans="1:9" ht="15.75" thickBot="1" x14ac:dyDescent="0.3">
      <c r="A24" s="123" t="s">
        <v>430</v>
      </c>
      <c r="B24" s="301" t="s">
        <v>435</v>
      </c>
      <c r="C24" s="302"/>
      <c r="D24" s="301" t="s">
        <v>436</v>
      </c>
      <c r="E24" s="302"/>
    </row>
    <row r="25" spans="1:9" ht="21" x14ac:dyDescent="0.35">
      <c r="A25" s="124">
        <v>0.33333333333333331</v>
      </c>
      <c r="B25" s="41" t="s">
        <v>175</v>
      </c>
      <c r="C25" s="38" t="s">
        <v>352</v>
      </c>
      <c r="D25" s="41" t="s">
        <v>176</v>
      </c>
      <c r="E25" s="32" t="s">
        <v>309</v>
      </c>
    </row>
    <row r="26" spans="1:9" ht="21" x14ac:dyDescent="0.35">
      <c r="A26" s="125">
        <v>0.34722222222222227</v>
      </c>
      <c r="B26" s="41" t="s">
        <v>177</v>
      </c>
      <c r="C26" s="32" t="s">
        <v>308</v>
      </c>
      <c r="D26" s="12" t="s">
        <v>160</v>
      </c>
      <c r="E26" s="32" t="s">
        <v>303</v>
      </c>
    </row>
    <row r="27" spans="1:9" ht="21" x14ac:dyDescent="0.35">
      <c r="A27" s="125">
        <v>0.3611111111111111</v>
      </c>
      <c r="B27" s="12" t="s">
        <v>159</v>
      </c>
      <c r="C27" s="32" t="s">
        <v>294</v>
      </c>
      <c r="D27" s="41" t="s">
        <v>175</v>
      </c>
      <c r="E27" s="32" t="s">
        <v>309</v>
      </c>
    </row>
    <row r="28" spans="1:9" ht="21" x14ac:dyDescent="0.35">
      <c r="A28" s="125">
        <v>0.375</v>
      </c>
      <c r="B28" s="41" t="s">
        <v>176</v>
      </c>
      <c r="C28" s="32" t="s">
        <v>308</v>
      </c>
      <c r="D28" s="41" t="s">
        <v>177</v>
      </c>
      <c r="E28" s="32" t="s">
        <v>303</v>
      </c>
    </row>
    <row r="29" spans="1:9" ht="21" x14ac:dyDescent="0.35">
      <c r="A29" s="125">
        <v>0.3888888888888889</v>
      </c>
      <c r="B29" s="12" t="s">
        <v>160</v>
      </c>
      <c r="C29" s="32" t="s">
        <v>294</v>
      </c>
      <c r="D29" s="12" t="s">
        <v>159</v>
      </c>
      <c r="E29" s="38" t="s">
        <v>352</v>
      </c>
    </row>
    <row r="30" spans="1:9" ht="21" x14ac:dyDescent="0.35">
      <c r="A30" s="125">
        <v>0.40277777777777773</v>
      </c>
      <c r="B30" s="41" t="s">
        <v>175</v>
      </c>
      <c r="C30" s="32" t="s">
        <v>308</v>
      </c>
      <c r="D30" s="41" t="s">
        <v>176</v>
      </c>
      <c r="E30" s="32" t="s">
        <v>303</v>
      </c>
    </row>
    <row r="31" spans="1:9" ht="21" x14ac:dyDescent="0.35">
      <c r="A31" s="125">
        <v>0.41666666666666669</v>
      </c>
      <c r="B31" s="41" t="s">
        <v>177</v>
      </c>
      <c r="C31" s="32" t="s">
        <v>294</v>
      </c>
      <c r="D31" s="12" t="s">
        <v>160</v>
      </c>
      <c r="E31" s="38" t="s">
        <v>352</v>
      </c>
    </row>
    <row r="32" spans="1:9" ht="21" x14ac:dyDescent="0.35">
      <c r="A32" s="125">
        <v>0.43055555555555558</v>
      </c>
      <c r="B32" s="12" t="s">
        <v>159</v>
      </c>
      <c r="C32" s="32" t="s">
        <v>309</v>
      </c>
      <c r="D32" s="41" t="s">
        <v>175</v>
      </c>
      <c r="E32" s="32" t="s">
        <v>303</v>
      </c>
    </row>
    <row r="33" spans="1:5" ht="21" x14ac:dyDescent="0.35">
      <c r="A33" s="125">
        <v>0.44444444444444442</v>
      </c>
      <c r="B33" s="41" t="s">
        <v>176</v>
      </c>
      <c r="C33" s="32" t="s">
        <v>294</v>
      </c>
      <c r="D33" s="41" t="s">
        <v>177</v>
      </c>
      <c r="E33" s="38" t="s">
        <v>352</v>
      </c>
    </row>
    <row r="34" spans="1:5" ht="26.25" x14ac:dyDescent="0.25">
      <c r="A34" s="126">
        <v>0.45833333333333331</v>
      </c>
      <c r="B34" s="303" t="s">
        <v>437</v>
      </c>
      <c r="C34" s="304"/>
      <c r="D34" s="304"/>
      <c r="E34" s="304"/>
    </row>
    <row r="35" spans="1:5" ht="21" x14ac:dyDescent="0.35">
      <c r="A35" s="125">
        <v>0.4861111111111111</v>
      </c>
      <c r="B35" s="12" t="s">
        <v>160</v>
      </c>
      <c r="C35" s="32" t="s">
        <v>309</v>
      </c>
      <c r="D35" s="12" t="s">
        <v>159</v>
      </c>
      <c r="E35" s="32" t="s">
        <v>308</v>
      </c>
    </row>
    <row r="36" spans="1:5" ht="21" x14ac:dyDescent="0.35">
      <c r="A36" s="127">
        <v>0.5</v>
      </c>
      <c r="B36" s="12" t="s">
        <v>178</v>
      </c>
      <c r="C36" s="38" t="s">
        <v>353</v>
      </c>
      <c r="D36" s="12" t="s">
        <v>179</v>
      </c>
      <c r="E36" s="32" t="s">
        <v>307</v>
      </c>
    </row>
    <row r="37" spans="1:5" ht="21" x14ac:dyDescent="0.35">
      <c r="A37" s="127">
        <v>0.51388888888888895</v>
      </c>
      <c r="B37" s="12" t="s">
        <v>180</v>
      </c>
      <c r="C37" s="32" t="s">
        <v>304</v>
      </c>
      <c r="D37" s="12" t="s">
        <v>181</v>
      </c>
      <c r="E37" s="21" t="s">
        <v>161</v>
      </c>
    </row>
    <row r="38" spans="1:5" ht="21" x14ac:dyDescent="0.35">
      <c r="A38" s="127">
        <v>0.52777777777777779</v>
      </c>
      <c r="B38" s="12" t="s">
        <v>178</v>
      </c>
      <c r="C38" s="32" t="s">
        <v>307</v>
      </c>
      <c r="D38" s="12" t="s">
        <v>179</v>
      </c>
      <c r="E38" s="32" t="s">
        <v>304</v>
      </c>
    </row>
    <row r="39" spans="1:5" ht="21" x14ac:dyDescent="0.25">
      <c r="A39" s="127">
        <v>0.54166666666666663</v>
      </c>
      <c r="B39" s="12" t="s">
        <v>180</v>
      </c>
      <c r="C39" s="21" t="s">
        <v>161</v>
      </c>
      <c r="D39" s="12" t="s">
        <v>181</v>
      </c>
      <c r="E39" s="38" t="s">
        <v>353</v>
      </c>
    </row>
    <row r="40" spans="1:5" ht="21" x14ac:dyDescent="0.35">
      <c r="A40" s="127">
        <v>0.55555555555555558</v>
      </c>
      <c r="B40" s="12" t="s">
        <v>178</v>
      </c>
      <c r="C40" s="32" t="s">
        <v>304</v>
      </c>
      <c r="D40" s="12" t="s">
        <v>179</v>
      </c>
      <c r="E40" s="21" t="s">
        <v>161</v>
      </c>
    </row>
    <row r="41" spans="1:5" ht="21" x14ac:dyDescent="0.35">
      <c r="A41" s="127">
        <v>0.56944444444444442</v>
      </c>
      <c r="B41" s="12" t="s">
        <v>180</v>
      </c>
      <c r="C41" s="38" t="s">
        <v>353</v>
      </c>
      <c r="D41" s="12" t="s">
        <v>181</v>
      </c>
      <c r="E41" s="32" t="s">
        <v>307</v>
      </c>
    </row>
    <row r="42" spans="1:5" ht="21" x14ac:dyDescent="0.25">
      <c r="A42" s="127">
        <v>0.58333333333333337</v>
      </c>
      <c r="B42" s="12" t="s">
        <v>178</v>
      </c>
      <c r="C42" s="21" t="s">
        <v>161</v>
      </c>
      <c r="D42" s="12" t="s">
        <v>179</v>
      </c>
      <c r="E42" s="38" t="s">
        <v>353</v>
      </c>
    </row>
    <row r="43" spans="1:5" ht="21" x14ac:dyDescent="0.35">
      <c r="A43" s="127">
        <v>0.59722222222222221</v>
      </c>
      <c r="B43" s="12" t="s">
        <v>180</v>
      </c>
      <c r="C43" s="32" t="s">
        <v>307</v>
      </c>
      <c r="D43" s="12" t="s">
        <v>181</v>
      </c>
      <c r="E43" s="32" t="s">
        <v>304</v>
      </c>
    </row>
    <row r="44" spans="1:5" ht="21" x14ac:dyDescent="0.35">
      <c r="A44" s="127"/>
      <c r="B44" s="12"/>
      <c r="C44" s="12"/>
      <c r="D44" s="12"/>
      <c r="E44" s="32"/>
    </row>
  </sheetData>
  <mergeCells count="8">
    <mergeCell ref="B34:E34"/>
    <mergeCell ref="B12:C12"/>
    <mergeCell ref="D12:E12"/>
    <mergeCell ref="F12:G12"/>
    <mergeCell ref="H12:I12"/>
    <mergeCell ref="B19:I19"/>
    <mergeCell ref="B24:C24"/>
    <mergeCell ref="D24:E24"/>
  </mergeCells>
  <conditionalFormatting sqref="B34">
    <cfRule type="duplicateValues" dxfId="1620" priority="1793"/>
  </conditionalFormatting>
  <conditionalFormatting sqref="K2:K3 M2:M3 O2:O4 Q2:Q5">
    <cfRule type="duplicateValues" dxfId="1619" priority="1509"/>
    <cfRule type="containsBlanks" dxfId="1618" priority="1510">
      <formula>LEN(TRIM(K2))=0</formula>
    </cfRule>
  </conditionalFormatting>
  <conditionalFormatting sqref="Q9 O11 K9 M7">
    <cfRule type="duplicateValues" dxfId="1617" priority="1499"/>
    <cfRule type="containsBlanks" dxfId="1616" priority="1500">
      <formula>LEN(TRIM(K7))=0</formula>
    </cfRule>
  </conditionalFormatting>
  <conditionalFormatting sqref="K6:K7 M5:M6 Q7:Q8 O8:O10">
    <cfRule type="duplicateValues" dxfId="1615" priority="2250"/>
    <cfRule type="containsBlanks" dxfId="1614" priority="2251">
      <formula>LEN(TRIM(K5))=0</formula>
    </cfRule>
  </conditionalFormatting>
  <conditionalFormatting sqref="O7 K5">
    <cfRule type="duplicateValues" dxfId="1613" priority="2254"/>
    <cfRule type="containsBlanks" dxfId="1612" priority="2255">
      <formula>LEN(TRIM(K5))=0</formula>
    </cfRule>
  </conditionalFormatting>
  <conditionalFormatting sqref="Q6 O5:O6 K4 M4">
    <cfRule type="duplicateValues" dxfId="1611" priority="2256"/>
    <cfRule type="containsBlanks" dxfId="1610" priority="2257">
      <formula>LEN(TRIM(K4))=0</formula>
    </cfRule>
  </conditionalFormatting>
  <conditionalFormatting sqref="B22">
    <cfRule type="duplicateValues" dxfId="1609" priority="1351"/>
    <cfRule type="containsBlanks" dxfId="1608" priority="1352">
      <formula>LEN(TRIM(B22))=0</formula>
    </cfRule>
  </conditionalFormatting>
  <conditionalFormatting sqref="C22">
    <cfRule type="duplicateValues" dxfId="1607" priority="1349"/>
    <cfRule type="containsBlanks" dxfId="1606" priority="1350">
      <formula>LEN(TRIM(C22))=0</formula>
    </cfRule>
  </conditionalFormatting>
  <conditionalFormatting sqref="D22">
    <cfRule type="duplicateValues" dxfId="1605" priority="1347"/>
    <cfRule type="containsBlanks" dxfId="1604" priority="1348">
      <formula>LEN(TRIM(D22))=0</formula>
    </cfRule>
  </conditionalFormatting>
  <conditionalFormatting sqref="E22">
    <cfRule type="duplicateValues" dxfId="1603" priority="1345"/>
    <cfRule type="containsBlanks" dxfId="1602" priority="1346">
      <formula>LEN(TRIM(E22))=0</formula>
    </cfRule>
  </conditionalFormatting>
  <conditionalFormatting sqref="H18">
    <cfRule type="duplicateValues" dxfId="1601" priority="1209"/>
    <cfRule type="containsBlanks" dxfId="1600" priority="1210">
      <formula>LEN(TRIM(H18))=0</formula>
    </cfRule>
  </conditionalFormatting>
  <conditionalFormatting sqref="I18">
    <cfRule type="duplicateValues" dxfId="1599" priority="1207"/>
    <cfRule type="containsBlanks" dxfId="1598" priority="1208">
      <formula>LEN(TRIM(I18))=0</formula>
    </cfRule>
  </conditionalFormatting>
  <conditionalFormatting sqref="H22">
    <cfRule type="duplicateValues" dxfId="1597" priority="1175"/>
    <cfRule type="containsBlanks" dxfId="1596" priority="1176">
      <formula>LEN(TRIM(H22))=0</formula>
    </cfRule>
  </conditionalFormatting>
  <conditionalFormatting sqref="I22">
    <cfRule type="duplicateValues" dxfId="1595" priority="1173"/>
    <cfRule type="containsBlanks" dxfId="1594" priority="1174">
      <formula>LEN(TRIM(I22))=0</formula>
    </cfRule>
  </conditionalFormatting>
  <conditionalFormatting sqref="B44">
    <cfRule type="duplicateValues" dxfId="1593" priority="585"/>
    <cfRule type="containsBlanks" dxfId="1592" priority="586">
      <formula>LEN(TRIM(B44))=0</formula>
    </cfRule>
  </conditionalFormatting>
  <conditionalFormatting sqref="C44">
    <cfRule type="duplicateValues" dxfId="1591" priority="583"/>
    <cfRule type="containsBlanks" dxfId="1590" priority="584">
      <formula>LEN(TRIM(C44))=0</formula>
    </cfRule>
  </conditionalFormatting>
  <conditionalFormatting sqref="D44">
    <cfRule type="duplicateValues" dxfId="1589" priority="581"/>
    <cfRule type="containsBlanks" dxfId="1588" priority="582">
      <formula>LEN(TRIM(D44))=0</formula>
    </cfRule>
  </conditionalFormatting>
  <conditionalFormatting sqref="E44">
    <cfRule type="duplicateValues" dxfId="1587" priority="579"/>
    <cfRule type="containsBlanks" dxfId="1586" priority="580">
      <formula>LEN(TRIM(E44))=0</formula>
    </cfRule>
  </conditionalFormatting>
  <conditionalFormatting sqref="K8 M8">
    <cfRule type="duplicateValues" dxfId="1585" priority="577"/>
    <cfRule type="containsBlanks" dxfId="1584" priority="578">
      <formula>LEN(TRIM(K8))=0</formula>
    </cfRule>
  </conditionalFormatting>
  <conditionalFormatting sqref="B13">
    <cfRule type="duplicateValues" dxfId="1583" priority="507"/>
    <cfRule type="containsBlanks" dxfId="1582" priority="508">
      <formula>LEN(TRIM(B13))=0</formula>
    </cfRule>
  </conditionalFormatting>
  <conditionalFormatting sqref="C13">
    <cfRule type="duplicateValues" dxfId="1581" priority="505"/>
    <cfRule type="containsBlanks" dxfId="1580" priority="506">
      <formula>LEN(TRIM(C13))=0</formula>
    </cfRule>
  </conditionalFormatting>
  <conditionalFormatting sqref="D13">
    <cfRule type="duplicateValues" dxfId="1579" priority="503"/>
    <cfRule type="containsBlanks" dxfId="1578" priority="504">
      <formula>LEN(TRIM(D13))=0</formula>
    </cfRule>
  </conditionalFormatting>
  <conditionalFormatting sqref="E13">
    <cfRule type="duplicateValues" dxfId="1577" priority="501"/>
    <cfRule type="containsBlanks" dxfId="1576" priority="502">
      <formula>LEN(TRIM(E13))=0</formula>
    </cfRule>
  </conditionalFormatting>
  <conditionalFormatting sqref="B14">
    <cfRule type="duplicateValues" dxfId="1575" priority="499"/>
    <cfRule type="containsBlanks" dxfId="1574" priority="500">
      <formula>LEN(TRIM(B14))=0</formula>
    </cfRule>
  </conditionalFormatting>
  <conditionalFormatting sqref="C14">
    <cfRule type="duplicateValues" dxfId="1573" priority="497"/>
    <cfRule type="containsBlanks" dxfId="1572" priority="498">
      <formula>LEN(TRIM(C14))=0</formula>
    </cfRule>
  </conditionalFormatting>
  <conditionalFormatting sqref="D14">
    <cfRule type="duplicateValues" dxfId="1571" priority="495"/>
    <cfRule type="containsBlanks" dxfId="1570" priority="496">
      <formula>LEN(TRIM(D14))=0</formula>
    </cfRule>
  </conditionalFormatting>
  <conditionalFormatting sqref="E14">
    <cfRule type="duplicateValues" dxfId="1569" priority="493"/>
    <cfRule type="containsBlanks" dxfId="1568" priority="494">
      <formula>LEN(TRIM(E14))=0</formula>
    </cfRule>
  </conditionalFormatting>
  <conditionalFormatting sqref="B15">
    <cfRule type="duplicateValues" dxfId="1567" priority="491"/>
    <cfRule type="containsBlanks" dxfId="1566" priority="492">
      <formula>LEN(TRIM(B15))=0</formula>
    </cfRule>
  </conditionalFormatting>
  <conditionalFormatting sqref="C15">
    <cfRule type="duplicateValues" dxfId="1565" priority="489"/>
    <cfRule type="containsBlanks" dxfId="1564" priority="490">
      <formula>LEN(TRIM(C15))=0</formula>
    </cfRule>
  </conditionalFormatting>
  <conditionalFormatting sqref="D15">
    <cfRule type="duplicateValues" dxfId="1563" priority="487"/>
    <cfRule type="containsBlanks" dxfId="1562" priority="488">
      <formula>LEN(TRIM(D15))=0</formula>
    </cfRule>
  </conditionalFormatting>
  <conditionalFormatting sqref="E15">
    <cfRule type="duplicateValues" dxfId="1561" priority="485"/>
    <cfRule type="containsBlanks" dxfId="1560" priority="486">
      <formula>LEN(TRIM(E15))=0</formula>
    </cfRule>
  </conditionalFormatting>
  <conditionalFormatting sqref="B16">
    <cfRule type="duplicateValues" dxfId="1559" priority="483"/>
    <cfRule type="containsBlanks" dxfId="1558" priority="484">
      <formula>LEN(TRIM(B16))=0</formula>
    </cfRule>
  </conditionalFormatting>
  <conditionalFormatting sqref="C16">
    <cfRule type="duplicateValues" dxfId="1557" priority="481"/>
    <cfRule type="containsBlanks" dxfId="1556" priority="482">
      <formula>LEN(TRIM(C16))=0</formula>
    </cfRule>
  </conditionalFormatting>
  <conditionalFormatting sqref="D16">
    <cfRule type="duplicateValues" dxfId="1555" priority="479"/>
    <cfRule type="containsBlanks" dxfId="1554" priority="480">
      <formula>LEN(TRIM(D16))=0</formula>
    </cfRule>
  </conditionalFormatting>
  <conditionalFormatting sqref="E16">
    <cfRule type="duplicateValues" dxfId="1553" priority="477"/>
    <cfRule type="containsBlanks" dxfId="1552" priority="478">
      <formula>LEN(TRIM(E16))=0</formula>
    </cfRule>
  </conditionalFormatting>
  <conditionalFormatting sqref="B17">
    <cfRule type="duplicateValues" dxfId="1551" priority="475"/>
    <cfRule type="containsBlanks" dxfId="1550" priority="476">
      <formula>LEN(TRIM(B17))=0</formula>
    </cfRule>
  </conditionalFormatting>
  <conditionalFormatting sqref="C17">
    <cfRule type="duplicateValues" dxfId="1549" priority="473"/>
    <cfRule type="containsBlanks" dxfId="1548" priority="474">
      <formula>LEN(TRIM(C17))=0</formula>
    </cfRule>
  </conditionalFormatting>
  <conditionalFormatting sqref="D17">
    <cfRule type="duplicateValues" dxfId="1547" priority="471"/>
    <cfRule type="containsBlanks" dxfId="1546" priority="472">
      <formula>LEN(TRIM(D17))=0</formula>
    </cfRule>
  </conditionalFormatting>
  <conditionalFormatting sqref="E17">
    <cfRule type="duplicateValues" dxfId="1545" priority="469"/>
    <cfRule type="containsBlanks" dxfId="1544" priority="470">
      <formula>LEN(TRIM(E17))=0</formula>
    </cfRule>
  </conditionalFormatting>
  <conditionalFormatting sqref="B18">
    <cfRule type="duplicateValues" dxfId="1543" priority="467"/>
    <cfRule type="containsBlanks" dxfId="1542" priority="468">
      <formula>LEN(TRIM(B18))=0</formula>
    </cfRule>
  </conditionalFormatting>
  <conditionalFormatting sqref="C18">
    <cfRule type="duplicateValues" dxfId="1541" priority="465"/>
    <cfRule type="containsBlanks" dxfId="1540" priority="466">
      <formula>LEN(TRIM(C18))=0</formula>
    </cfRule>
  </conditionalFormatting>
  <conditionalFormatting sqref="D18">
    <cfRule type="duplicateValues" dxfId="1539" priority="463"/>
    <cfRule type="containsBlanks" dxfId="1538" priority="464">
      <formula>LEN(TRIM(D18))=0</formula>
    </cfRule>
  </conditionalFormatting>
  <conditionalFormatting sqref="E18">
    <cfRule type="duplicateValues" dxfId="1537" priority="461"/>
    <cfRule type="containsBlanks" dxfId="1536" priority="462">
      <formula>LEN(TRIM(E18))=0</formula>
    </cfRule>
  </conditionalFormatting>
  <conditionalFormatting sqref="B20">
    <cfRule type="duplicateValues" dxfId="1535" priority="459"/>
    <cfRule type="containsBlanks" dxfId="1534" priority="460">
      <formula>LEN(TRIM(B20))=0</formula>
    </cfRule>
  </conditionalFormatting>
  <conditionalFormatting sqref="C20">
    <cfRule type="duplicateValues" dxfId="1533" priority="457"/>
    <cfRule type="containsBlanks" dxfId="1532" priority="458">
      <formula>LEN(TRIM(C20))=0</formula>
    </cfRule>
  </conditionalFormatting>
  <conditionalFormatting sqref="D20">
    <cfRule type="duplicateValues" dxfId="1531" priority="455"/>
    <cfRule type="containsBlanks" dxfId="1530" priority="456">
      <formula>LEN(TRIM(D20))=0</formula>
    </cfRule>
  </conditionalFormatting>
  <conditionalFormatting sqref="E20">
    <cfRule type="duplicateValues" dxfId="1529" priority="453"/>
    <cfRule type="containsBlanks" dxfId="1528" priority="454">
      <formula>LEN(TRIM(E20))=0</formula>
    </cfRule>
  </conditionalFormatting>
  <conditionalFormatting sqref="B21">
    <cfRule type="duplicateValues" dxfId="1527" priority="451"/>
    <cfRule type="containsBlanks" dxfId="1526" priority="452">
      <formula>LEN(TRIM(B21))=0</formula>
    </cfRule>
  </conditionalFormatting>
  <conditionalFormatting sqref="C21">
    <cfRule type="duplicateValues" dxfId="1525" priority="449"/>
    <cfRule type="containsBlanks" dxfId="1524" priority="450">
      <formula>LEN(TRIM(C21))=0</formula>
    </cfRule>
  </conditionalFormatting>
  <conditionalFormatting sqref="D21">
    <cfRule type="duplicateValues" dxfId="1523" priority="447"/>
    <cfRule type="containsBlanks" dxfId="1522" priority="448">
      <formula>LEN(TRIM(D21))=0</formula>
    </cfRule>
  </conditionalFormatting>
  <conditionalFormatting sqref="E21">
    <cfRule type="duplicateValues" dxfId="1521" priority="445"/>
    <cfRule type="containsBlanks" dxfId="1520" priority="446">
      <formula>LEN(TRIM(E21))=0</formula>
    </cfRule>
  </conditionalFormatting>
  <conditionalFormatting sqref="F13">
    <cfRule type="duplicateValues" dxfId="1519" priority="383"/>
    <cfRule type="containsBlanks" dxfId="1518" priority="384">
      <formula>LEN(TRIM(F13))=0</formula>
    </cfRule>
  </conditionalFormatting>
  <conditionalFormatting sqref="G13">
    <cfRule type="duplicateValues" dxfId="1517" priority="381"/>
    <cfRule type="containsBlanks" dxfId="1516" priority="382">
      <formula>LEN(TRIM(G13))=0</formula>
    </cfRule>
  </conditionalFormatting>
  <conditionalFormatting sqref="H13">
    <cfRule type="duplicateValues" dxfId="1515" priority="379"/>
    <cfRule type="containsBlanks" dxfId="1514" priority="380">
      <formula>LEN(TRIM(H13))=0</formula>
    </cfRule>
  </conditionalFormatting>
  <conditionalFormatting sqref="I13">
    <cfRule type="duplicateValues" dxfId="1513" priority="377"/>
    <cfRule type="containsBlanks" dxfId="1512" priority="378">
      <formula>LEN(TRIM(I13))=0</formula>
    </cfRule>
  </conditionalFormatting>
  <conditionalFormatting sqref="F14">
    <cfRule type="duplicateValues" dxfId="1511" priority="375"/>
    <cfRule type="containsBlanks" dxfId="1510" priority="376">
      <formula>LEN(TRIM(F14))=0</formula>
    </cfRule>
  </conditionalFormatting>
  <conditionalFormatting sqref="G14">
    <cfRule type="duplicateValues" dxfId="1509" priority="373"/>
    <cfRule type="containsBlanks" dxfId="1508" priority="374">
      <formula>LEN(TRIM(G14))=0</formula>
    </cfRule>
  </conditionalFormatting>
  <conditionalFormatting sqref="H16">
    <cfRule type="duplicateValues" dxfId="1507" priority="355"/>
    <cfRule type="containsBlanks" dxfId="1506" priority="356">
      <formula>LEN(TRIM(H16))=0</formula>
    </cfRule>
  </conditionalFormatting>
  <conditionalFormatting sqref="I16">
    <cfRule type="duplicateValues" dxfId="1505" priority="353"/>
    <cfRule type="containsBlanks" dxfId="1504" priority="354">
      <formula>LEN(TRIM(I16))=0</formula>
    </cfRule>
  </conditionalFormatting>
  <conditionalFormatting sqref="H14">
    <cfRule type="duplicateValues" dxfId="1503" priority="343"/>
    <cfRule type="containsBlanks" dxfId="1502" priority="344">
      <formula>LEN(TRIM(H14))=0</formula>
    </cfRule>
  </conditionalFormatting>
  <conditionalFormatting sqref="I14">
    <cfRule type="duplicateValues" dxfId="1501" priority="341"/>
    <cfRule type="containsBlanks" dxfId="1500" priority="342">
      <formula>LEN(TRIM(I14))=0</formula>
    </cfRule>
  </conditionalFormatting>
  <conditionalFormatting sqref="F15">
    <cfRule type="duplicateValues" dxfId="1499" priority="339"/>
    <cfRule type="containsBlanks" dxfId="1498" priority="340">
      <formula>LEN(TRIM(F15))=0</formula>
    </cfRule>
  </conditionalFormatting>
  <conditionalFormatting sqref="G15">
    <cfRule type="duplicateValues" dxfId="1497" priority="337"/>
    <cfRule type="containsBlanks" dxfId="1496" priority="338">
      <formula>LEN(TRIM(G15))=0</formula>
    </cfRule>
  </conditionalFormatting>
  <conditionalFormatting sqref="H15">
    <cfRule type="duplicateValues" dxfId="1495" priority="335"/>
    <cfRule type="containsBlanks" dxfId="1494" priority="336">
      <formula>LEN(TRIM(H15))=0</formula>
    </cfRule>
  </conditionalFormatting>
  <conditionalFormatting sqref="I15">
    <cfRule type="duplicateValues" dxfId="1493" priority="333"/>
    <cfRule type="containsBlanks" dxfId="1492" priority="334">
      <formula>LEN(TRIM(I15))=0</formula>
    </cfRule>
  </conditionalFormatting>
  <conditionalFormatting sqref="F16">
    <cfRule type="duplicateValues" dxfId="1491" priority="331"/>
    <cfRule type="containsBlanks" dxfId="1490" priority="332">
      <formula>LEN(TRIM(F16))=0</formula>
    </cfRule>
  </conditionalFormatting>
  <conditionalFormatting sqref="G16">
    <cfRule type="duplicateValues" dxfId="1489" priority="329"/>
    <cfRule type="containsBlanks" dxfId="1488" priority="330">
      <formula>LEN(TRIM(G16))=0</formula>
    </cfRule>
  </conditionalFormatting>
  <conditionalFormatting sqref="F17">
    <cfRule type="duplicateValues" dxfId="1487" priority="317"/>
    <cfRule type="containsBlanks" dxfId="1486" priority="318">
      <formula>LEN(TRIM(F17))=0</formula>
    </cfRule>
  </conditionalFormatting>
  <conditionalFormatting sqref="G17">
    <cfRule type="duplicateValues" dxfId="1485" priority="315"/>
    <cfRule type="containsBlanks" dxfId="1484" priority="316">
      <formula>LEN(TRIM(G17))=0</formula>
    </cfRule>
  </conditionalFormatting>
  <conditionalFormatting sqref="H17">
    <cfRule type="duplicateValues" dxfId="1483" priority="313"/>
    <cfRule type="containsBlanks" dxfId="1482" priority="314">
      <formula>LEN(TRIM(H17))=0</formula>
    </cfRule>
  </conditionalFormatting>
  <conditionalFormatting sqref="I17">
    <cfRule type="duplicateValues" dxfId="1481" priority="311"/>
    <cfRule type="containsBlanks" dxfId="1480" priority="312">
      <formula>LEN(TRIM(I17))=0</formula>
    </cfRule>
  </conditionalFormatting>
  <conditionalFormatting sqref="F18">
    <cfRule type="duplicateValues" dxfId="1479" priority="309"/>
    <cfRule type="containsBlanks" dxfId="1478" priority="310">
      <formula>LEN(TRIM(F18))=0</formula>
    </cfRule>
  </conditionalFormatting>
  <conditionalFormatting sqref="G18">
    <cfRule type="duplicateValues" dxfId="1477" priority="307"/>
    <cfRule type="containsBlanks" dxfId="1476" priority="308">
      <formula>LEN(TRIM(G18))=0</formula>
    </cfRule>
  </conditionalFormatting>
  <conditionalFormatting sqref="F20">
    <cfRule type="duplicateValues" dxfId="1475" priority="295"/>
    <cfRule type="containsBlanks" dxfId="1474" priority="296">
      <formula>LEN(TRIM(F20))=0</formula>
    </cfRule>
  </conditionalFormatting>
  <conditionalFormatting sqref="G20">
    <cfRule type="duplicateValues" dxfId="1473" priority="293"/>
    <cfRule type="containsBlanks" dxfId="1472" priority="294">
      <formula>LEN(TRIM(G20))=0</formula>
    </cfRule>
  </conditionalFormatting>
  <conditionalFormatting sqref="H20">
    <cfRule type="duplicateValues" dxfId="1471" priority="291"/>
    <cfRule type="containsBlanks" dxfId="1470" priority="292">
      <formula>LEN(TRIM(H20))=0</formula>
    </cfRule>
  </conditionalFormatting>
  <conditionalFormatting sqref="I20">
    <cfRule type="duplicateValues" dxfId="1469" priority="289"/>
    <cfRule type="containsBlanks" dxfId="1468" priority="290">
      <formula>LEN(TRIM(I20))=0</formula>
    </cfRule>
  </conditionalFormatting>
  <conditionalFormatting sqref="F21">
    <cfRule type="duplicateValues" dxfId="1467" priority="287"/>
    <cfRule type="containsBlanks" dxfId="1466" priority="288">
      <formula>LEN(TRIM(F21))=0</formula>
    </cfRule>
  </conditionalFormatting>
  <conditionalFormatting sqref="G21">
    <cfRule type="duplicateValues" dxfId="1465" priority="285"/>
    <cfRule type="containsBlanks" dxfId="1464" priority="286">
      <formula>LEN(TRIM(G21))=0</formula>
    </cfRule>
  </conditionalFormatting>
  <conditionalFormatting sqref="I21">
    <cfRule type="duplicateValues" dxfId="1463" priority="277"/>
    <cfRule type="containsBlanks" dxfId="1462" priority="278">
      <formula>LEN(TRIM(I21))=0</formula>
    </cfRule>
  </conditionalFormatting>
  <conditionalFormatting sqref="H21">
    <cfRule type="duplicateValues" dxfId="1461" priority="275"/>
    <cfRule type="containsBlanks" dxfId="1460" priority="276">
      <formula>LEN(TRIM(H21))=0</formula>
    </cfRule>
  </conditionalFormatting>
  <conditionalFormatting sqref="F22">
    <cfRule type="duplicateValues" dxfId="1459" priority="273"/>
    <cfRule type="containsBlanks" dxfId="1458" priority="274">
      <formula>LEN(TRIM(F22))=0</formula>
    </cfRule>
  </conditionalFormatting>
  <conditionalFormatting sqref="G22">
    <cfRule type="duplicateValues" dxfId="1457" priority="271"/>
    <cfRule type="containsBlanks" dxfId="1456" priority="272">
      <formula>LEN(TRIM(G22))=0</formula>
    </cfRule>
  </conditionalFormatting>
  <conditionalFormatting sqref="B25">
    <cfRule type="duplicateValues" dxfId="1455" priority="201"/>
    <cfRule type="containsBlanks" dxfId="1454" priority="202">
      <formula>LEN(TRIM(B25))=0</formula>
    </cfRule>
  </conditionalFormatting>
  <conditionalFormatting sqref="C25">
    <cfRule type="duplicateValues" dxfId="1453" priority="199"/>
    <cfRule type="containsBlanks" dxfId="1452" priority="200">
      <formula>LEN(TRIM(C25))=0</formula>
    </cfRule>
  </conditionalFormatting>
  <conditionalFormatting sqref="D25">
    <cfRule type="duplicateValues" dxfId="1451" priority="197"/>
    <cfRule type="containsBlanks" dxfId="1450" priority="198">
      <formula>LEN(TRIM(D25))=0</formula>
    </cfRule>
  </conditionalFormatting>
  <conditionalFormatting sqref="E25">
    <cfRule type="duplicateValues" dxfId="1449" priority="195"/>
    <cfRule type="containsBlanks" dxfId="1448" priority="196">
      <formula>LEN(TRIM(E25))=0</formula>
    </cfRule>
  </conditionalFormatting>
  <conditionalFormatting sqref="B26">
    <cfRule type="duplicateValues" dxfId="1447" priority="193"/>
    <cfRule type="containsBlanks" dxfId="1446" priority="194">
      <formula>LEN(TRIM(B26))=0</formula>
    </cfRule>
  </conditionalFormatting>
  <conditionalFormatting sqref="C26">
    <cfRule type="duplicateValues" dxfId="1445" priority="191"/>
    <cfRule type="containsBlanks" dxfId="1444" priority="192">
      <formula>LEN(TRIM(C26))=0</formula>
    </cfRule>
  </conditionalFormatting>
  <conditionalFormatting sqref="D26">
    <cfRule type="duplicateValues" dxfId="1443" priority="189"/>
    <cfRule type="containsBlanks" dxfId="1442" priority="190">
      <formula>LEN(TRIM(D26))=0</formula>
    </cfRule>
  </conditionalFormatting>
  <conditionalFormatting sqref="E26">
    <cfRule type="duplicateValues" dxfId="1441" priority="187"/>
    <cfRule type="containsBlanks" dxfId="1440" priority="188">
      <formula>LEN(TRIM(E26))=0</formula>
    </cfRule>
  </conditionalFormatting>
  <conditionalFormatting sqref="B27">
    <cfRule type="duplicateValues" dxfId="1439" priority="181"/>
    <cfRule type="containsBlanks" dxfId="1438" priority="182">
      <formula>LEN(TRIM(B27))=0</formula>
    </cfRule>
  </conditionalFormatting>
  <conditionalFormatting sqref="C27">
    <cfRule type="duplicateValues" dxfId="1437" priority="179"/>
    <cfRule type="containsBlanks" dxfId="1436" priority="180">
      <formula>LEN(TRIM(C27))=0</formula>
    </cfRule>
  </conditionalFormatting>
  <conditionalFormatting sqref="D27">
    <cfRule type="duplicateValues" dxfId="1435" priority="177"/>
    <cfRule type="containsBlanks" dxfId="1434" priority="178">
      <formula>LEN(TRIM(D27))=0</formula>
    </cfRule>
  </conditionalFormatting>
  <conditionalFormatting sqref="E27">
    <cfRule type="duplicateValues" dxfId="1433" priority="175"/>
    <cfRule type="containsBlanks" dxfId="1432" priority="176">
      <formula>LEN(TRIM(E27))=0</formula>
    </cfRule>
  </conditionalFormatting>
  <conditionalFormatting sqref="B28">
    <cfRule type="duplicateValues" dxfId="1431" priority="173"/>
    <cfRule type="containsBlanks" dxfId="1430" priority="174">
      <formula>LEN(TRIM(B28))=0</formula>
    </cfRule>
  </conditionalFormatting>
  <conditionalFormatting sqref="C28">
    <cfRule type="duplicateValues" dxfId="1429" priority="171"/>
    <cfRule type="containsBlanks" dxfId="1428" priority="172">
      <formula>LEN(TRIM(C28))=0</formula>
    </cfRule>
  </conditionalFormatting>
  <conditionalFormatting sqref="D28">
    <cfRule type="duplicateValues" dxfId="1427" priority="169"/>
    <cfRule type="containsBlanks" dxfId="1426" priority="170">
      <formula>LEN(TRIM(D28))=0</formula>
    </cfRule>
  </conditionalFormatting>
  <conditionalFormatting sqref="E28">
    <cfRule type="duplicateValues" dxfId="1425" priority="167"/>
    <cfRule type="containsBlanks" dxfId="1424" priority="168">
      <formula>LEN(TRIM(E28))=0</formula>
    </cfRule>
  </conditionalFormatting>
  <conditionalFormatting sqref="B29">
    <cfRule type="duplicateValues" dxfId="1423" priority="165"/>
    <cfRule type="containsBlanks" dxfId="1422" priority="166">
      <formula>LEN(TRIM(B29))=0</formula>
    </cfRule>
  </conditionalFormatting>
  <conditionalFormatting sqref="C29">
    <cfRule type="duplicateValues" dxfId="1421" priority="163"/>
    <cfRule type="containsBlanks" dxfId="1420" priority="164">
      <formula>LEN(TRIM(C29))=0</formula>
    </cfRule>
  </conditionalFormatting>
  <conditionalFormatting sqref="D29">
    <cfRule type="duplicateValues" dxfId="1419" priority="161"/>
    <cfRule type="containsBlanks" dxfId="1418" priority="162">
      <formula>LEN(TRIM(D29))=0</formula>
    </cfRule>
  </conditionalFormatting>
  <conditionalFormatting sqref="E29">
    <cfRule type="duplicateValues" dxfId="1417" priority="159"/>
    <cfRule type="containsBlanks" dxfId="1416" priority="160">
      <formula>LEN(TRIM(E29))=0</formula>
    </cfRule>
  </conditionalFormatting>
  <conditionalFormatting sqref="B30">
    <cfRule type="duplicateValues" dxfId="1415" priority="157"/>
    <cfRule type="containsBlanks" dxfId="1414" priority="158">
      <formula>LEN(TRIM(B30))=0</formula>
    </cfRule>
  </conditionalFormatting>
  <conditionalFormatting sqref="C30">
    <cfRule type="duplicateValues" dxfId="1413" priority="155"/>
    <cfRule type="containsBlanks" dxfId="1412" priority="156">
      <formula>LEN(TRIM(C30))=0</formula>
    </cfRule>
  </conditionalFormatting>
  <conditionalFormatting sqref="D30">
    <cfRule type="duplicateValues" dxfId="1411" priority="153"/>
    <cfRule type="containsBlanks" dxfId="1410" priority="154">
      <formula>LEN(TRIM(D30))=0</formula>
    </cfRule>
  </conditionalFormatting>
  <conditionalFormatting sqref="E30">
    <cfRule type="duplicateValues" dxfId="1409" priority="151"/>
    <cfRule type="containsBlanks" dxfId="1408" priority="152">
      <formula>LEN(TRIM(E30))=0</formula>
    </cfRule>
  </conditionalFormatting>
  <conditionalFormatting sqref="B31">
    <cfRule type="duplicateValues" dxfId="1407" priority="149"/>
    <cfRule type="containsBlanks" dxfId="1406" priority="150">
      <formula>LEN(TRIM(B31))=0</formula>
    </cfRule>
  </conditionalFormatting>
  <conditionalFormatting sqref="C31">
    <cfRule type="duplicateValues" dxfId="1405" priority="147"/>
    <cfRule type="containsBlanks" dxfId="1404" priority="148">
      <formula>LEN(TRIM(C31))=0</formula>
    </cfRule>
  </conditionalFormatting>
  <conditionalFormatting sqref="D31">
    <cfRule type="duplicateValues" dxfId="1403" priority="145"/>
    <cfRule type="containsBlanks" dxfId="1402" priority="146">
      <formula>LEN(TRIM(D31))=0</formula>
    </cfRule>
  </conditionalFormatting>
  <conditionalFormatting sqref="E31">
    <cfRule type="duplicateValues" dxfId="1401" priority="143"/>
    <cfRule type="containsBlanks" dxfId="1400" priority="144">
      <formula>LEN(TRIM(E31))=0</formula>
    </cfRule>
  </conditionalFormatting>
  <conditionalFormatting sqref="B32">
    <cfRule type="duplicateValues" dxfId="1399" priority="141"/>
    <cfRule type="containsBlanks" dxfId="1398" priority="142">
      <formula>LEN(TRIM(B32))=0</formula>
    </cfRule>
  </conditionalFormatting>
  <conditionalFormatting sqref="C32">
    <cfRule type="duplicateValues" dxfId="1397" priority="139"/>
    <cfRule type="containsBlanks" dxfId="1396" priority="140">
      <formula>LEN(TRIM(C32))=0</formula>
    </cfRule>
  </conditionalFormatting>
  <conditionalFormatting sqref="D32">
    <cfRule type="duplicateValues" dxfId="1395" priority="137"/>
    <cfRule type="containsBlanks" dxfId="1394" priority="138">
      <formula>LEN(TRIM(D32))=0</formula>
    </cfRule>
  </conditionalFormatting>
  <conditionalFormatting sqref="E32">
    <cfRule type="duplicateValues" dxfId="1393" priority="135"/>
    <cfRule type="containsBlanks" dxfId="1392" priority="136">
      <formula>LEN(TRIM(E32))=0</formula>
    </cfRule>
  </conditionalFormatting>
  <conditionalFormatting sqref="B33">
    <cfRule type="duplicateValues" dxfId="1391" priority="133"/>
    <cfRule type="containsBlanks" dxfId="1390" priority="134">
      <formula>LEN(TRIM(B33))=0</formula>
    </cfRule>
  </conditionalFormatting>
  <conditionalFormatting sqref="C33">
    <cfRule type="duplicateValues" dxfId="1389" priority="131"/>
    <cfRule type="containsBlanks" dxfId="1388" priority="132">
      <formula>LEN(TRIM(C33))=0</formula>
    </cfRule>
  </conditionalFormatting>
  <conditionalFormatting sqref="D33">
    <cfRule type="duplicateValues" dxfId="1387" priority="129"/>
    <cfRule type="containsBlanks" dxfId="1386" priority="130">
      <formula>LEN(TRIM(D33))=0</formula>
    </cfRule>
  </conditionalFormatting>
  <conditionalFormatting sqref="E33">
    <cfRule type="duplicateValues" dxfId="1385" priority="127"/>
    <cfRule type="containsBlanks" dxfId="1384" priority="128">
      <formula>LEN(TRIM(E33))=0</formula>
    </cfRule>
  </conditionalFormatting>
  <conditionalFormatting sqref="B35">
    <cfRule type="duplicateValues" dxfId="1383" priority="125"/>
    <cfRule type="containsBlanks" dxfId="1382" priority="126">
      <formula>LEN(TRIM(B35))=0</formula>
    </cfRule>
  </conditionalFormatting>
  <conditionalFormatting sqref="C35">
    <cfRule type="duplicateValues" dxfId="1381" priority="123"/>
    <cfRule type="containsBlanks" dxfId="1380" priority="124">
      <formula>LEN(TRIM(C35))=0</formula>
    </cfRule>
  </conditionalFormatting>
  <conditionalFormatting sqref="D35">
    <cfRule type="duplicateValues" dxfId="1379" priority="121"/>
    <cfRule type="containsBlanks" dxfId="1378" priority="122">
      <formula>LEN(TRIM(D35))=0</formula>
    </cfRule>
  </conditionalFormatting>
  <conditionalFormatting sqref="E35">
    <cfRule type="duplicateValues" dxfId="1377" priority="119"/>
    <cfRule type="containsBlanks" dxfId="1376" priority="120">
      <formula>LEN(TRIM(E35))=0</formula>
    </cfRule>
  </conditionalFormatting>
  <conditionalFormatting sqref="B36">
    <cfRule type="duplicateValues" dxfId="1375" priority="63"/>
    <cfRule type="containsBlanks" dxfId="1374" priority="64">
      <formula>LEN(TRIM(B36))=0</formula>
    </cfRule>
  </conditionalFormatting>
  <conditionalFormatting sqref="C36">
    <cfRule type="duplicateValues" dxfId="1373" priority="61"/>
    <cfRule type="containsBlanks" dxfId="1372" priority="62">
      <formula>LEN(TRIM(C36))=0</formula>
    </cfRule>
  </conditionalFormatting>
  <conditionalFormatting sqref="D36">
    <cfRule type="duplicateValues" dxfId="1371" priority="59"/>
    <cfRule type="containsBlanks" dxfId="1370" priority="60">
      <formula>LEN(TRIM(D36))=0</formula>
    </cfRule>
  </conditionalFormatting>
  <conditionalFormatting sqref="E36">
    <cfRule type="duplicateValues" dxfId="1369" priority="57"/>
    <cfRule type="containsBlanks" dxfId="1368" priority="58">
      <formula>LEN(TRIM(E36))=0</formula>
    </cfRule>
  </conditionalFormatting>
  <conditionalFormatting sqref="B37">
    <cfRule type="duplicateValues" dxfId="1367" priority="55"/>
    <cfRule type="containsBlanks" dxfId="1366" priority="56">
      <formula>LEN(TRIM(B37))=0</formula>
    </cfRule>
  </conditionalFormatting>
  <conditionalFormatting sqref="C37">
    <cfRule type="duplicateValues" dxfId="1365" priority="53"/>
    <cfRule type="containsBlanks" dxfId="1364" priority="54">
      <formula>LEN(TRIM(C37))=0</formula>
    </cfRule>
  </conditionalFormatting>
  <conditionalFormatting sqref="D37">
    <cfRule type="duplicateValues" dxfId="1363" priority="51"/>
    <cfRule type="containsBlanks" dxfId="1362" priority="52">
      <formula>LEN(TRIM(D37))=0</formula>
    </cfRule>
  </conditionalFormatting>
  <conditionalFormatting sqref="E37">
    <cfRule type="duplicateValues" dxfId="1361" priority="49"/>
    <cfRule type="containsBlanks" dxfId="1360" priority="50">
      <formula>LEN(TRIM(E37))=0</formula>
    </cfRule>
  </conditionalFormatting>
  <conditionalFormatting sqref="B38">
    <cfRule type="duplicateValues" dxfId="1359" priority="47"/>
    <cfRule type="containsBlanks" dxfId="1358" priority="48">
      <formula>LEN(TRIM(B38))=0</formula>
    </cfRule>
  </conditionalFormatting>
  <conditionalFormatting sqref="C38">
    <cfRule type="duplicateValues" dxfId="1357" priority="45"/>
    <cfRule type="containsBlanks" dxfId="1356" priority="46">
      <formula>LEN(TRIM(C38))=0</formula>
    </cfRule>
  </conditionalFormatting>
  <conditionalFormatting sqref="D38">
    <cfRule type="duplicateValues" dxfId="1355" priority="43"/>
    <cfRule type="containsBlanks" dxfId="1354" priority="44">
      <formula>LEN(TRIM(D38))=0</formula>
    </cfRule>
  </conditionalFormatting>
  <conditionalFormatting sqref="E38">
    <cfRule type="duplicateValues" dxfId="1353" priority="41"/>
    <cfRule type="containsBlanks" dxfId="1352" priority="42">
      <formula>LEN(TRIM(E38))=0</formula>
    </cfRule>
  </conditionalFormatting>
  <conditionalFormatting sqref="B39">
    <cfRule type="duplicateValues" dxfId="1351" priority="39"/>
    <cfRule type="containsBlanks" dxfId="1350" priority="40">
      <formula>LEN(TRIM(B39))=0</formula>
    </cfRule>
  </conditionalFormatting>
  <conditionalFormatting sqref="C39">
    <cfRule type="duplicateValues" dxfId="1349" priority="37"/>
    <cfRule type="containsBlanks" dxfId="1348" priority="38">
      <formula>LEN(TRIM(C39))=0</formula>
    </cfRule>
  </conditionalFormatting>
  <conditionalFormatting sqref="D39">
    <cfRule type="duplicateValues" dxfId="1347" priority="35"/>
    <cfRule type="containsBlanks" dxfId="1346" priority="36">
      <formula>LEN(TRIM(D39))=0</formula>
    </cfRule>
  </conditionalFormatting>
  <conditionalFormatting sqref="E39">
    <cfRule type="duplicateValues" dxfId="1345" priority="33"/>
    <cfRule type="containsBlanks" dxfId="1344" priority="34">
      <formula>LEN(TRIM(E39))=0</formula>
    </cfRule>
  </conditionalFormatting>
  <conditionalFormatting sqref="B40">
    <cfRule type="duplicateValues" dxfId="1343" priority="31"/>
    <cfRule type="containsBlanks" dxfId="1342" priority="32">
      <formula>LEN(TRIM(B40))=0</formula>
    </cfRule>
  </conditionalFormatting>
  <conditionalFormatting sqref="C40">
    <cfRule type="duplicateValues" dxfId="1341" priority="29"/>
    <cfRule type="containsBlanks" dxfId="1340" priority="30">
      <formula>LEN(TRIM(C40))=0</formula>
    </cfRule>
  </conditionalFormatting>
  <conditionalFormatting sqref="D40">
    <cfRule type="duplicateValues" dxfId="1339" priority="27"/>
    <cfRule type="containsBlanks" dxfId="1338" priority="28">
      <formula>LEN(TRIM(D40))=0</formula>
    </cfRule>
  </conditionalFormatting>
  <conditionalFormatting sqref="E40">
    <cfRule type="duplicateValues" dxfId="1337" priority="25"/>
    <cfRule type="containsBlanks" dxfId="1336" priority="26">
      <formula>LEN(TRIM(E40))=0</formula>
    </cfRule>
  </conditionalFormatting>
  <conditionalFormatting sqref="B41">
    <cfRule type="duplicateValues" dxfId="1335" priority="23"/>
    <cfRule type="containsBlanks" dxfId="1334" priority="24">
      <formula>LEN(TRIM(B41))=0</formula>
    </cfRule>
  </conditionalFormatting>
  <conditionalFormatting sqref="C41">
    <cfRule type="duplicateValues" dxfId="1333" priority="21"/>
    <cfRule type="containsBlanks" dxfId="1332" priority="22">
      <formula>LEN(TRIM(C41))=0</formula>
    </cfRule>
  </conditionalFormatting>
  <conditionalFormatting sqref="D41">
    <cfRule type="duplicateValues" dxfId="1331" priority="19"/>
    <cfRule type="containsBlanks" dxfId="1330" priority="20">
      <formula>LEN(TRIM(D41))=0</formula>
    </cfRule>
  </conditionalFormatting>
  <conditionalFormatting sqref="E41">
    <cfRule type="duplicateValues" dxfId="1329" priority="17"/>
    <cfRule type="containsBlanks" dxfId="1328" priority="18">
      <formula>LEN(TRIM(E41))=0</formula>
    </cfRule>
  </conditionalFormatting>
  <conditionalFormatting sqref="B42">
    <cfRule type="duplicateValues" dxfId="1327" priority="15"/>
    <cfRule type="containsBlanks" dxfId="1326" priority="16">
      <formula>LEN(TRIM(B42))=0</formula>
    </cfRule>
  </conditionalFormatting>
  <conditionalFormatting sqref="C42">
    <cfRule type="duplicateValues" dxfId="1325" priority="13"/>
    <cfRule type="containsBlanks" dxfId="1324" priority="14">
      <formula>LEN(TRIM(C42))=0</formula>
    </cfRule>
  </conditionalFormatting>
  <conditionalFormatting sqref="D42">
    <cfRule type="duplicateValues" dxfId="1323" priority="11"/>
    <cfRule type="containsBlanks" dxfId="1322" priority="12">
      <formula>LEN(TRIM(D42))=0</formula>
    </cfRule>
  </conditionalFormatting>
  <conditionalFormatting sqref="E42">
    <cfRule type="duplicateValues" dxfId="1321" priority="9"/>
    <cfRule type="containsBlanks" dxfId="1320" priority="10">
      <formula>LEN(TRIM(E42))=0</formula>
    </cfRule>
  </conditionalFormatting>
  <conditionalFormatting sqref="B43">
    <cfRule type="duplicateValues" dxfId="1319" priority="7"/>
    <cfRule type="containsBlanks" dxfId="1318" priority="8">
      <formula>LEN(TRIM(B43))=0</formula>
    </cfRule>
  </conditionalFormatting>
  <conditionalFormatting sqref="C43">
    <cfRule type="duplicateValues" dxfId="1317" priority="5"/>
    <cfRule type="containsBlanks" dxfId="1316" priority="6">
      <formula>LEN(TRIM(C43))=0</formula>
    </cfRule>
  </conditionalFormatting>
  <conditionalFormatting sqref="D43">
    <cfRule type="duplicateValues" dxfId="1315" priority="3"/>
    <cfRule type="containsBlanks" dxfId="1314" priority="4">
      <formula>LEN(TRIM(D43))=0</formula>
    </cfRule>
  </conditionalFormatting>
  <conditionalFormatting sqref="E43">
    <cfRule type="duplicateValues" dxfId="1313" priority="1"/>
    <cfRule type="containsBlanks" dxfId="1312" priority="2">
      <formula>LEN(TRIM(E43))=0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56B34-8733-4E19-8F8E-086A32A73814}">
  <sheetPr codeName="Sheet10">
    <tabColor theme="9" tint="0.39997558519241921"/>
  </sheetPr>
  <dimension ref="A1:R38"/>
  <sheetViews>
    <sheetView topLeftCell="A7" workbookViewId="0">
      <selection activeCell="B11" sqref="B11"/>
    </sheetView>
  </sheetViews>
  <sheetFormatPr defaultColWidth="42" defaultRowHeight="15" x14ac:dyDescent="0.25"/>
  <cols>
    <col min="1" max="1" width="20.140625" style="1" bestFit="1" customWidth="1"/>
    <col min="2" max="2" width="30.5703125" style="1" bestFit="1" customWidth="1"/>
    <col min="3" max="3" width="26.5703125" style="1" bestFit="1" customWidth="1"/>
    <col min="4" max="4" width="30.5703125" style="1" bestFit="1" customWidth="1"/>
    <col min="5" max="5" width="28.5703125" style="1" bestFit="1" customWidth="1"/>
    <col min="6" max="6" width="30.5703125" style="1" bestFit="1" customWidth="1"/>
    <col min="7" max="7" width="29.7109375" style="1" bestFit="1" customWidth="1"/>
    <col min="8" max="8" width="30.5703125" style="1" bestFit="1" customWidth="1"/>
    <col min="9" max="9" width="25.28515625" style="1" bestFit="1" customWidth="1"/>
    <col min="10" max="10" width="3" style="1" bestFit="1" customWidth="1"/>
    <col min="11" max="11" width="30.5703125" style="1" bestFit="1" customWidth="1"/>
    <col min="12" max="12" width="2.5703125" style="1" bestFit="1" customWidth="1"/>
    <col min="13" max="13" width="30.5703125" style="1" bestFit="1" customWidth="1"/>
    <col min="14" max="14" width="2.5703125" style="1" bestFit="1" customWidth="1"/>
    <col min="15" max="15" width="30.5703125" style="1" bestFit="1" customWidth="1"/>
    <col min="16" max="16" width="2.5703125" style="1" bestFit="1" customWidth="1"/>
    <col min="17" max="17" width="28.5703125" style="1" bestFit="1" customWidth="1"/>
    <col min="18" max="18" width="2.5703125" style="1" bestFit="1" customWidth="1"/>
    <col min="19" max="16384" width="42" style="1"/>
  </cols>
  <sheetData>
    <row r="1" spans="1:18" ht="15.75" thickBot="1" x14ac:dyDescent="0.3"/>
    <row r="2" spans="1:18" ht="21.75" thickBot="1" x14ac:dyDescent="0.4">
      <c r="A2" s="225"/>
      <c r="B2" s="135" t="s">
        <v>33</v>
      </c>
      <c r="C2" s="136" t="s">
        <v>34</v>
      </c>
      <c r="D2" s="136" t="s">
        <v>35</v>
      </c>
      <c r="E2" s="137" t="s">
        <v>36</v>
      </c>
      <c r="F2" s="135" t="s">
        <v>37</v>
      </c>
      <c r="G2" s="138" t="s">
        <v>366</v>
      </c>
      <c r="H2" s="171"/>
      <c r="J2" s="1">
        <v>1</v>
      </c>
      <c r="K2" s="33" t="s">
        <v>314</v>
      </c>
      <c r="L2" s="252">
        <f>COUNTIF($B$13:$I$22,"*U6 Raptors*")</f>
        <v>4</v>
      </c>
      <c r="M2" s="33" t="s">
        <v>315</v>
      </c>
      <c r="N2" s="252">
        <f>COUNTIF($B$13:$I$22,"*U7 Raptors*")</f>
        <v>4</v>
      </c>
      <c r="O2" s="33" t="s">
        <v>316</v>
      </c>
      <c r="P2" s="252">
        <f>COUNTIF($B$25:$G$37,"*U8 Raptors*")</f>
        <v>4</v>
      </c>
      <c r="Q2" s="33" t="s">
        <v>317</v>
      </c>
      <c r="R2" s="252">
        <f>COUNTIF($A$25:$G$37,"*U9 Raptors*")</f>
        <v>4</v>
      </c>
    </row>
    <row r="3" spans="1:18" ht="21.75" thickBot="1" x14ac:dyDescent="0.3">
      <c r="A3" s="226" t="s">
        <v>55</v>
      </c>
      <c r="B3" s="145">
        <v>1</v>
      </c>
      <c r="C3" s="145">
        <v>1</v>
      </c>
      <c r="D3" s="145">
        <v>1</v>
      </c>
      <c r="E3" s="146">
        <v>1</v>
      </c>
      <c r="F3" s="144">
        <f t="shared" ref="F3:F7" si="0">SUM(B3:E3)</f>
        <v>4</v>
      </c>
      <c r="G3" s="153"/>
      <c r="H3" s="133" t="s">
        <v>53</v>
      </c>
      <c r="J3" s="1">
        <v>2</v>
      </c>
      <c r="K3" s="16" t="s">
        <v>208</v>
      </c>
      <c r="L3" s="252">
        <f>COUNTIF($B$13:$I$22,"*U6 Norths Pirates Red")</f>
        <v>4</v>
      </c>
      <c r="M3" s="12" t="s">
        <v>210</v>
      </c>
      <c r="N3" s="252">
        <f>COUNTIF($B$13:$I$22,"*U7 Norths Pirates Red*")</f>
        <v>4</v>
      </c>
      <c r="O3" s="12" t="s">
        <v>213</v>
      </c>
      <c r="P3" s="252">
        <f>COUNTIF($B$25:$G$37,"*U8 Norths Pirates Red*")</f>
        <v>4</v>
      </c>
      <c r="Q3" s="12" t="s">
        <v>216</v>
      </c>
      <c r="R3" s="252">
        <f>COUNTIF($A$25:$G$38,"*U9 Norths Pirates Red*")</f>
        <v>4</v>
      </c>
    </row>
    <row r="4" spans="1:18" ht="21.75" thickBot="1" x14ac:dyDescent="0.3">
      <c r="A4" s="228" t="s">
        <v>42</v>
      </c>
      <c r="B4" s="155">
        <v>2</v>
      </c>
      <c r="C4" s="155">
        <v>3</v>
      </c>
      <c r="D4" s="155">
        <v>3</v>
      </c>
      <c r="E4" s="156">
        <v>1</v>
      </c>
      <c r="F4" s="157">
        <f t="shared" si="0"/>
        <v>9</v>
      </c>
      <c r="G4" s="158">
        <v>42.4</v>
      </c>
      <c r="H4" s="134" t="s">
        <v>40</v>
      </c>
      <c r="J4" s="1">
        <v>3</v>
      </c>
      <c r="K4" s="16" t="s">
        <v>209</v>
      </c>
      <c r="L4" s="252">
        <f>COUNTIF($B$13:$I$22,"*U6 Norths Pirates Black*")</f>
        <v>4</v>
      </c>
      <c r="M4" s="12" t="s">
        <v>211</v>
      </c>
      <c r="N4" s="252">
        <f>COUNTIF($B$13:$I$22,"*U7 Norths Pirates Black*")</f>
        <v>4</v>
      </c>
      <c r="O4" s="12" t="s">
        <v>214</v>
      </c>
      <c r="P4" s="252">
        <f>COUNTIF($B$25:$G$37,"*U8 Norths Pirates Black*")</f>
        <v>4</v>
      </c>
      <c r="Q4" s="12" t="s">
        <v>250</v>
      </c>
      <c r="R4" s="252">
        <f>COUNTIF($A$25:$G$37,"*U9 Mosman Sharks*")</f>
        <v>4</v>
      </c>
    </row>
    <row r="5" spans="1:18" ht="21" x14ac:dyDescent="0.25">
      <c r="A5" s="222" t="s">
        <v>457</v>
      </c>
      <c r="B5" s="160">
        <v>2</v>
      </c>
      <c r="C5" s="160">
        <v>2</v>
      </c>
      <c r="D5" s="160">
        <v>3</v>
      </c>
      <c r="E5" s="161">
        <v>2</v>
      </c>
      <c r="F5" s="162">
        <f t="shared" si="0"/>
        <v>9</v>
      </c>
      <c r="G5" s="163">
        <v>44</v>
      </c>
      <c r="H5" s="134" t="s">
        <v>40</v>
      </c>
      <c r="J5" s="1">
        <v>4</v>
      </c>
      <c r="K5" s="12" t="s">
        <v>237</v>
      </c>
      <c r="L5" s="252">
        <f>COUNTIF($B$13:$I$22,"*U6 Mosman Sharks*")</f>
        <v>4</v>
      </c>
      <c r="M5" s="12" t="s">
        <v>212</v>
      </c>
      <c r="N5" s="252">
        <f>COUNTIF($B$13:$I$22,"*U7 Norths Pirates Gold*")</f>
        <v>4</v>
      </c>
      <c r="O5" s="12" t="s">
        <v>215</v>
      </c>
      <c r="P5" s="252">
        <f>COUNTIF($B$25:$G$37,"*U8 Norths Pirates Gold*")</f>
        <v>4</v>
      </c>
      <c r="Q5" s="12" t="s">
        <v>251</v>
      </c>
      <c r="R5" s="252">
        <f>COUNTIF($A$25:$G$38,"*U9 Mosman Stingrays*")</f>
        <v>4</v>
      </c>
    </row>
    <row r="6" spans="1:18" ht="21.75" thickBot="1" x14ac:dyDescent="0.3">
      <c r="A6" s="223" t="s">
        <v>101</v>
      </c>
      <c r="B6" s="165">
        <v>1</v>
      </c>
      <c r="C6" s="165">
        <v>2</v>
      </c>
      <c r="D6" s="165">
        <v>2</v>
      </c>
      <c r="E6" s="166">
        <v>2</v>
      </c>
      <c r="F6" s="217">
        <f t="shared" si="0"/>
        <v>7</v>
      </c>
      <c r="G6" s="216"/>
      <c r="H6" s="132" t="s">
        <v>92</v>
      </c>
      <c r="J6" s="1">
        <v>5</v>
      </c>
      <c r="K6" s="12" t="s">
        <v>238</v>
      </c>
      <c r="L6" s="252">
        <f>COUNTIF($B$13:$I$22,"*U6 Mosman Stingrays*")</f>
        <v>4</v>
      </c>
      <c r="M6" s="12" t="s">
        <v>241</v>
      </c>
      <c r="N6" s="252">
        <f>COUNTIF($B$13:$I$22,"*U7 Mosman Sharks*")</f>
        <v>4</v>
      </c>
      <c r="O6" s="12" t="s">
        <v>245</v>
      </c>
      <c r="P6" s="252">
        <f>COUNTIF($B$25:$G$37,"*U8 Mosman Sharks*")</f>
        <v>4</v>
      </c>
      <c r="Q6" s="12" t="s">
        <v>279</v>
      </c>
      <c r="R6" s="252">
        <f>COUNTIF($A$25:$G$37,"*U9 Collaroy Black*")</f>
        <v>4</v>
      </c>
    </row>
    <row r="7" spans="1:18" ht="21" x14ac:dyDescent="0.25">
      <c r="A7" s="223" t="s">
        <v>89</v>
      </c>
      <c r="B7" s="165">
        <v>2</v>
      </c>
      <c r="C7" s="165">
        <v>1</v>
      </c>
      <c r="D7" s="165">
        <v>2</v>
      </c>
      <c r="E7" s="166">
        <v>1</v>
      </c>
      <c r="F7" s="162">
        <f t="shared" si="0"/>
        <v>6</v>
      </c>
      <c r="G7" s="167">
        <v>57.7</v>
      </c>
      <c r="H7" s="133" t="s">
        <v>22</v>
      </c>
      <c r="J7" s="1">
        <v>6</v>
      </c>
      <c r="K7" s="12" t="s">
        <v>275</v>
      </c>
      <c r="L7" s="252">
        <f>COUNTIF($B$13:$I$22,"*U6 Collaroy White*")</f>
        <v>4</v>
      </c>
      <c r="M7" s="12" t="s">
        <v>242</v>
      </c>
      <c r="N7" s="252">
        <f>COUNTIF($B$13:$I$22,"*U7 Mosman Stingrays*")</f>
        <v>4</v>
      </c>
      <c r="O7" s="12" t="s">
        <v>246</v>
      </c>
      <c r="P7" s="252">
        <f>COUNTIF($B$25:$G$37,"*U8 Mosman Stingrays*")</f>
        <v>4</v>
      </c>
      <c r="Q7" s="38" t="s">
        <v>388</v>
      </c>
      <c r="R7" s="252">
        <f>COUNTIF($A$25:$G$37,"*U9 Coogee White*")</f>
        <v>4</v>
      </c>
    </row>
    <row r="8" spans="1:18" ht="21.75" thickBot="1" x14ac:dyDescent="0.3">
      <c r="A8" s="224"/>
      <c r="B8" s="160">
        <f>SUM(B3:B7)</f>
        <v>8</v>
      </c>
      <c r="C8" s="160">
        <f>SUM(C3:C7)</f>
        <v>9</v>
      </c>
      <c r="D8" s="160">
        <f>SUM(D3:D7)</f>
        <v>11</v>
      </c>
      <c r="E8" s="161">
        <f>SUM(E3:E7)</f>
        <v>7</v>
      </c>
      <c r="F8" s="169">
        <f>SUM(F3:F7)</f>
        <v>35</v>
      </c>
      <c r="G8" s="188"/>
      <c r="H8" s="171"/>
      <c r="J8" s="1">
        <v>7</v>
      </c>
      <c r="K8" s="12" t="s">
        <v>274</v>
      </c>
      <c r="L8" s="252">
        <f>COUNTIF($B$13:$I$22,"*U6 Collaroy Black*")</f>
        <v>4</v>
      </c>
      <c r="M8" s="12" t="s">
        <v>276</v>
      </c>
      <c r="N8" s="252">
        <f>COUNTIF($B$13:$I$22,"*U7 Collaroy Black*")</f>
        <v>4</v>
      </c>
      <c r="O8" s="12" t="s">
        <v>247</v>
      </c>
      <c r="P8" s="252">
        <f>COUNTIF($B$25:$G$37,"*U8 Mosman Marlins*")</f>
        <v>4</v>
      </c>
      <c r="Q8" s="38" t="s">
        <v>389</v>
      </c>
      <c r="R8" s="252">
        <f>COUNTIF($A$25:$G$37,"*U9 Coogee Black*")</f>
        <v>4</v>
      </c>
    </row>
    <row r="9" spans="1:18" ht="21" x14ac:dyDescent="0.3">
      <c r="A9" s="2"/>
      <c r="B9" s="4"/>
      <c r="C9" s="4"/>
      <c r="D9" s="4"/>
      <c r="E9" s="5"/>
      <c r="F9" s="6"/>
      <c r="J9" s="1">
        <v>8</v>
      </c>
      <c r="K9" s="46" t="s">
        <v>400</v>
      </c>
      <c r="L9" s="252">
        <f>COUNTIF($B$13:$I$22,"*U6 Coogee White*")</f>
        <v>4</v>
      </c>
      <c r="M9" s="38" t="s">
        <v>397</v>
      </c>
      <c r="N9" s="252">
        <f>COUNTIF($B$13:$I$22,"*U7 Coogee White*")</f>
        <v>4</v>
      </c>
      <c r="O9" s="12" t="s">
        <v>278</v>
      </c>
      <c r="P9" s="252">
        <f>COUNTIF($B$25:$G$37,"*U8 Collaroy White*")</f>
        <v>4</v>
      </c>
      <c r="R9" s="252">
        <f>COUNTIF($A$25:$G$37,"*Q9*")</f>
        <v>0</v>
      </c>
    </row>
    <row r="10" spans="1:18" ht="21.75" thickBot="1" x14ac:dyDescent="0.35">
      <c r="A10" s="3"/>
      <c r="B10" s="7"/>
      <c r="C10" s="7"/>
      <c r="D10" s="7"/>
      <c r="E10" s="8"/>
      <c r="F10" s="9"/>
      <c r="J10" s="1">
        <v>9</v>
      </c>
      <c r="K10" s="46"/>
      <c r="L10" s="252">
        <f>COUNTIF($B$13:$I$22,"*K10*")</f>
        <v>0</v>
      </c>
      <c r="M10" s="38" t="s">
        <v>398</v>
      </c>
      <c r="N10" s="252">
        <f>COUNTIF($B$13:$I$22,"*U7 Coogee Black*")</f>
        <v>4</v>
      </c>
      <c r="O10" s="12" t="s">
        <v>277</v>
      </c>
      <c r="P10" s="252">
        <f>COUNTIF($B$25:$G$37,"*U8 Collaroy Black*")</f>
        <v>4</v>
      </c>
      <c r="R10" s="252">
        <f>COUNTIF($A$25:$G$37,"*Q10*")</f>
        <v>0</v>
      </c>
    </row>
    <row r="11" spans="1:18" ht="21.75" thickBot="1" x14ac:dyDescent="0.3">
      <c r="J11" s="1">
        <v>10</v>
      </c>
      <c r="L11" s="252">
        <f>COUNTIF($B$13:$I$22,"*K11*")</f>
        <v>0</v>
      </c>
      <c r="O11" s="38" t="s">
        <v>395</v>
      </c>
      <c r="P11" s="252">
        <f>COUNTIF($B$25:$G$37,"*U8 Coogee White*")</f>
        <v>4</v>
      </c>
      <c r="R11" s="252">
        <f>COUNTIF($A$25:$G$37,"*Q11*")</f>
        <v>0</v>
      </c>
    </row>
    <row r="12" spans="1:18" ht="21.75" thickBot="1" x14ac:dyDescent="0.3">
      <c r="A12" s="123" t="s">
        <v>430</v>
      </c>
      <c r="B12" s="301" t="s">
        <v>431</v>
      </c>
      <c r="C12" s="302"/>
      <c r="D12" s="301" t="s">
        <v>432</v>
      </c>
      <c r="E12" s="302"/>
      <c r="F12" s="301" t="s">
        <v>433</v>
      </c>
      <c r="G12" s="302"/>
      <c r="H12" s="301" t="s">
        <v>434</v>
      </c>
      <c r="I12" s="302"/>
      <c r="J12" s="1">
        <v>11</v>
      </c>
      <c r="O12" s="38" t="s">
        <v>396</v>
      </c>
      <c r="P12" s="252">
        <f>COUNTIF($B$25:$G$37,"*U8 Coogee Black*")</f>
        <v>4</v>
      </c>
      <c r="R12" s="252">
        <f>COUNTIF($A$25:$G$37,"*Q12*")</f>
        <v>0</v>
      </c>
    </row>
    <row r="13" spans="1:18" ht="21" x14ac:dyDescent="0.25">
      <c r="A13" s="124">
        <v>0.375</v>
      </c>
      <c r="B13" s="16" t="s">
        <v>208</v>
      </c>
      <c r="C13" s="46" t="s">
        <v>400</v>
      </c>
      <c r="D13" s="16" t="s">
        <v>209</v>
      </c>
      <c r="E13" s="12" t="s">
        <v>275</v>
      </c>
      <c r="F13" s="12" t="s">
        <v>242</v>
      </c>
      <c r="G13" s="38" t="s">
        <v>398</v>
      </c>
      <c r="H13" s="12" t="s">
        <v>210</v>
      </c>
      <c r="I13" s="38" t="s">
        <v>397</v>
      </c>
    </row>
    <row r="14" spans="1:18" ht="21" x14ac:dyDescent="0.35">
      <c r="A14" s="125">
        <v>0.3888888888888889</v>
      </c>
      <c r="B14" s="12" t="s">
        <v>237</v>
      </c>
      <c r="C14" s="12" t="s">
        <v>274</v>
      </c>
      <c r="D14" s="12" t="s">
        <v>238</v>
      </c>
      <c r="E14" s="33" t="s">
        <v>314</v>
      </c>
      <c r="F14" s="12" t="s">
        <v>211</v>
      </c>
      <c r="G14" s="12" t="s">
        <v>276</v>
      </c>
      <c r="H14" s="12" t="s">
        <v>212</v>
      </c>
      <c r="I14" s="33" t="s">
        <v>315</v>
      </c>
    </row>
    <row r="15" spans="1:18" ht="21" x14ac:dyDescent="0.25">
      <c r="A15" s="125">
        <v>0.40277777777777773</v>
      </c>
      <c r="B15" s="16" t="s">
        <v>208</v>
      </c>
      <c r="C15" s="12" t="s">
        <v>275</v>
      </c>
      <c r="D15" s="16" t="s">
        <v>209</v>
      </c>
      <c r="E15" s="12" t="s">
        <v>274</v>
      </c>
      <c r="F15" s="12" t="s">
        <v>241</v>
      </c>
      <c r="G15" s="38" t="s">
        <v>398</v>
      </c>
      <c r="H15" s="12" t="s">
        <v>242</v>
      </c>
      <c r="I15" s="38" t="s">
        <v>397</v>
      </c>
    </row>
    <row r="16" spans="1:18" ht="21" x14ac:dyDescent="0.35">
      <c r="A16" s="125">
        <v>0.41666666666666669</v>
      </c>
      <c r="B16" s="12" t="s">
        <v>237</v>
      </c>
      <c r="C16" s="33" t="s">
        <v>314</v>
      </c>
      <c r="D16" s="12" t="s">
        <v>238</v>
      </c>
      <c r="E16" s="46" t="s">
        <v>400</v>
      </c>
      <c r="F16" s="12" t="s">
        <v>210</v>
      </c>
      <c r="G16" s="12" t="s">
        <v>276</v>
      </c>
      <c r="H16" s="12" t="s">
        <v>211</v>
      </c>
      <c r="I16" s="33" t="s">
        <v>315</v>
      </c>
    </row>
    <row r="17" spans="1:9" ht="21" x14ac:dyDescent="0.35">
      <c r="A17" s="125">
        <v>0.43055555555555558</v>
      </c>
      <c r="B17" s="16" t="s">
        <v>208</v>
      </c>
      <c r="C17" s="12" t="s">
        <v>274</v>
      </c>
      <c r="D17" s="16" t="s">
        <v>209</v>
      </c>
      <c r="E17" s="33" t="s">
        <v>314</v>
      </c>
      <c r="F17" s="12" t="s">
        <v>212</v>
      </c>
      <c r="G17" s="38" t="s">
        <v>398</v>
      </c>
      <c r="H17" s="12" t="s">
        <v>242</v>
      </c>
      <c r="I17" s="12" t="s">
        <v>276</v>
      </c>
    </row>
    <row r="18" spans="1:9" ht="21" x14ac:dyDescent="0.35">
      <c r="A18" s="125">
        <v>0.44444444444444442</v>
      </c>
      <c r="B18" s="12" t="s">
        <v>237</v>
      </c>
      <c r="C18" s="46" t="s">
        <v>400</v>
      </c>
      <c r="D18" s="12" t="s">
        <v>238</v>
      </c>
      <c r="E18" s="12" t="s">
        <v>275</v>
      </c>
      <c r="F18" s="12" t="s">
        <v>210</v>
      </c>
      <c r="G18" s="33" t="s">
        <v>315</v>
      </c>
      <c r="H18" s="12" t="s">
        <v>241</v>
      </c>
      <c r="I18" s="38" t="s">
        <v>397</v>
      </c>
    </row>
    <row r="19" spans="1:9" ht="23.25" x14ac:dyDescent="0.25">
      <c r="A19" s="126">
        <v>0.45833333333333331</v>
      </c>
      <c r="B19" s="309" t="s">
        <v>437</v>
      </c>
      <c r="C19" s="310"/>
      <c r="D19" s="310"/>
      <c r="E19" s="310"/>
      <c r="F19" s="310"/>
      <c r="G19" s="310"/>
      <c r="H19" s="310"/>
      <c r="I19" s="311"/>
    </row>
    <row r="20" spans="1:9" ht="21" x14ac:dyDescent="0.35">
      <c r="A20" s="125">
        <v>0.4861111111111111</v>
      </c>
      <c r="B20" s="16" t="s">
        <v>208</v>
      </c>
      <c r="C20" s="33" t="s">
        <v>314</v>
      </c>
      <c r="D20" s="16" t="s">
        <v>209</v>
      </c>
      <c r="E20" s="46" t="s">
        <v>400</v>
      </c>
      <c r="F20" s="12" t="s">
        <v>211</v>
      </c>
      <c r="G20" s="38" t="s">
        <v>398</v>
      </c>
      <c r="H20" s="12" t="s">
        <v>242</v>
      </c>
      <c r="I20" s="33" t="s">
        <v>315</v>
      </c>
    </row>
    <row r="21" spans="1:9" ht="21" x14ac:dyDescent="0.25">
      <c r="A21" s="125">
        <v>0.5</v>
      </c>
      <c r="B21" s="12" t="s">
        <v>237</v>
      </c>
      <c r="C21" s="12" t="s">
        <v>275</v>
      </c>
      <c r="D21" s="12" t="s">
        <v>238</v>
      </c>
      <c r="E21" s="12" t="s">
        <v>274</v>
      </c>
      <c r="F21" s="12" t="s">
        <v>212</v>
      </c>
      <c r="G21" s="38" t="s">
        <v>397</v>
      </c>
      <c r="H21" s="12" t="s">
        <v>241</v>
      </c>
      <c r="I21" s="12" t="s">
        <v>276</v>
      </c>
    </row>
    <row r="22" spans="1:9" ht="21" x14ac:dyDescent="0.35">
      <c r="A22" s="125">
        <v>0.51388888888888895</v>
      </c>
      <c r="B22" s="28"/>
      <c r="C22" s="32"/>
      <c r="D22" s="12"/>
      <c r="E22" s="32"/>
      <c r="F22" s="12" t="s">
        <v>211</v>
      </c>
      <c r="G22" s="12" t="s">
        <v>212</v>
      </c>
      <c r="H22" s="12" t="s">
        <v>210</v>
      </c>
      <c r="I22" s="12" t="s">
        <v>241</v>
      </c>
    </row>
    <row r="23" spans="1:9" ht="15.75" thickBot="1" x14ac:dyDescent="0.3"/>
    <row r="24" spans="1:9" ht="15.75" thickBot="1" x14ac:dyDescent="0.3">
      <c r="A24" s="123" t="s">
        <v>430</v>
      </c>
      <c r="B24" s="301" t="s">
        <v>435</v>
      </c>
      <c r="C24" s="302"/>
      <c r="D24" s="301" t="s">
        <v>436</v>
      </c>
      <c r="E24" s="302"/>
      <c r="F24" s="301" t="s">
        <v>459</v>
      </c>
      <c r="G24" s="302"/>
    </row>
    <row r="25" spans="1:9" ht="21" x14ac:dyDescent="0.35">
      <c r="A25" s="124">
        <v>0.33333333333333331</v>
      </c>
      <c r="B25" s="33" t="s">
        <v>316</v>
      </c>
      <c r="C25" s="38" t="s">
        <v>396</v>
      </c>
      <c r="D25" s="12" t="s">
        <v>213</v>
      </c>
      <c r="E25" s="38" t="s">
        <v>395</v>
      </c>
      <c r="F25" s="33" t="s">
        <v>317</v>
      </c>
      <c r="G25" s="38" t="s">
        <v>389</v>
      </c>
    </row>
    <row r="26" spans="1:9" ht="21" x14ac:dyDescent="0.25">
      <c r="A26" s="125">
        <v>0.34722222222222227</v>
      </c>
      <c r="B26" s="12" t="s">
        <v>214</v>
      </c>
      <c r="C26" s="12" t="s">
        <v>277</v>
      </c>
      <c r="D26" s="12" t="s">
        <v>215</v>
      </c>
      <c r="E26" s="12" t="s">
        <v>278</v>
      </c>
      <c r="F26" s="12" t="s">
        <v>216</v>
      </c>
      <c r="G26" s="38" t="s">
        <v>388</v>
      </c>
    </row>
    <row r="27" spans="1:9" ht="21" x14ac:dyDescent="0.25">
      <c r="A27" s="125">
        <v>0.3611111111111111</v>
      </c>
      <c r="B27" s="12" t="s">
        <v>245</v>
      </c>
      <c r="C27" s="12" t="s">
        <v>247</v>
      </c>
      <c r="D27" s="12" t="s">
        <v>246</v>
      </c>
      <c r="E27" s="38" t="s">
        <v>396</v>
      </c>
      <c r="F27" s="12" t="s">
        <v>250</v>
      </c>
      <c r="G27" s="12" t="s">
        <v>279</v>
      </c>
    </row>
    <row r="28" spans="1:9" ht="21" x14ac:dyDescent="0.35">
      <c r="A28" s="125">
        <v>0.375</v>
      </c>
      <c r="B28" s="33" t="s">
        <v>316</v>
      </c>
      <c r="C28" s="38" t="s">
        <v>395</v>
      </c>
      <c r="D28" s="12" t="s">
        <v>213</v>
      </c>
      <c r="E28" s="12" t="s">
        <v>277</v>
      </c>
      <c r="F28" s="12" t="s">
        <v>251</v>
      </c>
      <c r="G28" s="38" t="s">
        <v>389</v>
      </c>
    </row>
    <row r="29" spans="1:9" ht="21" x14ac:dyDescent="0.35">
      <c r="A29" s="125">
        <v>0.3888888888888889</v>
      </c>
      <c r="B29" s="12" t="s">
        <v>214</v>
      </c>
      <c r="C29" s="12" t="s">
        <v>278</v>
      </c>
      <c r="D29" s="12" t="s">
        <v>215</v>
      </c>
      <c r="E29" s="12" t="s">
        <v>247</v>
      </c>
      <c r="F29" s="33" t="s">
        <v>317</v>
      </c>
      <c r="G29" s="38" t="s">
        <v>388</v>
      </c>
    </row>
    <row r="30" spans="1:9" ht="21" x14ac:dyDescent="0.35">
      <c r="A30" s="125">
        <v>0.40277777777777773</v>
      </c>
      <c r="B30" s="12" t="s">
        <v>245</v>
      </c>
      <c r="C30" s="38" t="s">
        <v>396</v>
      </c>
      <c r="D30" s="33" t="s">
        <v>316</v>
      </c>
      <c r="E30" s="12" t="s">
        <v>277</v>
      </c>
      <c r="F30" s="12" t="s">
        <v>216</v>
      </c>
      <c r="G30" s="12" t="s">
        <v>279</v>
      </c>
    </row>
    <row r="31" spans="1:9" ht="21" x14ac:dyDescent="0.25">
      <c r="A31" s="125">
        <v>0.41666666666666669</v>
      </c>
      <c r="B31" s="12" t="s">
        <v>213</v>
      </c>
      <c r="C31" s="12" t="s">
        <v>278</v>
      </c>
      <c r="D31" s="12" t="s">
        <v>214</v>
      </c>
      <c r="E31" s="12" t="s">
        <v>247</v>
      </c>
      <c r="F31" s="12" t="s">
        <v>250</v>
      </c>
      <c r="G31" s="38" t="s">
        <v>389</v>
      </c>
    </row>
    <row r="32" spans="1:9" ht="21" x14ac:dyDescent="0.35">
      <c r="A32" s="125">
        <v>0.43055555555555558</v>
      </c>
      <c r="B32" s="12" t="s">
        <v>246</v>
      </c>
      <c r="C32" s="38" t="s">
        <v>395</v>
      </c>
      <c r="D32" s="12" t="s">
        <v>215</v>
      </c>
      <c r="E32" s="38" t="s">
        <v>396</v>
      </c>
      <c r="F32" s="33" t="s">
        <v>317</v>
      </c>
      <c r="G32" s="12" t="s">
        <v>279</v>
      </c>
    </row>
    <row r="33" spans="1:7" ht="21" x14ac:dyDescent="0.35">
      <c r="A33" s="125">
        <v>0.44444444444444442</v>
      </c>
      <c r="B33" s="33" t="s">
        <v>316</v>
      </c>
      <c r="C33" s="12" t="s">
        <v>278</v>
      </c>
      <c r="D33" s="12" t="s">
        <v>213</v>
      </c>
      <c r="E33" s="12" t="s">
        <v>247</v>
      </c>
      <c r="F33" s="12" t="s">
        <v>251</v>
      </c>
      <c r="G33" s="38" t="s">
        <v>388</v>
      </c>
    </row>
    <row r="34" spans="1:7" ht="26.25" x14ac:dyDescent="0.25">
      <c r="A34" s="125">
        <v>0.45833333333333331</v>
      </c>
      <c r="B34" s="303" t="s">
        <v>437</v>
      </c>
      <c r="C34" s="304"/>
      <c r="D34" s="304"/>
      <c r="E34" s="304"/>
      <c r="F34" s="258"/>
      <c r="G34" s="258"/>
    </row>
    <row r="35" spans="1:7" ht="21" x14ac:dyDescent="0.25">
      <c r="A35" s="125">
        <v>0.4861111111111111</v>
      </c>
      <c r="B35" s="12" t="s">
        <v>245</v>
      </c>
      <c r="C35" s="38" t="s">
        <v>395</v>
      </c>
      <c r="D35" s="12" t="s">
        <v>246</v>
      </c>
      <c r="E35" s="12" t="s">
        <v>277</v>
      </c>
      <c r="F35" s="12" t="s">
        <v>216</v>
      </c>
      <c r="G35" s="38" t="s">
        <v>389</v>
      </c>
    </row>
    <row r="36" spans="1:7" ht="21" x14ac:dyDescent="0.25">
      <c r="A36" s="127">
        <v>0.5</v>
      </c>
      <c r="B36" s="12" t="s">
        <v>214</v>
      </c>
      <c r="C36" s="12" t="s">
        <v>245</v>
      </c>
      <c r="D36" s="12" t="s">
        <v>215</v>
      </c>
      <c r="E36" s="12" t="s">
        <v>246</v>
      </c>
      <c r="F36" s="12" t="s">
        <v>250</v>
      </c>
      <c r="G36" s="38" t="s">
        <v>388</v>
      </c>
    </row>
    <row r="37" spans="1:7" ht="21" x14ac:dyDescent="0.35">
      <c r="A37" s="127">
        <v>0.51388888888888895</v>
      </c>
      <c r="B37" s="12"/>
      <c r="C37" s="38"/>
      <c r="D37" s="33" t="s">
        <v>317</v>
      </c>
      <c r="E37" s="12" t="s">
        <v>250</v>
      </c>
      <c r="F37" s="12" t="s">
        <v>251</v>
      </c>
      <c r="G37" s="12" t="s">
        <v>279</v>
      </c>
    </row>
    <row r="38" spans="1:7" ht="21" x14ac:dyDescent="0.35">
      <c r="A38" s="127">
        <v>0.52777777777777779</v>
      </c>
      <c r="B38" s="12"/>
      <c r="C38" s="32"/>
      <c r="D38" s="12"/>
      <c r="E38" s="32"/>
      <c r="F38" s="12" t="s">
        <v>216</v>
      </c>
      <c r="G38" s="12" t="s">
        <v>251</v>
      </c>
    </row>
  </sheetData>
  <mergeCells count="9">
    <mergeCell ref="B34:E34"/>
    <mergeCell ref="B12:C12"/>
    <mergeCell ref="D12:E12"/>
    <mergeCell ref="F12:G12"/>
    <mergeCell ref="H12:I12"/>
    <mergeCell ref="B19:I19"/>
    <mergeCell ref="B24:C24"/>
    <mergeCell ref="D24:E24"/>
    <mergeCell ref="F24:G24"/>
  </mergeCells>
  <conditionalFormatting sqref="B22">
    <cfRule type="duplicateValues" dxfId="1311" priority="1388"/>
    <cfRule type="containsBlanks" dxfId="1310" priority="1389">
      <formula>LEN(TRIM(B22))=0</formula>
    </cfRule>
  </conditionalFormatting>
  <conditionalFormatting sqref="C22">
    <cfRule type="duplicateValues" dxfId="1309" priority="1386"/>
    <cfRule type="containsBlanks" dxfId="1308" priority="1387">
      <formula>LEN(TRIM(C22))=0</formula>
    </cfRule>
  </conditionalFormatting>
  <conditionalFormatting sqref="D22">
    <cfRule type="duplicateValues" dxfId="1307" priority="1372"/>
    <cfRule type="containsBlanks" dxfId="1306" priority="1373">
      <formula>LEN(TRIM(D22))=0</formula>
    </cfRule>
  </conditionalFormatting>
  <conditionalFormatting sqref="E22">
    <cfRule type="duplicateValues" dxfId="1305" priority="1370"/>
    <cfRule type="containsBlanks" dxfId="1304" priority="1371">
      <formula>LEN(TRIM(E22))=0</formula>
    </cfRule>
  </conditionalFormatting>
  <conditionalFormatting sqref="K2 M2 O2 Q2">
    <cfRule type="duplicateValues" dxfId="1303" priority="1180"/>
    <cfRule type="containsBlanks" dxfId="1302" priority="1181">
      <formula>LEN(TRIM(K2))=0</formula>
    </cfRule>
  </conditionalFormatting>
  <conditionalFormatting sqref="O9 K7">
    <cfRule type="duplicateValues" dxfId="1301" priority="1943"/>
    <cfRule type="containsBlanks" dxfId="1300" priority="1944">
      <formula>LEN(TRIM(K7))=0</formula>
    </cfRule>
  </conditionalFormatting>
  <conditionalFormatting sqref="Q4:Q5 O6:O8 K5:K6 M6:M7">
    <cfRule type="duplicateValues" dxfId="1299" priority="1945"/>
    <cfRule type="containsBlanks" dxfId="1298" priority="1946">
      <formula>LEN(TRIM(K4))=0</formula>
    </cfRule>
  </conditionalFormatting>
  <conditionalFormatting sqref="K3:K4 M3:M5 O3:O5 Q3">
    <cfRule type="duplicateValues" dxfId="1297" priority="1947"/>
    <cfRule type="containsBlanks" dxfId="1296" priority="1948">
      <formula>LEN(TRIM(K3))=0</formula>
    </cfRule>
  </conditionalFormatting>
  <conditionalFormatting sqref="K10">
    <cfRule type="duplicateValues" dxfId="1295" priority="1154"/>
    <cfRule type="containsBlanks" dxfId="1294" priority="1155">
      <formula>LEN(TRIM(K10))=0</formula>
    </cfRule>
  </conditionalFormatting>
  <conditionalFormatting sqref="M10">
    <cfRule type="duplicateValues" dxfId="1293" priority="1150"/>
    <cfRule type="containsBlanks" dxfId="1292" priority="1151">
      <formula>LEN(TRIM(M10))=0</formula>
    </cfRule>
  </conditionalFormatting>
  <conditionalFormatting sqref="M9">
    <cfRule type="duplicateValues" dxfId="1291" priority="1152"/>
    <cfRule type="containsBlanks" dxfId="1290" priority="1153">
      <formula>LEN(TRIM(M9))=0</formula>
    </cfRule>
  </conditionalFormatting>
  <conditionalFormatting sqref="O12">
    <cfRule type="duplicateValues" dxfId="1289" priority="1146"/>
    <cfRule type="containsBlanks" dxfId="1288" priority="1147">
      <formula>LEN(TRIM(O12))=0</formula>
    </cfRule>
  </conditionalFormatting>
  <conditionalFormatting sqref="O11">
    <cfRule type="duplicateValues" dxfId="1287" priority="1148"/>
    <cfRule type="containsBlanks" dxfId="1286" priority="1149">
      <formula>LEN(TRIM(O11))=0</formula>
    </cfRule>
  </conditionalFormatting>
  <conditionalFormatting sqref="Q8">
    <cfRule type="duplicateValues" dxfId="1285" priority="1142"/>
    <cfRule type="containsBlanks" dxfId="1284" priority="1143">
      <formula>LEN(TRIM(Q8))=0</formula>
    </cfRule>
  </conditionalFormatting>
  <conditionalFormatting sqref="Q7">
    <cfRule type="duplicateValues" dxfId="1283" priority="1144"/>
    <cfRule type="containsBlanks" dxfId="1282" priority="1145">
      <formula>LEN(TRIM(Q7))=0</formula>
    </cfRule>
  </conditionalFormatting>
  <conditionalFormatting sqref="B34">
    <cfRule type="duplicateValues" dxfId="1281" priority="1141"/>
  </conditionalFormatting>
  <conditionalFormatting sqref="B38">
    <cfRule type="duplicateValues" dxfId="1280" priority="1035"/>
    <cfRule type="containsBlanks" dxfId="1279" priority="1036">
      <formula>LEN(TRIM(B38))=0</formula>
    </cfRule>
  </conditionalFormatting>
  <conditionalFormatting sqref="C38">
    <cfRule type="duplicateValues" dxfId="1278" priority="1033"/>
    <cfRule type="containsBlanks" dxfId="1277" priority="1034">
      <formula>LEN(TRIM(C38))=0</formula>
    </cfRule>
  </conditionalFormatting>
  <conditionalFormatting sqref="D38">
    <cfRule type="duplicateValues" dxfId="1276" priority="1031"/>
    <cfRule type="containsBlanks" dxfId="1275" priority="1032">
      <formula>LEN(TRIM(D38))=0</formula>
    </cfRule>
  </conditionalFormatting>
  <conditionalFormatting sqref="E38">
    <cfRule type="duplicateValues" dxfId="1274" priority="1029"/>
    <cfRule type="containsBlanks" dxfId="1273" priority="1030">
      <formula>LEN(TRIM(E38))=0</formula>
    </cfRule>
  </conditionalFormatting>
  <conditionalFormatting sqref="B37">
    <cfRule type="duplicateValues" dxfId="1272" priority="813"/>
    <cfRule type="containsBlanks" dxfId="1271" priority="814">
      <formula>LEN(TRIM(B37))=0</formula>
    </cfRule>
  </conditionalFormatting>
  <conditionalFormatting sqref="C37">
    <cfRule type="duplicateValues" dxfId="1270" priority="811"/>
    <cfRule type="containsBlanks" dxfId="1269" priority="812">
      <formula>LEN(TRIM(C37))=0</formula>
    </cfRule>
  </conditionalFormatting>
  <conditionalFormatting sqref="F25">
    <cfRule type="duplicateValues" dxfId="1268" priority="703"/>
    <cfRule type="containsBlanks" dxfId="1267" priority="704">
      <formula>LEN(TRIM(F25))=0</formula>
    </cfRule>
  </conditionalFormatting>
  <conditionalFormatting sqref="G25">
    <cfRule type="duplicateValues" dxfId="1266" priority="701"/>
    <cfRule type="containsBlanks" dxfId="1265" priority="702">
      <formula>LEN(TRIM(G25))=0</formula>
    </cfRule>
  </conditionalFormatting>
  <conditionalFormatting sqref="F26">
    <cfRule type="duplicateValues" dxfId="1264" priority="699"/>
    <cfRule type="containsBlanks" dxfId="1263" priority="700">
      <formula>LEN(TRIM(F26))=0</formula>
    </cfRule>
  </conditionalFormatting>
  <conditionalFormatting sqref="G26">
    <cfRule type="duplicateValues" dxfId="1262" priority="697"/>
    <cfRule type="containsBlanks" dxfId="1261" priority="698">
      <formula>LEN(TRIM(G26))=0</formula>
    </cfRule>
  </conditionalFormatting>
  <conditionalFormatting sqref="F27">
    <cfRule type="duplicateValues" dxfId="1260" priority="695"/>
    <cfRule type="containsBlanks" dxfId="1259" priority="696">
      <formula>LEN(TRIM(F27))=0</formula>
    </cfRule>
  </conditionalFormatting>
  <conditionalFormatting sqref="G27">
    <cfRule type="duplicateValues" dxfId="1258" priority="693"/>
    <cfRule type="containsBlanks" dxfId="1257" priority="694">
      <formula>LEN(TRIM(G27))=0</formula>
    </cfRule>
  </conditionalFormatting>
  <conditionalFormatting sqref="F28">
    <cfRule type="duplicateValues" dxfId="1256" priority="691"/>
    <cfRule type="containsBlanks" dxfId="1255" priority="692">
      <formula>LEN(TRIM(F28))=0</formula>
    </cfRule>
  </conditionalFormatting>
  <conditionalFormatting sqref="G28">
    <cfRule type="duplicateValues" dxfId="1254" priority="689"/>
    <cfRule type="containsBlanks" dxfId="1253" priority="690">
      <formula>LEN(TRIM(G28))=0</formula>
    </cfRule>
  </conditionalFormatting>
  <conditionalFormatting sqref="F29">
    <cfRule type="duplicateValues" dxfId="1252" priority="687"/>
    <cfRule type="containsBlanks" dxfId="1251" priority="688">
      <formula>LEN(TRIM(F29))=0</formula>
    </cfRule>
  </conditionalFormatting>
  <conditionalFormatting sqref="G29">
    <cfRule type="duplicateValues" dxfId="1250" priority="685"/>
    <cfRule type="containsBlanks" dxfId="1249" priority="686">
      <formula>LEN(TRIM(G29))=0</formula>
    </cfRule>
  </conditionalFormatting>
  <conditionalFormatting sqref="F30">
    <cfRule type="duplicateValues" dxfId="1248" priority="683"/>
    <cfRule type="containsBlanks" dxfId="1247" priority="684">
      <formula>LEN(TRIM(F30))=0</formula>
    </cfRule>
  </conditionalFormatting>
  <conditionalFormatting sqref="G30">
    <cfRule type="duplicateValues" dxfId="1246" priority="681"/>
    <cfRule type="containsBlanks" dxfId="1245" priority="682">
      <formula>LEN(TRIM(G30))=0</formula>
    </cfRule>
  </conditionalFormatting>
  <conditionalFormatting sqref="F31">
    <cfRule type="duplicateValues" dxfId="1244" priority="679"/>
    <cfRule type="containsBlanks" dxfId="1243" priority="680">
      <formula>LEN(TRIM(F31))=0</formula>
    </cfRule>
  </conditionalFormatting>
  <conditionalFormatting sqref="G31">
    <cfRule type="duplicateValues" dxfId="1242" priority="677"/>
    <cfRule type="containsBlanks" dxfId="1241" priority="678">
      <formula>LEN(TRIM(G31))=0</formula>
    </cfRule>
  </conditionalFormatting>
  <conditionalFormatting sqref="F32">
    <cfRule type="duplicateValues" dxfId="1240" priority="675"/>
    <cfRule type="containsBlanks" dxfId="1239" priority="676">
      <formula>LEN(TRIM(F32))=0</formula>
    </cfRule>
  </conditionalFormatting>
  <conditionalFormatting sqref="G32">
    <cfRule type="duplicateValues" dxfId="1238" priority="673"/>
    <cfRule type="containsBlanks" dxfId="1237" priority="674">
      <formula>LEN(TRIM(G32))=0</formula>
    </cfRule>
  </conditionalFormatting>
  <conditionalFormatting sqref="F33">
    <cfRule type="duplicateValues" dxfId="1236" priority="671"/>
    <cfRule type="containsBlanks" dxfId="1235" priority="672">
      <formula>LEN(TRIM(F33))=0</formula>
    </cfRule>
  </conditionalFormatting>
  <conditionalFormatting sqref="G33">
    <cfRule type="duplicateValues" dxfId="1234" priority="669"/>
    <cfRule type="containsBlanks" dxfId="1233" priority="670">
      <formula>LEN(TRIM(G33))=0</formula>
    </cfRule>
  </conditionalFormatting>
  <conditionalFormatting sqref="F35">
    <cfRule type="duplicateValues" dxfId="1232" priority="667"/>
    <cfRule type="containsBlanks" dxfId="1231" priority="668">
      <formula>LEN(TRIM(F35))=0</formula>
    </cfRule>
  </conditionalFormatting>
  <conditionalFormatting sqref="G35">
    <cfRule type="duplicateValues" dxfId="1230" priority="665"/>
    <cfRule type="containsBlanks" dxfId="1229" priority="666">
      <formula>LEN(TRIM(G35))=0</formula>
    </cfRule>
  </conditionalFormatting>
  <conditionalFormatting sqref="F36">
    <cfRule type="duplicateValues" dxfId="1228" priority="663"/>
    <cfRule type="containsBlanks" dxfId="1227" priority="664">
      <formula>LEN(TRIM(F36))=0</formula>
    </cfRule>
  </conditionalFormatting>
  <conditionalFormatting sqref="G36">
    <cfRule type="duplicateValues" dxfId="1226" priority="661"/>
    <cfRule type="containsBlanks" dxfId="1225" priority="662">
      <formula>LEN(TRIM(G36))=0</formula>
    </cfRule>
  </conditionalFormatting>
  <conditionalFormatting sqref="F37">
    <cfRule type="duplicateValues" dxfId="1224" priority="659"/>
    <cfRule type="containsBlanks" dxfId="1223" priority="660">
      <formula>LEN(TRIM(F37))=0</formula>
    </cfRule>
  </conditionalFormatting>
  <conditionalFormatting sqref="G37">
    <cfRule type="duplicateValues" dxfId="1222" priority="657"/>
    <cfRule type="containsBlanks" dxfId="1221" priority="658">
      <formula>LEN(TRIM(G37))=0</formula>
    </cfRule>
  </conditionalFormatting>
  <conditionalFormatting sqref="Q6 O10 K8 M8">
    <cfRule type="duplicateValues" dxfId="1220" priority="2914"/>
    <cfRule type="containsBlanks" dxfId="1219" priority="2915">
      <formula>LEN(TRIM(K6))=0</formula>
    </cfRule>
  </conditionalFormatting>
  <conditionalFormatting sqref="B25">
    <cfRule type="duplicateValues" dxfId="1218" priority="573"/>
    <cfRule type="containsBlanks" dxfId="1217" priority="574">
      <formula>LEN(TRIM(B25))=0</formula>
    </cfRule>
  </conditionalFormatting>
  <conditionalFormatting sqref="C25">
    <cfRule type="duplicateValues" dxfId="1216" priority="571"/>
    <cfRule type="containsBlanks" dxfId="1215" priority="572">
      <formula>LEN(TRIM(C25))=0</formula>
    </cfRule>
  </conditionalFormatting>
  <conditionalFormatting sqref="D25">
    <cfRule type="duplicateValues" dxfId="1214" priority="569"/>
    <cfRule type="containsBlanks" dxfId="1213" priority="570">
      <formula>LEN(TRIM(D25))=0</formula>
    </cfRule>
  </conditionalFormatting>
  <conditionalFormatting sqref="E25">
    <cfRule type="duplicateValues" dxfId="1212" priority="567"/>
    <cfRule type="containsBlanks" dxfId="1211" priority="568">
      <formula>LEN(TRIM(E25))=0</formula>
    </cfRule>
  </conditionalFormatting>
  <conditionalFormatting sqref="B26">
    <cfRule type="duplicateValues" dxfId="1210" priority="565"/>
    <cfRule type="containsBlanks" dxfId="1209" priority="566">
      <formula>LEN(TRIM(B26))=0</formula>
    </cfRule>
  </conditionalFormatting>
  <conditionalFormatting sqref="C26">
    <cfRule type="duplicateValues" dxfId="1208" priority="563"/>
    <cfRule type="containsBlanks" dxfId="1207" priority="564">
      <formula>LEN(TRIM(C26))=0</formula>
    </cfRule>
  </conditionalFormatting>
  <conditionalFormatting sqref="D26">
    <cfRule type="duplicateValues" dxfId="1206" priority="561"/>
    <cfRule type="containsBlanks" dxfId="1205" priority="562">
      <formula>LEN(TRIM(D26))=0</formula>
    </cfRule>
  </conditionalFormatting>
  <conditionalFormatting sqref="E26">
    <cfRule type="duplicateValues" dxfId="1204" priority="559"/>
    <cfRule type="containsBlanks" dxfId="1203" priority="560">
      <formula>LEN(TRIM(E26))=0</formula>
    </cfRule>
  </conditionalFormatting>
  <conditionalFormatting sqref="B27">
    <cfRule type="duplicateValues" dxfId="1202" priority="557"/>
    <cfRule type="containsBlanks" dxfId="1201" priority="558">
      <formula>LEN(TRIM(B27))=0</formula>
    </cfRule>
  </conditionalFormatting>
  <conditionalFormatting sqref="C27">
    <cfRule type="duplicateValues" dxfId="1200" priority="555"/>
    <cfRule type="containsBlanks" dxfId="1199" priority="556">
      <formula>LEN(TRIM(C27))=0</formula>
    </cfRule>
  </conditionalFormatting>
  <conditionalFormatting sqref="D27">
    <cfRule type="duplicateValues" dxfId="1198" priority="553"/>
    <cfRule type="containsBlanks" dxfId="1197" priority="554">
      <formula>LEN(TRIM(D27))=0</formula>
    </cfRule>
  </conditionalFormatting>
  <conditionalFormatting sqref="E27">
    <cfRule type="duplicateValues" dxfId="1196" priority="551"/>
    <cfRule type="containsBlanks" dxfId="1195" priority="552">
      <formula>LEN(TRIM(E27))=0</formula>
    </cfRule>
  </conditionalFormatting>
  <conditionalFormatting sqref="B28">
    <cfRule type="duplicateValues" dxfId="1194" priority="549"/>
    <cfRule type="containsBlanks" dxfId="1193" priority="550">
      <formula>LEN(TRIM(B28))=0</formula>
    </cfRule>
  </conditionalFormatting>
  <conditionalFormatting sqref="C28">
    <cfRule type="duplicateValues" dxfId="1192" priority="547"/>
    <cfRule type="containsBlanks" dxfId="1191" priority="548">
      <formula>LEN(TRIM(C28))=0</formula>
    </cfRule>
  </conditionalFormatting>
  <conditionalFormatting sqref="D28">
    <cfRule type="duplicateValues" dxfId="1190" priority="545"/>
    <cfRule type="containsBlanks" dxfId="1189" priority="546">
      <formula>LEN(TRIM(D28))=0</formula>
    </cfRule>
  </conditionalFormatting>
  <conditionalFormatting sqref="E28">
    <cfRule type="duplicateValues" dxfId="1188" priority="543"/>
    <cfRule type="containsBlanks" dxfId="1187" priority="544">
      <formula>LEN(TRIM(E28))=0</formula>
    </cfRule>
  </conditionalFormatting>
  <conditionalFormatting sqref="B29">
    <cfRule type="duplicateValues" dxfId="1186" priority="541"/>
    <cfRule type="containsBlanks" dxfId="1185" priority="542">
      <formula>LEN(TRIM(B29))=0</formula>
    </cfRule>
  </conditionalFormatting>
  <conditionalFormatting sqref="C29">
    <cfRule type="duplicateValues" dxfId="1184" priority="539"/>
    <cfRule type="containsBlanks" dxfId="1183" priority="540">
      <formula>LEN(TRIM(C29))=0</formula>
    </cfRule>
  </conditionalFormatting>
  <conditionalFormatting sqref="D29">
    <cfRule type="duplicateValues" dxfId="1182" priority="537"/>
    <cfRule type="containsBlanks" dxfId="1181" priority="538">
      <formula>LEN(TRIM(D29))=0</formula>
    </cfRule>
  </conditionalFormatting>
  <conditionalFormatting sqref="E29">
    <cfRule type="duplicateValues" dxfId="1180" priority="535"/>
    <cfRule type="containsBlanks" dxfId="1179" priority="536">
      <formula>LEN(TRIM(E29))=0</formula>
    </cfRule>
  </conditionalFormatting>
  <conditionalFormatting sqref="B30">
    <cfRule type="duplicateValues" dxfId="1178" priority="533"/>
    <cfRule type="containsBlanks" dxfId="1177" priority="534">
      <formula>LEN(TRIM(B30))=0</formula>
    </cfRule>
  </conditionalFormatting>
  <conditionalFormatting sqref="C30">
    <cfRule type="duplicateValues" dxfId="1176" priority="531"/>
    <cfRule type="containsBlanks" dxfId="1175" priority="532">
      <formula>LEN(TRIM(C30))=0</formula>
    </cfRule>
  </conditionalFormatting>
  <conditionalFormatting sqref="D30">
    <cfRule type="duplicateValues" dxfId="1174" priority="529"/>
    <cfRule type="containsBlanks" dxfId="1173" priority="530">
      <formula>LEN(TRIM(D30))=0</formula>
    </cfRule>
  </conditionalFormatting>
  <conditionalFormatting sqref="E30">
    <cfRule type="duplicateValues" dxfId="1172" priority="527"/>
    <cfRule type="containsBlanks" dxfId="1171" priority="528">
      <formula>LEN(TRIM(E30))=0</formula>
    </cfRule>
  </conditionalFormatting>
  <conditionalFormatting sqref="B31">
    <cfRule type="duplicateValues" dxfId="1170" priority="525"/>
    <cfRule type="containsBlanks" dxfId="1169" priority="526">
      <formula>LEN(TRIM(B31))=0</formula>
    </cfRule>
  </conditionalFormatting>
  <conditionalFormatting sqref="C31">
    <cfRule type="duplicateValues" dxfId="1168" priority="523"/>
    <cfRule type="containsBlanks" dxfId="1167" priority="524">
      <formula>LEN(TRIM(C31))=0</formula>
    </cfRule>
  </conditionalFormatting>
  <conditionalFormatting sqref="D31">
    <cfRule type="duplicateValues" dxfId="1166" priority="521"/>
    <cfRule type="containsBlanks" dxfId="1165" priority="522">
      <formula>LEN(TRIM(D31))=0</formula>
    </cfRule>
  </conditionalFormatting>
  <conditionalFormatting sqref="E31">
    <cfRule type="duplicateValues" dxfId="1164" priority="519"/>
    <cfRule type="containsBlanks" dxfId="1163" priority="520">
      <formula>LEN(TRIM(E31))=0</formula>
    </cfRule>
  </conditionalFormatting>
  <conditionalFormatting sqref="B32">
    <cfRule type="duplicateValues" dxfId="1162" priority="517"/>
    <cfRule type="containsBlanks" dxfId="1161" priority="518">
      <formula>LEN(TRIM(B32))=0</formula>
    </cfRule>
  </conditionalFormatting>
  <conditionalFormatting sqref="C32">
    <cfRule type="duplicateValues" dxfId="1160" priority="515"/>
    <cfRule type="containsBlanks" dxfId="1159" priority="516">
      <formula>LEN(TRIM(C32))=0</formula>
    </cfRule>
  </conditionalFormatting>
  <conditionalFormatting sqref="D32">
    <cfRule type="duplicateValues" dxfId="1158" priority="513"/>
    <cfRule type="containsBlanks" dxfId="1157" priority="514">
      <formula>LEN(TRIM(D32))=0</formula>
    </cfRule>
  </conditionalFormatting>
  <conditionalFormatting sqref="E32">
    <cfRule type="duplicateValues" dxfId="1156" priority="511"/>
    <cfRule type="containsBlanks" dxfId="1155" priority="512">
      <formula>LEN(TRIM(E32))=0</formula>
    </cfRule>
  </conditionalFormatting>
  <conditionalFormatting sqref="B33">
    <cfRule type="duplicateValues" dxfId="1154" priority="509"/>
    <cfRule type="containsBlanks" dxfId="1153" priority="510">
      <formula>LEN(TRIM(B33))=0</formula>
    </cfRule>
  </conditionalFormatting>
  <conditionalFormatting sqref="C33">
    <cfRule type="duplicateValues" dxfId="1152" priority="507"/>
    <cfRule type="containsBlanks" dxfId="1151" priority="508">
      <formula>LEN(TRIM(C33))=0</formula>
    </cfRule>
  </conditionalFormatting>
  <conditionalFormatting sqref="D33">
    <cfRule type="duplicateValues" dxfId="1150" priority="505"/>
    <cfRule type="containsBlanks" dxfId="1149" priority="506">
      <formula>LEN(TRIM(D33))=0</formula>
    </cfRule>
  </conditionalFormatting>
  <conditionalFormatting sqref="E33">
    <cfRule type="duplicateValues" dxfId="1148" priority="503"/>
    <cfRule type="containsBlanks" dxfId="1147" priority="504">
      <formula>LEN(TRIM(E33))=0</formula>
    </cfRule>
  </conditionalFormatting>
  <conditionalFormatting sqref="B35">
    <cfRule type="duplicateValues" dxfId="1146" priority="501"/>
    <cfRule type="containsBlanks" dxfId="1145" priority="502">
      <formula>LEN(TRIM(B35))=0</formula>
    </cfRule>
  </conditionalFormatting>
  <conditionalFormatting sqref="C35">
    <cfRule type="duplicateValues" dxfId="1144" priority="499"/>
    <cfRule type="containsBlanks" dxfId="1143" priority="500">
      <formula>LEN(TRIM(C35))=0</formula>
    </cfRule>
  </conditionalFormatting>
  <conditionalFormatting sqref="D35">
    <cfRule type="duplicateValues" dxfId="1142" priority="497"/>
    <cfRule type="containsBlanks" dxfId="1141" priority="498">
      <formula>LEN(TRIM(D35))=0</formula>
    </cfRule>
  </conditionalFormatting>
  <conditionalFormatting sqref="E35">
    <cfRule type="duplicateValues" dxfId="1140" priority="495"/>
    <cfRule type="containsBlanks" dxfId="1139" priority="496">
      <formula>LEN(TRIM(E35))=0</formula>
    </cfRule>
  </conditionalFormatting>
  <conditionalFormatting sqref="D36">
    <cfRule type="duplicateValues" dxfId="1138" priority="485"/>
    <cfRule type="containsBlanks" dxfId="1137" priority="486">
      <formula>LEN(TRIM(D36))=0</formula>
    </cfRule>
  </conditionalFormatting>
  <conditionalFormatting sqref="E36">
    <cfRule type="duplicateValues" dxfId="1136" priority="483"/>
    <cfRule type="containsBlanks" dxfId="1135" priority="484">
      <formula>LEN(TRIM(E36))=0</formula>
    </cfRule>
  </conditionalFormatting>
  <conditionalFormatting sqref="B36">
    <cfRule type="duplicateValues" dxfId="1134" priority="481"/>
    <cfRule type="containsBlanks" dxfId="1133" priority="482">
      <formula>LEN(TRIM(B36))=0</formula>
    </cfRule>
  </conditionalFormatting>
  <conditionalFormatting sqref="C36">
    <cfRule type="duplicateValues" dxfId="1132" priority="479"/>
    <cfRule type="containsBlanks" dxfId="1131" priority="480">
      <formula>LEN(TRIM(C36))=0</formula>
    </cfRule>
  </conditionalFormatting>
  <conditionalFormatting sqref="D37">
    <cfRule type="duplicateValues" dxfId="1130" priority="467"/>
    <cfRule type="containsBlanks" dxfId="1129" priority="468">
      <formula>LEN(TRIM(D37))=0</formula>
    </cfRule>
  </conditionalFormatting>
  <conditionalFormatting sqref="E37">
    <cfRule type="duplicateValues" dxfId="1128" priority="465"/>
    <cfRule type="containsBlanks" dxfId="1127" priority="466">
      <formula>LEN(TRIM(E37))=0</formula>
    </cfRule>
  </conditionalFormatting>
  <conditionalFormatting sqref="F38">
    <cfRule type="duplicateValues" dxfId="1126" priority="463"/>
    <cfRule type="containsBlanks" dxfId="1125" priority="464">
      <formula>LEN(TRIM(F38))=0</formula>
    </cfRule>
  </conditionalFormatting>
  <conditionalFormatting sqref="G38">
    <cfRule type="duplicateValues" dxfId="1124" priority="461"/>
    <cfRule type="containsBlanks" dxfId="1123" priority="462">
      <formula>LEN(TRIM(G38))=0</formula>
    </cfRule>
  </conditionalFormatting>
  <conditionalFormatting sqref="K9">
    <cfRule type="duplicateValues" dxfId="1122" priority="389"/>
    <cfRule type="containsBlanks" dxfId="1121" priority="390">
      <formula>LEN(TRIM(K9))=0</formula>
    </cfRule>
  </conditionalFormatting>
  <conditionalFormatting sqref="B13">
    <cfRule type="duplicateValues" dxfId="1120" priority="385"/>
    <cfRule type="containsBlanks" dxfId="1119" priority="386">
      <formula>LEN(TRIM(B13))=0</formula>
    </cfRule>
  </conditionalFormatting>
  <conditionalFormatting sqref="B13">
    <cfRule type="duplicateValues" dxfId="1118" priority="387"/>
    <cfRule type="containsBlanks" dxfId="1117" priority="388">
      <formula>LEN(TRIM(B13))=0</formula>
    </cfRule>
  </conditionalFormatting>
  <conditionalFormatting sqref="C13">
    <cfRule type="duplicateValues" dxfId="1116" priority="383"/>
    <cfRule type="containsBlanks" dxfId="1115" priority="384">
      <formula>LEN(TRIM(C13))=0</formula>
    </cfRule>
  </conditionalFormatting>
  <conditionalFormatting sqref="D13">
    <cfRule type="duplicateValues" dxfId="1114" priority="381"/>
    <cfRule type="containsBlanks" dxfId="1113" priority="382">
      <formula>LEN(TRIM(D13))=0</formula>
    </cfRule>
  </conditionalFormatting>
  <conditionalFormatting sqref="E13">
    <cfRule type="duplicateValues" dxfId="1112" priority="379"/>
    <cfRule type="containsBlanks" dxfId="1111" priority="380">
      <formula>LEN(TRIM(E13))=0</formula>
    </cfRule>
  </conditionalFormatting>
  <conditionalFormatting sqref="B14">
    <cfRule type="duplicateValues" dxfId="1110" priority="375"/>
    <cfRule type="containsBlanks" dxfId="1109" priority="376">
      <formula>LEN(TRIM(B14))=0</formula>
    </cfRule>
  </conditionalFormatting>
  <conditionalFormatting sqref="B14">
    <cfRule type="duplicateValues" dxfId="1108" priority="377"/>
    <cfRule type="containsBlanks" dxfId="1107" priority="378">
      <formula>LEN(TRIM(B14))=0</formula>
    </cfRule>
  </conditionalFormatting>
  <conditionalFormatting sqref="C14">
    <cfRule type="duplicateValues" dxfId="1106" priority="373"/>
    <cfRule type="containsBlanks" dxfId="1105" priority="374">
      <formula>LEN(TRIM(C14))=0</formula>
    </cfRule>
  </conditionalFormatting>
  <conditionalFormatting sqref="D14">
    <cfRule type="duplicateValues" dxfId="1104" priority="371"/>
    <cfRule type="containsBlanks" dxfId="1103" priority="372">
      <formula>LEN(TRIM(D14))=0</formula>
    </cfRule>
  </conditionalFormatting>
  <conditionalFormatting sqref="E14">
    <cfRule type="duplicateValues" dxfId="1102" priority="369"/>
    <cfRule type="containsBlanks" dxfId="1101" priority="370">
      <formula>LEN(TRIM(E14))=0</formula>
    </cfRule>
  </conditionalFormatting>
  <conditionalFormatting sqref="B15">
    <cfRule type="duplicateValues" dxfId="1100" priority="365"/>
    <cfRule type="containsBlanks" dxfId="1099" priority="366">
      <formula>LEN(TRIM(B15))=0</formula>
    </cfRule>
  </conditionalFormatting>
  <conditionalFormatting sqref="B15">
    <cfRule type="duplicateValues" dxfId="1098" priority="367"/>
    <cfRule type="containsBlanks" dxfId="1097" priority="368">
      <formula>LEN(TRIM(B15))=0</formula>
    </cfRule>
  </conditionalFormatting>
  <conditionalFormatting sqref="C15">
    <cfRule type="duplicateValues" dxfId="1096" priority="363"/>
    <cfRule type="containsBlanks" dxfId="1095" priority="364">
      <formula>LEN(TRIM(C15))=0</formula>
    </cfRule>
  </conditionalFormatting>
  <conditionalFormatting sqref="D15">
    <cfRule type="duplicateValues" dxfId="1094" priority="361"/>
    <cfRule type="containsBlanks" dxfId="1093" priority="362">
      <formula>LEN(TRIM(D15))=0</formula>
    </cfRule>
  </conditionalFormatting>
  <conditionalFormatting sqref="E15">
    <cfRule type="duplicateValues" dxfId="1092" priority="359"/>
    <cfRule type="containsBlanks" dxfId="1091" priority="360">
      <formula>LEN(TRIM(E15))=0</formula>
    </cfRule>
  </conditionalFormatting>
  <conditionalFormatting sqref="B16">
    <cfRule type="duplicateValues" dxfId="1090" priority="355"/>
    <cfRule type="containsBlanks" dxfId="1089" priority="356">
      <formula>LEN(TRIM(B16))=0</formula>
    </cfRule>
  </conditionalFormatting>
  <conditionalFormatting sqref="B16">
    <cfRule type="duplicateValues" dxfId="1088" priority="357"/>
    <cfRule type="containsBlanks" dxfId="1087" priority="358">
      <formula>LEN(TRIM(B16))=0</formula>
    </cfRule>
  </conditionalFormatting>
  <conditionalFormatting sqref="C16">
    <cfRule type="duplicateValues" dxfId="1086" priority="353"/>
    <cfRule type="containsBlanks" dxfId="1085" priority="354">
      <formula>LEN(TRIM(C16))=0</formula>
    </cfRule>
  </conditionalFormatting>
  <conditionalFormatting sqref="D16">
    <cfRule type="duplicateValues" dxfId="1084" priority="351"/>
    <cfRule type="containsBlanks" dxfId="1083" priority="352">
      <formula>LEN(TRIM(D16))=0</formula>
    </cfRule>
  </conditionalFormatting>
  <conditionalFormatting sqref="E16">
    <cfRule type="duplicateValues" dxfId="1082" priority="349"/>
    <cfRule type="containsBlanks" dxfId="1081" priority="350">
      <formula>LEN(TRIM(E16))=0</formula>
    </cfRule>
  </conditionalFormatting>
  <conditionalFormatting sqref="B17">
    <cfRule type="duplicateValues" dxfId="1080" priority="345"/>
    <cfRule type="containsBlanks" dxfId="1079" priority="346">
      <formula>LEN(TRIM(B17))=0</formula>
    </cfRule>
  </conditionalFormatting>
  <conditionalFormatting sqref="B17">
    <cfRule type="duplicateValues" dxfId="1078" priority="347"/>
    <cfRule type="containsBlanks" dxfId="1077" priority="348">
      <formula>LEN(TRIM(B17))=0</formula>
    </cfRule>
  </conditionalFormatting>
  <conditionalFormatting sqref="C17">
    <cfRule type="duplicateValues" dxfId="1076" priority="343"/>
    <cfRule type="containsBlanks" dxfId="1075" priority="344">
      <formula>LEN(TRIM(C17))=0</formula>
    </cfRule>
  </conditionalFormatting>
  <conditionalFormatting sqref="D17">
    <cfRule type="duplicateValues" dxfId="1074" priority="341"/>
    <cfRule type="containsBlanks" dxfId="1073" priority="342">
      <formula>LEN(TRIM(D17))=0</formula>
    </cfRule>
  </conditionalFormatting>
  <conditionalFormatting sqref="E17">
    <cfRule type="duplicateValues" dxfId="1072" priority="339"/>
    <cfRule type="containsBlanks" dxfId="1071" priority="340">
      <formula>LEN(TRIM(E17))=0</formula>
    </cfRule>
  </conditionalFormatting>
  <conditionalFormatting sqref="B18">
    <cfRule type="duplicateValues" dxfId="1070" priority="335"/>
    <cfRule type="containsBlanks" dxfId="1069" priority="336">
      <formula>LEN(TRIM(B18))=0</formula>
    </cfRule>
  </conditionalFormatting>
  <conditionalFormatting sqref="B18">
    <cfRule type="duplicateValues" dxfId="1068" priority="337"/>
    <cfRule type="containsBlanks" dxfId="1067" priority="338">
      <formula>LEN(TRIM(B18))=0</formula>
    </cfRule>
  </conditionalFormatting>
  <conditionalFormatting sqref="C18">
    <cfRule type="duplicateValues" dxfId="1066" priority="333"/>
    <cfRule type="containsBlanks" dxfId="1065" priority="334">
      <formula>LEN(TRIM(C18))=0</formula>
    </cfRule>
  </conditionalFormatting>
  <conditionalFormatting sqref="D18">
    <cfRule type="duplicateValues" dxfId="1064" priority="331"/>
    <cfRule type="containsBlanks" dxfId="1063" priority="332">
      <formula>LEN(TRIM(D18))=0</formula>
    </cfRule>
  </conditionalFormatting>
  <conditionalFormatting sqref="E18">
    <cfRule type="duplicateValues" dxfId="1062" priority="329"/>
    <cfRule type="containsBlanks" dxfId="1061" priority="330">
      <formula>LEN(TRIM(E18))=0</formula>
    </cfRule>
  </conditionalFormatting>
  <conditionalFormatting sqref="B20">
    <cfRule type="duplicateValues" dxfId="1060" priority="325"/>
    <cfRule type="containsBlanks" dxfId="1059" priority="326">
      <formula>LEN(TRIM(B20))=0</formula>
    </cfRule>
  </conditionalFormatting>
  <conditionalFormatting sqref="B20">
    <cfRule type="duplicateValues" dxfId="1058" priority="327"/>
    <cfRule type="containsBlanks" dxfId="1057" priority="328">
      <formula>LEN(TRIM(B20))=0</formula>
    </cfRule>
  </conditionalFormatting>
  <conditionalFormatting sqref="C20">
    <cfRule type="duplicateValues" dxfId="1056" priority="323"/>
    <cfRule type="containsBlanks" dxfId="1055" priority="324">
      <formula>LEN(TRIM(C20))=0</formula>
    </cfRule>
  </conditionalFormatting>
  <conditionalFormatting sqref="D20">
    <cfRule type="duplicateValues" dxfId="1054" priority="321"/>
    <cfRule type="containsBlanks" dxfId="1053" priority="322">
      <formula>LEN(TRIM(D20))=0</formula>
    </cfRule>
  </conditionalFormatting>
  <conditionalFormatting sqref="E20">
    <cfRule type="duplicateValues" dxfId="1052" priority="319"/>
    <cfRule type="containsBlanks" dxfId="1051" priority="320">
      <formula>LEN(TRIM(E20))=0</formula>
    </cfRule>
  </conditionalFormatting>
  <conditionalFormatting sqref="B21">
    <cfRule type="duplicateValues" dxfId="1050" priority="315"/>
    <cfRule type="containsBlanks" dxfId="1049" priority="316">
      <formula>LEN(TRIM(B21))=0</formula>
    </cfRule>
  </conditionalFormatting>
  <conditionalFormatting sqref="B21">
    <cfRule type="duplicateValues" dxfId="1048" priority="317"/>
    <cfRule type="containsBlanks" dxfId="1047" priority="318">
      <formula>LEN(TRIM(B21))=0</formula>
    </cfRule>
  </conditionalFormatting>
  <conditionalFormatting sqref="C21">
    <cfRule type="duplicateValues" dxfId="1046" priority="313"/>
    <cfRule type="containsBlanks" dxfId="1045" priority="314">
      <formula>LEN(TRIM(C21))=0</formula>
    </cfRule>
  </conditionalFormatting>
  <conditionalFormatting sqref="D21">
    <cfRule type="duplicateValues" dxfId="1044" priority="311"/>
    <cfRule type="containsBlanks" dxfId="1043" priority="312">
      <formula>LEN(TRIM(D21))=0</formula>
    </cfRule>
  </conditionalFormatting>
  <conditionalFormatting sqref="E21">
    <cfRule type="duplicateValues" dxfId="1042" priority="309"/>
    <cfRule type="containsBlanks" dxfId="1041" priority="310">
      <formula>LEN(TRIM(E21))=0</formula>
    </cfRule>
  </conditionalFormatting>
  <conditionalFormatting sqref="G13">
    <cfRule type="duplicateValues" dxfId="1040" priority="79"/>
    <cfRule type="containsBlanks" dxfId="1039" priority="80">
      <formula>LEN(TRIM(G13))=0</formula>
    </cfRule>
  </conditionalFormatting>
  <conditionalFormatting sqref="F13">
    <cfRule type="duplicateValues" dxfId="1038" priority="77"/>
    <cfRule type="containsBlanks" dxfId="1037" priority="78">
      <formula>LEN(TRIM(F13))=0</formula>
    </cfRule>
  </conditionalFormatting>
  <conditionalFormatting sqref="H13">
    <cfRule type="duplicateValues" dxfId="1036" priority="75"/>
    <cfRule type="containsBlanks" dxfId="1035" priority="76">
      <formula>LEN(TRIM(H13))=0</formula>
    </cfRule>
  </conditionalFormatting>
  <conditionalFormatting sqref="I13">
    <cfRule type="duplicateValues" dxfId="1034" priority="73"/>
    <cfRule type="containsBlanks" dxfId="1033" priority="74">
      <formula>LEN(TRIM(I13))=0</formula>
    </cfRule>
  </conditionalFormatting>
  <conditionalFormatting sqref="F14">
    <cfRule type="duplicateValues" dxfId="1032" priority="71"/>
    <cfRule type="containsBlanks" dxfId="1031" priority="72">
      <formula>LEN(TRIM(F14))=0</formula>
    </cfRule>
  </conditionalFormatting>
  <conditionalFormatting sqref="G14">
    <cfRule type="duplicateValues" dxfId="1030" priority="69"/>
    <cfRule type="containsBlanks" dxfId="1029" priority="70">
      <formula>LEN(TRIM(G14))=0</formula>
    </cfRule>
  </conditionalFormatting>
  <conditionalFormatting sqref="H14">
    <cfRule type="duplicateValues" dxfId="1028" priority="67"/>
    <cfRule type="containsBlanks" dxfId="1027" priority="68">
      <formula>LEN(TRIM(H14))=0</formula>
    </cfRule>
  </conditionalFormatting>
  <conditionalFormatting sqref="I14">
    <cfRule type="duplicateValues" dxfId="1026" priority="65"/>
    <cfRule type="containsBlanks" dxfId="1025" priority="66">
      <formula>LEN(TRIM(I14))=0</formula>
    </cfRule>
  </conditionalFormatting>
  <conditionalFormatting sqref="F15">
    <cfRule type="duplicateValues" dxfId="1024" priority="63"/>
    <cfRule type="containsBlanks" dxfId="1023" priority="64">
      <formula>LEN(TRIM(F15))=0</formula>
    </cfRule>
  </conditionalFormatting>
  <conditionalFormatting sqref="G15">
    <cfRule type="duplicateValues" dxfId="1022" priority="61"/>
    <cfRule type="containsBlanks" dxfId="1021" priority="62">
      <formula>LEN(TRIM(G15))=0</formula>
    </cfRule>
  </conditionalFormatting>
  <conditionalFormatting sqref="H15">
    <cfRule type="duplicateValues" dxfId="1020" priority="59"/>
    <cfRule type="containsBlanks" dxfId="1019" priority="60">
      <formula>LEN(TRIM(H15))=0</formula>
    </cfRule>
  </conditionalFormatting>
  <conditionalFormatting sqref="I15">
    <cfRule type="duplicateValues" dxfId="1018" priority="57"/>
    <cfRule type="containsBlanks" dxfId="1017" priority="58">
      <formula>LEN(TRIM(I15))=0</formula>
    </cfRule>
  </conditionalFormatting>
  <conditionalFormatting sqref="F16">
    <cfRule type="duplicateValues" dxfId="1016" priority="55"/>
    <cfRule type="containsBlanks" dxfId="1015" priority="56">
      <formula>LEN(TRIM(F16))=0</formula>
    </cfRule>
  </conditionalFormatting>
  <conditionalFormatting sqref="G16">
    <cfRule type="duplicateValues" dxfId="1014" priority="53"/>
    <cfRule type="containsBlanks" dxfId="1013" priority="54">
      <formula>LEN(TRIM(G16))=0</formula>
    </cfRule>
  </conditionalFormatting>
  <conditionalFormatting sqref="H16">
    <cfRule type="duplicateValues" dxfId="1012" priority="51"/>
    <cfRule type="containsBlanks" dxfId="1011" priority="52">
      <formula>LEN(TRIM(H16))=0</formula>
    </cfRule>
  </conditionalFormatting>
  <conditionalFormatting sqref="I16">
    <cfRule type="duplicateValues" dxfId="1010" priority="49"/>
    <cfRule type="containsBlanks" dxfId="1009" priority="50">
      <formula>LEN(TRIM(I16))=0</formula>
    </cfRule>
  </conditionalFormatting>
  <conditionalFormatting sqref="F17">
    <cfRule type="duplicateValues" dxfId="1008" priority="47"/>
    <cfRule type="containsBlanks" dxfId="1007" priority="48">
      <formula>LEN(TRIM(F17))=0</formula>
    </cfRule>
  </conditionalFormatting>
  <conditionalFormatting sqref="G17">
    <cfRule type="duplicateValues" dxfId="1006" priority="45"/>
    <cfRule type="containsBlanks" dxfId="1005" priority="46">
      <formula>LEN(TRIM(G17))=0</formula>
    </cfRule>
  </conditionalFormatting>
  <conditionalFormatting sqref="H17">
    <cfRule type="duplicateValues" dxfId="1004" priority="43"/>
    <cfRule type="containsBlanks" dxfId="1003" priority="44">
      <formula>LEN(TRIM(H17))=0</formula>
    </cfRule>
  </conditionalFormatting>
  <conditionalFormatting sqref="I17">
    <cfRule type="duplicateValues" dxfId="1002" priority="41"/>
    <cfRule type="containsBlanks" dxfId="1001" priority="42">
      <formula>LEN(TRIM(I17))=0</formula>
    </cfRule>
  </conditionalFormatting>
  <conditionalFormatting sqref="F18">
    <cfRule type="duplicateValues" dxfId="1000" priority="39"/>
    <cfRule type="containsBlanks" dxfId="999" priority="40">
      <formula>LEN(TRIM(F18))=0</formula>
    </cfRule>
  </conditionalFormatting>
  <conditionalFormatting sqref="G18">
    <cfRule type="duplicateValues" dxfId="998" priority="37"/>
    <cfRule type="containsBlanks" dxfId="997" priority="38">
      <formula>LEN(TRIM(G18))=0</formula>
    </cfRule>
  </conditionalFormatting>
  <conditionalFormatting sqref="H18">
    <cfRule type="duplicateValues" dxfId="996" priority="35"/>
    <cfRule type="containsBlanks" dxfId="995" priority="36">
      <formula>LEN(TRIM(H18))=0</formula>
    </cfRule>
  </conditionalFormatting>
  <conditionalFormatting sqref="I18">
    <cfRule type="duplicateValues" dxfId="994" priority="33"/>
    <cfRule type="containsBlanks" dxfId="993" priority="34">
      <formula>LEN(TRIM(I18))=0</formula>
    </cfRule>
  </conditionalFormatting>
  <conditionalFormatting sqref="F20">
    <cfRule type="duplicateValues" dxfId="992" priority="31"/>
    <cfRule type="containsBlanks" dxfId="991" priority="32">
      <formula>LEN(TRIM(F20))=0</formula>
    </cfRule>
  </conditionalFormatting>
  <conditionalFormatting sqref="G20">
    <cfRule type="duplicateValues" dxfId="990" priority="29"/>
    <cfRule type="containsBlanks" dxfId="989" priority="30">
      <formula>LEN(TRIM(G20))=0</formula>
    </cfRule>
  </conditionalFormatting>
  <conditionalFormatting sqref="H20">
    <cfRule type="duplicateValues" dxfId="988" priority="27"/>
    <cfRule type="containsBlanks" dxfId="987" priority="28">
      <formula>LEN(TRIM(H20))=0</formula>
    </cfRule>
  </conditionalFormatting>
  <conditionalFormatting sqref="I20">
    <cfRule type="duplicateValues" dxfId="986" priority="25"/>
    <cfRule type="containsBlanks" dxfId="985" priority="26">
      <formula>LEN(TRIM(I20))=0</formula>
    </cfRule>
  </conditionalFormatting>
  <conditionalFormatting sqref="F21">
    <cfRule type="duplicateValues" dxfId="984" priority="23"/>
    <cfRule type="containsBlanks" dxfId="983" priority="24">
      <formula>LEN(TRIM(F21))=0</formula>
    </cfRule>
  </conditionalFormatting>
  <conditionalFormatting sqref="G21">
    <cfRule type="duplicateValues" dxfId="982" priority="21"/>
    <cfRule type="containsBlanks" dxfId="981" priority="22">
      <formula>LEN(TRIM(G21))=0</formula>
    </cfRule>
  </conditionalFormatting>
  <conditionalFormatting sqref="H21">
    <cfRule type="duplicateValues" dxfId="980" priority="19"/>
    <cfRule type="containsBlanks" dxfId="979" priority="20">
      <formula>LEN(TRIM(H21))=0</formula>
    </cfRule>
  </conditionalFormatting>
  <conditionalFormatting sqref="I21">
    <cfRule type="duplicateValues" dxfId="978" priority="17"/>
    <cfRule type="containsBlanks" dxfId="977" priority="18">
      <formula>LEN(TRIM(I21))=0</formula>
    </cfRule>
  </conditionalFormatting>
  <conditionalFormatting sqref="F22">
    <cfRule type="duplicateValues" dxfId="976" priority="7"/>
    <cfRule type="containsBlanks" dxfId="975" priority="8">
      <formula>LEN(TRIM(F22))=0</formula>
    </cfRule>
  </conditionalFormatting>
  <conditionalFormatting sqref="G22">
    <cfRule type="duplicateValues" dxfId="974" priority="5"/>
    <cfRule type="containsBlanks" dxfId="973" priority="6">
      <formula>LEN(TRIM(G22))=0</formula>
    </cfRule>
  </conditionalFormatting>
  <conditionalFormatting sqref="H22">
    <cfRule type="duplicateValues" dxfId="972" priority="3"/>
    <cfRule type="containsBlanks" dxfId="971" priority="4">
      <formula>LEN(TRIM(H22))=0</formula>
    </cfRule>
  </conditionalFormatting>
  <conditionalFormatting sqref="I22">
    <cfRule type="duplicateValues" dxfId="970" priority="1"/>
    <cfRule type="containsBlanks" dxfId="969" priority="2">
      <formula>LEN(TRIM(I22))=0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4E6B4-D9C3-4C2A-8118-A42B64BB014A}">
  <sheetPr codeName="Sheet11">
    <tabColor theme="9" tint="0.39997558519241921"/>
  </sheetPr>
  <dimension ref="A1:R33"/>
  <sheetViews>
    <sheetView workbookViewId="0">
      <selection activeCell="I5" sqref="I5"/>
    </sheetView>
  </sheetViews>
  <sheetFormatPr defaultRowHeight="15" x14ac:dyDescent="0.25"/>
  <cols>
    <col min="1" max="1" width="18.42578125" style="1" bestFit="1" customWidth="1"/>
    <col min="2" max="2" width="28.7109375" style="1" bestFit="1" customWidth="1"/>
    <col min="3" max="3" width="32.7109375" style="1" bestFit="1" customWidth="1"/>
    <col min="4" max="4" width="28.7109375" style="1" bestFit="1" customWidth="1"/>
    <col min="5" max="5" width="32.7109375" style="1" bestFit="1" customWidth="1"/>
    <col min="6" max="6" width="42.42578125" style="1" bestFit="1" customWidth="1"/>
    <col min="7" max="7" width="33" style="1" bestFit="1" customWidth="1"/>
    <col min="8" max="8" width="42.42578125" style="1" bestFit="1" customWidth="1"/>
    <col min="9" max="9" width="33" style="1" bestFit="1" customWidth="1"/>
    <col min="10" max="10" width="2" style="1" bestFit="1" customWidth="1"/>
    <col min="11" max="11" width="30.42578125" style="1" bestFit="1" customWidth="1"/>
    <col min="12" max="12" width="2.5703125" style="1" bestFit="1" customWidth="1"/>
    <col min="13" max="13" width="33" style="1" bestFit="1" customWidth="1"/>
    <col min="14" max="14" width="2.5703125" style="1" bestFit="1" customWidth="1"/>
    <col min="15" max="15" width="32.7109375" style="1" bestFit="1" customWidth="1"/>
    <col min="16" max="16" width="2.5703125" style="1" bestFit="1" customWidth="1"/>
    <col min="17" max="17" width="42.42578125" style="1" bestFit="1" customWidth="1"/>
    <col min="18" max="18" width="2.5703125" style="1" bestFit="1" customWidth="1"/>
    <col min="19" max="16384" width="9.140625" style="1"/>
  </cols>
  <sheetData>
    <row r="1" spans="1:18" ht="16.5" thickBot="1" x14ac:dyDescent="0.3">
      <c r="P1" s="252"/>
    </row>
    <row r="2" spans="1:18" ht="21.75" thickBot="1" x14ac:dyDescent="0.4">
      <c r="A2" s="229"/>
      <c r="B2" s="135" t="s">
        <v>33</v>
      </c>
      <c r="C2" s="136" t="s">
        <v>34</v>
      </c>
      <c r="D2" s="136" t="s">
        <v>35</v>
      </c>
      <c r="E2" s="137" t="s">
        <v>36</v>
      </c>
      <c r="F2" s="135" t="s">
        <v>37</v>
      </c>
      <c r="G2" s="138" t="s">
        <v>366</v>
      </c>
      <c r="H2" s="178"/>
      <c r="J2" s="1">
        <v>1</v>
      </c>
      <c r="K2" s="32" t="s">
        <v>310</v>
      </c>
      <c r="L2" s="252">
        <f>COUNTIF($B$13:$I$22,"*U6 Penrith*")</f>
        <v>4</v>
      </c>
      <c r="M2" s="32" t="s">
        <v>311</v>
      </c>
      <c r="N2" s="252">
        <f>COUNTIF($B$13:$I$22,"*U7 Penrith*")</f>
        <v>4</v>
      </c>
      <c r="O2" s="32" t="s">
        <v>312</v>
      </c>
      <c r="P2" s="252">
        <f>COUNTIF($B$25:$G$33,"*U8 Penrith*")</f>
        <v>4</v>
      </c>
      <c r="Q2" s="32" t="s">
        <v>313</v>
      </c>
      <c r="R2" s="252">
        <f>COUNTIF($A$25:$J$33,"*U9 Penrith*")</f>
        <v>4</v>
      </c>
    </row>
    <row r="3" spans="1:18" ht="21.75" thickBot="1" x14ac:dyDescent="0.4">
      <c r="A3" s="226" t="s">
        <v>17</v>
      </c>
      <c r="B3" s="145">
        <v>1</v>
      </c>
      <c r="C3" s="145">
        <v>1</v>
      </c>
      <c r="D3" s="145">
        <v>1</v>
      </c>
      <c r="E3" s="146">
        <v>1</v>
      </c>
      <c r="F3" s="144">
        <f>SUM(B3:E3)</f>
        <v>4</v>
      </c>
      <c r="G3" s="153"/>
      <c r="H3" s="133" t="s">
        <v>53</v>
      </c>
      <c r="J3" s="1">
        <v>2</v>
      </c>
      <c r="K3" s="16" t="s">
        <v>202</v>
      </c>
      <c r="L3" s="252">
        <f>COUNTIF($B$13:$I$22,"*U6 Roseville Cyclones*")</f>
        <v>4</v>
      </c>
      <c r="M3" s="45" t="s">
        <v>257</v>
      </c>
      <c r="N3" s="252">
        <f>COUNTIF($B$13:$I$22,"*U7 Blue Wahroonga*")</f>
        <v>4</v>
      </c>
      <c r="O3" s="12" t="s">
        <v>204</v>
      </c>
      <c r="P3" s="252">
        <f>COUNTIF($B$25:$G$33,"*U8 Roseville Cyclones*")</f>
        <v>4</v>
      </c>
      <c r="Q3" s="45" t="s">
        <v>263</v>
      </c>
      <c r="R3" s="252">
        <f>COUNTIF($A$25:$J$33,"*U9 Red Wahroonga*")</f>
        <v>4</v>
      </c>
    </row>
    <row r="4" spans="1:18" ht="21.75" thickBot="1" x14ac:dyDescent="0.4">
      <c r="A4" s="245" t="s">
        <v>38</v>
      </c>
      <c r="B4" s="155">
        <v>2</v>
      </c>
      <c r="C4" s="155">
        <v>0</v>
      </c>
      <c r="D4" s="155">
        <v>1</v>
      </c>
      <c r="E4" s="156">
        <v>0</v>
      </c>
      <c r="F4" s="157">
        <f t="shared" ref="F4:F8" si="0">SUM(B4:E4)</f>
        <v>3</v>
      </c>
      <c r="G4" s="179">
        <v>61.1</v>
      </c>
      <c r="H4" s="134" t="s">
        <v>40</v>
      </c>
      <c r="J4" s="1">
        <v>3</v>
      </c>
      <c r="K4" s="16" t="s">
        <v>203</v>
      </c>
      <c r="L4" s="252">
        <f>COUNTIF($B$13:$I$22,"*U6 Roseville Hurricanes*")</f>
        <v>4</v>
      </c>
      <c r="M4" s="45" t="s">
        <v>258</v>
      </c>
      <c r="N4" s="252">
        <f>COUNTIF($B$13:$I$22,"*U7 Gold Wahroonga*")</f>
        <v>4</v>
      </c>
      <c r="O4" s="45" t="s">
        <v>260</v>
      </c>
      <c r="P4" s="252">
        <f>COUNTIF($B$25:$G$33,"*U8 Red Wahroonga*")</f>
        <v>4</v>
      </c>
      <c r="Q4" s="45" t="s">
        <v>264</v>
      </c>
      <c r="R4" s="252">
        <f>COUNTIF($A$25:$I$33,"*U9 Blue Wahroonga*")</f>
        <v>4</v>
      </c>
    </row>
    <row r="5" spans="1:18" ht="21" x14ac:dyDescent="0.35">
      <c r="A5" s="244" t="s">
        <v>47</v>
      </c>
      <c r="B5" s="165">
        <v>5</v>
      </c>
      <c r="C5" s="165">
        <v>3</v>
      </c>
      <c r="D5" s="165">
        <v>3</v>
      </c>
      <c r="E5" s="166">
        <v>2</v>
      </c>
      <c r="F5" s="164">
        <f t="shared" si="0"/>
        <v>13</v>
      </c>
      <c r="G5" s="182">
        <v>47.1</v>
      </c>
      <c r="H5" s="134" t="s">
        <v>40</v>
      </c>
      <c r="J5" s="1">
        <v>4</v>
      </c>
      <c r="K5" s="45" t="s">
        <v>252</v>
      </c>
      <c r="L5" s="252">
        <f>COUNTIF($B$13:$I$22,"*U6 Pink Wahroonga*")</f>
        <v>4</v>
      </c>
      <c r="M5" s="45" t="s">
        <v>259</v>
      </c>
      <c r="N5" s="252">
        <f>COUNTIF($B$13:$I$22,"*U7 Red Wahroonga*")</f>
        <v>4</v>
      </c>
      <c r="O5" s="45" t="s">
        <v>261</v>
      </c>
      <c r="P5" s="252">
        <f>COUNTIF($B$25:$G$33,"*U8 Gold Wahroonga*")</f>
        <v>4</v>
      </c>
      <c r="Q5" s="38" t="s">
        <v>355</v>
      </c>
      <c r="R5" s="252">
        <f>COUNTIF($A$25:$I$33,"*U9 Ryde Rugby*")</f>
        <v>4</v>
      </c>
    </row>
    <row r="6" spans="1:18" ht="21" x14ac:dyDescent="0.35">
      <c r="A6" s="244" t="s">
        <v>20</v>
      </c>
      <c r="B6" s="165">
        <v>1</v>
      </c>
      <c r="C6" s="165">
        <v>1</v>
      </c>
      <c r="D6" s="165">
        <v>1</v>
      </c>
      <c r="E6" s="166">
        <v>1</v>
      </c>
      <c r="F6" s="164">
        <f t="shared" si="0"/>
        <v>4</v>
      </c>
      <c r="G6" s="182">
        <v>45.8</v>
      </c>
      <c r="H6" s="133" t="s">
        <v>21</v>
      </c>
      <c r="J6" s="1">
        <v>5</v>
      </c>
      <c r="K6" s="45" t="s">
        <v>253</v>
      </c>
      <c r="L6" s="252">
        <f>COUNTIF($B$13:$I$22,"*U6 Green Wahroonga*")</f>
        <v>4</v>
      </c>
      <c r="M6" s="38" t="s">
        <v>349</v>
      </c>
      <c r="N6" s="252">
        <f>COUNTIF($B$13:$I$22,"*U7 Ryde Rugby*")</f>
        <v>4</v>
      </c>
      <c r="O6" s="45" t="s">
        <v>262</v>
      </c>
      <c r="P6" s="252">
        <f>COUNTIF($B$25:$G$33,"*U8 Blue Wahroonga*")</f>
        <v>4</v>
      </c>
      <c r="Q6" s="38" t="s">
        <v>387</v>
      </c>
      <c r="R6" s="252">
        <f>COUNTIF($A$25:$I$33,"*Easts Wallaroos Under 9's Red)*")</f>
        <v>4</v>
      </c>
    </row>
    <row r="7" spans="1:18" ht="21" x14ac:dyDescent="0.35">
      <c r="A7" s="244" t="s">
        <v>116</v>
      </c>
      <c r="B7" s="165">
        <v>0</v>
      </c>
      <c r="C7" s="165">
        <v>1</v>
      </c>
      <c r="D7" s="165">
        <v>1</v>
      </c>
      <c r="E7" s="166">
        <v>2</v>
      </c>
      <c r="F7" s="164">
        <f t="shared" si="0"/>
        <v>4</v>
      </c>
      <c r="G7" s="167">
        <v>57.7</v>
      </c>
      <c r="H7" s="133" t="s">
        <v>454</v>
      </c>
      <c r="J7" s="1">
        <v>6</v>
      </c>
      <c r="K7" s="45" t="s">
        <v>254</v>
      </c>
      <c r="L7" s="252">
        <f>COUNTIF($B$13:$I$22,"*U6 Blue Wahroonga*")</f>
        <v>4</v>
      </c>
      <c r="M7" s="121" t="s">
        <v>399</v>
      </c>
      <c r="N7" s="252">
        <f>COUNTIF($B$13:$I$22,"*Easts Wallaroos Under 7s*")</f>
        <v>4</v>
      </c>
      <c r="O7" s="38" t="s">
        <v>354</v>
      </c>
      <c r="P7" s="252">
        <f>COUNTIF($B$25:$G$33,"*U8 Ryde Rugby*")</f>
        <v>4</v>
      </c>
      <c r="Q7" s="46" t="s">
        <v>394</v>
      </c>
      <c r="R7" s="252">
        <f>COUNTIF($A$25:$I$33,"*Easts Wallaroos Under 9's Black)*")</f>
        <v>4</v>
      </c>
    </row>
    <row r="8" spans="1:18" ht="21" x14ac:dyDescent="0.35">
      <c r="A8" s="231" t="s">
        <v>103</v>
      </c>
      <c r="B8" s="183">
        <v>0</v>
      </c>
      <c r="C8" s="184">
        <v>1</v>
      </c>
      <c r="D8" s="184">
        <v>0</v>
      </c>
      <c r="E8" s="185">
        <v>1</v>
      </c>
      <c r="F8" s="186">
        <f t="shared" si="0"/>
        <v>2</v>
      </c>
      <c r="G8" s="187"/>
      <c r="H8" s="132" t="s">
        <v>92</v>
      </c>
      <c r="J8" s="1">
        <v>7</v>
      </c>
      <c r="K8" s="45" t="s">
        <v>255</v>
      </c>
      <c r="L8" s="252">
        <f>COUNTIF($B$13:$I$22,"*U6 Red Wahroonga*")</f>
        <v>4</v>
      </c>
      <c r="N8" s="252"/>
      <c r="O8" s="35" t="s">
        <v>393</v>
      </c>
      <c r="P8" s="252">
        <f>COUNTIF($B$25:$G$33,"*Easts Wallaroos Under 8s*")</f>
        <v>4</v>
      </c>
      <c r="Q8" s="35" t="s">
        <v>444</v>
      </c>
      <c r="R8" s="252">
        <f>COUNTIF($A$25:$I$33,"*U9 South Coogee*")</f>
        <v>4</v>
      </c>
    </row>
    <row r="9" spans="1:18" ht="21.75" thickBot="1" x14ac:dyDescent="0.4">
      <c r="A9" s="232"/>
      <c r="B9" s="160">
        <f>SUM(B3:B8)</f>
        <v>9</v>
      </c>
      <c r="C9" s="160">
        <f>SUM(C3:C7)</f>
        <v>6</v>
      </c>
      <c r="D9" s="160">
        <f>SUM(D3:D8)</f>
        <v>7</v>
      </c>
      <c r="E9" s="161">
        <f>SUM(E3:E7)</f>
        <v>6</v>
      </c>
      <c r="F9" s="169">
        <f>SUM(F3:F7)</f>
        <v>28</v>
      </c>
      <c r="G9" s="188"/>
      <c r="H9" s="172"/>
      <c r="J9" s="1">
        <v>8</v>
      </c>
      <c r="K9" s="45" t="s">
        <v>256</v>
      </c>
      <c r="L9" s="252">
        <f>COUNTIF($B$13:$I$22,"*U6 Gold Wahroonga*")</f>
        <v>4</v>
      </c>
      <c r="N9" s="252"/>
      <c r="O9" s="35" t="s">
        <v>443</v>
      </c>
      <c r="P9" s="252">
        <f>COUNTIF($B$25:$G$33,"*U8 South Coogee*")</f>
        <v>4</v>
      </c>
      <c r="R9" s="252">
        <f>COUNTIF($A$25:$G$33,"*Q9*")</f>
        <v>0</v>
      </c>
    </row>
    <row r="10" spans="1:18" ht="21.75" thickBot="1" x14ac:dyDescent="0.4">
      <c r="A10" s="3"/>
      <c r="B10" s="7"/>
      <c r="C10" s="7"/>
      <c r="D10" s="7"/>
      <c r="E10" s="8"/>
      <c r="F10" s="9"/>
      <c r="J10" s="1">
        <v>9</v>
      </c>
      <c r="K10" s="32" t="s">
        <v>341</v>
      </c>
      <c r="L10" s="252">
        <f>COUNTIF($B$13:$I$22,"*U6 Ryde Rugby*")</f>
        <v>4</v>
      </c>
      <c r="P10" s="252">
        <f>COUNTIF($B$25:$G$33,"*O10*")</f>
        <v>0</v>
      </c>
      <c r="R10" s="252">
        <f>COUNTIF($A$25:$G$33,"*Q10*")</f>
        <v>0</v>
      </c>
    </row>
    <row r="11" spans="1:18" ht="16.5" thickBot="1" x14ac:dyDescent="0.3">
      <c r="P11" s="252"/>
      <c r="R11" s="252"/>
    </row>
    <row r="12" spans="1:18" ht="15.75" thickBot="1" x14ac:dyDescent="0.3">
      <c r="A12" s="123" t="s">
        <v>430</v>
      </c>
      <c r="B12" s="301" t="s">
        <v>431</v>
      </c>
      <c r="C12" s="302"/>
      <c r="D12" s="301" t="s">
        <v>432</v>
      </c>
      <c r="E12" s="302"/>
      <c r="F12" s="301" t="s">
        <v>433</v>
      </c>
      <c r="G12" s="302"/>
      <c r="H12" s="301" t="s">
        <v>434</v>
      </c>
      <c r="I12" s="302"/>
    </row>
    <row r="13" spans="1:18" ht="21" x14ac:dyDescent="0.35">
      <c r="A13" s="124">
        <v>0.375</v>
      </c>
      <c r="B13" s="45" t="s">
        <v>252</v>
      </c>
      <c r="C13" s="32" t="s">
        <v>310</v>
      </c>
      <c r="D13" s="45" t="s">
        <v>253</v>
      </c>
      <c r="E13" s="16" t="s">
        <v>202</v>
      </c>
      <c r="F13" s="45" t="s">
        <v>257</v>
      </c>
      <c r="G13" s="121" t="s">
        <v>399</v>
      </c>
      <c r="H13" s="45" t="s">
        <v>258</v>
      </c>
      <c r="I13" s="38" t="s">
        <v>349</v>
      </c>
    </row>
    <row r="14" spans="1:18" ht="21" x14ac:dyDescent="0.35">
      <c r="A14" s="125">
        <v>0.3888888888888889</v>
      </c>
      <c r="B14" s="45" t="s">
        <v>256</v>
      </c>
      <c r="C14" s="16" t="s">
        <v>203</v>
      </c>
      <c r="D14" s="45" t="s">
        <v>255</v>
      </c>
      <c r="E14" s="32" t="s">
        <v>341</v>
      </c>
      <c r="F14" s="45" t="s">
        <v>259</v>
      </c>
      <c r="G14" s="32" t="s">
        <v>311</v>
      </c>
      <c r="H14" s="45" t="s">
        <v>257</v>
      </c>
      <c r="I14" s="38" t="s">
        <v>349</v>
      </c>
    </row>
    <row r="15" spans="1:18" ht="21" x14ac:dyDescent="0.35">
      <c r="A15" s="125">
        <v>0.40277777777777773</v>
      </c>
      <c r="B15" s="45" t="s">
        <v>254</v>
      </c>
      <c r="C15" s="32" t="s">
        <v>310</v>
      </c>
      <c r="D15" s="45" t="s">
        <v>252</v>
      </c>
      <c r="E15" s="16" t="s">
        <v>202</v>
      </c>
      <c r="F15" s="45" t="s">
        <v>258</v>
      </c>
      <c r="G15" s="32" t="s">
        <v>311</v>
      </c>
      <c r="H15" s="45" t="s">
        <v>259</v>
      </c>
      <c r="I15" s="121" t="s">
        <v>399</v>
      </c>
    </row>
    <row r="16" spans="1:18" ht="21" x14ac:dyDescent="0.35">
      <c r="A16" s="125">
        <v>0.41666666666666669</v>
      </c>
      <c r="B16" s="45" t="s">
        <v>253</v>
      </c>
      <c r="C16" s="16" t="s">
        <v>203</v>
      </c>
      <c r="D16" s="45" t="s">
        <v>256</v>
      </c>
      <c r="E16" s="32" t="s">
        <v>341</v>
      </c>
      <c r="F16" s="45" t="s">
        <v>257</v>
      </c>
      <c r="G16" s="32" t="s">
        <v>311</v>
      </c>
      <c r="H16" s="45" t="s">
        <v>258</v>
      </c>
      <c r="I16" s="121" t="s">
        <v>399</v>
      </c>
    </row>
    <row r="17" spans="1:9" ht="21" x14ac:dyDescent="0.35">
      <c r="A17" s="125">
        <v>0.43055555555555558</v>
      </c>
      <c r="B17" s="45" t="s">
        <v>255</v>
      </c>
      <c r="C17" s="32" t="s">
        <v>310</v>
      </c>
      <c r="D17" s="45" t="s">
        <v>252</v>
      </c>
      <c r="E17" s="16" t="s">
        <v>203</v>
      </c>
      <c r="F17" s="45" t="s">
        <v>259</v>
      </c>
      <c r="G17" s="38" t="s">
        <v>349</v>
      </c>
      <c r="H17" s="45" t="s">
        <v>257</v>
      </c>
      <c r="I17" s="121" t="s">
        <v>399</v>
      </c>
    </row>
    <row r="18" spans="1:9" ht="21" x14ac:dyDescent="0.35">
      <c r="A18" s="125">
        <v>0.44444444444444442</v>
      </c>
      <c r="B18" s="45" t="s">
        <v>253</v>
      </c>
      <c r="C18" s="32" t="s">
        <v>341</v>
      </c>
      <c r="D18" s="45" t="s">
        <v>254</v>
      </c>
      <c r="E18" s="16" t="s">
        <v>202</v>
      </c>
      <c r="F18" s="45" t="s">
        <v>258</v>
      </c>
      <c r="G18" s="38" t="s">
        <v>349</v>
      </c>
      <c r="H18" s="45" t="s">
        <v>259</v>
      </c>
      <c r="I18" s="32" t="s">
        <v>311</v>
      </c>
    </row>
    <row r="19" spans="1:9" ht="23.25" x14ac:dyDescent="0.25">
      <c r="A19" s="126">
        <v>0.45833333333333331</v>
      </c>
      <c r="B19" s="309" t="s">
        <v>437</v>
      </c>
      <c r="C19" s="310"/>
      <c r="D19" s="310"/>
      <c r="E19" s="310"/>
      <c r="F19" s="310"/>
      <c r="G19" s="310"/>
      <c r="H19" s="310"/>
      <c r="I19" s="311"/>
    </row>
    <row r="20" spans="1:9" ht="21" x14ac:dyDescent="0.35">
      <c r="A20" s="125">
        <v>0.4861111111111111</v>
      </c>
      <c r="B20" s="45" t="s">
        <v>256</v>
      </c>
      <c r="C20" s="32" t="s">
        <v>310</v>
      </c>
      <c r="D20" s="45" t="s">
        <v>252</v>
      </c>
      <c r="E20" s="32" t="s">
        <v>341</v>
      </c>
      <c r="F20" s="45"/>
      <c r="G20" s="32"/>
      <c r="H20" s="12"/>
      <c r="I20" s="12"/>
    </row>
    <row r="21" spans="1:9" ht="21" x14ac:dyDescent="0.35">
      <c r="A21" s="125">
        <v>0.5</v>
      </c>
      <c r="B21" s="45" t="s">
        <v>255</v>
      </c>
      <c r="C21" s="16" t="s">
        <v>202</v>
      </c>
      <c r="D21" s="45" t="s">
        <v>254</v>
      </c>
      <c r="E21" s="16" t="s">
        <v>203</v>
      </c>
      <c r="F21" s="45"/>
      <c r="G21" s="32"/>
      <c r="H21" s="12"/>
      <c r="I21" s="12"/>
    </row>
    <row r="22" spans="1:9" ht="21" x14ac:dyDescent="0.35">
      <c r="A22" s="125">
        <v>0.51388888888888895</v>
      </c>
      <c r="B22" s="45" t="s">
        <v>253</v>
      </c>
      <c r="C22" s="45" t="s">
        <v>256</v>
      </c>
      <c r="D22" s="45" t="s">
        <v>254</v>
      </c>
      <c r="E22" s="45" t="s">
        <v>255</v>
      </c>
      <c r="F22" s="45"/>
      <c r="G22" s="38"/>
      <c r="H22" s="12"/>
      <c r="I22" s="12"/>
    </row>
    <row r="23" spans="1:9" ht="15.75" thickBot="1" x14ac:dyDescent="0.3"/>
    <row r="24" spans="1:9" ht="15.75" thickBot="1" x14ac:dyDescent="0.3">
      <c r="A24" s="123" t="s">
        <v>430</v>
      </c>
      <c r="B24" s="301" t="s">
        <v>435</v>
      </c>
      <c r="C24" s="302"/>
      <c r="D24" s="301" t="s">
        <v>436</v>
      </c>
      <c r="E24" s="302"/>
      <c r="F24" s="301" t="s">
        <v>459</v>
      </c>
      <c r="G24" s="302"/>
      <c r="H24" s="301" t="s">
        <v>460</v>
      </c>
      <c r="I24" s="302"/>
    </row>
    <row r="25" spans="1:9" ht="21" x14ac:dyDescent="0.35">
      <c r="A25" s="124">
        <v>0.375</v>
      </c>
      <c r="B25" s="12" t="s">
        <v>204</v>
      </c>
      <c r="C25" s="35" t="s">
        <v>443</v>
      </c>
      <c r="D25" s="45" t="s">
        <v>260</v>
      </c>
      <c r="E25" s="35" t="s">
        <v>393</v>
      </c>
      <c r="F25" s="45" t="s">
        <v>263</v>
      </c>
      <c r="G25" s="35" t="s">
        <v>444</v>
      </c>
      <c r="H25" s="45" t="s">
        <v>264</v>
      </c>
      <c r="I25" s="38" t="s">
        <v>355</v>
      </c>
    </row>
    <row r="26" spans="1:9" ht="21" x14ac:dyDescent="0.35">
      <c r="A26" s="125">
        <v>0.3888888888888889</v>
      </c>
      <c r="B26" s="45" t="s">
        <v>261</v>
      </c>
      <c r="C26" s="38" t="s">
        <v>354</v>
      </c>
      <c r="D26" s="45" t="s">
        <v>262</v>
      </c>
      <c r="E26" s="32" t="s">
        <v>312</v>
      </c>
      <c r="F26" s="38" t="s">
        <v>387</v>
      </c>
      <c r="G26" s="32" t="s">
        <v>313</v>
      </c>
      <c r="H26" s="46" t="s">
        <v>394</v>
      </c>
      <c r="I26" s="35" t="s">
        <v>444</v>
      </c>
    </row>
    <row r="27" spans="1:9" ht="21" x14ac:dyDescent="0.35">
      <c r="A27" s="125">
        <v>0.40277777777777773</v>
      </c>
      <c r="B27" s="12" t="s">
        <v>204</v>
      </c>
      <c r="C27" s="35" t="s">
        <v>393</v>
      </c>
      <c r="D27" s="45" t="s">
        <v>260</v>
      </c>
      <c r="E27" s="38" t="s">
        <v>354</v>
      </c>
      <c r="F27" s="45" t="s">
        <v>263</v>
      </c>
      <c r="G27" s="38" t="s">
        <v>355</v>
      </c>
      <c r="H27" s="45" t="s">
        <v>264</v>
      </c>
      <c r="I27" s="32" t="s">
        <v>313</v>
      </c>
    </row>
    <row r="28" spans="1:9" ht="21" x14ac:dyDescent="0.35">
      <c r="A28" s="125">
        <v>0.41666666666666669</v>
      </c>
      <c r="B28" s="45" t="s">
        <v>261</v>
      </c>
      <c r="C28" s="32" t="s">
        <v>312</v>
      </c>
      <c r="D28" s="45" t="s">
        <v>262</v>
      </c>
      <c r="E28" s="35" t="s">
        <v>443</v>
      </c>
      <c r="F28" s="38" t="s">
        <v>387</v>
      </c>
      <c r="G28" s="35" t="s">
        <v>444</v>
      </c>
      <c r="H28" s="45" t="s">
        <v>263</v>
      </c>
      <c r="I28" s="32" t="s">
        <v>313</v>
      </c>
    </row>
    <row r="29" spans="1:9" ht="21" x14ac:dyDescent="0.35">
      <c r="A29" s="125">
        <v>0.43055555555555558</v>
      </c>
      <c r="B29" s="12" t="s">
        <v>204</v>
      </c>
      <c r="C29" s="38" t="s">
        <v>354</v>
      </c>
      <c r="D29" s="45" t="s">
        <v>260</v>
      </c>
      <c r="E29" s="32" t="s">
        <v>312</v>
      </c>
      <c r="F29" s="46" t="s">
        <v>394</v>
      </c>
      <c r="G29" s="38" t="s">
        <v>355</v>
      </c>
      <c r="H29" s="45" t="s">
        <v>264</v>
      </c>
      <c r="I29" s="35" t="s">
        <v>444</v>
      </c>
    </row>
    <row r="30" spans="1:9" ht="21" x14ac:dyDescent="0.35">
      <c r="A30" s="125">
        <v>0.44444444444444442</v>
      </c>
      <c r="B30" s="45" t="s">
        <v>261</v>
      </c>
      <c r="C30" s="35" t="s">
        <v>443</v>
      </c>
      <c r="D30" s="45" t="s">
        <v>262</v>
      </c>
      <c r="E30" s="35" t="s">
        <v>393</v>
      </c>
      <c r="F30" s="38" t="s">
        <v>387</v>
      </c>
      <c r="G30" s="38" t="s">
        <v>355</v>
      </c>
      <c r="H30" s="46" t="s">
        <v>394</v>
      </c>
      <c r="I30" s="32" t="s">
        <v>313</v>
      </c>
    </row>
    <row r="31" spans="1:9" ht="26.25" x14ac:dyDescent="0.25">
      <c r="A31" s="125">
        <v>0.45833333333333331</v>
      </c>
      <c r="B31" s="303" t="s">
        <v>437</v>
      </c>
      <c r="C31" s="304"/>
      <c r="D31" s="304"/>
      <c r="E31" s="304"/>
      <c r="F31" s="304"/>
      <c r="G31" s="304"/>
      <c r="H31" s="304"/>
      <c r="I31" s="305"/>
    </row>
    <row r="32" spans="1:9" ht="21" x14ac:dyDescent="0.35">
      <c r="A32" s="125">
        <v>0.4861111111111111</v>
      </c>
      <c r="B32" s="12" t="s">
        <v>204</v>
      </c>
      <c r="C32" s="32" t="s">
        <v>312</v>
      </c>
      <c r="D32" s="45" t="s">
        <v>260</v>
      </c>
      <c r="E32" s="35" t="s">
        <v>443</v>
      </c>
      <c r="F32" s="38" t="s">
        <v>387</v>
      </c>
      <c r="G32" s="45" t="s">
        <v>263</v>
      </c>
      <c r="H32" s="46" t="s">
        <v>394</v>
      </c>
      <c r="I32" s="45" t="s">
        <v>264</v>
      </c>
    </row>
    <row r="33" spans="1:9" ht="21" x14ac:dyDescent="0.35">
      <c r="A33" s="125">
        <v>0.5</v>
      </c>
      <c r="B33" s="45" t="s">
        <v>261</v>
      </c>
      <c r="C33" s="35" t="s">
        <v>393</v>
      </c>
      <c r="D33" s="45" t="s">
        <v>262</v>
      </c>
      <c r="E33" s="38" t="s">
        <v>354</v>
      </c>
      <c r="F33" s="45"/>
      <c r="G33" s="32"/>
      <c r="H33" s="45"/>
      <c r="I33" s="32"/>
    </row>
  </sheetData>
  <mergeCells count="10">
    <mergeCell ref="B24:C24"/>
    <mergeCell ref="D24:E24"/>
    <mergeCell ref="F24:G24"/>
    <mergeCell ref="H24:I24"/>
    <mergeCell ref="B31:I31"/>
    <mergeCell ref="B12:C12"/>
    <mergeCell ref="D12:E12"/>
    <mergeCell ref="F12:G12"/>
    <mergeCell ref="H12:I12"/>
    <mergeCell ref="B19:I19"/>
  </mergeCells>
  <conditionalFormatting sqref="H20:I21">
    <cfRule type="duplicateValues" dxfId="968" priority="1051"/>
    <cfRule type="containsBlanks" dxfId="967" priority="1052">
      <formula>LEN(TRIM(H20))=0</formula>
    </cfRule>
  </conditionalFormatting>
  <conditionalFormatting sqref="B31">
    <cfRule type="duplicateValues" dxfId="966" priority="1067"/>
  </conditionalFormatting>
  <conditionalFormatting sqref="H22:I22">
    <cfRule type="duplicateValues" dxfId="965" priority="997"/>
    <cfRule type="containsBlanks" dxfId="964" priority="998">
      <formula>LEN(TRIM(H22))=0</formula>
    </cfRule>
  </conditionalFormatting>
  <conditionalFormatting sqref="Q5 M6 K10 O7">
    <cfRule type="duplicateValues" dxfId="963" priority="777"/>
    <cfRule type="containsBlanks" dxfId="962" priority="778">
      <formula>LEN(TRIM(K5))=0</formula>
    </cfRule>
  </conditionalFormatting>
  <conditionalFormatting sqref="Q6:Q7">
    <cfRule type="duplicateValues" dxfId="961" priority="1550"/>
    <cfRule type="containsBlanks" dxfId="960" priority="1551">
      <formula>LEN(TRIM(Q6))=0</formula>
    </cfRule>
  </conditionalFormatting>
  <conditionalFormatting sqref="Q3:Q4 M3:M5 O4:O6 K5:K9">
    <cfRule type="duplicateValues" dxfId="959" priority="1552"/>
    <cfRule type="containsBlanks" dxfId="958" priority="1553">
      <formula>LEN(TRIM(K3))=0</formula>
    </cfRule>
  </conditionalFormatting>
  <conditionalFormatting sqref="K3:K4 O3">
    <cfRule type="duplicateValues" dxfId="957" priority="1572"/>
    <cfRule type="containsBlanks" dxfId="956" priority="1573">
      <formula>LEN(TRIM(K3))=0</formula>
    </cfRule>
  </conditionalFormatting>
  <conditionalFormatting sqref="K2 M2 O2 Q2">
    <cfRule type="duplicateValues" dxfId="955" priority="1574"/>
    <cfRule type="containsBlanks" dxfId="954" priority="1575">
      <formula>LEN(TRIM(K2))=0</formula>
    </cfRule>
  </conditionalFormatting>
  <conditionalFormatting sqref="B13">
    <cfRule type="duplicateValues" dxfId="953" priority="641"/>
    <cfRule type="containsBlanks" dxfId="952" priority="642">
      <formula>LEN(TRIM(B13))=0</formula>
    </cfRule>
  </conditionalFormatting>
  <conditionalFormatting sqref="C13">
    <cfRule type="duplicateValues" dxfId="951" priority="639"/>
    <cfRule type="containsBlanks" dxfId="950" priority="640">
      <formula>LEN(TRIM(C13))=0</formula>
    </cfRule>
  </conditionalFormatting>
  <conditionalFormatting sqref="D13">
    <cfRule type="duplicateValues" dxfId="949" priority="637"/>
    <cfRule type="containsBlanks" dxfId="948" priority="638">
      <formula>LEN(TRIM(D13))=0</formula>
    </cfRule>
  </conditionalFormatting>
  <conditionalFormatting sqref="E13">
    <cfRule type="duplicateValues" dxfId="947" priority="635"/>
    <cfRule type="containsBlanks" dxfId="946" priority="636">
      <formula>LEN(TRIM(E13))=0</formula>
    </cfRule>
  </conditionalFormatting>
  <conditionalFormatting sqref="B14">
    <cfRule type="duplicateValues" dxfId="945" priority="633"/>
    <cfRule type="containsBlanks" dxfId="944" priority="634">
      <formula>LEN(TRIM(B14))=0</formula>
    </cfRule>
  </conditionalFormatting>
  <conditionalFormatting sqref="C14">
    <cfRule type="duplicateValues" dxfId="943" priority="631"/>
    <cfRule type="containsBlanks" dxfId="942" priority="632">
      <formula>LEN(TRIM(C14))=0</formula>
    </cfRule>
  </conditionalFormatting>
  <conditionalFormatting sqref="D14">
    <cfRule type="duplicateValues" dxfId="941" priority="629"/>
    <cfRule type="containsBlanks" dxfId="940" priority="630">
      <formula>LEN(TRIM(D14))=0</formula>
    </cfRule>
  </conditionalFormatting>
  <conditionalFormatting sqref="E14">
    <cfRule type="duplicateValues" dxfId="939" priority="627"/>
    <cfRule type="containsBlanks" dxfId="938" priority="628">
      <formula>LEN(TRIM(E14))=0</formula>
    </cfRule>
  </conditionalFormatting>
  <conditionalFormatting sqref="B15">
    <cfRule type="duplicateValues" dxfId="937" priority="625"/>
    <cfRule type="containsBlanks" dxfId="936" priority="626">
      <formula>LEN(TRIM(B15))=0</formula>
    </cfRule>
  </conditionalFormatting>
  <conditionalFormatting sqref="C15">
    <cfRule type="duplicateValues" dxfId="935" priority="623"/>
    <cfRule type="containsBlanks" dxfId="934" priority="624">
      <formula>LEN(TRIM(C15))=0</formula>
    </cfRule>
  </conditionalFormatting>
  <conditionalFormatting sqref="D15">
    <cfRule type="duplicateValues" dxfId="933" priority="621"/>
    <cfRule type="containsBlanks" dxfId="932" priority="622">
      <formula>LEN(TRIM(D15))=0</formula>
    </cfRule>
  </conditionalFormatting>
  <conditionalFormatting sqref="E15">
    <cfRule type="duplicateValues" dxfId="931" priority="619"/>
    <cfRule type="containsBlanks" dxfId="930" priority="620">
      <formula>LEN(TRIM(E15))=0</formula>
    </cfRule>
  </conditionalFormatting>
  <conditionalFormatting sqref="B16">
    <cfRule type="duplicateValues" dxfId="929" priority="617"/>
    <cfRule type="containsBlanks" dxfId="928" priority="618">
      <formula>LEN(TRIM(B16))=0</formula>
    </cfRule>
  </conditionalFormatting>
  <conditionalFormatting sqref="C16">
    <cfRule type="duplicateValues" dxfId="927" priority="615"/>
    <cfRule type="containsBlanks" dxfId="926" priority="616">
      <formula>LEN(TRIM(C16))=0</formula>
    </cfRule>
  </conditionalFormatting>
  <conditionalFormatting sqref="D16">
    <cfRule type="duplicateValues" dxfId="925" priority="613"/>
    <cfRule type="containsBlanks" dxfId="924" priority="614">
      <formula>LEN(TRIM(D16))=0</formula>
    </cfRule>
  </conditionalFormatting>
  <conditionalFormatting sqref="E16">
    <cfRule type="duplicateValues" dxfId="923" priority="611"/>
    <cfRule type="containsBlanks" dxfId="922" priority="612">
      <formula>LEN(TRIM(E16))=0</formula>
    </cfRule>
  </conditionalFormatting>
  <conditionalFormatting sqref="B17">
    <cfRule type="duplicateValues" dxfId="921" priority="609"/>
    <cfRule type="containsBlanks" dxfId="920" priority="610">
      <formula>LEN(TRIM(B17))=0</formula>
    </cfRule>
  </conditionalFormatting>
  <conditionalFormatting sqref="C17">
    <cfRule type="duplicateValues" dxfId="919" priority="607"/>
    <cfRule type="containsBlanks" dxfId="918" priority="608">
      <formula>LEN(TRIM(C17))=0</formula>
    </cfRule>
  </conditionalFormatting>
  <conditionalFormatting sqref="D17">
    <cfRule type="duplicateValues" dxfId="917" priority="605"/>
    <cfRule type="containsBlanks" dxfId="916" priority="606">
      <formula>LEN(TRIM(D17))=0</formula>
    </cfRule>
  </conditionalFormatting>
  <conditionalFormatting sqref="E17">
    <cfRule type="duplicateValues" dxfId="915" priority="603"/>
    <cfRule type="containsBlanks" dxfId="914" priority="604">
      <formula>LEN(TRIM(E17))=0</formula>
    </cfRule>
  </conditionalFormatting>
  <conditionalFormatting sqref="B18">
    <cfRule type="duplicateValues" dxfId="913" priority="601"/>
    <cfRule type="containsBlanks" dxfId="912" priority="602">
      <formula>LEN(TRIM(B18))=0</formula>
    </cfRule>
  </conditionalFormatting>
  <conditionalFormatting sqref="C18">
    <cfRule type="duplicateValues" dxfId="911" priority="599"/>
    <cfRule type="containsBlanks" dxfId="910" priority="600">
      <formula>LEN(TRIM(C18))=0</formula>
    </cfRule>
  </conditionalFormatting>
  <conditionalFormatting sqref="D18">
    <cfRule type="duplicateValues" dxfId="909" priority="597"/>
    <cfRule type="containsBlanks" dxfId="908" priority="598">
      <formula>LEN(TRIM(D18))=0</formula>
    </cfRule>
  </conditionalFormatting>
  <conditionalFormatting sqref="E18">
    <cfRule type="duplicateValues" dxfId="907" priority="595"/>
    <cfRule type="containsBlanks" dxfId="906" priority="596">
      <formula>LEN(TRIM(E18))=0</formula>
    </cfRule>
  </conditionalFormatting>
  <conditionalFormatting sqref="B20">
    <cfRule type="duplicateValues" dxfId="905" priority="593"/>
    <cfRule type="containsBlanks" dxfId="904" priority="594">
      <formula>LEN(TRIM(B20))=0</formula>
    </cfRule>
  </conditionalFormatting>
  <conditionalFormatting sqref="C20">
    <cfRule type="duplicateValues" dxfId="903" priority="591"/>
    <cfRule type="containsBlanks" dxfId="902" priority="592">
      <formula>LEN(TRIM(C20))=0</formula>
    </cfRule>
  </conditionalFormatting>
  <conditionalFormatting sqref="D20">
    <cfRule type="duplicateValues" dxfId="901" priority="589"/>
    <cfRule type="containsBlanks" dxfId="900" priority="590">
      <formula>LEN(TRIM(D20))=0</formula>
    </cfRule>
  </conditionalFormatting>
  <conditionalFormatting sqref="E20">
    <cfRule type="duplicateValues" dxfId="899" priority="587"/>
    <cfRule type="containsBlanks" dxfId="898" priority="588">
      <formula>LEN(TRIM(E20))=0</formula>
    </cfRule>
  </conditionalFormatting>
  <conditionalFormatting sqref="B21">
    <cfRule type="duplicateValues" dxfId="897" priority="585"/>
    <cfRule type="containsBlanks" dxfId="896" priority="586">
      <formula>LEN(TRIM(B21))=0</formula>
    </cfRule>
  </conditionalFormatting>
  <conditionalFormatting sqref="C21">
    <cfRule type="duplicateValues" dxfId="895" priority="583"/>
    <cfRule type="containsBlanks" dxfId="894" priority="584">
      <formula>LEN(TRIM(C21))=0</formula>
    </cfRule>
  </conditionalFormatting>
  <conditionalFormatting sqref="D21">
    <cfRule type="duplicateValues" dxfId="893" priority="581"/>
    <cfRule type="containsBlanks" dxfId="892" priority="582">
      <formula>LEN(TRIM(D21))=0</formula>
    </cfRule>
  </conditionalFormatting>
  <conditionalFormatting sqref="E21">
    <cfRule type="duplicateValues" dxfId="891" priority="579"/>
    <cfRule type="containsBlanks" dxfId="890" priority="580">
      <formula>LEN(TRIM(E21))=0</formula>
    </cfRule>
  </conditionalFormatting>
  <conditionalFormatting sqref="B22">
    <cfRule type="duplicateValues" dxfId="889" priority="571"/>
    <cfRule type="containsBlanks" dxfId="888" priority="572">
      <formula>LEN(TRIM(B22))=0</formula>
    </cfRule>
  </conditionalFormatting>
  <conditionalFormatting sqref="C22">
    <cfRule type="duplicateValues" dxfId="887" priority="569"/>
    <cfRule type="containsBlanks" dxfId="886" priority="570">
      <formula>LEN(TRIM(C22))=0</formula>
    </cfRule>
  </conditionalFormatting>
  <conditionalFormatting sqref="D22">
    <cfRule type="duplicateValues" dxfId="885" priority="567"/>
    <cfRule type="containsBlanks" dxfId="884" priority="568">
      <formula>LEN(TRIM(D22))=0</formula>
    </cfRule>
  </conditionalFormatting>
  <conditionalFormatting sqref="E22">
    <cfRule type="duplicateValues" dxfId="883" priority="565"/>
    <cfRule type="containsBlanks" dxfId="882" priority="566">
      <formula>LEN(TRIM(E22))=0</formula>
    </cfRule>
  </conditionalFormatting>
  <conditionalFormatting sqref="F20">
    <cfRule type="duplicateValues" dxfId="881" priority="499"/>
    <cfRule type="containsBlanks" dxfId="880" priority="500">
      <formula>LEN(TRIM(F20))=0</formula>
    </cfRule>
  </conditionalFormatting>
  <conditionalFormatting sqref="F20">
    <cfRule type="duplicateValues" dxfId="879" priority="501"/>
    <cfRule type="containsBlanks" dxfId="878" priority="502">
      <formula>LEN(TRIM(F20))=0</formula>
    </cfRule>
  </conditionalFormatting>
  <conditionalFormatting sqref="G20:G21">
    <cfRule type="duplicateValues" dxfId="877" priority="497"/>
    <cfRule type="containsBlanks" dxfId="876" priority="498">
      <formula>LEN(TRIM(G20))=0</formula>
    </cfRule>
  </conditionalFormatting>
  <conditionalFormatting sqref="F21">
    <cfRule type="duplicateValues" dxfId="875" priority="495"/>
    <cfRule type="containsBlanks" dxfId="874" priority="496">
      <formula>LEN(TRIM(F21))=0</formula>
    </cfRule>
  </conditionalFormatting>
  <conditionalFormatting sqref="F22">
    <cfRule type="duplicateValues" dxfId="873" priority="493"/>
    <cfRule type="containsBlanks" dxfId="872" priority="494">
      <formula>LEN(TRIM(F22))=0</formula>
    </cfRule>
  </conditionalFormatting>
  <conditionalFormatting sqref="G22">
    <cfRule type="duplicateValues" dxfId="871" priority="491"/>
    <cfRule type="containsBlanks" dxfId="870" priority="492">
      <formula>LEN(TRIM(G22))=0</formula>
    </cfRule>
  </conditionalFormatting>
  <conditionalFormatting sqref="F13">
    <cfRule type="duplicateValues" dxfId="869" priority="487"/>
    <cfRule type="containsBlanks" dxfId="868" priority="488">
      <formula>LEN(TRIM(F13))=0</formula>
    </cfRule>
  </conditionalFormatting>
  <conditionalFormatting sqref="F13">
    <cfRule type="duplicateValues" dxfId="867" priority="489"/>
    <cfRule type="containsBlanks" dxfId="866" priority="490">
      <formula>LEN(TRIM(F13))=0</formula>
    </cfRule>
  </conditionalFormatting>
  <conditionalFormatting sqref="H13">
    <cfRule type="duplicateValues" dxfId="865" priority="485"/>
    <cfRule type="containsBlanks" dxfId="864" priority="486">
      <formula>LEN(TRIM(H13))=0</formula>
    </cfRule>
  </conditionalFormatting>
  <conditionalFormatting sqref="I13">
    <cfRule type="duplicateValues" dxfId="863" priority="483"/>
    <cfRule type="containsBlanks" dxfId="862" priority="484">
      <formula>LEN(TRIM(I13))=0</formula>
    </cfRule>
  </conditionalFormatting>
  <conditionalFormatting sqref="F14">
    <cfRule type="duplicateValues" dxfId="861" priority="481"/>
    <cfRule type="containsBlanks" dxfId="860" priority="482">
      <formula>LEN(TRIM(F14))=0</formula>
    </cfRule>
  </conditionalFormatting>
  <conditionalFormatting sqref="G14">
    <cfRule type="duplicateValues" dxfId="859" priority="479"/>
    <cfRule type="containsBlanks" dxfId="858" priority="480">
      <formula>LEN(TRIM(G14))=0</formula>
    </cfRule>
  </conditionalFormatting>
  <conditionalFormatting sqref="H14">
    <cfRule type="duplicateValues" dxfId="857" priority="475"/>
    <cfRule type="containsBlanks" dxfId="856" priority="476">
      <formula>LEN(TRIM(H14))=0</formula>
    </cfRule>
  </conditionalFormatting>
  <conditionalFormatting sqref="H14">
    <cfRule type="duplicateValues" dxfId="855" priority="477"/>
    <cfRule type="containsBlanks" dxfId="854" priority="478">
      <formula>LEN(TRIM(H14))=0</formula>
    </cfRule>
  </conditionalFormatting>
  <conditionalFormatting sqref="I14">
    <cfRule type="duplicateValues" dxfId="853" priority="473"/>
    <cfRule type="containsBlanks" dxfId="852" priority="474">
      <formula>LEN(TRIM(I14))=0</formula>
    </cfRule>
  </conditionalFormatting>
  <conditionalFormatting sqref="F15">
    <cfRule type="duplicateValues" dxfId="851" priority="471"/>
    <cfRule type="containsBlanks" dxfId="850" priority="472">
      <formula>LEN(TRIM(F15))=0</formula>
    </cfRule>
  </conditionalFormatting>
  <conditionalFormatting sqref="G15">
    <cfRule type="duplicateValues" dxfId="849" priority="469"/>
    <cfRule type="containsBlanks" dxfId="848" priority="470">
      <formula>LEN(TRIM(G15))=0</formula>
    </cfRule>
  </conditionalFormatting>
  <conditionalFormatting sqref="H15">
    <cfRule type="duplicateValues" dxfId="847" priority="467"/>
    <cfRule type="containsBlanks" dxfId="846" priority="468">
      <formula>LEN(TRIM(H15))=0</formula>
    </cfRule>
  </conditionalFormatting>
  <conditionalFormatting sqref="F16">
    <cfRule type="duplicateValues" dxfId="845" priority="463"/>
    <cfRule type="containsBlanks" dxfId="844" priority="464">
      <formula>LEN(TRIM(F16))=0</formula>
    </cfRule>
  </conditionalFormatting>
  <conditionalFormatting sqref="F16">
    <cfRule type="duplicateValues" dxfId="843" priority="465"/>
    <cfRule type="containsBlanks" dxfId="842" priority="466">
      <formula>LEN(TRIM(F16))=0</formula>
    </cfRule>
  </conditionalFormatting>
  <conditionalFormatting sqref="G16">
    <cfRule type="duplicateValues" dxfId="841" priority="461"/>
    <cfRule type="containsBlanks" dxfId="840" priority="462">
      <formula>LEN(TRIM(G16))=0</formula>
    </cfRule>
  </conditionalFormatting>
  <conditionalFormatting sqref="H16">
    <cfRule type="duplicateValues" dxfId="839" priority="459"/>
    <cfRule type="containsBlanks" dxfId="838" priority="460">
      <formula>LEN(TRIM(H16))=0</formula>
    </cfRule>
  </conditionalFormatting>
  <conditionalFormatting sqref="F17">
    <cfRule type="duplicateValues" dxfId="837" priority="457"/>
    <cfRule type="containsBlanks" dxfId="836" priority="458">
      <formula>LEN(TRIM(F17))=0</formula>
    </cfRule>
  </conditionalFormatting>
  <conditionalFormatting sqref="G17">
    <cfRule type="duplicateValues" dxfId="835" priority="455"/>
    <cfRule type="containsBlanks" dxfId="834" priority="456">
      <formula>LEN(TRIM(G17))=0</formula>
    </cfRule>
  </conditionalFormatting>
  <conditionalFormatting sqref="H17">
    <cfRule type="duplicateValues" dxfId="833" priority="451"/>
    <cfRule type="containsBlanks" dxfId="832" priority="452">
      <formula>LEN(TRIM(H17))=0</formula>
    </cfRule>
  </conditionalFormatting>
  <conditionalFormatting sqref="H17">
    <cfRule type="duplicateValues" dxfId="831" priority="453"/>
    <cfRule type="containsBlanks" dxfId="830" priority="454">
      <formula>LEN(TRIM(H17))=0</formula>
    </cfRule>
  </conditionalFormatting>
  <conditionalFormatting sqref="F18">
    <cfRule type="duplicateValues" dxfId="829" priority="449"/>
    <cfRule type="containsBlanks" dxfId="828" priority="450">
      <formula>LEN(TRIM(F18))=0</formula>
    </cfRule>
  </conditionalFormatting>
  <conditionalFormatting sqref="G18">
    <cfRule type="duplicateValues" dxfId="827" priority="447"/>
    <cfRule type="containsBlanks" dxfId="826" priority="448">
      <formula>LEN(TRIM(G18))=0</formula>
    </cfRule>
  </conditionalFormatting>
  <conditionalFormatting sqref="H18">
    <cfRule type="duplicateValues" dxfId="825" priority="445"/>
    <cfRule type="containsBlanks" dxfId="824" priority="446">
      <formula>LEN(TRIM(H18))=0</formula>
    </cfRule>
  </conditionalFormatting>
  <conditionalFormatting sqref="I18">
    <cfRule type="duplicateValues" dxfId="823" priority="443"/>
    <cfRule type="containsBlanks" dxfId="822" priority="444">
      <formula>LEN(TRIM(I18))=0</formula>
    </cfRule>
  </conditionalFormatting>
  <conditionalFormatting sqref="B25">
    <cfRule type="duplicateValues" dxfId="821" priority="389"/>
    <cfRule type="containsBlanks" dxfId="820" priority="390">
      <formula>LEN(TRIM(B25))=0</formula>
    </cfRule>
  </conditionalFormatting>
  <conditionalFormatting sqref="B25">
    <cfRule type="duplicateValues" dxfId="819" priority="387"/>
    <cfRule type="containsBlanks" dxfId="818" priority="388">
      <formula>LEN(TRIM(B25))=0</formula>
    </cfRule>
  </conditionalFormatting>
  <conditionalFormatting sqref="D25">
    <cfRule type="duplicateValues" dxfId="817" priority="383"/>
    <cfRule type="containsBlanks" dxfId="816" priority="384">
      <formula>LEN(TRIM(D25))=0</formula>
    </cfRule>
  </conditionalFormatting>
  <conditionalFormatting sqref="D25">
    <cfRule type="duplicateValues" dxfId="815" priority="385"/>
    <cfRule type="containsBlanks" dxfId="814" priority="386">
      <formula>LEN(TRIM(D25))=0</formula>
    </cfRule>
  </conditionalFormatting>
  <conditionalFormatting sqref="B26">
    <cfRule type="duplicateValues" dxfId="813" priority="381"/>
    <cfRule type="containsBlanks" dxfId="812" priority="382">
      <formula>LEN(TRIM(B26))=0</formula>
    </cfRule>
  </conditionalFormatting>
  <conditionalFormatting sqref="C26">
    <cfRule type="duplicateValues" dxfId="811" priority="379"/>
    <cfRule type="containsBlanks" dxfId="810" priority="380">
      <formula>LEN(TRIM(C26))=0</formula>
    </cfRule>
  </conditionalFormatting>
  <conditionalFormatting sqref="D26">
    <cfRule type="duplicateValues" dxfId="809" priority="377"/>
    <cfRule type="containsBlanks" dxfId="808" priority="378">
      <formula>LEN(TRIM(D26))=0</formula>
    </cfRule>
  </conditionalFormatting>
  <conditionalFormatting sqref="E26">
    <cfRule type="duplicateValues" dxfId="807" priority="375"/>
    <cfRule type="containsBlanks" dxfId="806" priority="376">
      <formula>LEN(TRIM(E26))=0</formula>
    </cfRule>
  </conditionalFormatting>
  <conditionalFormatting sqref="B27">
    <cfRule type="duplicateValues" dxfId="805" priority="373"/>
    <cfRule type="containsBlanks" dxfId="804" priority="374">
      <formula>LEN(TRIM(B27))=0</formula>
    </cfRule>
  </conditionalFormatting>
  <conditionalFormatting sqref="B27">
    <cfRule type="duplicateValues" dxfId="803" priority="371"/>
    <cfRule type="containsBlanks" dxfId="802" priority="372">
      <formula>LEN(TRIM(B27))=0</formula>
    </cfRule>
  </conditionalFormatting>
  <conditionalFormatting sqref="D27">
    <cfRule type="duplicateValues" dxfId="801" priority="367"/>
    <cfRule type="containsBlanks" dxfId="800" priority="368">
      <formula>LEN(TRIM(D27))=0</formula>
    </cfRule>
  </conditionalFormatting>
  <conditionalFormatting sqref="D27">
    <cfRule type="duplicateValues" dxfId="799" priority="369"/>
    <cfRule type="containsBlanks" dxfId="798" priority="370">
      <formula>LEN(TRIM(D27))=0</formula>
    </cfRule>
  </conditionalFormatting>
  <conditionalFormatting sqref="E27">
    <cfRule type="duplicateValues" dxfId="797" priority="365"/>
    <cfRule type="containsBlanks" dxfId="796" priority="366">
      <formula>LEN(TRIM(E27))=0</formula>
    </cfRule>
  </conditionalFormatting>
  <conditionalFormatting sqref="B28">
    <cfRule type="duplicateValues" dxfId="795" priority="363"/>
    <cfRule type="containsBlanks" dxfId="794" priority="364">
      <formula>LEN(TRIM(B28))=0</formula>
    </cfRule>
  </conditionalFormatting>
  <conditionalFormatting sqref="C28">
    <cfRule type="duplicateValues" dxfId="793" priority="361"/>
    <cfRule type="containsBlanks" dxfId="792" priority="362">
      <formula>LEN(TRIM(C28))=0</formula>
    </cfRule>
  </conditionalFormatting>
  <conditionalFormatting sqref="D28">
    <cfRule type="duplicateValues" dxfId="791" priority="359"/>
    <cfRule type="containsBlanks" dxfId="790" priority="360">
      <formula>LEN(TRIM(D28))=0</formula>
    </cfRule>
  </conditionalFormatting>
  <conditionalFormatting sqref="B29">
    <cfRule type="duplicateValues" dxfId="789" priority="357"/>
    <cfRule type="containsBlanks" dxfId="788" priority="358">
      <formula>LEN(TRIM(B29))=0</formula>
    </cfRule>
  </conditionalFormatting>
  <conditionalFormatting sqref="B29">
    <cfRule type="duplicateValues" dxfId="787" priority="355"/>
    <cfRule type="containsBlanks" dxfId="786" priority="356">
      <formula>LEN(TRIM(B29))=0</formula>
    </cfRule>
  </conditionalFormatting>
  <conditionalFormatting sqref="C29">
    <cfRule type="duplicateValues" dxfId="785" priority="353"/>
    <cfRule type="containsBlanks" dxfId="784" priority="354">
      <formula>LEN(TRIM(C29))=0</formula>
    </cfRule>
  </conditionalFormatting>
  <conditionalFormatting sqref="D29">
    <cfRule type="duplicateValues" dxfId="783" priority="349"/>
    <cfRule type="containsBlanks" dxfId="782" priority="350">
      <formula>LEN(TRIM(D29))=0</formula>
    </cfRule>
  </conditionalFormatting>
  <conditionalFormatting sqref="D29">
    <cfRule type="duplicateValues" dxfId="781" priority="351"/>
    <cfRule type="containsBlanks" dxfId="780" priority="352">
      <formula>LEN(TRIM(D29))=0</formula>
    </cfRule>
  </conditionalFormatting>
  <conditionalFormatting sqref="E29">
    <cfRule type="duplicateValues" dxfId="779" priority="347"/>
    <cfRule type="containsBlanks" dxfId="778" priority="348">
      <formula>LEN(TRIM(E29))=0</formula>
    </cfRule>
  </conditionalFormatting>
  <conditionalFormatting sqref="B30">
    <cfRule type="duplicateValues" dxfId="777" priority="345"/>
    <cfRule type="containsBlanks" dxfId="776" priority="346">
      <formula>LEN(TRIM(B30))=0</formula>
    </cfRule>
  </conditionalFormatting>
  <conditionalFormatting sqref="D30">
    <cfRule type="duplicateValues" dxfId="775" priority="343"/>
    <cfRule type="containsBlanks" dxfId="774" priority="344">
      <formula>LEN(TRIM(D30))=0</formula>
    </cfRule>
  </conditionalFormatting>
  <conditionalFormatting sqref="B32">
    <cfRule type="duplicateValues" dxfId="773" priority="341"/>
    <cfRule type="containsBlanks" dxfId="772" priority="342">
      <formula>LEN(TRIM(B32))=0</formula>
    </cfRule>
  </conditionalFormatting>
  <conditionalFormatting sqref="B32">
    <cfRule type="duplicateValues" dxfId="771" priority="339"/>
    <cfRule type="containsBlanks" dxfId="770" priority="340">
      <formula>LEN(TRIM(B32))=0</formula>
    </cfRule>
  </conditionalFormatting>
  <conditionalFormatting sqref="C32">
    <cfRule type="duplicateValues" dxfId="769" priority="337"/>
    <cfRule type="containsBlanks" dxfId="768" priority="338">
      <formula>LEN(TRIM(C32))=0</formula>
    </cfRule>
  </conditionalFormatting>
  <conditionalFormatting sqref="D32">
    <cfRule type="duplicateValues" dxfId="767" priority="333"/>
    <cfRule type="containsBlanks" dxfId="766" priority="334">
      <formula>LEN(TRIM(D32))=0</formula>
    </cfRule>
  </conditionalFormatting>
  <conditionalFormatting sqref="D32">
    <cfRule type="duplicateValues" dxfId="765" priority="335"/>
    <cfRule type="containsBlanks" dxfId="764" priority="336">
      <formula>LEN(TRIM(D32))=0</formula>
    </cfRule>
  </conditionalFormatting>
  <conditionalFormatting sqref="B33">
    <cfRule type="duplicateValues" dxfId="763" priority="331"/>
    <cfRule type="containsBlanks" dxfId="762" priority="332">
      <formula>LEN(TRIM(B33))=0</formula>
    </cfRule>
  </conditionalFormatting>
  <conditionalFormatting sqref="D33">
    <cfRule type="duplicateValues" dxfId="761" priority="329"/>
    <cfRule type="containsBlanks" dxfId="760" priority="330">
      <formula>LEN(TRIM(D33))=0</formula>
    </cfRule>
  </conditionalFormatting>
  <conditionalFormatting sqref="E33">
    <cfRule type="duplicateValues" dxfId="759" priority="327"/>
    <cfRule type="containsBlanks" dxfId="758" priority="328">
      <formula>LEN(TRIM(E33))=0</formula>
    </cfRule>
  </conditionalFormatting>
  <conditionalFormatting sqref="F33">
    <cfRule type="duplicateValues" dxfId="757" priority="225"/>
    <cfRule type="containsBlanks" dxfId="756" priority="226">
      <formula>LEN(TRIM(F33))=0</formula>
    </cfRule>
  </conditionalFormatting>
  <conditionalFormatting sqref="F33">
    <cfRule type="duplicateValues" dxfId="755" priority="227"/>
    <cfRule type="containsBlanks" dxfId="754" priority="228">
      <formula>LEN(TRIM(F33))=0</formula>
    </cfRule>
  </conditionalFormatting>
  <conditionalFormatting sqref="G33">
    <cfRule type="duplicateValues" dxfId="753" priority="223"/>
    <cfRule type="containsBlanks" dxfId="752" priority="224">
      <formula>LEN(TRIM(G33))=0</formula>
    </cfRule>
  </conditionalFormatting>
  <conditionalFormatting sqref="H33">
    <cfRule type="duplicateValues" dxfId="751" priority="127"/>
    <cfRule type="containsBlanks" dxfId="750" priority="128">
      <formula>LEN(TRIM(H33))=0</formula>
    </cfRule>
  </conditionalFormatting>
  <conditionalFormatting sqref="H33">
    <cfRule type="duplicateValues" dxfId="749" priority="129"/>
    <cfRule type="containsBlanks" dxfId="748" priority="130">
      <formula>LEN(TRIM(H33))=0</formula>
    </cfRule>
  </conditionalFormatting>
  <conditionalFormatting sqref="I33">
    <cfRule type="duplicateValues" dxfId="747" priority="125"/>
    <cfRule type="containsBlanks" dxfId="746" priority="126">
      <formula>LEN(TRIM(I33))=0</formula>
    </cfRule>
  </conditionalFormatting>
  <conditionalFormatting sqref="F25">
    <cfRule type="duplicateValues" dxfId="745" priority="51"/>
    <cfRule type="containsBlanks" dxfId="744" priority="52">
      <formula>LEN(TRIM(F25))=0</formula>
    </cfRule>
  </conditionalFormatting>
  <conditionalFormatting sqref="F25">
    <cfRule type="duplicateValues" dxfId="743" priority="53"/>
    <cfRule type="containsBlanks" dxfId="742" priority="54">
      <formula>LEN(TRIM(F25))=0</formula>
    </cfRule>
  </conditionalFormatting>
  <conditionalFormatting sqref="H25">
    <cfRule type="duplicateValues" dxfId="741" priority="49"/>
    <cfRule type="containsBlanks" dxfId="740" priority="50">
      <formula>LEN(TRIM(H25))=0</formula>
    </cfRule>
  </conditionalFormatting>
  <conditionalFormatting sqref="I25">
    <cfRule type="duplicateValues" dxfId="739" priority="47"/>
    <cfRule type="containsBlanks" dxfId="738" priority="48">
      <formula>LEN(TRIM(I25))=0</formula>
    </cfRule>
  </conditionalFormatting>
  <conditionalFormatting sqref="G26">
    <cfRule type="duplicateValues" dxfId="737" priority="45"/>
    <cfRule type="containsBlanks" dxfId="736" priority="46">
      <formula>LEN(TRIM(G26))=0</formula>
    </cfRule>
  </conditionalFormatting>
  <conditionalFormatting sqref="F26">
    <cfRule type="duplicateValues" dxfId="735" priority="43"/>
    <cfRule type="containsBlanks" dxfId="734" priority="44">
      <formula>LEN(TRIM(F26))=0</formula>
    </cfRule>
  </conditionalFormatting>
  <conditionalFormatting sqref="H26">
    <cfRule type="duplicateValues" dxfId="733" priority="41"/>
    <cfRule type="containsBlanks" dxfId="732" priority="42">
      <formula>LEN(TRIM(H26))=0</formula>
    </cfRule>
  </conditionalFormatting>
  <conditionalFormatting sqref="F27">
    <cfRule type="duplicateValues" dxfId="731" priority="37"/>
    <cfRule type="containsBlanks" dxfId="730" priority="38">
      <formula>LEN(TRIM(F27))=0</formula>
    </cfRule>
  </conditionalFormatting>
  <conditionalFormatting sqref="F27">
    <cfRule type="duplicateValues" dxfId="729" priority="39"/>
    <cfRule type="containsBlanks" dxfId="728" priority="40">
      <formula>LEN(TRIM(F27))=0</formula>
    </cfRule>
  </conditionalFormatting>
  <conditionalFormatting sqref="G27">
    <cfRule type="duplicateValues" dxfId="727" priority="35"/>
    <cfRule type="containsBlanks" dxfId="726" priority="36">
      <formula>LEN(TRIM(G27))=0</formula>
    </cfRule>
  </conditionalFormatting>
  <conditionalFormatting sqref="H27">
    <cfRule type="duplicateValues" dxfId="725" priority="33"/>
    <cfRule type="containsBlanks" dxfId="724" priority="34">
      <formula>LEN(TRIM(H27))=0</formula>
    </cfRule>
  </conditionalFormatting>
  <conditionalFormatting sqref="I27">
    <cfRule type="duplicateValues" dxfId="723" priority="31"/>
    <cfRule type="containsBlanks" dxfId="722" priority="32">
      <formula>LEN(TRIM(I27))=0</formula>
    </cfRule>
  </conditionalFormatting>
  <conditionalFormatting sqref="F28">
    <cfRule type="duplicateValues" dxfId="721" priority="29"/>
    <cfRule type="containsBlanks" dxfId="720" priority="30">
      <formula>LEN(TRIM(F28))=0</formula>
    </cfRule>
  </conditionalFormatting>
  <conditionalFormatting sqref="H28">
    <cfRule type="duplicateValues" dxfId="719" priority="25"/>
    <cfRule type="containsBlanks" dxfId="718" priority="26">
      <formula>LEN(TRIM(H28))=0</formula>
    </cfRule>
  </conditionalFormatting>
  <conditionalFormatting sqref="H28">
    <cfRule type="duplicateValues" dxfId="717" priority="27"/>
    <cfRule type="containsBlanks" dxfId="716" priority="28">
      <formula>LEN(TRIM(H28))=0</formula>
    </cfRule>
  </conditionalFormatting>
  <conditionalFormatting sqref="I28">
    <cfRule type="duplicateValues" dxfId="715" priority="23"/>
    <cfRule type="containsBlanks" dxfId="714" priority="24">
      <formula>LEN(TRIM(I28))=0</formula>
    </cfRule>
  </conditionalFormatting>
  <conditionalFormatting sqref="F29">
    <cfRule type="duplicateValues" dxfId="713" priority="21"/>
    <cfRule type="containsBlanks" dxfId="712" priority="22">
      <formula>LEN(TRIM(F29))=0</formula>
    </cfRule>
  </conditionalFormatting>
  <conditionalFormatting sqref="G29">
    <cfRule type="duplicateValues" dxfId="711" priority="19"/>
    <cfRule type="containsBlanks" dxfId="710" priority="20">
      <formula>LEN(TRIM(G29))=0</formula>
    </cfRule>
  </conditionalFormatting>
  <conditionalFormatting sqref="H29">
    <cfRule type="duplicateValues" dxfId="709" priority="17"/>
    <cfRule type="containsBlanks" dxfId="708" priority="18">
      <formula>LEN(TRIM(H29))=0</formula>
    </cfRule>
  </conditionalFormatting>
  <conditionalFormatting sqref="F30">
    <cfRule type="duplicateValues" dxfId="707" priority="15"/>
    <cfRule type="containsBlanks" dxfId="706" priority="16">
      <formula>LEN(TRIM(F30))=0</formula>
    </cfRule>
  </conditionalFormatting>
  <conditionalFormatting sqref="G30">
    <cfRule type="duplicateValues" dxfId="705" priority="13"/>
    <cfRule type="containsBlanks" dxfId="704" priority="14">
      <formula>LEN(TRIM(G30))=0</formula>
    </cfRule>
  </conditionalFormatting>
  <conditionalFormatting sqref="H30">
    <cfRule type="duplicateValues" dxfId="703" priority="11"/>
    <cfRule type="containsBlanks" dxfId="702" priority="12">
      <formula>LEN(TRIM(H30))=0</formula>
    </cfRule>
  </conditionalFormatting>
  <conditionalFormatting sqref="I30">
    <cfRule type="duplicateValues" dxfId="701" priority="9"/>
    <cfRule type="containsBlanks" dxfId="700" priority="10">
      <formula>LEN(TRIM(I30))=0</formula>
    </cfRule>
  </conditionalFormatting>
  <conditionalFormatting sqref="F32">
    <cfRule type="duplicateValues" dxfId="699" priority="7"/>
    <cfRule type="containsBlanks" dxfId="698" priority="8">
      <formula>LEN(TRIM(F32))=0</formula>
    </cfRule>
  </conditionalFormatting>
  <conditionalFormatting sqref="G32">
    <cfRule type="duplicateValues" dxfId="697" priority="5"/>
    <cfRule type="containsBlanks" dxfId="696" priority="6">
      <formula>LEN(TRIM(G32))=0</formula>
    </cfRule>
  </conditionalFormatting>
  <conditionalFormatting sqref="H32">
    <cfRule type="duplicateValues" dxfId="695" priority="3"/>
    <cfRule type="containsBlanks" dxfId="694" priority="4">
      <formula>LEN(TRIM(H32))=0</formula>
    </cfRule>
  </conditionalFormatting>
  <conditionalFormatting sqref="I32">
    <cfRule type="duplicateValues" dxfId="693" priority="1"/>
    <cfRule type="containsBlanks" dxfId="692" priority="2">
      <formula>LEN(TRIM(I32))=0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Districts numbers &amp; Venues</vt:lpstr>
      <vt:lpstr>Team Brake Up</vt:lpstr>
      <vt:lpstr>Teams</vt:lpstr>
      <vt:lpstr>Norwest</vt:lpstr>
      <vt:lpstr>Hawkesburry</vt:lpstr>
      <vt:lpstr>Narrabeen Tigers-</vt:lpstr>
      <vt:lpstr>Chatswood</vt:lpstr>
      <vt:lpstr>Western Raptors-</vt:lpstr>
      <vt:lpstr>Penrith RSL</vt:lpstr>
      <vt:lpstr>Rockdale</vt:lpstr>
      <vt:lpstr>Lindfield</vt:lpstr>
      <vt:lpstr>IWC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Stacey &amp; David Ogier</dc:creator>
  <cp:lastModifiedBy>JANE CARPENTER</cp:lastModifiedBy>
  <dcterms:created xsi:type="dcterms:W3CDTF">2019-05-13T07:23:48Z</dcterms:created>
  <dcterms:modified xsi:type="dcterms:W3CDTF">2019-06-18T06:57:21Z</dcterms:modified>
</cp:coreProperties>
</file>