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S:\NRCS\Technical_Support\FOTG\Section5\Cost and Economic Tools\"/>
    </mc:Choice>
  </mc:AlternateContent>
  <bookViews>
    <workbookView xWindow="0" yWindow="0" windowWidth="28800" windowHeight="12440"/>
  </bookViews>
  <sheets>
    <sheet name="Introduction" sheetId="6" r:id="rId1"/>
    <sheet name="Alfalfa Costs_Ton" sheetId="1" r:id="rId2"/>
    <sheet name="Grass Hay Costs_Ton" sheetId="5" r:id="rId3"/>
    <sheet name="Storage Losses_IA State" sheetId="3" r:id="rId4"/>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28" i="1" l="1"/>
  <c r="T28" i="1"/>
  <c r="T30" i="1" s="1"/>
  <c r="S28" i="1"/>
  <c r="Q28" i="1"/>
  <c r="Q20" i="1"/>
  <c r="U20" i="1"/>
  <c r="T20" i="1"/>
  <c r="S20" i="1"/>
  <c r="U30" i="1" l="1"/>
  <c r="S30" i="1"/>
  <c r="K26" i="5"/>
  <c r="K28" i="5" s="1"/>
  <c r="Q30" i="1"/>
  <c r="C24" i="5"/>
  <c r="G24" i="5"/>
  <c r="C17" i="5"/>
  <c r="G17" i="5"/>
  <c r="C26" i="5" l="1"/>
  <c r="C28" i="5" s="1"/>
  <c r="G26" i="5"/>
  <c r="G28" i="5" s="1"/>
  <c r="Q32" i="1"/>
  <c r="Q35" i="1" s="1"/>
  <c r="N28" i="1"/>
  <c r="M28" i="1"/>
  <c r="L28" i="1"/>
  <c r="J28" i="1"/>
  <c r="G28" i="1"/>
  <c r="F28" i="1"/>
  <c r="E28" i="1"/>
  <c r="C28" i="1"/>
  <c r="J20" i="1"/>
  <c r="C20" i="1"/>
  <c r="N10" i="1"/>
  <c r="N20" i="1" s="1"/>
  <c r="M10" i="1"/>
  <c r="M20" i="1" s="1"/>
  <c r="L10" i="1"/>
  <c r="L20" i="1" s="1"/>
  <c r="G10" i="1"/>
  <c r="G20" i="1" s="1"/>
  <c r="G30" i="1" s="1"/>
  <c r="F10" i="1"/>
  <c r="F20" i="1" s="1"/>
  <c r="E10" i="1"/>
  <c r="E20" i="1" s="1"/>
  <c r="C69" i="3"/>
  <c r="H59" i="3"/>
  <c r="G59" i="3"/>
  <c r="F59" i="3"/>
  <c r="L53" i="3"/>
  <c r="K53" i="3"/>
  <c r="J53" i="3"/>
  <c r="I53" i="3"/>
  <c r="H53" i="3"/>
  <c r="G53" i="3"/>
  <c r="F53" i="3"/>
  <c r="E53" i="3"/>
  <c r="E55" i="3" s="1"/>
  <c r="L46" i="3"/>
  <c r="L47" i="3" s="1"/>
  <c r="L51" i="3" s="1"/>
  <c r="L55" i="3" s="1"/>
  <c r="L44" i="3"/>
  <c r="K44" i="3"/>
  <c r="K56" i="3" s="1"/>
  <c r="J44" i="3"/>
  <c r="I44" i="3"/>
  <c r="H44" i="3"/>
  <c r="H56" i="3" s="1"/>
  <c r="G44" i="3"/>
  <c r="G56" i="3" s="1"/>
  <c r="F44" i="3"/>
  <c r="F56" i="3" s="1"/>
  <c r="E44" i="3"/>
  <c r="L43" i="3"/>
  <c r="AN21" i="3" s="1"/>
  <c r="K43" i="3"/>
  <c r="AM21" i="3" s="1"/>
  <c r="J43" i="3"/>
  <c r="AL21" i="3" s="1"/>
  <c r="I43" i="3"/>
  <c r="AK21" i="3" s="1"/>
  <c r="H43" i="3"/>
  <c r="G43" i="3"/>
  <c r="AI21" i="3" s="1"/>
  <c r="F43" i="3"/>
  <c r="AH21" i="3" s="1"/>
  <c r="E43" i="3"/>
  <c r="AG21" i="3" s="1"/>
  <c r="AF25" i="3"/>
  <c r="AF27" i="3" s="1"/>
  <c r="AF23" i="3"/>
  <c r="AJ21" i="3"/>
  <c r="AF28" i="3" l="1"/>
  <c r="AN28" i="3" s="1"/>
  <c r="AN27" i="3"/>
  <c r="K59" i="3"/>
  <c r="AF22" i="3"/>
  <c r="AG22" i="3" s="1"/>
  <c r="M30" i="1"/>
  <c r="N30" i="1"/>
  <c r="F30" i="1"/>
  <c r="L30" i="1"/>
  <c r="E30" i="1"/>
  <c r="J30" i="1"/>
  <c r="C30" i="1"/>
  <c r="AG27" i="3"/>
  <c r="L63" i="3"/>
  <c r="E63" i="3"/>
  <c r="E46" i="3"/>
  <c r="E47" i="3" s="1"/>
  <c r="G46" i="3"/>
  <c r="I56" i="3"/>
  <c r="I59" i="3"/>
  <c r="AG23" i="3"/>
  <c r="AF24" i="3"/>
  <c r="AG24" i="3" s="1"/>
  <c r="H46" i="3"/>
  <c r="J56" i="3"/>
  <c r="J59" i="3"/>
  <c r="AN22" i="3"/>
  <c r="AN25" i="3"/>
  <c r="AG25" i="3"/>
  <c r="AF26" i="3"/>
  <c r="AN26" i="3" s="1"/>
  <c r="J46" i="3"/>
  <c r="J47" i="3" s="1"/>
  <c r="L56" i="3"/>
  <c r="L57" i="3" s="1"/>
  <c r="L61" i="3" s="1"/>
  <c r="L59" i="3"/>
  <c r="F46" i="3"/>
  <c r="F47" i="3" s="1"/>
  <c r="AN23" i="3"/>
  <c r="I46" i="3"/>
  <c r="K46" i="3"/>
  <c r="K47" i="3" s="1"/>
  <c r="E56" i="3"/>
  <c r="E57" i="3" s="1"/>
  <c r="E61" i="3" s="1"/>
  <c r="E59" i="3"/>
  <c r="AN24" i="3" l="1"/>
  <c r="AG28" i="3"/>
  <c r="C32" i="1"/>
  <c r="C35" i="1" s="1"/>
  <c r="J32" i="1"/>
  <c r="J35" i="1" s="1"/>
  <c r="F52" i="3"/>
  <c r="F55" i="3" s="1"/>
  <c r="F49" i="3"/>
  <c r="K51" i="3"/>
  <c r="K55" i="3" s="1"/>
  <c r="AM26" i="3" s="1"/>
  <c r="K48" i="3"/>
  <c r="L60" i="3"/>
  <c r="AG26" i="3"/>
  <c r="H47" i="3"/>
  <c r="H54" i="3" s="1"/>
  <c r="I47" i="3"/>
  <c r="I54" i="3"/>
  <c r="I55" i="3" s="1"/>
  <c r="AK24" i="3" s="1"/>
  <c r="J51" i="3"/>
  <c r="J55" i="3" s="1"/>
  <c r="AL24" i="3" s="1"/>
  <c r="J48" i="3"/>
  <c r="G47" i="3"/>
  <c r="G54" i="3" s="1"/>
  <c r="E60" i="3"/>
  <c r="AH26" i="3"/>
  <c r="K57" i="3" l="1"/>
  <c r="AM23" i="3"/>
  <c r="K63" i="3"/>
  <c r="AM22" i="3"/>
  <c r="AM27" i="3"/>
  <c r="AM25" i="3"/>
  <c r="AM28" i="3"/>
  <c r="AM24" i="3"/>
  <c r="G52" i="3"/>
  <c r="G55" i="3" s="1"/>
  <c r="G49" i="3"/>
  <c r="AL23" i="3"/>
  <c r="AL25" i="3"/>
  <c r="J63" i="3"/>
  <c r="J57" i="3"/>
  <c r="AL22" i="3"/>
  <c r="AL27" i="3"/>
  <c r="AL28" i="3"/>
  <c r="AK23" i="3"/>
  <c r="AK25" i="3"/>
  <c r="I63" i="3"/>
  <c r="I57" i="3"/>
  <c r="AK27" i="3"/>
  <c r="AK28" i="3"/>
  <c r="AK22" i="3"/>
  <c r="AK26" i="3"/>
  <c r="AL26" i="3"/>
  <c r="H49" i="3"/>
  <c r="H52" i="3"/>
  <c r="H55" i="3" s="1"/>
  <c r="F57" i="3"/>
  <c r="F63" i="3"/>
  <c r="AH24" i="3"/>
  <c r="AH28" i="3"/>
  <c r="AH27" i="3"/>
  <c r="AH25" i="3"/>
  <c r="AH23" i="3"/>
  <c r="AH22" i="3"/>
  <c r="H63" i="3" l="1"/>
  <c r="H57" i="3"/>
  <c r="AJ25" i="3"/>
  <c r="AJ27" i="3"/>
  <c r="AJ22" i="3"/>
  <c r="AJ23" i="3"/>
  <c r="AJ28" i="3"/>
  <c r="AJ24" i="3"/>
  <c r="AJ26" i="3"/>
  <c r="J61" i="3"/>
  <c r="J60" i="3"/>
  <c r="F61" i="3"/>
  <c r="F60" i="3"/>
  <c r="I61" i="3"/>
  <c r="I60" i="3"/>
  <c r="G63" i="3"/>
  <c r="G57" i="3"/>
  <c r="AI25" i="3"/>
  <c r="AI28" i="3"/>
  <c r="AI22" i="3"/>
  <c r="AI27" i="3"/>
  <c r="AI23" i="3"/>
  <c r="AI24" i="3"/>
  <c r="AI26" i="3"/>
  <c r="K61" i="3"/>
  <c r="K60" i="3"/>
  <c r="H61" i="3" l="1"/>
  <c r="H60" i="3"/>
  <c r="G61" i="3"/>
  <c r="G60" i="3"/>
</calcChain>
</file>

<file path=xl/comments1.xml><?xml version="1.0" encoding="utf-8"?>
<comments xmlns="http://schemas.openxmlformats.org/spreadsheetml/2006/main">
  <authors>
    <author>Economics Department</author>
    <author>William Edwards</author>
  </authors>
  <commentList>
    <comment ref="C5" authorId="0" shapeId="0">
      <text>
        <r>
          <rPr>
            <sz val="8"/>
            <color indexed="81"/>
            <rFont val="Tahoma"/>
            <family val="2"/>
          </rPr>
          <t>Place the cursor over cells with red triangles to read comments.</t>
        </r>
      </text>
    </comment>
    <comment ref="E10" authorId="1" shapeId="0">
      <text>
        <r>
          <rPr>
            <sz val="8"/>
            <color indexed="81"/>
            <rFont val="Tahoma"/>
            <family val="2"/>
          </rPr>
          <t>Tons harvested per acre per 
year, total for all cuttings.</t>
        </r>
      </text>
    </comment>
    <comment ref="E14" authorId="1" shapeId="0">
      <text>
        <r>
          <rPr>
            <sz val="8"/>
            <color indexed="81"/>
            <rFont val="Tahoma"/>
            <family val="2"/>
          </rPr>
          <t>Tons needed for feed needs or to sell.</t>
        </r>
      </text>
    </comment>
    <comment ref="E44" authorId="1" shapeId="0">
      <text>
        <r>
          <rPr>
            <sz val="8"/>
            <color indexed="81"/>
            <rFont val="Tahoma"/>
            <family val="2"/>
          </rPr>
          <t>Acres harvested x yield per acre</t>
        </r>
      </text>
    </comment>
    <comment ref="F44" authorId="1" shapeId="0">
      <text>
        <r>
          <rPr>
            <sz val="8"/>
            <color indexed="81"/>
            <rFont val="Tahoma"/>
            <family val="2"/>
          </rPr>
          <t>Acres harvested x yield per acre</t>
        </r>
      </text>
    </comment>
    <comment ref="G44" authorId="1" shapeId="0">
      <text>
        <r>
          <rPr>
            <sz val="8"/>
            <color indexed="81"/>
            <rFont val="Tahoma"/>
            <family val="2"/>
          </rPr>
          <t>Acres harvested x yield per acre</t>
        </r>
      </text>
    </comment>
    <comment ref="H44" authorId="1" shapeId="0">
      <text>
        <r>
          <rPr>
            <sz val="8"/>
            <color indexed="81"/>
            <rFont val="Tahoma"/>
            <family val="2"/>
          </rPr>
          <t>Acres harvested x yield per acre</t>
        </r>
      </text>
    </comment>
    <comment ref="I44" authorId="1" shapeId="0">
      <text>
        <r>
          <rPr>
            <sz val="8"/>
            <color indexed="81"/>
            <rFont val="Tahoma"/>
            <family val="2"/>
          </rPr>
          <t>Acres harvested x yield per acre</t>
        </r>
      </text>
    </comment>
    <comment ref="J44" authorId="1" shapeId="0">
      <text>
        <r>
          <rPr>
            <sz val="8"/>
            <color indexed="81"/>
            <rFont val="Tahoma"/>
            <family val="2"/>
          </rPr>
          <t>Acres harvested x yield per acre</t>
        </r>
      </text>
    </comment>
    <comment ref="K44" authorId="1" shapeId="0">
      <text>
        <r>
          <rPr>
            <sz val="8"/>
            <color indexed="81"/>
            <rFont val="Tahoma"/>
            <family val="2"/>
          </rPr>
          <t>Acres harvested x yield per acre</t>
        </r>
      </text>
    </comment>
    <comment ref="L44" authorId="1" shapeId="0">
      <text>
        <r>
          <rPr>
            <sz val="8"/>
            <color indexed="81"/>
            <rFont val="Tahoma"/>
            <family val="2"/>
          </rPr>
          <t>Acres harvested x yield per acre</t>
        </r>
      </text>
    </comment>
    <comment ref="E46" authorId="1" shapeId="0">
      <text>
        <r>
          <rPr>
            <sz val="8"/>
            <color indexed="81"/>
            <rFont val="Tahoma"/>
            <family val="2"/>
          </rPr>
          <t>Tons harvested divided by weight per ton</t>
        </r>
      </text>
    </comment>
    <comment ref="F46" authorId="1" shapeId="0">
      <text>
        <r>
          <rPr>
            <sz val="8"/>
            <color indexed="81"/>
            <rFont val="Tahoma"/>
            <family val="2"/>
          </rPr>
          <t>Tons harvested divided by weight per ton</t>
        </r>
      </text>
    </comment>
    <comment ref="G46" authorId="1" shapeId="0">
      <text>
        <r>
          <rPr>
            <sz val="8"/>
            <color indexed="81"/>
            <rFont val="Tahoma"/>
            <family val="2"/>
          </rPr>
          <t>Tons harvested divided by weight per ton</t>
        </r>
      </text>
    </comment>
    <comment ref="H46" authorId="1" shapeId="0">
      <text>
        <r>
          <rPr>
            <sz val="8"/>
            <color indexed="81"/>
            <rFont val="Tahoma"/>
            <family val="2"/>
          </rPr>
          <t>Tons harvested divided by weight per ton</t>
        </r>
      </text>
    </comment>
    <comment ref="I46" authorId="1" shapeId="0">
      <text>
        <r>
          <rPr>
            <sz val="8"/>
            <color indexed="81"/>
            <rFont val="Tahoma"/>
            <family val="2"/>
          </rPr>
          <t>Tons harvested divided by weight per ton</t>
        </r>
      </text>
    </comment>
    <comment ref="J46" authorId="1" shapeId="0">
      <text>
        <r>
          <rPr>
            <sz val="8"/>
            <color indexed="81"/>
            <rFont val="Tahoma"/>
            <family val="2"/>
          </rPr>
          <t>Tons harvested divided by weight per ton</t>
        </r>
      </text>
    </comment>
    <comment ref="K46" authorId="1" shapeId="0">
      <text>
        <r>
          <rPr>
            <sz val="8"/>
            <color indexed="81"/>
            <rFont val="Tahoma"/>
            <family val="2"/>
          </rPr>
          <t>Tons harvested divided by weight per ton</t>
        </r>
      </text>
    </comment>
    <comment ref="L46" authorId="1" shapeId="0">
      <text>
        <r>
          <rPr>
            <sz val="8"/>
            <color indexed="81"/>
            <rFont val="Tahoma"/>
            <family val="2"/>
          </rPr>
          <t>Tons harvested divided by weight per ton</t>
        </r>
      </text>
    </comment>
    <comment ref="E47" authorId="1" shapeId="0">
      <text>
        <r>
          <rPr>
            <sz val="8"/>
            <color indexed="81"/>
            <rFont val="Tahoma"/>
            <family val="2"/>
          </rPr>
          <t>Width x length (or diameter) of bale, x 
no. of bales, divided by no. of layers, 
plus 5% for edges</t>
        </r>
      </text>
    </comment>
    <comment ref="F47" authorId="1" shapeId="0">
      <text>
        <r>
          <rPr>
            <sz val="8"/>
            <color indexed="81"/>
            <rFont val="Tahoma"/>
            <family val="2"/>
          </rPr>
          <t>Width x length (or diameter) of bale, x 
no. of bales, divided by no. of layers, 
plus 5% for edges</t>
        </r>
      </text>
    </comment>
    <comment ref="G47" authorId="1" shapeId="0">
      <text>
        <r>
          <rPr>
            <sz val="8"/>
            <color indexed="81"/>
            <rFont val="Tahoma"/>
            <family val="2"/>
          </rPr>
          <t>Width x length (or diameter) of bale, x 
no. of bales, divided by no. of layers, 
plus 5% for edges</t>
        </r>
      </text>
    </comment>
    <comment ref="H47" authorId="1" shapeId="0">
      <text>
        <r>
          <rPr>
            <sz val="8"/>
            <color indexed="81"/>
            <rFont val="Tahoma"/>
            <family val="2"/>
          </rPr>
          <t>Width x length (or diameter) of bale, x 
no. of bales, divided by no. of layers, 
plus 5% for edges</t>
        </r>
      </text>
    </comment>
    <comment ref="I47" authorId="1" shapeId="0">
      <text>
        <r>
          <rPr>
            <sz val="8"/>
            <color indexed="81"/>
            <rFont val="Tahoma"/>
            <family val="2"/>
          </rPr>
          <t>Width x length (or diameter) of bale, x 
no. of bales, divided by no. of layers, 
plus 5% for edges</t>
        </r>
      </text>
    </comment>
    <comment ref="J47" authorId="1" shapeId="0">
      <text>
        <r>
          <rPr>
            <sz val="8"/>
            <color indexed="81"/>
            <rFont val="Tahoma"/>
            <family val="2"/>
          </rPr>
          <t>Width x length (or diameter) of bale, x 
no. of bales, divided by no. of layers, 
plus 5% for edges</t>
        </r>
      </text>
    </comment>
    <comment ref="K47" authorId="1" shapeId="0">
      <text>
        <r>
          <rPr>
            <sz val="8"/>
            <color indexed="81"/>
            <rFont val="Tahoma"/>
            <family val="2"/>
          </rPr>
          <t>Width x length (or diameter) of bale, x 
no. of bales, divided by no. of layers, 
plus 5% for edges</t>
        </r>
      </text>
    </comment>
    <comment ref="L47" authorId="1" shapeId="0">
      <text>
        <r>
          <rPr>
            <sz val="8"/>
            <color indexed="81"/>
            <rFont val="Tahoma"/>
            <family val="2"/>
          </rPr>
          <t>Width x length (or diameter) of bale, x 
no. of bales, divided by no. of layers, 
plus 5% for edges</t>
        </r>
      </text>
    </comment>
    <comment ref="J48" authorId="1" shapeId="0">
      <text>
        <r>
          <rPr>
            <sz val="8"/>
            <color indexed="81"/>
            <rFont val="Tahoma"/>
            <family val="2"/>
          </rPr>
          <t>Construction cost per square foot x 
square feet needed for storage</t>
        </r>
      </text>
    </comment>
    <comment ref="K48" authorId="1" shapeId="0">
      <text>
        <r>
          <rPr>
            <sz val="8"/>
            <color indexed="81"/>
            <rFont val="Tahoma"/>
            <family val="2"/>
          </rPr>
          <t>Construction cost per square foot x 
square feet needed for storage</t>
        </r>
      </text>
    </comment>
    <comment ref="F49" authorId="1" shapeId="0">
      <text>
        <r>
          <rPr>
            <sz val="8"/>
            <color indexed="81"/>
            <rFont val="Tahoma"/>
            <family val="2"/>
          </rPr>
          <t>Cost per square foot for gravel or pallets x 
square feet needed for storage</t>
        </r>
      </text>
    </comment>
    <comment ref="G49" authorId="1" shapeId="0">
      <text>
        <r>
          <rPr>
            <sz val="8"/>
            <color indexed="81"/>
            <rFont val="Tahoma"/>
            <family val="2"/>
          </rPr>
          <t>Cost per square foot for gravel or pallets x 
square feet needed for storage</t>
        </r>
      </text>
    </comment>
    <comment ref="H49" authorId="1" shapeId="0">
      <text>
        <r>
          <rPr>
            <sz val="8"/>
            <color indexed="81"/>
            <rFont val="Tahoma"/>
            <family val="2"/>
          </rPr>
          <t>Cost per square foot for gravel or pallets x 
square feet needed for storage</t>
        </r>
      </text>
    </comment>
    <comment ref="J51" authorId="1" shapeId="0">
      <text>
        <r>
          <rPr>
            <sz val="8"/>
            <color indexed="81"/>
            <rFont val="Tahoma"/>
            <family val="2"/>
          </rPr>
          <t>Cost for depreciation, interest, 
repairs and maintenance, taxes 
and insurance</t>
        </r>
      </text>
    </comment>
    <comment ref="K51" authorId="1" shapeId="0">
      <text>
        <r>
          <rPr>
            <sz val="8"/>
            <color indexed="81"/>
            <rFont val="Tahoma"/>
            <family val="2"/>
          </rPr>
          <t>Cost for depreciation, interest, 
repairs and maintenance, taxes 
and insurance</t>
        </r>
      </text>
    </comment>
    <comment ref="L51" authorId="1" shapeId="0">
      <text>
        <r>
          <rPr>
            <sz val="8"/>
            <color indexed="81"/>
            <rFont val="Tahoma"/>
            <family val="2"/>
          </rPr>
          <t>Cost for depreciation, interest, 
repairs and maintenance, taxes 
and insurance</t>
        </r>
      </text>
    </comment>
    <comment ref="F52" authorId="1" shapeId="0">
      <text>
        <r>
          <rPr>
            <sz val="8"/>
            <color indexed="81"/>
            <rFont val="Tahoma"/>
            <family val="2"/>
          </rPr>
          <t>Depreciation and interest 
on gravel or pallets</t>
        </r>
      </text>
    </comment>
    <comment ref="G52" authorId="1" shapeId="0">
      <text>
        <r>
          <rPr>
            <sz val="8"/>
            <color indexed="81"/>
            <rFont val="Tahoma"/>
            <family val="2"/>
          </rPr>
          <t>Depreciation and interest 
on gravel or pallets</t>
        </r>
      </text>
    </comment>
    <comment ref="H52" authorId="1" shapeId="0">
      <text>
        <r>
          <rPr>
            <sz val="8"/>
            <color indexed="81"/>
            <rFont val="Tahoma"/>
            <family val="2"/>
          </rPr>
          <t>Depreciation and interest 
on gravel or pallets</t>
        </r>
      </text>
    </comment>
    <comment ref="E53" authorId="1" shapeId="0">
      <text>
        <r>
          <rPr>
            <sz val="8"/>
            <color indexed="81"/>
            <rFont val="Tahoma"/>
            <family val="2"/>
          </rPr>
          <t>Labor for storing bales x 
labor value per hour</t>
        </r>
      </text>
    </comment>
    <comment ref="F53" authorId="1" shapeId="0">
      <text>
        <r>
          <rPr>
            <sz val="8"/>
            <color indexed="81"/>
            <rFont val="Tahoma"/>
            <family val="2"/>
          </rPr>
          <t>Labor for storing bales x 
labor value per hour</t>
        </r>
      </text>
    </comment>
    <comment ref="G53" authorId="1" shapeId="0">
      <text>
        <r>
          <rPr>
            <sz val="8"/>
            <color indexed="81"/>
            <rFont val="Tahoma"/>
            <family val="2"/>
          </rPr>
          <t>Labor for storing bales x 
labor value per hour</t>
        </r>
      </text>
    </comment>
    <comment ref="H53" authorId="1" shapeId="0">
      <text>
        <r>
          <rPr>
            <sz val="8"/>
            <color indexed="81"/>
            <rFont val="Tahoma"/>
            <family val="2"/>
          </rPr>
          <t>Labor for storing bales x 
labor value per hour</t>
        </r>
      </text>
    </comment>
    <comment ref="I53" authorId="1" shapeId="0">
      <text>
        <r>
          <rPr>
            <sz val="8"/>
            <color indexed="81"/>
            <rFont val="Tahoma"/>
            <family val="2"/>
          </rPr>
          <t>Labor for storing bales x 
labor value per hour</t>
        </r>
      </text>
    </comment>
    <comment ref="J53" authorId="1" shapeId="0">
      <text>
        <r>
          <rPr>
            <sz val="8"/>
            <color indexed="81"/>
            <rFont val="Tahoma"/>
            <family val="2"/>
          </rPr>
          <t>Labor for storing bales x 
labor value per hour</t>
        </r>
      </text>
    </comment>
    <comment ref="K53" authorId="1" shapeId="0">
      <text>
        <r>
          <rPr>
            <sz val="8"/>
            <color indexed="81"/>
            <rFont val="Tahoma"/>
            <family val="2"/>
          </rPr>
          <t>Labor for storing bales x 
labor value per hour</t>
        </r>
      </text>
    </comment>
    <comment ref="L53" authorId="1" shapeId="0">
      <text>
        <r>
          <rPr>
            <sz val="8"/>
            <color indexed="81"/>
            <rFont val="Tahoma"/>
            <family val="2"/>
          </rPr>
          <t>Labor for storing bales x 
labor value per hour</t>
        </r>
      </text>
    </comment>
    <comment ref="G54" authorId="1" shapeId="0">
      <text>
        <r>
          <rPr>
            <sz val="8"/>
            <color indexed="81"/>
            <rFont val="Tahoma"/>
            <family val="2"/>
          </rPr>
          <t>Cost of covering per square foot x 
square feet needed (including sides), 
or cost of plastic wraps</t>
        </r>
      </text>
    </comment>
    <comment ref="H54" authorId="1" shapeId="0">
      <text>
        <r>
          <rPr>
            <sz val="8"/>
            <color indexed="81"/>
            <rFont val="Tahoma"/>
            <family val="2"/>
          </rPr>
          <t>Cost of covering per square foot x 
square feet needed (including sides), 
or cost of plastic wraps</t>
        </r>
      </text>
    </comment>
    <comment ref="I54" authorId="1" shapeId="0">
      <text>
        <r>
          <rPr>
            <sz val="8"/>
            <color indexed="81"/>
            <rFont val="Tahoma"/>
            <family val="2"/>
          </rPr>
          <t>Cost of covering per square foot x 
square feet needed (including sides), 
or cost of plastic wraps</t>
        </r>
      </text>
    </comment>
    <comment ref="E56" authorId="1" shapeId="0">
      <text>
        <r>
          <rPr>
            <sz val="8"/>
            <color indexed="81"/>
            <rFont val="Tahoma"/>
            <family val="2"/>
          </rPr>
          <t>Tons of hay harvested per year x 
% storage loss  x hay value per ton</t>
        </r>
      </text>
    </comment>
    <comment ref="F56" authorId="1" shapeId="0">
      <text>
        <r>
          <rPr>
            <sz val="8"/>
            <color indexed="81"/>
            <rFont val="Tahoma"/>
            <family val="2"/>
          </rPr>
          <t>Tons of hay harvested per year x 
% storage loss  x hay value per ton</t>
        </r>
      </text>
    </comment>
    <comment ref="G56" authorId="1" shapeId="0">
      <text>
        <r>
          <rPr>
            <sz val="8"/>
            <color indexed="81"/>
            <rFont val="Tahoma"/>
            <family val="2"/>
          </rPr>
          <t>Tons of hay harvested per year x 
% storage loss  x hay value per ton</t>
        </r>
      </text>
    </comment>
    <comment ref="H56" authorId="1" shapeId="0">
      <text>
        <r>
          <rPr>
            <sz val="8"/>
            <color indexed="81"/>
            <rFont val="Tahoma"/>
            <family val="2"/>
          </rPr>
          <t>Tons of hay harvested per year x 
% storage loss  x hay value per ton</t>
        </r>
      </text>
    </comment>
    <comment ref="I56" authorId="1" shapeId="0">
      <text>
        <r>
          <rPr>
            <sz val="8"/>
            <color indexed="81"/>
            <rFont val="Tahoma"/>
            <family val="2"/>
          </rPr>
          <t>Tons of hay harvested per year x 
% storage loss  x hay value per ton</t>
        </r>
      </text>
    </comment>
    <comment ref="J56" authorId="1" shapeId="0">
      <text>
        <r>
          <rPr>
            <sz val="8"/>
            <color indexed="81"/>
            <rFont val="Tahoma"/>
            <family val="2"/>
          </rPr>
          <t>Tons of hay harvested per year x 
% storage loss  x hay value per ton</t>
        </r>
      </text>
    </comment>
    <comment ref="K56" authorId="1" shapeId="0">
      <text>
        <r>
          <rPr>
            <sz val="8"/>
            <color indexed="81"/>
            <rFont val="Tahoma"/>
            <family val="2"/>
          </rPr>
          <t>Tons of hay harvested per year x 
% storage loss  x hay value per ton</t>
        </r>
      </text>
    </comment>
    <comment ref="L56" authorId="1" shapeId="0">
      <text>
        <r>
          <rPr>
            <sz val="8"/>
            <color indexed="81"/>
            <rFont val="Tahoma"/>
            <family val="2"/>
          </rPr>
          <t>Tons of hay harvested per year x 
% storage loss  x hay value per ton</t>
        </r>
      </text>
    </comment>
    <comment ref="E59" authorId="1" shapeId="0">
      <text>
        <r>
          <rPr>
            <sz val="8"/>
            <color indexed="81"/>
            <rFont val="Tahoma"/>
            <family val="2"/>
          </rPr>
          <t>Tons of hay harvested per 
year minus storage loss</t>
        </r>
      </text>
    </comment>
    <comment ref="F59" authorId="1" shapeId="0">
      <text>
        <r>
          <rPr>
            <sz val="8"/>
            <color indexed="81"/>
            <rFont val="Tahoma"/>
            <family val="2"/>
          </rPr>
          <t>Tons of hay harvested per 
year minus storage loss</t>
        </r>
      </text>
    </comment>
    <comment ref="G59" authorId="1" shapeId="0">
      <text>
        <r>
          <rPr>
            <sz val="8"/>
            <color indexed="81"/>
            <rFont val="Tahoma"/>
            <family val="2"/>
          </rPr>
          <t>Tons of hay harvested per 
year minus storage loss</t>
        </r>
      </text>
    </comment>
    <comment ref="H59" authorId="1" shapeId="0">
      <text>
        <r>
          <rPr>
            <sz val="8"/>
            <color indexed="81"/>
            <rFont val="Tahoma"/>
            <family val="2"/>
          </rPr>
          <t>Tons of hay harvested per 
year minus storage loss</t>
        </r>
      </text>
    </comment>
    <comment ref="I59" authorId="1" shapeId="0">
      <text>
        <r>
          <rPr>
            <sz val="8"/>
            <color indexed="81"/>
            <rFont val="Tahoma"/>
            <family val="2"/>
          </rPr>
          <t>Tons of hay harvested per 
year minus storage loss</t>
        </r>
      </text>
    </comment>
    <comment ref="J59" authorId="1" shapeId="0">
      <text>
        <r>
          <rPr>
            <sz val="8"/>
            <color indexed="81"/>
            <rFont val="Tahoma"/>
            <family val="2"/>
          </rPr>
          <t>Tons of hay harvested per 
year minus storage loss</t>
        </r>
      </text>
    </comment>
    <comment ref="K59" authorId="1" shapeId="0">
      <text>
        <r>
          <rPr>
            <sz val="8"/>
            <color indexed="81"/>
            <rFont val="Tahoma"/>
            <family val="2"/>
          </rPr>
          <t>Tons of hay harvested per 
year minus storage loss</t>
        </r>
      </text>
    </comment>
    <comment ref="L59" authorId="1" shapeId="0">
      <text>
        <r>
          <rPr>
            <sz val="8"/>
            <color indexed="81"/>
            <rFont val="Tahoma"/>
            <family val="2"/>
          </rPr>
          <t>Tons of hay harvested per 
year minus storage loss</t>
        </r>
      </text>
    </comment>
    <comment ref="E60" authorId="1" shapeId="0">
      <text>
        <r>
          <rPr>
            <sz val="8"/>
            <color indexed="81"/>
            <rFont val="Tahoma"/>
            <family val="2"/>
          </rPr>
          <t>Total cost for storage divided by tons 
of hay available for feeding or selling</t>
        </r>
      </text>
    </comment>
    <comment ref="F60" authorId="1" shapeId="0">
      <text>
        <r>
          <rPr>
            <sz val="8"/>
            <color indexed="81"/>
            <rFont val="Tahoma"/>
            <family val="2"/>
          </rPr>
          <t>Total cost for storage divided by tons 
of hay available for feeding or selling</t>
        </r>
      </text>
    </comment>
    <comment ref="G60" authorId="1" shapeId="0">
      <text>
        <r>
          <rPr>
            <sz val="8"/>
            <color indexed="81"/>
            <rFont val="Tahoma"/>
            <family val="2"/>
          </rPr>
          <t>Total cost for storage divided by tons 
of hay available for feeding or selling</t>
        </r>
      </text>
    </comment>
    <comment ref="H60" authorId="1" shapeId="0">
      <text>
        <r>
          <rPr>
            <sz val="8"/>
            <color indexed="81"/>
            <rFont val="Tahoma"/>
            <family val="2"/>
          </rPr>
          <t>Total cost for storage divided by tons 
of hay available for feeding or selling</t>
        </r>
      </text>
    </comment>
    <comment ref="I60" authorId="1" shapeId="0">
      <text>
        <r>
          <rPr>
            <sz val="8"/>
            <color indexed="81"/>
            <rFont val="Tahoma"/>
            <family val="2"/>
          </rPr>
          <t>Total cost for storage divided by tons 
of hay available for feeding or selling</t>
        </r>
      </text>
    </comment>
    <comment ref="J60" authorId="1" shapeId="0">
      <text>
        <r>
          <rPr>
            <sz val="8"/>
            <color indexed="81"/>
            <rFont val="Tahoma"/>
            <family val="2"/>
          </rPr>
          <t>Total cost for storage divided by tons 
of hay available for feeding or selling</t>
        </r>
      </text>
    </comment>
    <comment ref="K60" authorId="1" shapeId="0">
      <text>
        <r>
          <rPr>
            <sz val="8"/>
            <color indexed="81"/>
            <rFont val="Tahoma"/>
            <family val="2"/>
          </rPr>
          <t>Total cost for storage divided by tons 
of hay available for feeding or selling</t>
        </r>
      </text>
    </comment>
    <comment ref="L60" authorId="1" shapeId="0">
      <text>
        <r>
          <rPr>
            <sz val="8"/>
            <color indexed="81"/>
            <rFont val="Tahoma"/>
            <family val="2"/>
          </rPr>
          <t>Total cost for storage divided by tons 
of hay available for feeding or selling</t>
        </r>
      </text>
    </comment>
    <comment ref="E61" authorId="1" shapeId="0">
      <text>
        <r>
          <rPr>
            <sz val="8"/>
            <color indexed="81"/>
            <rFont val="Tahoma"/>
            <family val="2"/>
          </rPr>
          <t>Tons of hay available to feed x 
value of hay per ton, minus 
storage costs</t>
        </r>
      </text>
    </comment>
    <comment ref="F61" authorId="1" shapeId="0">
      <text>
        <r>
          <rPr>
            <sz val="8"/>
            <color indexed="81"/>
            <rFont val="Tahoma"/>
            <family val="2"/>
          </rPr>
          <t>Tons of hay available to feed x 
value of hay per ton, minus 
storage costs</t>
        </r>
      </text>
    </comment>
    <comment ref="G61" authorId="1" shapeId="0">
      <text>
        <r>
          <rPr>
            <sz val="8"/>
            <color indexed="81"/>
            <rFont val="Tahoma"/>
            <family val="2"/>
          </rPr>
          <t>Tons of hay available to feed x 
value of hay per ton, minus 
storage costs</t>
        </r>
      </text>
    </comment>
    <comment ref="H61" authorId="1" shapeId="0">
      <text>
        <r>
          <rPr>
            <sz val="8"/>
            <color indexed="81"/>
            <rFont val="Tahoma"/>
            <family val="2"/>
          </rPr>
          <t>Tons of hay available to feed x 
value of hay per ton, minus 
storage costs</t>
        </r>
      </text>
    </comment>
    <comment ref="I61" authorId="1" shapeId="0">
      <text>
        <r>
          <rPr>
            <sz val="8"/>
            <color indexed="81"/>
            <rFont val="Tahoma"/>
            <family val="2"/>
          </rPr>
          <t>Tons of hay available to feed x 
value of hay per ton, minus 
storage costs</t>
        </r>
      </text>
    </comment>
    <comment ref="J61" authorId="1" shapeId="0">
      <text>
        <r>
          <rPr>
            <sz val="8"/>
            <color indexed="81"/>
            <rFont val="Tahoma"/>
            <family val="2"/>
          </rPr>
          <t>Tons of hay available to feed x 
value of hay per ton, minus 
storage costs</t>
        </r>
      </text>
    </comment>
    <comment ref="K61" authorId="1" shapeId="0">
      <text>
        <r>
          <rPr>
            <sz val="8"/>
            <color indexed="81"/>
            <rFont val="Tahoma"/>
            <family val="2"/>
          </rPr>
          <t>Tons of hay available to feed x 
value of hay per ton, minus 
storage costs</t>
        </r>
      </text>
    </comment>
    <comment ref="L61" authorId="1" shapeId="0">
      <text>
        <r>
          <rPr>
            <sz val="8"/>
            <color indexed="81"/>
            <rFont val="Tahoma"/>
            <family val="2"/>
          </rPr>
          <t>Tons of hay available to feed x 
value of hay per ton, minus 
storage costs</t>
        </r>
      </text>
    </comment>
    <comment ref="E63" authorId="1" shapeId="0">
      <text>
        <r>
          <rPr>
            <sz val="8"/>
            <color indexed="81"/>
            <rFont val="Tahoma"/>
            <family val="2"/>
          </rPr>
          <t>Storage cost plus production 
cost per ton of hay harvested, 
x tons of hay needed divided 
by (1 - % storage loss)</t>
        </r>
      </text>
    </comment>
    <comment ref="F63" authorId="1" shapeId="0">
      <text>
        <r>
          <rPr>
            <sz val="8"/>
            <color indexed="81"/>
            <rFont val="Tahoma"/>
            <family val="2"/>
          </rPr>
          <t>Storage cost plus production 
cost per ton of hay harvested, 
x tons of hay needed divided 
by (1 - % storage loss)</t>
        </r>
      </text>
    </comment>
    <comment ref="G63" authorId="1" shapeId="0">
      <text>
        <r>
          <rPr>
            <sz val="8"/>
            <color indexed="81"/>
            <rFont val="Tahoma"/>
            <family val="2"/>
          </rPr>
          <t>Storage cost plus production 
cost per ton of hay harvested, 
x tons of hay needed divided 
by (1 - % storage loss)</t>
        </r>
      </text>
    </comment>
    <comment ref="H63" authorId="1" shapeId="0">
      <text>
        <r>
          <rPr>
            <sz val="8"/>
            <color indexed="81"/>
            <rFont val="Tahoma"/>
            <family val="2"/>
          </rPr>
          <t>Storage cost plus production 
cost per ton of hay harvested, 
x tons of hay needed divided 
by (1 - % storage loss)</t>
        </r>
      </text>
    </comment>
    <comment ref="I63" authorId="1" shapeId="0">
      <text>
        <r>
          <rPr>
            <sz val="8"/>
            <color indexed="81"/>
            <rFont val="Tahoma"/>
            <family val="2"/>
          </rPr>
          <t>Storage cost plus production 
cost per ton of hay harvested, 
x tons of hay needed divided 
by (1 - % storage loss)</t>
        </r>
      </text>
    </comment>
    <comment ref="J63" authorId="1" shapeId="0">
      <text>
        <r>
          <rPr>
            <sz val="8"/>
            <color indexed="81"/>
            <rFont val="Tahoma"/>
            <family val="2"/>
          </rPr>
          <t>Storage cost plus production 
cost per ton of hay harvested, 
x tons of hay needed divided 
by (1 - % storage loss)</t>
        </r>
      </text>
    </comment>
    <comment ref="K63" authorId="1" shapeId="0">
      <text>
        <r>
          <rPr>
            <sz val="8"/>
            <color indexed="81"/>
            <rFont val="Tahoma"/>
            <family val="2"/>
          </rPr>
          <t>Storage cost plus production 
cost per ton of hay harvested, 
x tons of hay needed divided 
by (1 - % storage loss)</t>
        </r>
      </text>
    </comment>
    <comment ref="L63" authorId="1" shapeId="0">
      <text>
        <r>
          <rPr>
            <sz val="8"/>
            <color indexed="81"/>
            <rFont val="Tahoma"/>
            <family val="2"/>
          </rPr>
          <t>Storage cost plus production 
cost per ton of hay harvested, 
x tons of hay needed divided 
by (1 - % storage loss)</t>
        </r>
      </text>
    </comment>
  </commentList>
</comments>
</file>

<file path=xl/sharedStrings.xml><?xml version="1.0" encoding="utf-8"?>
<sst xmlns="http://schemas.openxmlformats.org/spreadsheetml/2006/main" count="310" uniqueCount="189">
  <si>
    <t>Hay Storage Cost Comparison</t>
  </si>
  <si>
    <t>Ag Decision Maker -- Iowa State University Extension</t>
  </si>
  <si>
    <t>Place the cursor over cells with red triangles to read comments.</t>
  </si>
  <si>
    <t>Enter your input values in shaded cells.</t>
  </si>
  <si>
    <t>General Information</t>
  </si>
  <si>
    <t>Unit</t>
  </si>
  <si>
    <t>Acres of hay produced annually</t>
  </si>
  <si>
    <t>acres</t>
  </si>
  <si>
    <t>Average yield, total for all cuttings</t>
  </si>
  <si>
    <t>tons/acre</t>
  </si>
  <si>
    <t>Width of bale</t>
  </si>
  <si>
    <t>feet</t>
  </si>
  <si>
    <t>Length or diameter of bale</t>
  </si>
  <si>
    <t>Average weight of bale</t>
  </si>
  <si>
    <t>pounds</t>
  </si>
  <si>
    <t>Tons of hay needed to meet annual needs</t>
  </si>
  <si>
    <t>tons/year</t>
  </si>
  <si>
    <t>Value of hay at harvest, on farm</t>
  </si>
  <si>
    <t>$/ton</t>
  </si>
  <si>
    <t>Estimated cost of production for hay</t>
  </si>
  <si>
    <t>Long term interest rate for building investment</t>
  </si>
  <si>
    <t>%</t>
  </si>
  <si>
    <t>Value of labor used for storing hay</t>
  </si>
  <si>
    <t>$/hour</t>
  </si>
  <si>
    <t>Storage Loss</t>
  </si>
  <si>
    <t>Bare ground, no cover</t>
  </si>
  <si>
    <t>Outside, on gravel, no cover</t>
  </si>
  <si>
    <t>Outside, on gravel, under tarp</t>
  </si>
  <si>
    <t>Outside, bare ground, under tarp</t>
  </si>
  <si>
    <t>Outside, on bare ground, plastic wraps</t>
  </si>
  <si>
    <t>Under roof, no sides</t>
  </si>
  <si>
    <t>Inside, new building</t>
  </si>
  <si>
    <t>Inside, existing building</t>
  </si>
  <si>
    <t>Price of hay</t>
  </si>
  <si>
    <t>Outside Storage</t>
  </si>
  <si>
    <t>Initial cost of gravel base or pallets, per square foot</t>
  </si>
  <si>
    <t>$/sq. foot</t>
  </si>
  <si>
    <t>Expected years of life for gravel base or pallets</t>
  </si>
  <si>
    <t>years</t>
  </si>
  <si>
    <t>Cost of canvas or plastic tarps, per square foot</t>
  </si>
  <si>
    <t>$</t>
  </si>
  <si>
    <t>Expected years of life for covering</t>
  </si>
  <si>
    <t>Cost for plastic bale wraps, each</t>
  </si>
  <si>
    <t>$/wrap</t>
  </si>
  <si>
    <t>Inside Storage</t>
  </si>
  <si>
    <t>Construction cost of new building, per square foot</t>
  </si>
  <si>
    <t>Expected years of life of new building</t>
  </si>
  <si>
    <t>Approximate value of existing building, per square foot</t>
  </si>
  <si>
    <t>Repair and maintenance rate, annual</t>
  </si>
  <si>
    <t>% of value</t>
  </si>
  <si>
    <t>Property tax and insurance rate, annual</t>
  </si>
  <si>
    <t>Other Information</t>
  </si>
  <si>
    <t>Number of layers of stacked bales</t>
  </si>
  <si>
    <t>layers</t>
  </si>
  <si>
    <t>Total labor needed for storing, covering, and uncovering</t>
  </si>
  <si>
    <t>hours/year</t>
  </si>
  <si>
    <t>Cost Comparison</t>
  </si>
  <si>
    <t>Type of storage</t>
  </si>
  <si>
    <t>Tons of hay harvested per year</t>
  </si>
  <si>
    <t>Number of bales stored per year</t>
  </si>
  <si>
    <t>bales/year</t>
  </si>
  <si>
    <t>Storage area needed--square feet</t>
  </si>
  <si>
    <t>square feet</t>
  </si>
  <si>
    <t>Initial investment for building</t>
  </si>
  <si>
    <t>Initial investment for gravel or pallets for storage site</t>
  </si>
  <si>
    <t>Ownership cost per year for building</t>
  </si>
  <si>
    <t>$/year</t>
  </si>
  <si>
    <t>Ownership cost per year for storage site</t>
  </si>
  <si>
    <t xml:space="preserve">Labor cost for storage per year </t>
  </si>
  <si>
    <t>Cost of coverings per year</t>
  </si>
  <si>
    <t>Total cost per year for storage</t>
  </si>
  <si>
    <t>Value of spoilage and dry matter loss</t>
  </si>
  <si>
    <t>Total cost for storage including storage loss</t>
  </si>
  <si>
    <t>Tons of hay available for feeding or selling</t>
  </si>
  <si>
    <t>Total cost for storage, incl. storage loss, per ton avail. for feeding</t>
  </si>
  <si>
    <t xml:space="preserve">Value of hay available to feed minus cost of storage </t>
  </si>
  <si>
    <t>Total cost to meet annual hay needs</t>
  </si>
  <si>
    <t>Version 1.0</t>
  </si>
  <si>
    <t>Author: William Edwards</t>
  </si>
  <si>
    <t>Ann Johanns</t>
  </si>
  <si>
    <t>Date Printed:</t>
  </si>
  <si>
    <t xml:space="preserve"> </t>
  </si>
  <si>
    <t>. . . and justice for all</t>
  </si>
  <si>
    <t>The U.S. Department of Agriculture (USDA) prohibits discrimination in all its programs and activities on the basis of race, color, national origin, gender, religion, age, disability, political beliefs, sexual orientation, and marital or family status. (Not all prohibited bases apply to all programs.) Many materials can be made available in alternative formats for ADA clients. To file a complaint of discrimination, write USDA, Office of Civil Rights, Room 326-W, Whitten Building, 14th and Independence Avenue, SW, Washington, DC 20250-9410 or call 202-720-5964.</t>
  </si>
  <si>
    <t>Issued in furtherance of Cooperative Extension work, Acts of May 8 and June 30, 1914, in cooperation with the U.S. Department of Agriculture. Gerald A. Miller, interim director, Cooperative Extension Service, Iowa State University of Science and Technology, Ames, Iowa.</t>
  </si>
  <si>
    <t xml:space="preserve"> Establish </t>
  </si>
  <si>
    <t>year 2</t>
  </si>
  <si>
    <t>year 3</t>
  </si>
  <si>
    <t>year 4</t>
  </si>
  <si>
    <t>TOTAL</t>
  </si>
  <si>
    <t>8.5T</t>
  </si>
  <si>
    <t>3.5T</t>
  </si>
  <si>
    <t>Grand Total per Year</t>
  </si>
  <si>
    <t>Grand Total all years</t>
  </si>
  <si>
    <t>$Cost/Ton</t>
  </si>
  <si>
    <t>12 lb P2O5/50 lb K20 per ton removed</t>
  </si>
  <si>
    <t>MAP $615/T  Potash $580/T    Boron .50/lb</t>
  </si>
  <si>
    <t xml:space="preserve">Seed $7/lb   PPI herbicide $4.75 Pint  </t>
  </si>
  <si>
    <t xml:space="preserve">Insecticide $8.60 Pint   </t>
  </si>
  <si>
    <t>Post  applied herbicide $11.50 Pint</t>
  </si>
  <si>
    <t>Stack/store is to edge of field</t>
  </si>
  <si>
    <t>Production</t>
  </si>
  <si>
    <t>2.5T/A</t>
  </si>
  <si>
    <t>each ton of hay:</t>
  </si>
  <si>
    <t xml:space="preserve">2 cutting production </t>
  </si>
  <si>
    <t>4 T/A</t>
  </si>
  <si>
    <t>Hay baled in 1000 lb round bales</t>
  </si>
  <si>
    <t>Upgrades</t>
  </si>
  <si>
    <t>Apply fert/chem $5.65/pass</t>
  </si>
  <si>
    <t>YOUR COSTS</t>
  </si>
  <si>
    <t xml:space="preserve">   </t>
  </si>
  <si>
    <t>Hay baled in 1000 pound square bales</t>
  </si>
  <si>
    <t>1/2 production in establishment year</t>
  </si>
  <si>
    <t>Rent ($/Acre)</t>
  </si>
  <si>
    <t xml:space="preserve">  </t>
  </si>
  <si>
    <t>Lime ($/Acre)</t>
  </si>
  <si>
    <t>Fertilizer ($/Acre)</t>
  </si>
  <si>
    <t>Micronutrients ($/Acre)</t>
  </si>
  <si>
    <t>Insecticides ($/Acre)</t>
  </si>
  <si>
    <t>Seed ($/Acre)</t>
  </si>
  <si>
    <t>Herbicides ($/Acre)</t>
  </si>
  <si>
    <t>Apply fert ($/Acre)</t>
  </si>
  <si>
    <t>Apply chem ($/Acre)</t>
  </si>
  <si>
    <t>Work ground ($/Acre)</t>
  </si>
  <si>
    <t>Plant ($/Acre)</t>
  </si>
  <si>
    <t>Mow/co  ($20.70/A x 2)</t>
  </si>
  <si>
    <t>Tedder ($7.80/A x 2)</t>
  </si>
  <si>
    <t>Rake  ($6.70/A x 2)</t>
  </si>
  <si>
    <t>Bale ($24.60/A x 2)</t>
  </si>
  <si>
    <t xml:space="preserve">x4 cut </t>
  </si>
  <si>
    <t>total production (Tons)</t>
  </si>
  <si>
    <t>Mow/co  ($/A x cut)</t>
  </si>
  <si>
    <t>Tedder ($/A x cut)</t>
  </si>
  <si>
    <t>Rake  ($/A x cut)</t>
  </si>
  <si>
    <t>Bale ($/A x cut)</t>
  </si>
  <si>
    <t>Stack/store ($/T x Tons)</t>
  </si>
  <si>
    <t>Production (Tons/A)</t>
  </si>
  <si>
    <t>Fertilizer N ($/Acre)</t>
  </si>
  <si>
    <t>Fertilizer P&amp;K ($/Acre)</t>
  </si>
  <si>
    <t>Apply N ($/Acre)</t>
  </si>
  <si>
    <t>Net Wrap $3.75/bale</t>
  </si>
  <si>
    <t xml:space="preserve">MAP $615/T  Potash $580/T </t>
  </si>
  <si>
    <t>40 #N  13# P2O5  50# K2O</t>
  </si>
  <si>
    <t>Mow/co  ($ /A x cut)</t>
  </si>
  <si>
    <t>Rake  ($ /A x cut)</t>
  </si>
  <si>
    <t>Bale ($ /A x cut)</t>
  </si>
  <si>
    <t>Stack/store $/T</t>
  </si>
  <si>
    <t>Stack/store $4/T</t>
  </si>
  <si>
    <t>to Plastic wrap $ /A</t>
  </si>
  <si>
    <t>Hauling up to 10 miles $ /A</t>
  </si>
  <si>
    <r>
      <t xml:space="preserve">For information on hay costs, see Information File A1-15, </t>
    </r>
    <r>
      <rPr>
        <u/>
        <sz val="11"/>
        <color indexed="45"/>
        <rFont val="Century Gothic"/>
        <family val="2"/>
        <scheme val="major"/>
      </rPr>
      <t>Iowa Pasture Cost Improvement Budgets.</t>
    </r>
  </si>
  <si>
    <t>Expected spoilage &amp; dry matter loss
(click here for research data)</t>
  </si>
  <si>
    <t xml:space="preserve">Assumptions for the High and Average Management Defaults:  </t>
  </si>
  <si>
    <t>Alfalfa Hay Production Costs Calculation</t>
  </si>
  <si>
    <t>Total production (Tons)</t>
  </si>
  <si>
    <t>Costs Based Upon 8.5 T/A (High Management Default Example)</t>
  </si>
  <si>
    <t>Costs Based Upon 3.5T/A (Average Management Default Example)</t>
  </si>
  <si>
    <t>Cool Season Grass Hay Production Costs Calculation</t>
  </si>
  <si>
    <t>Machinery costs from University of Illinois Cost Sheets</t>
  </si>
  <si>
    <t>High Management Default Example</t>
  </si>
  <si>
    <t>Average Management Default Example</t>
  </si>
  <si>
    <t>Greetings</t>
  </si>
  <si>
    <t>This tool is designed for producers to be able to evaluate if it is</t>
  </si>
  <si>
    <t>can insert the values for their own operation to help make an</t>
  </si>
  <si>
    <t>The last spreadsheet is a storage losses worksheet developed by</t>
  </si>
  <si>
    <t>Iowa State University.  It will help producers evaluate how much</t>
  </si>
  <si>
    <t>hay will be required for their operation after subtracting storage</t>
  </si>
  <si>
    <t>losses.  It will also help producers be able to evaluate the costs and</t>
  </si>
  <si>
    <t>benefits of providing hay storage.</t>
  </si>
  <si>
    <t>If you have any questions, or suggestions, please contact the tool</t>
  </si>
  <si>
    <t xml:space="preserve">developer Bryon Kirwan, State Economist (Illinois), Natural Resources </t>
  </si>
  <si>
    <t>Hay Production vs. Hay Purchase</t>
  </si>
  <si>
    <t xml:space="preserve">their own hay, or to purchase hay. </t>
  </si>
  <si>
    <t>The individual hay tabs each allow producers to determine their</t>
  </si>
  <si>
    <t>individual production costs.  Each hay tab is populated with</t>
  </si>
  <si>
    <t>two default examples, followed by an area where producers</t>
  </si>
  <si>
    <t>informed evaluation of their own production costs.</t>
  </si>
  <si>
    <t xml:space="preserve">           Decision Support Tool</t>
  </si>
  <si>
    <t>Conservation Service.             bryon.kirwan@il.usda.gov</t>
  </si>
  <si>
    <t>Stack/store ($8/T x 4.25T)</t>
  </si>
  <si>
    <t>Stack/store ($8/T x 1.75T)</t>
  </si>
  <si>
    <t>Net Wrap $/bale</t>
  </si>
  <si>
    <t xml:space="preserve">     </t>
  </si>
  <si>
    <t>(assumes full production years 2-4, 1/2 production in year 1)</t>
  </si>
  <si>
    <t>Assumes full production years 2-4, 1/2 in year 1</t>
  </si>
  <si>
    <t>Please note there are different assumptions for each production type.</t>
  </si>
  <si>
    <t>For example, the number of cuttings, required fertilizer, and that in</t>
  </si>
  <si>
    <t>year 1 of the alfalfa production, only 1/2 production is assumed.</t>
  </si>
  <si>
    <t xml:space="preserve">more profitable or efficent for their operation to produce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</si>
</sst>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_);\(&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General_)"/>
    <numFmt numFmtId="165" formatCode="_(* #,##0_);_(* \(#,##0\);_(* &quot;-&quot;??_);_(@_)"/>
    <numFmt numFmtId="166" formatCode="&quot;$&quot;#,##0.0_);\(&quot;$&quot;#,##0.0\)"/>
    <numFmt numFmtId="167" formatCode="0.0%"/>
    <numFmt numFmtId="168" formatCode="_(&quot;$&quot;* #,##0_);_(&quot;$&quot;* \(#,##0\);_(&quot;$&quot;* &quot;-&quot;??_);_(@_)"/>
  </numFmts>
  <fonts count="24" x14ac:knownFonts="1">
    <font>
      <sz val="11"/>
      <color theme="1"/>
      <name val="Century Gothic"/>
      <family val="2"/>
      <scheme val="minor"/>
    </font>
    <font>
      <sz val="11"/>
      <color theme="1"/>
      <name val="Century Gothic"/>
      <family val="2"/>
      <scheme val="minor"/>
    </font>
    <font>
      <u/>
      <sz val="10"/>
      <color indexed="12"/>
      <name val="Arial"/>
      <family val="2"/>
    </font>
    <font>
      <sz val="8"/>
      <color indexed="81"/>
      <name val="Tahoma"/>
      <family val="2"/>
    </font>
    <font>
      <b/>
      <sz val="11"/>
      <color theme="1"/>
      <name val="Century Gothic"/>
      <family val="2"/>
      <scheme val="minor"/>
    </font>
    <font>
      <sz val="11"/>
      <color theme="1"/>
      <name val="Century Gothic"/>
      <family val="2"/>
      <scheme val="major"/>
    </font>
    <font>
      <b/>
      <sz val="11"/>
      <color indexed="63"/>
      <name val="Century Gothic"/>
      <family val="2"/>
      <scheme val="major"/>
    </font>
    <font>
      <b/>
      <sz val="11"/>
      <color indexed="9"/>
      <name val="Century Gothic"/>
      <family val="2"/>
      <scheme val="major"/>
    </font>
    <font>
      <sz val="11"/>
      <name val="Century Gothic"/>
      <family val="2"/>
      <scheme val="major"/>
    </font>
    <font>
      <b/>
      <sz val="11"/>
      <name val="Century Gothic"/>
      <family val="2"/>
      <scheme val="major"/>
    </font>
    <font>
      <u/>
      <sz val="11"/>
      <color indexed="45"/>
      <name val="Century Gothic"/>
      <family val="2"/>
      <scheme val="major"/>
    </font>
    <font>
      <u/>
      <sz val="11"/>
      <color indexed="12"/>
      <name val="Century Gothic"/>
      <family val="2"/>
      <scheme val="major"/>
    </font>
    <font>
      <i/>
      <sz val="11"/>
      <name val="Century Gothic"/>
      <family val="2"/>
      <scheme val="major"/>
    </font>
    <font>
      <sz val="11"/>
      <color indexed="10"/>
      <name val="Century Gothic"/>
      <family val="2"/>
      <scheme val="major"/>
    </font>
    <font>
      <u/>
      <sz val="11"/>
      <name val="Century Gothic"/>
      <family val="2"/>
      <scheme val="major"/>
    </font>
    <font>
      <sz val="11"/>
      <color indexed="9"/>
      <name val="Century Gothic"/>
      <family val="2"/>
      <scheme val="major"/>
    </font>
    <font>
      <u val="singleAccounting"/>
      <sz val="11"/>
      <name val="Century Gothic"/>
      <family val="2"/>
      <scheme val="major"/>
    </font>
    <font>
      <b/>
      <u/>
      <sz val="11"/>
      <name val="Century Gothic"/>
      <family val="2"/>
      <scheme val="major"/>
    </font>
    <font>
      <sz val="11"/>
      <color indexed="45"/>
      <name val="Century Gothic"/>
      <family val="2"/>
      <scheme val="major"/>
    </font>
    <font>
      <sz val="11"/>
      <color indexed="63"/>
      <name val="Century Gothic"/>
      <family val="2"/>
      <scheme val="major"/>
    </font>
    <font>
      <b/>
      <i/>
      <sz val="11"/>
      <color theme="1"/>
      <name val="Century Gothic"/>
      <family val="2"/>
      <scheme val="minor"/>
    </font>
    <font>
      <b/>
      <sz val="14"/>
      <color theme="1"/>
      <name val="Century Gothic"/>
      <family val="2"/>
      <scheme val="minor"/>
    </font>
    <font>
      <b/>
      <u/>
      <sz val="11"/>
      <color theme="1"/>
      <name val="Century Gothic"/>
      <family val="2"/>
      <scheme val="minor"/>
    </font>
    <font>
      <sz val="18"/>
      <color theme="1"/>
      <name val="Century Gothic"/>
      <family val="2"/>
      <scheme val="minor"/>
    </font>
  </fonts>
  <fills count="11">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rgb="FFFFFF00"/>
        <bgColor indexed="64"/>
      </patternFill>
    </fill>
    <fill>
      <patternFill patternType="solid">
        <fgColor rgb="FF7030A0"/>
        <bgColor indexed="64"/>
      </patternFill>
    </fill>
    <fill>
      <patternFill patternType="solid">
        <fgColor rgb="FFFF0000"/>
        <bgColor indexed="64"/>
      </patternFill>
    </fill>
    <fill>
      <patternFill patternType="solid">
        <fgColor rgb="FFFF0000"/>
        <bgColor indexed="54"/>
      </patternFill>
    </fill>
    <fill>
      <patternFill patternType="solid">
        <fgColor theme="0"/>
        <bgColor indexed="64"/>
      </patternFill>
    </fill>
    <fill>
      <patternFill patternType="solid">
        <fgColor rgb="FF92D050"/>
        <bgColor indexed="64"/>
      </patternFill>
    </fill>
  </fills>
  <borders count="20">
    <border>
      <left/>
      <right/>
      <top/>
      <bottom/>
      <diagonal/>
    </border>
    <border>
      <left/>
      <right/>
      <top/>
      <bottom style="thick">
        <color indexed="1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alignment vertical="top"/>
      <protection locked="0"/>
    </xf>
  </cellStyleXfs>
  <cellXfs count="180">
    <xf numFmtId="0" fontId="0" fillId="0" borderId="0" xfId="0"/>
    <xf numFmtId="0" fontId="0" fillId="0" borderId="0" xfId="0" applyAlignment="1">
      <alignment horizontal="right"/>
    </xf>
    <xf numFmtId="0" fontId="0" fillId="0" borderId="0" xfId="0" applyAlignment="1">
      <alignment horizontal="center"/>
    </xf>
    <xf numFmtId="0" fontId="4" fillId="0" borderId="0" xfId="0" applyFont="1"/>
    <xf numFmtId="44" fontId="0" fillId="0" borderId="0" xfId="2" applyFont="1" applyAlignment="1">
      <alignment horizontal="center"/>
    </xf>
    <xf numFmtId="44" fontId="0" fillId="0" borderId="0" xfId="2" applyFont="1"/>
    <xf numFmtId="0" fontId="5" fillId="0" borderId="0" xfId="0" applyFont="1"/>
    <xf numFmtId="0" fontId="6" fillId="0" borderId="0" xfId="0" applyFont="1"/>
    <xf numFmtId="0" fontId="5" fillId="0" borderId="0" xfId="0" applyFont="1" applyFill="1"/>
    <xf numFmtId="164" fontId="5" fillId="0" borderId="0" xfId="0" applyNumberFormat="1" applyFont="1" applyAlignment="1">
      <alignment wrapText="1"/>
    </xf>
    <xf numFmtId="9" fontId="5" fillId="3" borderId="2" xfId="3" applyFont="1" applyFill="1" applyBorder="1" applyProtection="1">
      <protection locked="0"/>
    </xf>
    <xf numFmtId="0" fontId="5" fillId="0" borderId="3" xfId="0" applyFont="1" applyBorder="1"/>
    <xf numFmtId="0" fontId="5" fillId="0" borderId="5" xfId="0" applyFont="1" applyBorder="1"/>
    <xf numFmtId="44" fontId="5" fillId="3" borderId="2" xfId="2" applyFont="1" applyFill="1" applyBorder="1" applyProtection="1">
      <protection locked="0"/>
    </xf>
    <xf numFmtId="0" fontId="5" fillId="3" borderId="2" xfId="0" applyFont="1" applyFill="1" applyBorder="1" applyProtection="1">
      <protection locked="0"/>
    </xf>
    <xf numFmtId="0" fontId="5" fillId="4" borderId="2" xfId="0" applyFont="1" applyFill="1" applyBorder="1"/>
    <xf numFmtId="167" fontId="5" fillId="3" borderId="2" xfId="3" applyNumberFormat="1" applyFont="1" applyFill="1" applyBorder="1" applyProtection="1">
      <protection locked="0"/>
    </xf>
    <xf numFmtId="0" fontId="5" fillId="0" borderId="0" xfId="0" applyFont="1" applyFill="1" applyBorder="1"/>
    <xf numFmtId="1" fontId="5" fillId="0" borderId="0" xfId="0" applyNumberFormat="1" applyFont="1"/>
    <xf numFmtId="0" fontId="5" fillId="0" borderId="11" xfId="0" applyFont="1" applyBorder="1" applyAlignment="1">
      <alignment wrapText="1"/>
    </xf>
    <xf numFmtId="0" fontId="5" fillId="0" borderId="6" xfId="0" applyFont="1" applyBorder="1" applyAlignment="1">
      <alignment horizontal="center"/>
    </xf>
    <xf numFmtId="0" fontId="5" fillId="0" borderId="6" xfId="0" applyFont="1" applyBorder="1"/>
    <xf numFmtId="0" fontId="5" fillId="0" borderId="0" xfId="0" applyFont="1" applyAlignment="1"/>
    <xf numFmtId="0" fontId="9" fillId="0" borderId="0" xfId="0" applyFont="1"/>
    <xf numFmtId="0" fontId="8" fillId="0" borderId="0" xfId="0" applyFont="1"/>
    <xf numFmtId="0" fontId="11" fillId="0" borderId="0" xfId="4" applyFont="1" applyAlignment="1" applyProtection="1">
      <alignment wrapText="1"/>
    </xf>
    <xf numFmtId="0" fontId="8" fillId="0" borderId="0" xfId="0" applyFont="1" applyBorder="1" applyAlignment="1" applyProtection="1"/>
    <xf numFmtId="0" fontId="8" fillId="2" borderId="2" xfId="0" applyFont="1" applyFill="1" applyBorder="1" applyAlignment="1" applyProtection="1"/>
    <xf numFmtId="0" fontId="8" fillId="0" borderId="0" xfId="0" applyFont="1" applyFill="1" applyBorder="1" applyAlignment="1" applyProtection="1"/>
    <xf numFmtId="0" fontId="12" fillId="0" borderId="0" xfId="0" applyFont="1"/>
    <xf numFmtId="0" fontId="13" fillId="0" borderId="0" xfId="0" applyFont="1" applyFill="1"/>
    <xf numFmtId="164" fontId="9" fillId="0" borderId="0" xfId="0" applyNumberFormat="1" applyFont="1" applyAlignment="1" applyProtection="1">
      <alignment horizontal="left"/>
    </xf>
    <xf numFmtId="0" fontId="14" fillId="0" borderId="0" xfId="0" applyFont="1" applyAlignment="1">
      <alignment horizontal="center"/>
    </xf>
    <xf numFmtId="0" fontId="8" fillId="0" borderId="0" xfId="0" applyFont="1" applyFill="1" applyBorder="1" applyAlignment="1" applyProtection="1">
      <alignment horizontal="right"/>
      <protection locked="0"/>
    </xf>
    <xf numFmtId="164" fontId="8" fillId="0" borderId="0" xfId="0" applyNumberFormat="1" applyFont="1" applyAlignment="1" applyProtection="1">
      <alignment horizontal="left" wrapText="1"/>
    </xf>
    <xf numFmtId="164" fontId="8" fillId="0" borderId="0" xfId="0" applyNumberFormat="1" applyFont="1" applyAlignment="1" applyProtection="1">
      <alignment horizontal="center"/>
    </xf>
    <xf numFmtId="164" fontId="8" fillId="3" borderId="2" xfId="0" applyNumberFormat="1" applyFont="1" applyFill="1" applyBorder="1" applyProtection="1">
      <protection locked="0"/>
    </xf>
    <xf numFmtId="164" fontId="8" fillId="0" borderId="0" xfId="0" applyNumberFormat="1" applyFont="1" applyFill="1" applyBorder="1" applyProtection="1">
      <protection locked="0"/>
    </xf>
    <xf numFmtId="165" fontId="8" fillId="3" borderId="2" xfId="1" applyNumberFormat="1" applyFont="1" applyFill="1" applyBorder="1" applyProtection="1">
      <protection locked="0"/>
    </xf>
    <xf numFmtId="165" fontId="8" fillId="0" borderId="0" xfId="1" applyNumberFormat="1" applyFont="1"/>
    <xf numFmtId="165" fontId="8" fillId="0" borderId="0" xfId="1" applyNumberFormat="1" applyFont="1" applyFill="1" applyBorder="1" applyProtection="1">
      <protection locked="0"/>
    </xf>
    <xf numFmtId="5" fontId="8" fillId="3" borderId="2" xfId="0" applyNumberFormat="1" applyFont="1" applyFill="1" applyBorder="1" applyProtection="1">
      <protection locked="0"/>
    </xf>
    <xf numFmtId="44" fontId="8" fillId="0" borderId="0" xfId="2" applyFont="1"/>
    <xf numFmtId="44" fontId="8" fillId="0" borderId="0" xfId="2" applyFont="1" applyFill="1" applyBorder="1" applyProtection="1">
      <protection locked="0"/>
    </xf>
    <xf numFmtId="9" fontId="8" fillId="3" borderId="2" xfId="3" applyFont="1" applyFill="1" applyBorder="1" applyProtection="1">
      <protection locked="0"/>
    </xf>
    <xf numFmtId="9" fontId="8" fillId="0" borderId="0" xfId="3" applyFont="1"/>
    <xf numFmtId="9" fontId="8" fillId="0" borderId="0" xfId="3" applyFont="1" applyFill="1" applyBorder="1" applyProtection="1">
      <protection locked="0"/>
    </xf>
    <xf numFmtId="7" fontId="8" fillId="3" borderId="2" xfId="0" applyNumberFormat="1" applyFont="1" applyFill="1" applyBorder="1" applyProtection="1">
      <protection locked="0"/>
    </xf>
    <xf numFmtId="44" fontId="9" fillId="0" borderId="0" xfId="2" applyFont="1" applyFill="1" applyBorder="1" applyAlignment="1" applyProtection="1">
      <alignment horizontal="center"/>
      <protection locked="0"/>
    </xf>
    <xf numFmtId="164" fontId="9" fillId="0" borderId="0" xfId="0" applyNumberFormat="1" applyFont="1" applyBorder="1" applyAlignment="1" applyProtection="1">
      <alignment horizontal="center"/>
    </xf>
    <xf numFmtId="0" fontId="15" fillId="0" borderId="0" xfId="0" applyFont="1" applyFill="1" applyProtection="1">
      <protection locked="0"/>
    </xf>
    <xf numFmtId="2" fontId="15" fillId="0" borderId="0" xfId="0" applyNumberFormat="1" applyFont="1" applyFill="1" applyProtection="1">
      <protection locked="0"/>
    </xf>
    <xf numFmtId="164" fontId="9" fillId="0" borderId="0" xfId="0" applyNumberFormat="1" applyFont="1" applyAlignment="1" applyProtection="1">
      <alignment horizontal="left" wrapText="1"/>
    </xf>
    <xf numFmtId="164" fontId="9" fillId="4" borderId="2" xfId="0" applyNumberFormat="1" applyFont="1" applyFill="1" applyBorder="1" applyAlignment="1" applyProtection="1">
      <alignment horizontal="center" wrapText="1"/>
    </xf>
    <xf numFmtId="0" fontId="9" fillId="4" borderId="2" xfId="0" applyFont="1" applyFill="1" applyBorder="1" applyAlignment="1">
      <alignment horizontal="center" wrapText="1"/>
    </xf>
    <xf numFmtId="0" fontId="9" fillId="0" borderId="0" xfId="0" applyFont="1" applyFill="1" applyBorder="1" applyAlignment="1" applyProtection="1">
      <alignment wrapText="1"/>
    </xf>
    <xf numFmtId="164" fontId="10" fillId="0" borderId="0" xfId="4" applyNumberFormat="1" applyFont="1" applyAlignment="1" applyProtection="1">
      <alignment horizontal="left" wrapText="1"/>
    </xf>
    <xf numFmtId="7" fontId="8" fillId="0" borderId="0" xfId="0" applyNumberFormat="1" applyFont="1" applyBorder="1" applyAlignment="1"/>
    <xf numFmtId="5" fontId="8" fillId="0" borderId="0" xfId="0" applyNumberFormat="1" applyFont="1"/>
    <xf numFmtId="0" fontId="8" fillId="0" borderId="0" xfId="0" applyFont="1" applyAlignment="1">
      <alignment wrapText="1"/>
    </xf>
    <xf numFmtId="0" fontId="8" fillId="0" borderId="3" xfId="0" applyFont="1" applyBorder="1"/>
    <xf numFmtId="164" fontId="8" fillId="0" borderId="4" xfId="0" applyNumberFormat="1" applyFont="1" applyBorder="1" applyProtection="1">
      <protection locked="0"/>
    </xf>
    <xf numFmtId="164" fontId="8" fillId="0" borderId="3" xfId="0" applyNumberFormat="1" applyFont="1" applyBorder="1" applyProtection="1">
      <protection locked="0"/>
    </xf>
    <xf numFmtId="166" fontId="8" fillId="0" borderId="0" xfId="0" applyNumberFormat="1" applyFont="1" applyBorder="1" applyAlignment="1"/>
    <xf numFmtId="0" fontId="8" fillId="0" borderId="0" xfId="0" applyFont="1" applyFill="1"/>
    <xf numFmtId="0" fontId="8" fillId="0" borderId="5" xfId="0" applyFont="1" applyBorder="1"/>
    <xf numFmtId="164" fontId="8" fillId="0" borderId="6" xfId="0" applyNumberFormat="1" applyFont="1" applyBorder="1" applyProtection="1">
      <protection locked="0"/>
    </xf>
    <xf numFmtId="164" fontId="8" fillId="0" borderId="5" xfId="0" applyNumberFormat="1" applyFont="1" applyBorder="1" applyProtection="1">
      <protection locked="0"/>
    </xf>
    <xf numFmtId="164" fontId="8" fillId="0" borderId="5" xfId="0" applyNumberFormat="1" applyFont="1" applyFill="1" applyBorder="1" applyProtection="1">
      <protection locked="0"/>
    </xf>
    <xf numFmtId="164" fontId="8" fillId="0" borderId="5" xfId="0" applyNumberFormat="1" applyFont="1" applyBorder="1" applyAlignment="1" applyProtection="1">
      <alignment horizontal="left"/>
    </xf>
    <xf numFmtId="7" fontId="8" fillId="3" borderId="7" xfId="0" applyNumberFormat="1" applyFont="1" applyFill="1" applyBorder="1" applyProtection="1">
      <protection locked="0"/>
    </xf>
    <xf numFmtId="44" fontId="8" fillId="0" borderId="5" xfId="2" applyFont="1" applyFill="1" applyBorder="1" applyProtection="1">
      <protection locked="0"/>
    </xf>
    <xf numFmtId="7" fontId="8" fillId="0" borderId="5" xfId="0" applyNumberFormat="1" applyFont="1" applyBorder="1" applyAlignment="1" applyProtection="1">
      <alignment horizontal="left"/>
      <protection locked="0"/>
    </xf>
    <xf numFmtId="5" fontId="8" fillId="0" borderId="0" xfId="0" applyNumberFormat="1" applyFont="1" applyBorder="1" applyAlignment="1"/>
    <xf numFmtId="164" fontId="8" fillId="3" borderId="7" xfId="0" applyNumberFormat="1" applyFont="1" applyFill="1" applyBorder="1" applyProtection="1">
      <protection locked="0"/>
    </xf>
    <xf numFmtId="164" fontId="8" fillId="0" borderId="5" xfId="0" applyNumberFormat="1" applyFont="1" applyBorder="1" applyAlignment="1" applyProtection="1">
      <alignment horizontal="left"/>
      <protection locked="0"/>
    </xf>
    <xf numFmtId="44" fontId="8" fillId="0" borderId="6" xfId="2" applyFont="1" applyFill="1" applyBorder="1" applyProtection="1">
      <protection locked="0"/>
    </xf>
    <xf numFmtId="44" fontId="8" fillId="3" borderId="2" xfId="2" applyFont="1" applyFill="1" applyBorder="1" applyProtection="1">
      <protection locked="0"/>
    </xf>
    <xf numFmtId="164" fontId="8" fillId="0" borderId="6" xfId="0" applyNumberFormat="1" applyFont="1" applyFill="1" applyBorder="1" applyProtection="1">
      <protection locked="0"/>
    </xf>
    <xf numFmtId="164" fontId="8" fillId="0" borderId="2" xfId="0" applyNumberFormat="1" applyFont="1" applyFill="1" applyBorder="1" applyProtection="1">
      <protection locked="0"/>
    </xf>
    <xf numFmtId="164" fontId="8" fillId="0" borderId="5" xfId="0" applyNumberFormat="1" applyFont="1" applyBorder="1" applyAlignment="1" applyProtection="1">
      <alignment horizontal="center"/>
    </xf>
    <xf numFmtId="167" fontId="8" fillId="3" borderId="2" xfId="3" applyNumberFormat="1" applyFont="1" applyFill="1" applyBorder="1" applyProtection="1">
      <protection locked="0"/>
    </xf>
    <xf numFmtId="0" fontId="8" fillId="0" borderId="0" xfId="0" applyFont="1" applyAlignment="1">
      <alignment horizontal="center"/>
    </xf>
    <xf numFmtId="164" fontId="8" fillId="3" borderId="2" xfId="0" applyNumberFormat="1" applyFont="1" applyFill="1" applyBorder="1" applyAlignment="1" applyProtection="1">
      <alignment horizontal="right"/>
      <protection locked="0"/>
    </xf>
    <xf numFmtId="164" fontId="8" fillId="0" borderId="0" xfId="0" applyNumberFormat="1" applyFont="1" applyFill="1" applyBorder="1" applyAlignment="1" applyProtection="1">
      <alignment horizontal="right"/>
    </xf>
    <xf numFmtId="164" fontId="9" fillId="0" borderId="8" xfId="0" applyNumberFormat="1" applyFont="1" applyBorder="1" applyAlignment="1" applyProtection="1">
      <alignment horizontal="left" wrapText="1"/>
    </xf>
    <xf numFmtId="0" fontId="8" fillId="0" borderId="8" xfId="0" applyFont="1" applyBorder="1"/>
    <xf numFmtId="164" fontId="9" fillId="0" borderId="9" xfId="0" applyNumberFormat="1" applyFont="1" applyBorder="1" applyAlignment="1" applyProtection="1">
      <alignment horizontal="left" wrapText="1"/>
    </xf>
    <xf numFmtId="0" fontId="9" fillId="0" borderId="10" xfId="0" applyFont="1" applyBorder="1" applyAlignment="1">
      <alignment horizontal="center"/>
    </xf>
    <xf numFmtId="164" fontId="9" fillId="0" borderId="2" xfId="0" applyNumberFormat="1" applyFont="1" applyBorder="1" applyAlignment="1" applyProtection="1">
      <alignment horizontal="center" wrapText="1"/>
    </xf>
    <xf numFmtId="164" fontId="8" fillId="0" borderId="11" xfId="0" applyNumberFormat="1" applyFont="1" applyBorder="1" applyAlignment="1" applyProtection="1">
      <alignment horizontal="left" wrapText="1"/>
    </xf>
    <xf numFmtId="37" fontId="8" fillId="0" borderId="4" xfId="0" applyNumberFormat="1" applyFont="1" applyBorder="1" applyAlignment="1" applyProtection="1">
      <alignment horizontal="center"/>
    </xf>
    <xf numFmtId="37" fontId="8" fillId="0" borderId="4" xfId="0" applyNumberFormat="1" applyFont="1" applyBorder="1" applyProtection="1"/>
    <xf numFmtId="37" fontId="8" fillId="0" borderId="6" xfId="0" applyNumberFormat="1" applyFont="1" applyBorder="1" applyAlignment="1" applyProtection="1">
      <alignment horizontal="center"/>
    </xf>
    <xf numFmtId="37" fontId="8" fillId="0" borderId="6" xfId="0" applyNumberFormat="1" applyFont="1" applyBorder="1" applyProtection="1"/>
    <xf numFmtId="0" fontId="8" fillId="0" borderId="6" xfId="0" applyFont="1" applyBorder="1" applyAlignment="1">
      <alignment horizontal="center"/>
    </xf>
    <xf numFmtId="42" fontId="8" fillId="0" borderId="6" xfId="0" applyNumberFormat="1" applyFont="1" applyBorder="1" applyProtection="1"/>
    <xf numFmtId="165" fontId="8" fillId="0" borderId="6" xfId="1" applyNumberFormat="1" applyFont="1" applyBorder="1" applyProtection="1"/>
    <xf numFmtId="165" fontId="8" fillId="0" borderId="5" xfId="1" applyNumberFormat="1" applyFont="1" applyBorder="1" applyProtection="1"/>
    <xf numFmtId="165" fontId="16" fillId="0" borderId="6" xfId="1" applyNumberFormat="1" applyFont="1" applyBorder="1" applyProtection="1"/>
    <xf numFmtId="5" fontId="8" fillId="0" borderId="6" xfId="0" applyNumberFormat="1" applyFont="1" applyBorder="1" applyAlignment="1" applyProtection="1">
      <alignment horizontal="center"/>
    </xf>
    <xf numFmtId="164" fontId="9" fillId="0" borderId="11" xfId="0" applyNumberFormat="1" applyFont="1" applyBorder="1" applyAlignment="1" applyProtection="1">
      <alignment horizontal="left" wrapText="1"/>
    </xf>
    <xf numFmtId="0" fontId="9" fillId="0" borderId="6" xfId="0" applyFont="1" applyBorder="1" applyAlignment="1">
      <alignment horizontal="center"/>
    </xf>
    <xf numFmtId="42" fontId="9" fillId="0" borderId="6" xfId="0" applyNumberFormat="1" applyFont="1" applyBorder="1" applyProtection="1"/>
    <xf numFmtId="0" fontId="8" fillId="0" borderId="11" xfId="0" applyFont="1" applyBorder="1" applyAlignment="1">
      <alignment wrapText="1"/>
    </xf>
    <xf numFmtId="168" fontId="16" fillId="0" borderId="6" xfId="2" applyNumberFormat="1" applyFont="1" applyBorder="1"/>
    <xf numFmtId="168" fontId="9" fillId="0" borderId="6" xfId="2" applyNumberFormat="1" applyFont="1" applyBorder="1" applyProtection="1"/>
    <xf numFmtId="168" fontId="17" fillId="0" borderId="6" xfId="2" applyNumberFormat="1" applyFont="1" applyBorder="1" applyProtection="1"/>
    <xf numFmtId="44" fontId="8" fillId="0" borderId="6" xfId="2" applyFont="1" applyBorder="1" applyProtection="1"/>
    <xf numFmtId="0" fontId="9" fillId="0" borderId="11" xfId="0" applyFont="1" applyBorder="1" applyAlignment="1">
      <alignment wrapText="1"/>
    </xf>
    <xf numFmtId="168" fontId="9" fillId="0" borderId="6" xfId="2" applyNumberFormat="1" applyFont="1" applyBorder="1"/>
    <xf numFmtId="0" fontId="9" fillId="0" borderId="12" xfId="0" applyFont="1" applyBorder="1" applyAlignment="1">
      <alignment wrapText="1"/>
    </xf>
    <xf numFmtId="0" fontId="9" fillId="0" borderId="13" xfId="0" applyFont="1" applyBorder="1" applyAlignment="1">
      <alignment horizontal="center"/>
    </xf>
    <xf numFmtId="168" fontId="9" fillId="0" borderId="13" xfId="2" applyNumberFormat="1" applyFont="1" applyBorder="1"/>
    <xf numFmtId="0" fontId="8" fillId="0" borderId="0" xfId="0" applyFont="1" applyBorder="1" applyAlignment="1" applyProtection="1">
      <alignment horizontal="left"/>
    </xf>
    <xf numFmtId="0" fontId="10" fillId="0" borderId="0" xfId="4" applyFont="1" applyAlignment="1" applyProtection="1">
      <alignment horizontal="left"/>
    </xf>
    <xf numFmtId="0" fontId="18" fillId="0" borderId="0" xfId="0" applyFont="1"/>
    <xf numFmtId="0" fontId="8" fillId="0" borderId="0" xfId="4" applyFont="1" applyAlignment="1" applyProtection="1">
      <alignment horizontal="left"/>
    </xf>
    <xf numFmtId="14" fontId="8" fillId="0" borderId="0" xfId="0" applyNumberFormat="1" applyFont="1" applyAlignment="1" applyProtection="1">
      <alignment horizontal="left"/>
    </xf>
    <xf numFmtId="0" fontId="19" fillId="0" borderId="0" xfId="0" applyFont="1" applyAlignment="1">
      <alignment horizontal="left"/>
    </xf>
    <xf numFmtId="0" fontId="19" fillId="0" borderId="0" xfId="0" applyFont="1" applyAlignment="1">
      <alignment horizontal="left" wrapText="1"/>
    </xf>
    <xf numFmtId="0" fontId="19" fillId="0" borderId="0" xfId="0" applyFont="1" applyAlignment="1">
      <alignment wrapText="1"/>
    </xf>
    <xf numFmtId="0" fontId="8" fillId="5" borderId="2" xfId="0" applyFont="1" applyFill="1" applyBorder="1" applyAlignment="1" applyProtection="1"/>
    <xf numFmtId="0" fontId="0" fillId="6" borderId="0" xfId="0" applyFill="1" applyAlignment="1">
      <alignment horizontal="right"/>
    </xf>
    <xf numFmtId="0" fontId="0" fillId="6" borderId="0" xfId="0" applyFill="1"/>
    <xf numFmtId="0" fontId="0" fillId="6" borderId="0" xfId="0" applyFill="1" applyAlignment="1">
      <alignment horizontal="center"/>
    </xf>
    <xf numFmtId="0" fontId="7" fillId="7" borderId="1" xfId="0" applyFont="1" applyFill="1" applyBorder="1" applyAlignment="1"/>
    <xf numFmtId="0" fontId="8" fillId="8" borderId="0" xfId="0" applyFont="1" applyFill="1"/>
    <xf numFmtId="0" fontId="5" fillId="8" borderId="0" xfId="0" applyFont="1" applyFill="1"/>
    <xf numFmtId="0" fontId="5" fillId="7" borderId="0" xfId="0" applyFont="1" applyFill="1"/>
    <xf numFmtId="44" fontId="0" fillId="5" borderId="2" xfId="2" applyFont="1" applyFill="1" applyBorder="1"/>
    <xf numFmtId="0" fontId="0" fillId="5" borderId="2" xfId="0" applyFill="1" applyBorder="1"/>
    <xf numFmtId="0" fontId="0" fillId="5" borderId="15" xfId="0" applyFill="1" applyBorder="1"/>
    <xf numFmtId="0" fontId="0" fillId="5" borderId="7" xfId="0" applyFill="1" applyBorder="1"/>
    <xf numFmtId="0" fontId="0" fillId="0" borderId="0" xfId="0" applyBorder="1"/>
    <xf numFmtId="0" fontId="0" fillId="0" borderId="8" xfId="0" applyBorder="1"/>
    <xf numFmtId="0" fontId="0" fillId="0" borderId="8" xfId="0" applyFill="1" applyBorder="1"/>
    <xf numFmtId="0" fontId="0" fillId="5" borderId="2" xfId="0" applyFill="1" applyBorder="1" applyAlignment="1">
      <alignment horizontal="left"/>
    </xf>
    <xf numFmtId="0" fontId="20" fillId="0" borderId="0" xfId="0" applyFont="1"/>
    <xf numFmtId="0" fontId="21" fillId="0" borderId="0" xfId="0" applyFont="1"/>
    <xf numFmtId="0" fontId="0" fillId="0" borderId="18" xfId="0" applyBorder="1"/>
    <xf numFmtId="0" fontId="0" fillId="0" borderId="0" xfId="0" applyBorder="1" applyAlignment="1">
      <alignment horizontal="center"/>
    </xf>
    <xf numFmtId="0" fontId="0" fillId="0" borderId="0" xfId="0" applyBorder="1" applyAlignment="1">
      <alignment horizontal="right"/>
    </xf>
    <xf numFmtId="0" fontId="0" fillId="0" borderId="6" xfId="0" applyBorder="1" applyAlignment="1">
      <alignment horizontal="center"/>
    </xf>
    <xf numFmtId="44" fontId="0" fillId="0" borderId="0" xfId="2" applyFont="1" applyBorder="1" applyAlignment="1">
      <alignment horizontal="center"/>
    </xf>
    <xf numFmtId="44" fontId="0" fillId="0" borderId="0" xfId="2" applyFont="1" applyBorder="1" applyAlignment="1">
      <alignment horizontal="right"/>
    </xf>
    <xf numFmtId="44" fontId="0" fillId="0" borderId="6" xfId="2" applyFont="1" applyBorder="1" applyAlignment="1">
      <alignment horizontal="center"/>
    </xf>
    <xf numFmtId="0" fontId="0" fillId="0" borderId="8" xfId="0" applyBorder="1" applyAlignment="1">
      <alignment horizontal="right"/>
    </xf>
    <xf numFmtId="0" fontId="0" fillId="0" borderId="8" xfId="0" applyBorder="1" applyAlignment="1">
      <alignment horizontal="center"/>
    </xf>
    <xf numFmtId="0" fontId="0" fillId="0" borderId="10" xfId="0" applyBorder="1" applyAlignment="1">
      <alignment horizontal="center"/>
    </xf>
    <xf numFmtId="0" fontId="0" fillId="0" borderId="16" xfId="0" applyBorder="1"/>
    <xf numFmtId="0" fontId="4" fillId="0" borderId="19" xfId="0" applyFont="1" applyBorder="1"/>
    <xf numFmtId="44" fontId="4" fillId="0" borderId="8" xfId="2" applyFont="1" applyBorder="1" applyAlignment="1">
      <alignment horizontal="center"/>
    </xf>
    <xf numFmtId="0" fontId="0" fillId="9" borderId="0" xfId="0" applyFill="1" applyBorder="1"/>
    <xf numFmtId="0" fontId="4" fillId="0" borderId="17" xfId="0" applyFont="1" applyBorder="1"/>
    <xf numFmtId="0" fontId="0" fillId="0" borderId="17" xfId="0" applyBorder="1"/>
    <xf numFmtId="0" fontId="0" fillId="0" borderId="4" xfId="0" applyBorder="1"/>
    <xf numFmtId="0" fontId="0" fillId="0" borderId="6" xfId="0" applyBorder="1"/>
    <xf numFmtId="44" fontId="0" fillId="0" borderId="0" xfId="2" applyFont="1" applyBorder="1"/>
    <xf numFmtId="44" fontId="0" fillId="0" borderId="6" xfId="2" applyFont="1" applyBorder="1"/>
    <xf numFmtId="0" fontId="0" fillId="0" borderId="18" xfId="0" applyFont="1" applyBorder="1"/>
    <xf numFmtId="44" fontId="4" fillId="0" borderId="8" xfId="2" applyFont="1" applyBorder="1"/>
    <xf numFmtId="0" fontId="0" fillId="0" borderId="10" xfId="0" applyBorder="1"/>
    <xf numFmtId="0" fontId="0" fillId="0" borderId="18" xfId="0" applyBorder="1" applyAlignment="1">
      <alignment horizontal="left"/>
    </xf>
    <xf numFmtId="0" fontId="0" fillId="0" borderId="0" xfId="0" applyFill="1"/>
    <xf numFmtId="0" fontId="0" fillId="0" borderId="0" xfId="0" applyFill="1" applyAlignment="1">
      <alignment horizontal="center"/>
    </xf>
    <xf numFmtId="0" fontId="21" fillId="0" borderId="0" xfId="0" applyFont="1" applyFill="1"/>
    <xf numFmtId="0" fontId="22" fillId="0" borderId="0" xfId="0" applyFont="1"/>
    <xf numFmtId="0" fontId="0" fillId="10" borderId="0" xfId="0" applyFill="1"/>
    <xf numFmtId="0" fontId="23" fillId="10" borderId="0" xfId="0" applyFont="1" applyFill="1"/>
    <xf numFmtId="0" fontId="4" fillId="0" borderId="16" xfId="0" applyFont="1" applyBorder="1" applyAlignment="1">
      <alignment horizontal="center"/>
    </xf>
    <xf numFmtId="0" fontId="4" fillId="0" borderId="17" xfId="0" applyFont="1" applyBorder="1" applyAlignment="1">
      <alignment horizontal="center"/>
    </xf>
    <xf numFmtId="0" fontId="4" fillId="0" borderId="4" xfId="0" applyFont="1" applyBorder="1" applyAlignment="1">
      <alignment horizontal="center"/>
    </xf>
    <xf numFmtId="0" fontId="8" fillId="5" borderId="14" xfId="0" applyFont="1" applyFill="1" applyBorder="1" applyAlignment="1" applyProtection="1">
      <alignment horizontal="center"/>
    </xf>
    <xf numFmtId="0" fontId="8" fillId="5" borderId="15" xfId="0" applyFont="1" applyFill="1" applyBorder="1" applyAlignment="1" applyProtection="1">
      <alignment horizontal="center"/>
    </xf>
    <xf numFmtId="0" fontId="8" fillId="5" borderId="7" xfId="0" applyFont="1" applyFill="1" applyBorder="1" applyAlignment="1" applyProtection="1">
      <alignment horizontal="center"/>
    </xf>
    <xf numFmtId="0" fontId="8" fillId="0" borderId="0" xfId="4" applyFont="1" applyAlignment="1" applyProtection="1">
      <alignment horizontal="left" wrapText="1"/>
    </xf>
    <xf numFmtId="0" fontId="10" fillId="0" borderId="0" xfId="4" applyFont="1" applyAlignment="1" applyProtection="1">
      <alignment horizontal="left" wrapText="1"/>
    </xf>
    <xf numFmtId="0" fontId="8" fillId="0" borderId="0" xfId="0" applyFont="1" applyBorder="1" applyAlignment="1" applyProtection="1">
      <alignment horizontal="left"/>
    </xf>
    <xf numFmtId="0" fontId="19" fillId="0" borderId="0" xfId="0" applyFont="1" applyAlignment="1">
      <alignment horizontal="left" wrapText="1"/>
    </xf>
  </cellXfs>
  <cellStyles count="5">
    <cellStyle name="Comma" xfId="1" builtinId="3"/>
    <cellStyle name="Currency" xfId="2" builtinId="4"/>
    <cellStyle name="Hyperlink" xfId="4" builtinId="8"/>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7</xdr:col>
      <xdr:colOff>247650</xdr:colOff>
      <xdr:row>5</xdr:row>
      <xdr:rowOff>19050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0" y="419100"/>
          <a:ext cx="3676650" cy="6477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1314450</xdr:colOff>
      <xdr:row>68</xdr:row>
      <xdr:rowOff>9525</xdr:rowOff>
    </xdr:from>
    <xdr:to>
      <xdr:col>5</xdr:col>
      <xdr:colOff>904875</xdr:colOff>
      <xdr:row>69</xdr:row>
      <xdr:rowOff>161925</xdr:rowOff>
    </xdr:to>
    <xdr:pic>
      <xdr:nvPicPr>
        <xdr:cNvPr id="3" name="Picture 6" descr="Univ_B_1_NoTh_Reg"/>
        <xdr:cNvPicPr>
          <a:picLocks noChangeAspect="1" noChangeArrowheads="1"/>
        </xdr:cNvPicPr>
      </xdr:nvPicPr>
      <xdr:blipFill>
        <a:blip xmlns:r="http://schemas.openxmlformats.org/officeDocument/2006/relationships" r:embed="rId1" cstate="print">
          <a:lum contrast="20000"/>
          <a:extLst>
            <a:ext uri="{28A0092B-C50C-407E-A947-70E740481C1C}">
              <a14:useLocalDpi xmlns:a14="http://schemas.microsoft.com/office/drawing/2010/main" val="0"/>
            </a:ext>
          </a:extLst>
        </a:blip>
        <a:srcRect/>
        <a:stretch>
          <a:fillRect/>
        </a:stretch>
      </xdr:blipFill>
      <xdr:spPr bwMode="auto">
        <a:xfrm>
          <a:off x="1543050" y="12553950"/>
          <a:ext cx="242887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on">
  <a:themeElements>
    <a:clrScheme name="Ion">
      <a:dk1>
        <a:sysClr val="windowText" lastClr="000000"/>
      </a:dk1>
      <a:lt1>
        <a:sysClr val="window" lastClr="FFFFFF"/>
      </a:lt1>
      <a:dk2>
        <a:srgbClr val="1E5155"/>
      </a:dk2>
      <a:lt2>
        <a:srgbClr val="EBEBEB"/>
      </a:lt2>
      <a:accent1>
        <a:srgbClr val="B01513"/>
      </a:accent1>
      <a:accent2>
        <a:srgbClr val="EA6312"/>
      </a:accent2>
      <a:accent3>
        <a:srgbClr val="E6B729"/>
      </a:accent3>
      <a:accent4>
        <a:srgbClr val="6AAC90"/>
      </a:accent4>
      <a:accent5>
        <a:srgbClr val="54849A"/>
      </a:accent5>
      <a:accent6>
        <a:srgbClr val="9E5E9B"/>
      </a:accent6>
      <a:hlink>
        <a:srgbClr val="58C1BA"/>
      </a:hlink>
      <a:folHlink>
        <a:srgbClr val="9DFFCB"/>
      </a:folHlink>
    </a:clrScheme>
    <a:fontScheme name="Ion">
      <a:majorFont>
        <a:latin typeface="Century Gothic" panose="020B0502020202020204"/>
        <a:ea typeface=""/>
        <a:cs typeface=""/>
        <a:font script="Jpan" typeface="メイリオ"/>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Gothic" panose="020B050202020202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Ion">
      <a:fillStyleLst>
        <a:solidFill>
          <a:schemeClr val="phClr"/>
        </a:solidFill>
        <a:gradFill rotWithShape="1">
          <a:gsLst>
            <a:gs pos="0">
              <a:schemeClr val="phClr">
                <a:tint val="64000"/>
                <a:lumMod val="118000"/>
              </a:schemeClr>
            </a:gs>
            <a:gs pos="100000">
              <a:schemeClr val="phClr">
                <a:tint val="92000"/>
                <a:alpha val="100000"/>
                <a:lumMod val="110000"/>
              </a:schemeClr>
            </a:gs>
          </a:gsLst>
          <a:lin ang="5400000" scaled="0"/>
        </a:gradFill>
        <a:gradFill rotWithShape="1">
          <a:gsLst>
            <a:gs pos="0">
              <a:schemeClr val="phClr">
                <a:tint val="98000"/>
                <a:lumMod val="114000"/>
              </a:schemeClr>
            </a:gs>
            <a:gs pos="100000">
              <a:schemeClr val="phClr">
                <a:shade val="90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63500" dist="38100" dir="5400000" rotWithShape="0">
              <a:srgbClr val="000000">
                <a:alpha val="60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7000"/>
                <a:hueMod val="88000"/>
                <a:satMod val="130000"/>
                <a:lumMod val="124000"/>
              </a:schemeClr>
            </a:gs>
            <a:gs pos="100000">
              <a:schemeClr val="phClr">
                <a:tint val="96000"/>
                <a:shade val="88000"/>
                <a:hueMod val="108000"/>
                <a:satMod val="164000"/>
                <a:lumMod val="76000"/>
              </a:schemeClr>
            </a:gs>
          </a:gsLst>
          <a:path path="circle">
            <a:fillToRect l="45000" t="65000" r="125000" b="100000"/>
          </a:path>
        </a:gradFill>
        <a:blipFill rotWithShape="1">
          <a:blip xmlns:r="http://schemas.openxmlformats.org/officeDocument/2006/relationships" r:embed="rId1">
            <a:duotone>
              <a:schemeClr val="phClr">
                <a:shade val="69000"/>
                <a:hueMod val="108000"/>
                <a:satMod val="164000"/>
                <a:lumMod val="74000"/>
              </a:schemeClr>
              <a:schemeClr val="phClr">
                <a:tint val="96000"/>
                <a:hueMod val="88000"/>
                <a:satMod val="140000"/>
                <a:lumMod val="132000"/>
              </a:schemeClr>
            </a:duotone>
          </a:blip>
          <a:stretch/>
        </a:blipFill>
      </a:bgFillStyleLst>
    </a:fmtScheme>
  </a:themeElements>
  <a:objectDefaults/>
  <a:extraClrSchemeLst/>
  <a:extLst>
    <a:ext uri="{05A4C25C-085E-4340-85A3-A5531E510DB2}">
      <thm15:themeFamily xmlns:thm15="http://schemas.microsoft.com/office/thememl/2012/main" name="Ion" id="{B8441ADB-2E43-4AF7-B97A-BD870242C6A8}" vid="{292E63A9-BB86-4E3D-B92A-7223C6510D2E}"/>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extension.iastate.edu/agdm/crops/html/a1-15.html" TargetMode="External"/><Relationship Id="rId1" Type="http://schemas.openxmlformats.org/officeDocument/2006/relationships/hyperlink" Target="mailto:wedwards@iastate.edu?subject=AgDM%20Hay%20Storage%20Spreadshee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8:H35"/>
  <sheetViews>
    <sheetView tabSelected="1" topLeftCell="A17" workbookViewId="0">
      <selection activeCell="F35" sqref="F35"/>
    </sheetView>
  </sheetViews>
  <sheetFormatPr defaultColWidth="9" defaultRowHeight="13.5" x14ac:dyDescent="0.25"/>
  <cols>
    <col min="1" max="16384" width="9" style="168"/>
  </cols>
  <sheetData>
    <row r="8" spans="3:3" ht="22.5" x14ac:dyDescent="0.45">
      <c r="C8" s="169" t="s">
        <v>171</v>
      </c>
    </row>
    <row r="9" spans="3:3" ht="22.5" x14ac:dyDescent="0.45">
      <c r="C9" s="169" t="s">
        <v>177</v>
      </c>
    </row>
    <row r="11" spans="3:3" x14ac:dyDescent="0.25">
      <c r="C11" s="168" t="s">
        <v>161</v>
      </c>
    </row>
    <row r="13" spans="3:3" x14ac:dyDescent="0.25">
      <c r="C13" s="168" t="s">
        <v>162</v>
      </c>
    </row>
    <row r="14" spans="3:3" x14ac:dyDescent="0.25">
      <c r="C14" s="168" t="s">
        <v>188</v>
      </c>
    </row>
    <row r="15" spans="3:3" x14ac:dyDescent="0.25">
      <c r="C15" s="168" t="s">
        <v>172</v>
      </c>
    </row>
    <row r="17" spans="3:3" x14ac:dyDescent="0.25">
      <c r="C17" s="168" t="s">
        <v>173</v>
      </c>
    </row>
    <row r="18" spans="3:3" x14ac:dyDescent="0.25">
      <c r="C18" s="168" t="s">
        <v>174</v>
      </c>
    </row>
    <row r="19" spans="3:3" x14ac:dyDescent="0.25">
      <c r="C19" s="168" t="s">
        <v>175</v>
      </c>
    </row>
    <row r="20" spans="3:3" x14ac:dyDescent="0.25">
      <c r="C20" s="168" t="s">
        <v>163</v>
      </c>
    </row>
    <row r="21" spans="3:3" x14ac:dyDescent="0.25">
      <c r="C21" s="168" t="s">
        <v>176</v>
      </c>
    </row>
    <row r="23" spans="3:3" x14ac:dyDescent="0.25">
      <c r="C23" s="168" t="s">
        <v>164</v>
      </c>
    </row>
    <row r="24" spans="3:3" x14ac:dyDescent="0.25">
      <c r="C24" s="168" t="s">
        <v>165</v>
      </c>
    </row>
    <row r="25" spans="3:3" x14ac:dyDescent="0.25">
      <c r="C25" s="168" t="s">
        <v>166</v>
      </c>
    </row>
    <row r="26" spans="3:3" x14ac:dyDescent="0.25">
      <c r="C26" s="168" t="s">
        <v>167</v>
      </c>
    </row>
    <row r="27" spans="3:3" x14ac:dyDescent="0.25">
      <c r="C27" s="168" t="s">
        <v>168</v>
      </c>
    </row>
    <row r="29" spans="3:3" x14ac:dyDescent="0.25">
      <c r="C29" s="168" t="s">
        <v>185</v>
      </c>
    </row>
    <row r="30" spans="3:3" x14ac:dyDescent="0.25">
      <c r="C30" s="168" t="s">
        <v>186</v>
      </c>
    </row>
    <row r="31" spans="3:3" x14ac:dyDescent="0.25">
      <c r="C31" s="168" t="s">
        <v>187</v>
      </c>
    </row>
    <row r="33" spans="3:8" x14ac:dyDescent="0.25">
      <c r="C33" s="168" t="s">
        <v>169</v>
      </c>
    </row>
    <row r="34" spans="3:8" x14ac:dyDescent="0.25">
      <c r="C34" s="168" t="s">
        <v>170</v>
      </c>
    </row>
    <row r="35" spans="3:8" x14ac:dyDescent="0.25">
      <c r="C35" s="168" t="s">
        <v>178</v>
      </c>
      <c r="F35" s="164"/>
      <c r="G35" s="164"/>
      <c r="H35" s="164"/>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8"/>
  <sheetViews>
    <sheetView showGridLines="0" topLeftCell="A16" zoomScaleNormal="100" zoomScaleSheetLayoutView="100" workbookViewId="0">
      <selection activeCell="I41" sqref="I41:I42"/>
    </sheetView>
  </sheetViews>
  <sheetFormatPr defaultRowHeight="13.5" x14ac:dyDescent="0.25"/>
  <cols>
    <col min="1" max="1" width="3.25" style="1" customWidth="1"/>
    <col min="2" max="2" width="23.75" customWidth="1"/>
    <col min="3" max="3" width="10.08203125" style="2" bestFit="1" customWidth="1"/>
    <col min="4" max="4" width="7.33203125" style="1" customWidth="1"/>
    <col min="5" max="7" width="9" style="2"/>
    <col min="8" max="8" width="5.08203125" customWidth="1"/>
    <col min="9" max="9" width="23.83203125" customWidth="1"/>
    <col min="10" max="10" width="10.08203125" style="2" bestFit="1" customWidth="1"/>
    <col min="11" max="11" width="7" style="2" customWidth="1"/>
    <col min="12" max="14" width="9" style="2"/>
    <col min="15" max="15" width="4.5" customWidth="1"/>
    <col min="16" max="16" width="22.5" customWidth="1"/>
    <col min="17" max="17" width="8.83203125" customWidth="1"/>
    <col min="18" max="247" width="8"/>
    <col min="248" max="248" width="9.75" customWidth="1"/>
    <col min="249" max="249" width="21.75" bestFit="1" customWidth="1"/>
    <col min="250" max="256" width="8"/>
    <col min="257" max="257" width="21.75" bestFit="1" customWidth="1"/>
    <col min="258" max="264" width="8"/>
    <col min="265" max="265" width="21.75" bestFit="1" customWidth="1"/>
    <col min="266" max="503" width="8"/>
    <col min="504" max="504" width="9.75" customWidth="1"/>
    <col min="505" max="505" width="21.75" bestFit="1" customWidth="1"/>
    <col min="506" max="512" width="8"/>
    <col min="513" max="513" width="21.75" bestFit="1" customWidth="1"/>
    <col min="514" max="520" width="8"/>
    <col min="521" max="521" width="21.75" bestFit="1" customWidth="1"/>
    <col min="522" max="759" width="8"/>
    <col min="760" max="760" width="9.75" customWidth="1"/>
    <col min="761" max="761" width="21.75" bestFit="1" customWidth="1"/>
    <col min="762" max="768" width="8"/>
    <col min="769" max="769" width="21.75" bestFit="1" customWidth="1"/>
    <col min="770" max="776" width="8"/>
    <col min="777" max="777" width="21.75" bestFit="1" customWidth="1"/>
    <col min="1016" max="1016" width="9.75" customWidth="1"/>
    <col min="1017" max="1017" width="21.75" bestFit="1" customWidth="1"/>
    <col min="1018" max="1024" width="8"/>
    <col min="1025" max="1025" width="21.75" bestFit="1" customWidth="1"/>
    <col min="1026" max="1032" width="8"/>
    <col min="1033" max="1033" width="21.75" bestFit="1" customWidth="1"/>
    <col min="1034" max="1271" width="8"/>
    <col min="1272" max="1272" width="9.75" customWidth="1"/>
    <col min="1273" max="1273" width="21.75" bestFit="1" customWidth="1"/>
    <col min="1274" max="1280" width="8"/>
    <col min="1281" max="1281" width="21.75" bestFit="1" customWidth="1"/>
    <col min="1282" max="1288" width="8"/>
    <col min="1289" max="1289" width="21.75" bestFit="1" customWidth="1"/>
    <col min="1290" max="1527" width="8"/>
    <col min="1528" max="1528" width="9.75" customWidth="1"/>
    <col min="1529" max="1529" width="21.75" bestFit="1" customWidth="1"/>
    <col min="1530" max="1536" width="8"/>
    <col min="1537" max="1537" width="21.75" bestFit="1" customWidth="1"/>
    <col min="1538" max="1544" width="8"/>
    <col min="1545" max="1545" width="21.75" bestFit="1" customWidth="1"/>
    <col min="1546" max="1783" width="8"/>
    <col min="1784" max="1784" width="9.75" customWidth="1"/>
    <col min="1785" max="1785" width="21.75" bestFit="1" customWidth="1"/>
    <col min="1786" max="1792" width="8"/>
    <col min="1793" max="1793" width="21.75" bestFit="1" customWidth="1"/>
    <col min="1794" max="1800" width="8"/>
    <col min="1801" max="1801" width="21.75" bestFit="1" customWidth="1"/>
    <col min="2040" max="2040" width="9.75" customWidth="1"/>
    <col min="2041" max="2041" width="21.75" bestFit="1" customWidth="1"/>
    <col min="2042" max="2048" width="8"/>
    <col min="2049" max="2049" width="21.75" bestFit="1" customWidth="1"/>
    <col min="2050" max="2056" width="8"/>
    <col min="2057" max="2057" width="21.75" bestFit="1" customWidth="1"/>
    <col min="2058" max="2295" width="8"/>
    <col min="2296" max="2296" width="9.75" customWidth="1"/>
    <col min="2297" max="2297" width="21.75" bestFit="1" customWidth="1"/>
    <col min="2298" max="2304" width="8"/>
    <col min="2305" max="2305" width="21.75" bestFit="1" customWidth="1"/>
    <col min="2306" max="2312" width="8"/>
    <col min="2313" max="2313" width="21.75" bestFit="1" customWidth="1"/>
    <col min="2314" max="2551" width="8"/>
    <col min="2552" max="2552" width="9.75" customWidth="1"/>
    <col min="2553" max="2553" width="21.75" bestFit="1" customWidth="1"/>
    <col min="2554" max="2560" width="8"/>
    <col min="2561" max="2561" width="21.75" bestFit="1" customWidth="1"/>
    <col min="2562" max="2568" width="8"/>
    <col min="2569" max="2569" width="21.75" bestFit="1" customWidth="1"/>
    <col min="2570" max="2807" width="8"/>
    <col min="2808" max="2808" width="9.75" customWidth="1"/>
    <col min="2809" max="2809" width="21.75" bestFit="1" customWidth="1"/>
    <col min="2810" max="2816" width="8"/>
    <col min="2817" max="2817" width="21.75" bestFit="1" customWidth="1"/>
    <col min="2818" max="2824" width="8"/>
    <col min="2825" max="2825" width="21.75" bestFit="1" customWidth="1"/>
    <col min="3064" max="3064" width="9.75" customWidth="1"/>
    <col min="3065" max="3065" width="21.75" bestFit="1" customWidth="1"/>
    <col min="3066" max="3072" width="8"/>
    <col min="3073" max="3073" width="21.75" bestFit="1" customWidth="1"/>
    <col min="3074" max="3080" width="8"/>
    <col min="3081" max="3081" width="21.75" bestFit="1" customWidth="1"/>
    <col min="3082" max="3319" width="8"/>
    <col min="3320" max="3320" width="9.75" customWidth="1"/>
    <col min="3321" max="3321" width="21.75" bestFit="1" customWidth="1"/>
    <col min="3322" max="3328" width="8"/>
    <col min="3329" max="3329" width="21.75" bestFit="1" customWidth="1"/>
    <col min="3330" max="3336" width="8"/>
    <col min="3337" max="3337" width="21.75" bestFit="1" customWidth="1"/>
    <col min="3338" max="3575" width="8"/>
    <col min="3576" max="3576" width="9.75" customWidth="1"/>
    <col min="3577" max="3577" width="21.75" bestFit="1" customWidth="1"/>
    <col min="3578" max="3584" width="8"/>
    <col min="3585" max="3585" width="21.75" bestFit="1" customWidth="1"/>
    <col min="3586" max="3592" width="8"/>
    <col min="3593" max="3593" width="21.75" bestFit="1" customWidth="1"/>
    <col min="3594" max="3831" width="8"/>
    <col min="3832" max="3832" width="9.75" customWidth="1"/>
    <col min="3833" max="3833" width="21.75" bestFit="1" customWidth="1"/>
    <col min="3834" max="3840" width="8"/>
    <col min="3841" max="3841" width="21.75" bestFit="1" customWidth="1"/>
    <col min="3842" max="3848" width="8"/>
    <col min="3849" max="3849" width="21.75" bestFit="1" customWidth="1"/>
    <col min="4088" max="4088" width="9.75" customWidth="1"/>
    <col min="4089" max="4089" width="21.75" bestFit="1" customWidth="1"/>
    <col min="4090" max="4096" width="8"/>
    <col min="4097" max="4097" width="21.75" bestFit="1" customWidth="1"/>
    <col min="4098" max="4104" width="8"/>
    <col min="4105" max="4105" width="21.75" bestFit="1" customWidth="1"/>
    <col min="4106" max="4343" width="8"/>
    <col min="4344" max="4344" width="9.75" customWidth="1"/>
    <col min="4345" max="4345" width="21.75" bestFit="1" customWidth="1"/>
    <col min="4346" max="4352" width="8"/>
    <col min="4353" max="4353" width="21.75" bestFit="1" customWidth="1"/>
    <col min="4354" max="4360" width="8"/>
    <col min="4361" max="4361" width="21.75" bestFit="1" customWidth="1"/>
    <col min="4362" max="4599" width="8"/>
    <col min="4600" max="4600" width="9.75" customWidth="1"/>
    <col min="4601" max="4601" width="21.75" bestFit="1" customWidth="1"/>
    <col min="4602" max="4608" width="8"/>
    <col min="4609" max="4609" width="21.75" bestFit="1" customWidth="1"/>
    <col min="4610" max="4616" width="8"/>
    <col min="4617" max="4617" width="21.75" bestFit="1" customWidth="1"/>
    <col min="4618" max="4855" width="8"/>
    <col min="4856" max="4856" width="9.75" customWidth="1"/>
    <col min="4857" max="4857" width="21.75" bestFit="1" customWidth="1"/>
    <col min="4858" max="4864" width="8"/>
    <col min="4865" max="4865" width="21.75" bestFit="1" customWidth="1"/>
    <col min="4866" max="4872" width="8"/>
    <col min="4873" max="4873" width="21.75" bestFit="1" customWidth="1"/>
    <col min="5112" max="5112" width="9.75" customWidth="1"/>
    <col min="5113" max="5113" width="21.75" bestFit="1" customWidth="1"/>
    <col min="5114" max="5120" width="8"/>
    <col min="5121" max="5121" width="21.75" bestFit="1" customWidth="1"/>
    <col min="5122" max="5128" width="8"/>
    <col min="5129" max="5129" width="21.75" bestFit="1" customWidth="1"/>
    <col min="5130" max="5367" width="8"/>
    <col min="5368" max="5368" width="9.75" customWidth="1"/>
    <col min="5369" max="5369" width="21.75" bestFit="1" customWidth="1"/>
    <col min="5370" max="5376" width="8"/>
    <col min="5377" max="5377" width="21.75" bestFit="1" customWidth="1"/>
    <col min="5378" max="5384" width="8"/>
    <col min="5385" max="5385" width="21.75" bestFit="1" customWidth="1"/>
    <col min="5386" max="5623" width="8"/>
    <col min="5624" max="5624" width="9.75" customWidth="1"/>
    <col min="5625" max="5625" width="21.75" bestFit="1" customWidth="1"/>
    <col min="5626" max="5632" width="8"/>
    <col min="5633" max="5633" width="21.75" bestFit="1" customWidth="1"/>
    <col min="5634" max="5640" width="8"/>
    <col min="5641" max="5641" width="21.75" bestFit="1" customWidth="1"/>
    <col min="5642" max="5879" width="8"/>
    <col min="5880" max="5880" width="9.75" customWidth="1"/>
    <col min="5881" max="5881" width="21.75" bestFit="1" customWidth="1"/>
    <col min="5882" max="5888" width="8"/>
    <col min="5889" max="5889" width="21.75" bestFit="1" customWidth="1"/>
    <col min="5890" max="5896" width="8"/>
    <col min="5897" max="5897" width="21.75" bestFit="1" customWidth="1"/>
    <col min="6136" max="6136" width="9.75" customWidth="1"/>
    <col min="6137" max="6137" width="21.75" bestFit="1" customWidth="1"/>
    <col min="6138" max="6144" width="8"/>
    <col min="6145" max="6145" width="21.75" bestFit="1" customWidth="1"/>
    <col min="6146" max="6152" width="8"/>
    <col min="6153" max="6153" width="21.75" bestFit="1" customWidth="1"/>
    <col min="6154" max="6391" width="8"/>
    <col min="6392" max="6392" width="9.75" customWidth="1"/>
    <col min="6393" max="6393" width="21.75" bestFit="1" customWidth="1"/>
    <col min="6394" max="6400" width="8"/>
    <col min="6401" max="6401" width="21.75" bestFit="1" customWidth="1"/>
    <col min="6402" max="6408" width="8"/>
    <col min="6409" max="6409" width="21.75" bestFit="1" customWidth="1"/>
    <col min="6410" max="6647" width="8"/>
    <col min="6648" max="6648" width="9.75" customWidth="1"/>
    <col min="6649" max="6649" width="21.75" bestFit="1" customWidth="1"/>
    <col min="6650" max="6656" width="8"/>
    <col min="6657" max="6657" width="21.75" bestFit="1" customWidth="1"/>
    <col min="6658" max="6664" width="8"/>
    <col min="6665" max="6665" width="21.75" bestFit="1" customWidth="1"/>
    <col min="6666" max="6903" width="8"/>
    <col min="6904" max="6904" width="9.75" customWidth="1"/>
    <col min="6905" max="6905" width="21.75" bestFit="1" customWidth="1"/>
    <col min="6906" max="6912" width="8"/>
    <col min="6913" max="6913" width="21.75" bestFit="1" customWidth="1"/>
    <col min="6914" max="6920" width="8"/>
    <col min="6921" max="6921" width="21.75" bestFit="1" customWidth="1"/>
    <col min="7160" max="7160" width="9.75" customWidth="1"/>
    <col min="7161" max="7161" width="21.75" bestFit="1" customWidth="1"/>
    <col min="7162" max="7168" width="8"/>
    <col min="7169" max="7169" width="21.75" bestFit="1" customWidth="1"/>
    <col min="7170" max="7176" width="8"/>
    <col min="7177" max="7177" width="21.75" bestFit="1" customWidth="1"/>
    <col min="7178" max="7415" width="8"/>
    <col min="7416" max="7416" width="9.75" customWidth="1"/>
    <col min="7417" max="7417" width="21.75" bestFit="1" customWidth="1"/>
    <col min="7418" max="7424" width="8"/>
    <col min="7425" max="7425" width="21.75" bestFit="1" customWidth="1"/>
    <col min="7426" max="7432" width="8"/>
    <col min="7433" max="7433" width="21.75" bestFit="1" customWidth="1"/>
    <col min="7434" max="7671" width="8"/>
    <col min="7672" max="7672" width="9.75" customWidth="1"/>
    <col min="7673" max="7673" width="21.75" bestFit="1" customWidth="1"/>
    <col min="7674" max="7680" width="8"/>
    <col min="7681" max="7681" width="21.75" bestFit="1" customWidth="1"/>
    <col min="7682" max="7688" width="8"/>
    <col min="7689" max="7689" width="21.75" bestFit="1" customWidth="1"/>
    <col min="7690" max="7927" width="8"/>
    <col min="7928" max="7928" width="9.75" customWidth="1"/>
    <col min="7929" max="7929" width="21.75" bestFit="1" customWidth="1"/>
    <col min="7930" max="7936" width="8"/>
    <col min="7937" max="7937" width="21.75" bestFit="1" customWidth="1"/>
    <col min="7938" max="7944" width="8"/>
    <col min="7945" max="7945" width="21.75" bestFit="1" customWidth="1"/>
    <col min="8184" max="8184" width="9.75" customWidth="1"/>
    <col min="8185" max="8185" width="21.75" bestFit="1" customWidth="1"/>
    <col min="8186" max="8192" width="8"/>
    <col min="8193" max="8193" width="21.75" bestFit="1" customWidth="1"/>
    <col min="8194" max="8200" width="8"/>
    <col min="8201" max="8201" width="21.75" bestFit="1" customWidth="1"/>
    <col min="8202" max="8439" width="8"/>
    <col min="8440" max="8440" width="9.75" customWidth="1"/>
    <col min="8441" max="8441" width="21.75" bestFit="1" customWidth="1"/>
    <col min="8442" max="8448" width="8"/>
    <col min="8449" max="8449" width="21.75" bestFit="1" customWidth="1"/>
    <col min="8450" max="8456" width="8"/>
    <col min="8457" max="8457" width="21.75" bestFit="1" customWidth="1"/>
    <col min="8458" max="8695" width="8"/>
    <col min="8696" max="8696" width="9.75" customWidth="1"/>
    <col min="8697" max="8697" width="21.75" bestFit="1" customWidth="1"/>
    <col min="8698" max="8704" width="8"/>
    <col min="8705" max="8705" width="21.75" bestFit="1" customWidth="1"/>
    <col min="8706" max="8712" width="8"/>
    <col min="8713" max="8713" width="21.75" bestFit="1" customWidth="1"/>
    <col min="8714" max="8951" width="8"/>
    <col min="8952" max="8952" width="9.75" customWidth="1"/>
    <col min="8953" max="8953" width="21.75" bestFit="1" customWidth="1"/>
    <col min="8954" max="8960" width="8"/>
    <col min="8961" max="8961" width="21.75" bestFit="1" customWidth="1"/>
    <col min="8962" max="8968" width="8"/>
    <col min="8969" max="8969" width="21.75" bestFit="1" customWidth="1"/>
    <col min="9208" max="9208" width="9.75" customWidth="1"/>
    <col min="9209" max="9209" width="21.75" bestFit="1" customWidth="1"/>
    <col min="9210" max="9216" width="8"/>
    <col min="9217" max="9217" width="21.75" bestFit="1" customWidth="1"/>
    <col min="9218" max="9224" width="8"/>
    <col min="9225" max="9225" width="21.75" bestFit="1" customWidth="1"/>
    <col min="9226" max="9463" width="8"/>
    <col min="9464" max="9464" width="9.75" customWidth="1"/>
    <col min="9465" max="9465" width="21.75" bestFit="1" customWidth="1"/>
    <col min="9466" max="9472" width="8"/>
    <col min="9473" max="9473" width="21.75" bestFit="1" customWidth="1"/>
    <col min="9474" max="9480" width="8"/>
    <col min="9481" max="9481" width="21.75" bestFit="1" customWidth="1"/>
    <col min="9482" max="9719" width="8"/>
    <col min="9720" max="9720" width="9.75" customWidth="1"/>
    <col min="9721" max="9721" width="21.75" bestFit="1" customWidth="1"/>
    <col min="9722" max="9728" width="8"/>
    <col min="9729" max="9729" width="21.75" bestFit="1" customWidth="1"/>
    <col min="9730" max="9736" width="8"/>
    <col min="9737" max="9737" width="21.75" bestFit="1" customWidth="1"/>
    <col min="9738" max="9975" width="8"/>
    <col min="9976" max="9976" width="9.75" customWidth="1"/>
    <col min="9977" max="9977" width="21.75" bestFit="1" customWidth="1"/>
    <col min="9978" max="9984" width="8"/>
    <col min="9985" max="9985" width="21.75" bestFit="1" customWidth="1"/>
    <col min="9986" max="9992" width="8"/>
    <col min="9993" max="9993" width="21.75" bestFit="1" customWidth="1"/>
    <col min="10232" max="10232" width="9.75" customWidth="1"/>
    <col min="10233" max="10233" width="21.75" bestFit="1" customWidth="1"/>
    <col min="10234" max="10240" width="8"/>
    <col min="10241" max="10241" width="21.75" bestFit="1" customWidth="1"/>
    <col min="10242" max="10248" width="8"/>
    <col min="10249" max="10249" width="21.75" bestFit="1" customWidth="1"/>
    <col min="10250" max="10487" width="8"/>
    <col min="10488" max="10488" width="9.75" customWidth="1"/>
    <col min="10489" max="10489" width="21.75" bestFit="1" customWidth="1"/>
    <col min="10490" max="10496" width="8"/>
    <col min="10497" max="10497" width="21.75" bestFit="1" customWidth="1"/>
    <col min="10498" max="10504" width="8"/>
    <col min="10505" max="10505" width="21.75" bestFit="1" customWidth="1"/>
    <col min="10506" max="10743" width="8"/>
    <col min="10744" max="10744" width="9.75" customWidth="1"/>
    <col min="10745" max="10745" width="21.75" bestFit="1" customWidth="1"/>
    <col min="10746" max="10752" width="8"/>
    <col min="10753" max="10753" width="21.75" bestFit="1" customWidth="1"/>
    <col min="10754" max="10760" width="8"/>
    <col min="10761" max="10761" width="21.75" bestFit="1" customWidth="1"/>
    <col min="10762" max="10999" width="8"/>
    <col min="11000" max="11000" width="9.75" customWidth="1"/>
    <col min="11001" max="11001" width="21.75" bestFit="1" customWidth="1"/>
    <col min="11002" max="11008" width="8"/>
    <col min="11009" max="11009" width="21.75" bestFit="1" customWidth="1"/>
    <col min="11010" max="11016" width="8"/>
    <col min="11017" max="11017" width="21.75" bestFit="1" customWidth="1"/>
    <col min="11256" max="11256" width="9.75" customWidth="1"/>
    <col min="11257" max="11257" width="21.75" bestFit="1" customWidth="1"/>
    <col min="11258" max="11264" width="8"/>
    <col min="11265" max="11265" width="21.75" bestFit="1" customWidth="1"/>
    <col min="11266" max="11272" width="8"/>
    <col min="11273" max="11273" width="21.75" bestFit="1" customWidth="1"/>
    <col min="11274" max="11511" width="8"/>
    <col min="11512" max="11512" width="9.75" customWidth="1"/>
    <col min="11513" max="11513" width="21.75" bestFit="1" customWidth="1"/>
    <col min="11514" max="11520" width="8"/>
    <col min="11521" max="11521" width="21.75" bestFit="1" customWidth="1"/>
    <col min="11522" max="11528" width="8"/>
    <col min="11529" max="11529" width="21.75" bestFit="1" customWidth="1"/>
    <col min="11530" max="11767" width="8"/>
    <col min="11768" max="11768" width="9.75" customWidth="1"/>
    <col min="11769" max="11769" width="21.75" bestFit="1" customWidth="1"/>
    <col min="11770" max="11776" width="8"/>
    <col min="11777" max="11777" width="21.75" bestFit="1" customWidth="1"/>
    <col min="11778" max="11784" width="8"/>
    <col min="11785" max="11785" width="21.75" bestFit="1" customWidth="1"/>
    <col min="11786" max="12023" width="8"/>
    <col min="12024" max="12024" width="9.75" customWidth="1"/>
    <col min="12025" max="12025" width="21.75" bestFit="1" customWidth="1"/>
    <col min="12026" max="12032" width="8"/>
    <col min="12033" max="12033" width="21.75" bestFit="1" customWidth="1"/>
    <col min="12034" max="12040" width="8"/>
    <col min="12041" max="12041" width="21.75" bestFit="1" customWidth="1"/>
    <col min="12280" max="12280" width="9.75" customWidth="1"/>
    <col min="12281" max="12281" width="21.75" bestFit="1" customWidth="1"/>
    <col min="12282" max="12288" width="8"/>
    <col min="12289" max="12289" width="21.75" bestFit="1" customWidth="1"/>
    <col min="12290" max="12296" width="8"/>
    <col min="12297" max="12297" width="21.75" bestFit="1" customWidth="1"/>
    <col min="12298" max="12535" width="8"/>
    <col min="12536" max="12536" width="9.75" customWidth="1"/>
    <col min="12537" max="12537" width="21.75" bestFit="1" customWidth="1"/>
    <col min="12538" max="12544" width="8"/>
    <col min="12545" max="12545" width="21.75" bestFit="1" customWidth="1"/>
    <col min="12546" max="12552" width="8"/>
    <col min="12553" max="12553" width="21.75" bestFit="1" customWidth="1"/>
    <col min="12554" max="12791" width="8"/>
    <col min="12792" max="12792" width="9.75" customWidth="1"/>
    <col min="12793" max="12793" width="21.75" bestFit="1" customWidth="1"/>
    <col min="12794" max="12800" width="8"/>
    <col min="12801" max="12801" width="21.75" bestFit="1" customWidth="1"/>
    <col min="12802" max="12808" width="8"/>
    <col min="12809" max="12809" width="21.75" bestFit="1" customWidth="1"/>
    <col min="12810" max="13047" width="8"/>
    <col min="13048" max="13048" width="9.75" customWidth="1"/>
    <col min="13049" max="13049" width="21.75" bestFit="1" customWidth="1"/>
    <col min="13050" max="13056" width="8"/>
    <col min="13057" max="13057" width="21.75" bestFit="1" customWidth="1"/>
    <col min="13058" max="13064" width="8"/>
    <col min="13065" max="13065" width="21.75" bestFit="1" customWidth="1"/>
    <col min="13304" max="13304" width="9.75" customWidth="1"/>
    <col min="13305" max="13305" width="21.75" bestFit="1" customWidth="1"/>
    <col min="13306" max="13312" width="8"/>
    <col min="13313" max="13313" width="21.75" bestFit="1" customWidth="1"/>
    <col min="13314" max="13320" width="8"/>
    <col min="13321" max="13321" width="21.75" bestFit="1" customWidth="1"/>
    <col min="13322" max="13559" width="8"/>
    <col min="13560" max="13560" width="9.75" customWidth="1"/>
    <col min="13561" max="13561" width="21.75" bestFit="1" customWidth="1"/>
    <col min="13562" max="13568" width="8"/>
    <col min="13569" max="13569" width="21.75" bestFit="1" customWidth="1"/>
    <col min="13570" max="13576" width="8"/>
    <col min="13577" max="13577" width="21.75" bestFit="1" customWidth="1"/>
    <col min="13578" max="13815" width="8"/>
    <col min="13816" max="13816" width="9.75" customWidth="1"/>
    <col min="13817" max="13817" width="21.75" bestFit="1" customWidth="1"/>
    <col min="13818" max="13824" width="8"/>
    <col min="13825" max="13825" width="21.75" bestFit="1" customWidth="1"/>
    <col min="13826" max="13832" width="8"/>
    <col min="13833" max="13833" width="21.75" bestFit="1" customWidth="1"/>
    <col min="13834" max="14071" width="8"/>
    <col min="14072" max="14072" width="9.75" customWidth="1"/>
    <col min="14073" max="14073" width="21.75" bestFit="1" customWidth="1"/>
    <col min="14074" max="14080" width="8"/>
    <col min="14081" max="14081" width="21.75" bestFit="1" customWidth="1"/>
    <col min="14082" max="14088" width="8"/>
    <col min="14089" max="14089" width="21.75" bestFit="1" customWidth="1"/>
    <col min="14328" max="14328" width="9.75" customWidth="1"/>
    <col min="14329" max="14329" width="21.75" bestFit="1" customWidth="1"/>
    <col min="14330" max="14336" width="8"/>
    <col min="14337" max="14337" width="21.75" bestFit="1" customWidth="1"/>
    <col min="14338" max="14344" width="8"/>
    <col min="14345" max="14345" width="21.75" bestFit="1" customWidth="1"/>
    <col min="14346" max="14583" width="8"/>
    <col min="14584" max="14584" width="9.75" customWidth="1"/>
    <col min="14585" max="14585" width="21.75" bestFit="1" customWidth="1"/>
    <col min="14586" max="14592" width="8"/>
    <col min="14593" max="14593" width="21.75" bestFit="1" customWidth="1"/>
    <col min="14594" max="14600" width="8"/>
    <col min="14601" max="14601" width="21.75" bestFit="1" customWidth="1"/>
    <col min="14602" max="14839" width="8"/>
    <col min="14840" max="14840" width="9.75" customWidth="1"/>
    <col min="14841" max="14841" width="21.75" bestFit="1" customWidth="1"/>
    <col min="14842" max="14848" width="8"/>
    <col min="14849" max="14849" width="21.75" bestFit="1" customWidth="1"/>
    <col min="14850" max="14856" width="8"/>
    <col min="14857" max="14857" width="21.75" bestFit="1" customWidth="1"/>
    <col min="14858" max="15095" width="8"/>
    <col min="15096" max="15096" width="9.75" customWidth="1"/>
    <col min="15097" max="15097" width="21.75" bestFit="1" customWidth="1"/>
    <col min="15098" max="15104" width="8"/>
    <col min="15105" max="15105" width="21.75" bestFit="1" customWidth="1"/>
    <col min="15106" max="15112" width="8"/>
    <col min="15113" max="15113" width="21.75" bestFit="1" customWidth="1"/>
    <col min="15352" max="15352" width="9.75" customWidth="1"/>
    <col min="15353" max="15353" width="21.75" bestFit="1" customWidth="1"/>
    <col min="15354" max="15360" width="8"/>
    <col min="15361" max="15361" width="21.75" bestFit="1" customWidth="1"/>
    <col min="15362" max="15368" width="8"/>
    <col min="15369" max="15369" width="21.75" bestFit="1" customWidth="1"/>
    <col min="15370" max="15607" width="8"/>
    <col min="15608" max="15608" width="9.75" customWidth="1"/>
    <col min="15609" max="15609" width="21.75" bestFit="1" customWidth="1"/>
    <col min="15610" max="15616" width="8"/>
    <col min="15617" max="15617" width="21.75" bestFit="1" customWidth="1"/>
    <col min="15618" max="15624" width="8"/>
    <col min="15625" max="15625" width="21.75" bestFit="1" customWidth="1"/>
    <col min="15626" max="15863" width="8"/>
    <col min="15864" max="15864" width="9.75" customWidth="1"/>
    <col min="15865" max="15865" width="21.75" bestFit="1" customWidth="1"/>
    <col min="15866" max="15872" width="8"/>
    <col min="15873" max="15873" width="21.75" bestFit="1" customWidth="1"/>
    <col min="15874" max="15880" width="8"/>
    <col min="15881" max="15881" width="21.75" bestFit="1" customWidth="1"/>
    <col min="15882" max="16119" width="8"/>
    <col min="16120" max="16120" width="9.75" customWidth="1"/>
    <col min="16121" max="16121" width="21.75" bestFit="1" customWidth="1"/>
    <col min="16122" max="16128" width="8"/>
    <col min="16129" max="16129" width="21.75" bestFit="1" customWidth="1"/>
    <col min="16130" max="16136" width="8"/>
    <col min="16137" max="16137" width="21.75" bestFit="1" customWidth="1"/>
  </cols>
  <sheetData>
    <row r="1" spans="1:24" x14ac:dyDescent="0.25">
      <c r="A1" s="123"/>
      <c r="B1" s="124"/>
      <c r="C1" s="125"/>
      <c r="D1" s="123"/>
      <c r="E1" s="125"/>
      <c r="F1" s="125"/>
      <c r="G1" s="125"/>
      <c r="H1" s="124"/>
      <c r="I1" s="124"/>
      <c r="J1" s="125"/>
      <c r="K1" s="125"/>
      <c r="L1" s="125"/>
      <c r="M1" s="125"/>
      <c r="N1" s="125"/>
      <c r="O1" s="124"/>
      <c r="P1" s="124"/>
      <c r="Q1" s="124"/>
      <c r="R1" s="124"/>
      <c r="S1" s="124"/>
      <c r="T1" s="124"/>
      <c r="U1" s="124"/>
      <c r="V1" s="124"/>
      <c r="W1" s="124"/>
      <c r="X1" s="124"/>
    </row>
    <row r="2" spans="1:24" ht="17.5" x14ac:dyDescent="0.35">
      <c r="A2" s="123"/>
      <c r="B2" s="139" t="s">
        <v>153</v>
      </c>
    </row>
    <row r="3" spans="1:24" x14ac:dyDescent="0.25">
      <c r="A3" s="123"/>
    </row>
    <row r="4" spans="1:24" x14ac:dyDescent="0.25">
      <c r="A4" s="123"/>
      <c r="R4" s="153"/>
      <c r="S4" s="153"/>
      <c r="T4" s="153"/>
      <c r="U4" s="153"/>
    </row>
    <row r="5" spans="1:24" ht="14" x14ac:dyDescent="0.3">
      <c r="A5" s="123"/>
      <c r="B5" s="170" t="s">
        <v>155</v>
      </c>
      <c r="C5" s="171"/>
      <c r="D5" s="171"/>
      <c r="E5" s="171"/>
      <c r="F5" s="171"/>
      <c r="G5" s="172"/>
      <c r="I5" s="170" t="s">
        <v>156</v>
      </c>
      <c r="J5" s="171"/>
      <c r="K5" s="171"/>
      <c r="L5" s="171"/>
      <c r="M5" s="171"/>
      <c r="N5" s="172"/>
      <c r="P5" s="150"/>
      <c r="Q5" s="154" t="s">
        <v>109</v>
      </c>
      <c r="R5" s="155"/>
      <c r="S5" s="155"/>
      <c r="T5" s="155"/>
      <c r="U5" s="156"/>
    </row>
    <row r="6" spans="1:24" x14ac:dyDescent="0.25">
      <c r="A6" s="123"/>
      <c r="B6" s="140"/>
      <c r="C6" s="141"/>
      <c r="D6" s="142"/>
      <c r="E6" s="141"/>
      <c r="F6" s="141"/>
      <c r="G6" s="143"/>
      <c r="I6" s="140"/>
      <c r="J6" s="141"/>
      <c r="K6" s="141"/>
      <c r="L6" s="141"/>
      <c r="M6" s="141"/>
      <c r="N6" s="143"/>
      <c r="P6" s="140"/>
      <c r="Q6" s="173" t="s">
        <v>3</v>
      </c>
      <c r="R6" s="174"/>
      <c r="S6" s="174"/>
      <c r="T6" s="174"/>
      <c r="U6" s="175"/>
    </row>
    <row r="7" spans="1:24" x14ac:dyDescent="0.25">
      <c r="A7" s="123"/>
      <c r="B7" s="140"/>
      <c r="C7" s="141" t="s">
        <v>85</v>
      </c>
      <c r="D7" s="142"/>
      <c r="E7" s="141" t="s">
        <v>86</v>
      </c>
      <c r="F7" s="141" t="s">
        <v>87</v>
      </c>
      <c r="G7" s="143" t="s">
        <v>88</v>
      </c>
      <c r="I7" s="140"/>
      <c r="J7" s="141" t="s">
        <v>85</v>
      </c>
      <c r="K7" s="141"/>
      <c r="L7" s="141" t="s">
        <v>86</v>
      </c>
      <c r="M7" s="141" t="s">
        <v>87</v>
      </c>
      <c r="N7" s="143" t="s">
        <v>88</v>
      </c>
      <c r="P7" s="140"/>
      <c r="Q7" s="134" t="s">
        <v>85</v>
      </c>
      <c r="R7" s="134"/>
      <c r="S7" s="134" t="s">
        <v>86</v>
      </c>
      <c r="T7" s="134" t="s">
        <v>87</v>
      </c>
      <c r="U7" s="157" t="s">
        <v>88</v>
      </c>
    </row>
    <row r="8" spans="1:24" x14ac:dyDescent="0.25">
      <c r="A8" s="123"/>
      <c r="B8" s="140" t="s">
        <v>113</v>
      </c>
      <c r="C8" s="144">
        <v>300</v>
      </c>
      <c r="D8" s="145"/>
      <c r="E8" s="144">
        <v>300</v>
      </c>
      <c r="F8" s="144">
        <v>300</v>
      </c>
      <c r="G8" s="146">
        <v>300</v>
      </c>
      <c r="I8" s="140" t="s">
        <v>113</v>
      </c>
      <c r="J8" s="144">
        <v>300</v>
      </c>
      <c r="K8" s="144"/>
      <c r="L8" s="144">
        <v>300</v>
      </c>
      <c r="M8" s="144">
        <v>300</v>
      </c>
      <c r="N8" s="146">
        <v>300</v>
      </c>
      <c r="P8" s="163" t="s">
        <v>113</v>
      </c>
      <c r="Q8" s="130"/>
      <c r="R8" s="134"/>
      <c r="S8" s="130"/>
      <c r="T8" s="130"/>
      <c r="U8" s="130"/>
    </row>
    <row r="9" spans="1:24" x14ac:dyDescent="0.25">
      <c r="A9" s="123"/>
      <c r="B9" s="140" t="s">
        <v>115</v>
      </c>
      <c r="C9" s="144">
        <v>36</v>
      </c>
      <c r="D9" s="145"/>
      <c r="E9" s="144"/>
      <c r="F9" s="144"/>
      <c r="G9" s="146"/>
      <c r="I9" s="140" t="s">
        <v>115</v>
      </c>
      <c r="J9" s="144">
        <v>36</v>
      </c>
      <c r="K9" s="144"/>
      <c r="L9" s="144"/>
      <c r="M9" s="144"/>
      <c r="N9" s="146"/>
      <c r="P9" s="163" t="s">
        <v>115</v>
      </c>
      <c r="Q9" s="130"/>
      <c r="R9" s="134"/>
      <c r="S9" s="130"/>
      <c r="T9" s="130"/>
      <c r="U9" s="130"/>
    </row>
    <row r="10" spans="1:24" x14ac:dyDescent="0.25">
      <c r="A10" s="123"/>
      <c r="B10" s="140" t="s">
        <v>116</v>
      </c>
      <c r="C10" s="144">
        <v>88.75</v>
      </c>
      <c r="D10" s="145"/>
      <c r="E10" s="144">
        <f>(197*0.31)+(709*0.29)</f>
        <v>266.68</v>
      </c>
      <c r="F10" s="144">
        <f>(197*0.31)+(709*0.29)</f>
        <v>266.68</v>
      </c>
      <c r="G10" s="146">
        <f>(197*0.31)+(709*0.29)</f>
        <v>266.68</v>
      </c>
      <c r="I10" s="140" t="s">
        <v>116</v>
      </c>
      <c r="J10" s="144">
        <v>88.75</v>
      </c>
      <c r="K10" s="144"/>
      <c r="L10" s="144">
        <f>(81*0.31)+(292*0.31)</f>
        <v>115.63</v>
      </c>
      <c r="M10" s="144">
        <f>(81*0.31)+(292*0.31)</f>
        <v>115.63</v>
      </c>
      <c r="N10" s="146">
        <f>(81*0.31)+(292*0.31)</f>
        <v>115.63</v>
      </c>
      <c r="P10" s="163" t="s">
        <v>116</v>
      </c>
      <c r="Q10" s="130"/>
      <c r="R10" s="134"/>
      <c r="S10" s="130"/>
      <c r="T10" s="130"/>
      <c r="U10" s="130"/>
    </row>
    <row r="11" spans="1:24" x14ac:dyDescent="0.25">
      <c r="A11" s="123"/>
      <c r="B11" s="140" t="s">
        <v>117</v>
      </c>
      <c r="C11" s="144"/>
      <c r="D11" s="145"/>
      <c r="E11" s="144">
        <v>20</v>
      </c>
      <c r="F11" s="144">
        <v>20</v>
      </c>
      <c r="G11" s="146"/>
      <c r="I11" s="140" t="s">
        <v>117</v>
      </c>
      <c r="J11" s="144"/>
      <c r="K11" s="144"/>
      <c r="L11" s="144"/>
      <c r="M11" s="144"/>
      <c r="N11" s="146"/>
      <c r="P11" s="163" t="s">
        <v>117</v>
      </c>
      <c r="Q11" s="130"/>
      <c r="R11" s="134"/>
      <c r="S11" s="130"/>
      <c r="T11" s="130"/>
      <c r="U11" s="130"/>
    </row>
    <row r="12" spans="1:24" x14ac:dyDescent="0.25">
      <c r="A12" s="123"/>
      <c r="B12" s="140" t="s">
        <v>118</v>
      </c>
      <c r="C12" s="144"/>
      <c r="D12" s="145"/>
      <c r="E12" s="144"/>
      <c r="F12" s="144">
        <v>16</v>
      </c>
      <c r="G12" s="146"/>
      <c r="I12" s="140" t="s">
        <v>118</v>
      </c>
      <c r="J12" s="144"/>
      <c r="K12" s="144"/>
      <c r="L12" s="144"/>
      <c r="M12" s="144"/>
      <c r="N12" s="146"/>
      <c r="P12" s="163" t="s">
        <v>118</v>
      </c>
      <c r="Q12" s="130"/>
      <c r="R12" s="134"/>
      <c r="S12" s="130"/>
      <c r="T12" s="130"/>
      <c r="U12" s="130"/>
    </row>
    <row r="13" spans="1:24" x14ac:dyDescent="0.25">
      <c r="A13" s="123"/>
      <c r="B13" s="140" t="s">
        <v>119</v>
      </c>
      <c r="C13" s="144">
        <v>140</v>
      </c>
      <c r="D13" s="145"/>
      <c r="E13" s="144"/>
      <c r="F13" s="144"/>
      <c r="G13" s="146"/>
      <c r="I13" s="140" t="s">
        <v>119</v>
      </c>
      <c r="J13" s="144">
        <v>140</v>
      </c>
      <c r="K13" s="144"/>
      <c r="L13" s="144"/>
      <c r="M13" s="144"/>
      <c r="N13" s="146"/>
      <c r="P13" s="163" t="s">
        <v>119</v>
      </c>
      <c r="Q13" s="130"/>
      <c r="R13" s="134"/>
      <c r="S13" s="130"/>
      <c r="T13" s="130"/>
      <c r="U13" s="130"/>
    </row>
    <row r="14" spans="1:24" x14ac:dyDescent="0.25">
      <c r="A14" s="123"/>
      <c r="B14" s="140" t="s">
        <v>120</v>
      </c>
      <c r="C14" s="144">
        <v>24.38</v>
      </c>
      <c r="D14" s="145"/>
      <c r="E14" s="144">
        <v>17.25</v>
      </c>
      <c r="F14" s="144">
        <v>17.25</v>
      </c>
      <c r="G14" s="146">
        <v>17.25</v>
      </c>
      <c r="I14" s="140" t="s">
        <v>120</v>
      </c>
      <c r="J14" s="144">
        <v>24.38</v>
      </c>
      <c r="K14" s="144"/>
      <c r="L14" s="144">
        <v>17.25</v>
      </c>
      <c r="M14" s="144"/>
      <c r="N14" s="146"/>
      <c r="P14" s="163" t="s">
        <v>120</v>
      </c>
      <c r="Q14" s="130"/>
      <c r="R14" s="134"/>
      <c r="S14" s="130"/>
      <c r="T14" s="130"/>
      <c r="U14" s="130"/>
    </row>
    <row r="15" spans="1:24" x14ac:dyDescent="0.25">
      <c r="A15" s="123"/>
      <c r="B15" s="140" t="s">
        <v>121</v>
      </c>
      <c r="C15" s="144">
        <v>5.65</v>
      </c>
      <c r="D15" s="145"/>
      <c r="E15" s="144">
        <v>16.95</v>
      </c>
      <c r="F15" s="144">
        <v>16.95</v>
      </c>
      <c r="G15" s="146">
        <v>11.3</v>
      </c>
      <c r="I15" s="140" t="s">
        <v>121</v>
      </c>
      <c r="J15" s="144">
        <v>5.65</v>
      </c>
      <c r="K15" s="144"/>
      <c r="L15" s="144">
        <v>16.95</v>
      </c>
      <c r="M15" s="144"/>
      <c r="N15" s="146"/>
      <c r="P15" s="163" t="s">
        <v>121</v>
      </c>
      <c r="Q15" s="130"/>
      <c r="R15" s="134"/>
      <c r="S15" s="130"/>
      <c r="T15" s="130"/>
      <c r="U15" s="130"/>
    </row>
    <row r="16" spans="1:24" x14ac:dyDescent="0.25">
      <c r="A16" s="123"/>
      <c r="B16" s="140" t="s">
        <v>122</v>
      </c>
      <c r="C16" s="144">
        <v>5.65</v>
      </c>
      <c r="D16" s="145"/>
      <c r="E16" s="144">
        <v>5.65</v>
      </c>
      <c r="F16" s="144">
        <v>11.3</v>
      </c>
      <c r="G16" s="146">
        <v>5.65</v>
      </c>
      <c r="I16" s="140" t="s">
        <v>122</v>
      </c>
      <c r="J16" s="144">
        <v>5.65</v>
      </c>
      <c r="K16" s="144"/>
      <c r="L16" s="144">
        <v>5.65</v>
      </c>
      <c r="M16" s="144"/>
      <c r="N16" s="146"/>
      <c r="P16" s="163" t="s">
        <v>122</v>
      </c>
      <c r="Q16" s="130"/>
      <c r="R16" s="134"/>
      <c r="S16" s="130"/>
      <c r="T16" s="130"/>
      <c r="U16" s="130"/>
    </row>
    <row r="17" spans="1:21" x14ac:dyDescent="0.25">
      <c r="A17" s="123"/>
      <c r="B17" s="140" t="s">
        <v>123</v>
      </c>
      <c r="C17" s="144">
        <v>18.8</v>
      </c>
      <c r="D17" s="145"/>
      <c r="E17" s="144"/>
      <c r="F17" s="144"/>
      <c r="G17" s="146"/>
      <c r="I17" s="140" t="s">
        <v>123</v>
      </c>
      <c r="J17" s="144">
        <v>18.8</v>
      </c>
      <c r="K17" s="144"/>
      <c r="L17" s="144"/>
      <c r="M17" s="144"/>
      <c r="N17" s="146"/>
      <c r="P17" s="163" t="s">
        <v>123</v>
      </c>
      <c r="Q17" s="130"/>
      <c r="R17" s="134"/>
      <c r="S17" s="130"/>
      <c r="T17" s="130"/>
      <c r="U17" s="130"/>
    </row>
    <row r="18" spans="1:21" x14ac:dyDescent="0.25">
      <c r="A18" s="123"/>
      <c r="B18" s="140" t="s">
        <v>124</v>
      </c>
      <c r="C18" s="144">
        <v>15</v>
      </c>
      <c r="D18" s="145"/>
      <c r="E18" s="144"/>
      <c r="F18" s="144"/>
      <c r="G18" s="146"/>
      <c r="I18" s="140" t="s">
        <v>124</v>
      </c>
      <c r="J18" s="144">
        <v>15</v>
      </c>
      <c r="K18" s="144"/>
      <c r="L18" s="144"/>
      <c r="M18" s="144"/>
      <c r="N18" s="146"/>
      <c r="P18" s="163" t="s">
        <v>124</v>
      </c>
      <c r="Q18" s="130"/>
      <c r="R18" s="134"/>
      <c r="S18" s="130"/>
      <c r="T18" s="130"/>
      <c r="U18" s="130"/>
    </row>
    <row r="19" spans="1:21" x14ac:dyDescent="0.25">
      <c r="A19" s="123"/>
      <c r="B19" s="140"/>
      <c r="C19" s="144"/>
      <c r="D19" s="145"/>
      <c r="E19" s="144"/>
      <c r="F19" s="144"/>
      <c r="G19" s="146"/>
      <c r="I19" s="140"/>
      <c r="J19" s="144"/>
      <c r="K19" s="144"/>
      <c r="L19" s="144"/>
      <c r="M19" s="144"/>
      <c r="N19" s="146"/>
      <c r="P19" s="140"/>
      <c r="Q19" s="158"/>
      <c r="R19" s="134"/>
      <c r="S19" s="158"/>
      <c r="T19" s="158"/>
      <c r="U19" s="159"/>
    </row>
    <row r="20" spans="1:21" x14ac:dyDescent="0.25">
      <c r="A20" s="123"/>
      <c r="B20" s="140" t="s">
        <v>89</v>
      </c>
      <c r="C20" s="144">
        <f>SUM(C8:C19)</f>
        <v>634.2299999999999</v>
      </c>
      <c r="D20" s="145"/>
      <c r="E20" s="144">
        <f>SUM(E8:E19)</f>
        <v>626.53000000000009</v>
      </c>
      <c r="F20" s="144">
        <f>SUM(F8:F19)</f>
        <v>648.18000000000006</v>
      </c>
      <c r="G20" s="146">
        <f>SUM(G8:G19)</f>
        <v>600.88</v>
      </c>
      <c r="I20" s="140" t="s">
        <v>89</v>
      </c>
      <c r="J20" s="144">
        <f>SUM(J8:J19)</f>
        <v>634.2299999999999</v>
      </c>
      <c r="K20" s="144"/>
      <c r="L20" s="144">
        <f>SUM(L8:L19)</f>
        <v>455.47999999999996</v>
      </c>
      <c r="M20" s="144">
        <f>SUM(M8:M19)</f>
        <v>415.63</v>
      </c>
      <c r="N20" s="146">
        <f>SUM(N8:N19)</f>
        <v>415.63</v>
      </c>
      <c r="P20" s="140" t="s">
        <v>89</v>
      </c>
      <c r="Q20" s="158">
        <f>SUM(Q8:Q19)</f>
        <v>0</v>
      </c>
      <c r="R20" s="134"/>
      <c r="S20" s="158">
        <f>SUM(S8:S19)</f>
        <v>0</v>
      </c>
      <c r="T20" s="158">
        <f>SUM(T8:T19)</f>
        <v>0</v>
      </c>
      <c r="U20" s="159">
        <f>SUM(U8:U19)</f>
        <v>0</v>
      </c>
    </row>
    <row r="21" spans="1:21" x14ac:dyDescent="0.25">
      <c r="A21" s="123"/>
      <c r="B21" s="140"/>
      <c r="C21" s="141"/>
      <c r="D21" s="142"/>
      <c r="E21" s="141"/>
      <c r="F21" s="141"/>
      <c r="G21" s="143"/>
      <c r="I21" s="140"/>
      <c r="J21" s="141"/>
      <c r="K21" s="141"/>
      <c r="L21" s="141"/>
      <c r="M21" s="141"/>
      <c r="N21" s="143"/>
      <c r="P21" s="140"/>
      <c r="Q21" s="134"/>
      <c r="R21" s="134"/>
      <c r="S21" s="134"/>
      <c r="T21" s="134"/>
      <c r="U21" s="157"/>
    </row>
    <row r="22" spans="1:21" x14ac:dyDescent="0.25">
      <c r="A22" s="123"/>
      <c r="B22" s="140" t="s">
        <v>125</v>
      </c>
      <c r="C22" s="144">
        <v>41.4</v>
      </c>
      <c r="D22" s="142" t="s">
        <v>129</v>
      </c>
      <c r="E22" s="144">
        <v>82.8</v>
      </c>
      <c r="F22" s="144">
        <v>82.8</v>
      </c>
      <c r="G22" s="146">
        <v>82.8</v>
      </c>
      <c r="I22" s="140" t="s">
        <v>125</v>
      </c>
      <c r="J22" s="144">
        <v>41.4</v>
      </c>
      <c r="K22" s="142" t="s">
        <v>129</v>
      </c>
      <c r="L22" s="144">
        <v>82.8</v>
      </c>
      <c r="M22" s="144">
        <v>82.8</v>
      </c>
      <c r="N22" s="146">
        <v>82.8</v>
      </c>
      <c r="P22" s="140" t="s">
        <v>131</v>
      </c>
      <c r="Q22" s="130"/>
      <c r="R22" s="134"/>
      <c r="S22" s="130"/>
      <c r="T22" s="130"/>
      <c r="U22" s="130"/>
    </row>
    <row r="23" spans="1:21" x14ac:dyDescent="0.25">
      <c r="A23" s="123"/>
      <c r="B23" s="140" t="s">
        <v>126</v>
      </c>
      <c r="C23" s="144">
        <v>15.6</v>
      </c>
      <c r="D23" s="142" t="s">
        <v>129</v>
      </c>
      <c r="E23" s="144">
        <v>31.2</v>
      </c>
      <c r="F23" s="144">
        <v>31.2</v>
      </c>
      <c r="G23" s="146">
        <v>31.2</v>
      </c>
      <c r="I23" s="140" t="s">
        <v>126</v>
      </c>
      <c r="J23" s="144">
        <v>15.6</v>
      </c>
      <c r="K23" s="142" t="s">
        <v>129</v>
      </c>
      <c r="L23" s="144">
        <v>31.2</v>
      </c>
      <c r="M23" s="144">
        <v>31.2</v>
      </c>
      <c r="N23" s="146">
        <v>31.2</v>
      </c>
      <c r="P23" s="140" t="s">
        <v>132</v>
      </c>
      <c r="Q23" s="130"/>
      <c r="R23" s="134"/>
      <c r="S23" s="130"/>
      <c r="T23" s="130"/>
      <c r="U23" s="130"/>
    </row>
    <row r="24" spans="1:21" x14ac:dyDescent="0.25">
      <c r="A24" s="123"/>
      <c r="B24" s="140" t="s">
        <v>127</v>
      </c>
      <c r="C24" s="144">
        <v>13.4</v>
      </c>
      <c r="D24" s="142" t="s">
        <v>129</v>
      </c>
      <c r="E24" s="144">
        <v>26.8</v>
      </c>
      <c r="F24" s="144">
        <v>26.8</v>
      </c>
      <c r="G24" s="146">
        <v>26.8</v>
      </c>
      <c r="I24" s="140" t="s">
        <v>127</v>
      </c>
      <c r="J24" s="144">
        <v>13.4</v>
      </c>
      <c r="K24" s="142" t="s">
        <v>129</v>
      </c>
      <c r="L24" s="144">
        <v>26.8</v>
      </c>
      <c r="M24" s="144">
        <v>26.8</v>
      </c>
      <c r="N24" s="146">
        <v>26.8</v>
      </c>
      <c r="P24" s="140" t="s">
        <v>133</v>
      </c>
      <c r="Q24" s="130"/>
      <c r="R24" s="134"/>
      <c r="S24" s="130"/>
      <c r="T24" s="130"/>
      <c r="U24" s="130"/>
    </row>
    <row r="25" spans="1:21" x14ac:dyDescent="0.25">
      <c r="A25" s="123"/>
      <c r="B25" s="140" t="s">
        <v>128</v>
      </c>
      <c r="C25" s="144">
        <v>49.2</v>
      </c>
      <c r="D25" s="142" t="s">
        <v>129</v>
      </c>
      <c r="E25" s="144">
        <v>98.4</v>
      </c>
      <c r="F25" s="144">
        <v>98.4</v>
      </c>
      <c r="G25" s="146">
        <v>98.4</v>
      </c>
      <c r="I25" s="140" t="s">
        <v>128</v>
      </c>
      <c r="J25" s="144">
        <v>49.2</v>
      </c>
      <c r="K25" s="142" t="s">
        <v>129</v>
      </c>
      <c r="L25" s="144">
        <v>98.4</v>
      </c>
      <c r="M25" s="144">
        <v>98.4</v>
      </c>
      <c r="N25" s="146">
        <v>98.4</v>
      </c>
      <c r="P25" s="140" t="s">
        <v>134</v>
      </c>
      <c r="Q25" s="130"/>
      <c r="R25" s="134"/>
      <c r="S25" s="130"/>
      <c r="T25" s="130"/>
      <c r="U25" s="130"/>
    </row>
    <row r="26" spans="1:21" x14ac:dyDescent="0.25">
      <c r="A26" s="123"/>
      <c r="B26" s="140" t="s">
        <v>179</v>
      </c>
      <c r="C26" s="144">
        <v>34</v>
      </c>
      <c r="D26" s="142" t="s">
        <v>90</v>
      </c>
      <c r="E26" s="144">
        <v>68</v>
      </c>
      <c r="F26" s="144">
        <v>68</v>
      </c>
      <c r="G26" s="146">
        <v>68</v>
      </c>
      <c r="I26" s="140" t="s">
        <v>180</v>
      </c>
      <c r="J26" s="144">
        <v>14</v>
      </c>
      <c r="K26" s="142" t="s">
        <v>91</v>
      </c>
      <c r="L26" s="144">
        <v>28</v>
      </c>
      <c r="M26" s="144">
        <v>28</v>
      </c>
      <c r="N26" s="146">
        <v>28</v>
      </c>
      <c r="P26" s="140" t="s">
        <v>135</v>
      </c>
      <c r="Q26" s="130"/>
      <c r="R26" s="134"/>
      <c r="S26" s="130"/>
      <c r="T26" s="130"/>
      <c r="U26" s="130"/>
    </row>
    <row r="27" spans="1:21" x14ac:dyDescent="0.25">
      <c r="A27" s="123"/>
      <c r="B27" s="140"/>
      <c r="C27" s="141"/>
      <c r="D27" s="142"/>
      <c r="E27" s="144"/>
      <c r="F27" s="144"/>
      <c r="G27" s="146"/>
      <c r="I27" s="140"/>
      <c r="J27" s="141"/>
      <c r="K27" s="141"/>
      <c r="L27" s="144"/>
      <c r="M27" s="144"/>
      <c r="N27" s="146"/>
      <c r="P27" s="140"/>
      <c r="Q27" s="158"/>
      <c r="R27" s="134"/>
      <c r="S27" s="158"/>
      <c r="T27" s="158"/>
      <c r="U27" s="159"/>
    </row>
    <row r="28" spans="1:21" x14ac:dyDescent="0.25">
      <c r="A28" s="123"/>
      <c r="B28" s="140" t="s">
        <v>89</v>
      </c>
      <c r="C28" s="144">
        <f>SUM(C22:C27)</f>
        <v>153.60000000000002</v>
      </c>
      <c r="D28" s="142"/>
      <c r="E28" s="144">
        <f>SUM(E22:E27)</f>
        <v>307.20000000000005</v>
      </c>
      <c r="F28" s="144">
        <f>SUM(F22:F27)</f>
        <v>307.20000000000005</v>
      </c>
      <c r="G28" s="146">
        <f>SUM(G22:G27)</f>
        <v>307.20000000000005</v>
      </c>
      <c r="I28" s="140" t="s">
        <v>89</v>
      </c>
      <c r="J28" s="144">
        <f>SUM(J22:J27)</f>
        <v>133.60000000000002</v>
      </c>
      <c r="K28" s="141"/>
      <c r="L28" s="144">
        <f>SUM(L22:L27)</f>
        <v>267.20000000000005</v>
      </c>
      <c r="M28" s="144">
        <f>SUM(M22:M27)</f>
        <v>267.20000000000005</v>
      </c>
      <c r="N28" s="146">
        <f>SUM(N22:N27)</f>
        <v>267.20000000000005</v>
      </c>
      <c r="P28" s="140" t="s">
        <v>89</v>
      </c>
      <c r="Q28" s="158">
        <f>SUM(Q22:Q27)</f>
        <v>0</v>
      </c>
      <c r="R28" s="134"/>
      <c r="S28" s="158">
        <f>SUM(S22:S27)</f>
        <v>0</v>
      </c>
      <c r="T28" s="158">
        <f>SUM(T22:T27)</f>
        <v>0</v>
      </c>
      <c r="U28" s="159">
        <f>SUM(U22:U27)</f>
        <v>0</v>
      </c>
    </row>
    <row r="29" spans="1:21" x14ac:dyDescent="0.25">
      <c r="A29" s="123"/>
      <c r="B29" s="140"/>
      <c r="C29" s="141"/>
      <c r="D29" s="142"/>
      <c r="E29" s="144"/>
      <c r="F29" s="144"/>
      <c r="G29" s="146"/>
      <c r="I29" s="140"/>
      <c r="J29" s="141"/>
      <c r="K29" s="141"/>
      <c r="L29" s="144"/>
      <c r="M29" s="144"/>
      <c r="N29" s="146"/>
      <c r="P29" s="140"/>
      <c r="Q29" s="134"/>
      <c r="R29" s="134"/>
      <c r="S29" s="158"/>
      <c r="T29" s="158"/>
      <c r="U29" s="159"/>
    </row>
    <row r="30" spans="1:21" x14ac:dyDescent="0.25">
      <c r="A30" s="123"/>
      <c r="B30" s="140" t="s">
        <v>92</v>
      </c>
      <c r="C30" s="144">
        <f>C28+C20</f>
        <v>787.82999999999993</v>
      </c>
      <c r="D30" s="142"/>
      <c r="E30" s="144">
        <f>E28+E20</f>
        <v>933.73000000000013</v>
      </c>
      <c r="F30" s="144">
        <f>F28+F20</f>
        <v>955.38000000000011</v>
      </c>
      <c r="G30" s="146">
        <f>G28+G20</f>
        <v>908.08</v>
      </c>
      <c r="I30" s="140" t="s">
        <v>92</v>
      </c>
      <c r="J30" s="144">
        <f>J28+J20</f>
        <v>767.82999999999993</v>
      </c>
      <c r="K30" s="141"/>
      <c r="L30" s="144">
        <f>L28+L20</f>
        <v>722.68000000000006</v>
      </c>
      <c r="M30" s="144">
        <f>M28+M20</f>
        <v>682.83</v>
      </c>
      <c r="N30" s="146">
        <f>N28+N20</f>
        <v>682.83</v>
      </c>
      <c r="P30" s="140" t="s">
        <v>92</v>
      </c>
      <c r="Q30" s="158">
        <f>Q28+Q20</f>
        <v>0</v>
      </c>
      <c r="R30" s="134"/>
      <c r="S30" s="158">
        <f>S28+S20</f>
        <v>0</v>
      </c>
      <c r="T30" s="158">
        <f t="shared" ref="T30:U30" si="0">T28+T20</f>
        <v>0</v>
      </c>
      <c r="U30" s="159">
        <f t="shared" si="0"/>
        <v>0</v>
      </c>
    </row>
    <row r="31" spans="1:21" x14ac:dyDescent="0.25">
      <c r="A31" s="123"/>
      <c r="B31" s="140"/>
      <c r="C31" s="141"/>
      <c r="D31" s="142"/>
      <c r="E31" s="141"/>
      <c r="F31" s="141"/>
      <c r="G31" s="143"/>
      <c r="I31" s="140"/>
      <c r="J31" s="141"/>
      <c r="K31" s="141"/>
      <c r="L31" s="141"/>
      <c r="M31" s="141"/>
      <c r="N31" s="143"/>
      <c r="P31" s="140"/>
      <c r="Q31" s="134"/>
      <c r="R31" s="134"/>
      <c r="S31" s="134"/>
      <c r="T31" s="134"/>
      <c r="U31" s="157"/>
    </row>
    <row r="32" spans="1:21" x14ac:dyDescent="0.25">
      <c r="A32" s="123"/>
      <c r="B32" s="140" t="s">
        <v>93</v>
      </c>
      <c r="C32" s="144">
        <f>C30+E30+F30+G30</f>
        <v>3585.02</v>
      </c>
      <c r="D32" s="142"/>
      <c r="E32" s="141"/>
      <c r="F32" s="141"/>
      <c r="G32" s="143"/>
      <c r="I32" s="140" t="s">
        <v>93</v>
      </c>
      <c r="J32" s="144">
        <f>J30+L30+M30+N30</f>
        <v>2856.17</v>
      </c>
      <c r="K32" s="141"/>
      <c r="L32" s="141"/>
      <c r="M32" s="141"/>
      <c r="N32" s="143"/>
      <c r="P32" s="140" t="s">
        <v>93</v>
      </c>
      <c r="Q32" s="158">
        <f>Q30+S30+T30+U30</f>
        <v>0</v>
      </c>
      <c r="R32" s="134"/>
      <c r="S32" s="134"/>
      <c r="T32" s="134"/>
      <c r="U32" s="157"/>
    </row>
    <row r="33" spans="1:21" x14ac:dyDescent="0.25">
      <c r="A33" s="123"/>
      <c r="B33" s="140" t="s">
        <v>130</v>
      </c>
      <c r="C33" s="141">
        <v>29.75</v>
      </c>
      <c r="D33" s="142"/>
      <c r="E33" s="141"/>
      <c r="F33" s="141"/>
      <c r="G33" s="143"/>
      <c r="I33" s="140" t="s">
        <v>130</v>
      </c>
      <c r="J33" s="141">
        <v>12.25</v>
      </c>
      <c r="K33" s="141"/>
      <c r="L33" s="141"/>
      <c r="M33" s="141"/>
      <c r="N33" s="143"/>
      <c r="P33" s="160" t="s">
        <v>154</v>
      </c>
      <c r="Q33" s="131"/>
      <c r="R33" s="134"/>
      <c r="S33" s="134"/>
      <c r="T33" s="134"/>
      <c r="U33" s="157"/>
    </row>
    <row r="34" spans="1:21" x14ac:dyDescent="0.25">
      <c r="A34" s="123"/>
      <c r="B34" s="140" t="s">
        <v>183</v>
      </c>
      <c r="C34" s="141"/>
      <c r="D34" s="142"/>
      <c r="E34" s="141"/>
      <c r="F34" s="141"/>
      <c r="G34" s="143"/>
      <c r="I34" s="140" t="s">
        <v>183</v>
      </c>
      <c r="J34" s="141"/>
      <c r="K34" s="141"/>
      <c r="L34" s="141"/>
      <c r="M34" s="141"/>
      <c r="N34" s="143"/>
      <c r="P34" s="140"/>
      <c r="Q34" s="134"/>
      <c r="R34" s="134"/>
      <c r="S34" s="134"/>
      <c r="T34" s="134"/>
      <c r="U34" s="157"/>
    </row>
    <row r="35" spans="1:21" ht="14" x14ac:dyDescent="0.3">
      <c r="A35" s="123"/>
      <c r="B35" s="151" t="s">
        <v>94</v>
      </c>
      <c r="C35" s="152">
        <f>C32/C33</f>
        <v>120.50487394957983</v>
      </c>
      <c r="D35" s="147"/>
      <c r="E35" s="148"/>
      <c r="F35" s="148"/>
      <c r="G35" s="149"/>
      <c r="I35" s="151" t="s">
        <v>94</v>
      </c>
      <c r="J35" s="152">
        <f>J32/J33</f>
        <v>233.15673469387755</v>
      </c>
      <c r="K35" s="148"/>
      <c r="L35" s="148"/>
      <c r="M35" s="148"/>
      <c r="N35" s="149"/>
      <c r="P35" s="151" t="s">
        <v>94</v>
      </c>
      <c r="Q35" s="161" t="e">
        <f>Q32/Q33</f>
        <v>#DIV/0!</v>
      </c>
      <c r="R35" s="135"/>
      <c r="S35" s="135"/>
      <c r="T35" s="135"/>
      <c r="U35" s="162"/>
    </row>
    <row r="36" spans="1:21" x14ac:dyDescent="0.25">
      <c r="A36" s="123"/>
    </row>
    <row r="37" spans="1:21" ht="14" x14ac:dyDescent="0.3">
      <c r="A37" s="123"/>
      <c r="B37" s="167" t="s">
        <v>152</v>
      </c>
    </row>
    <row r="38" spans="1:21" x14ac:dyDescent="0.25">
      <c r="A38" s="123"/>
      <c r="B38" t="s">
        <v>112</v>
      </c>
    </row>
    <row r="39" spans="1:21" x14ac:dyDescent="0.25">
      <c r="A39" s="123"/>
      <c r="B39" t="s">
        <v>111</v>
      </c>
    </row>
    <row r="40" spans="1:21" x14ac:dyDescent="0.25">
      <c r="A40" s="123"/>
      <c r="B40" t="s">
        <v>95</v>
      </c>
    </row>
    <row r="41" spans="1:21" x14ac:dyDescent="0.25">
      <c r="A41" s="123"/>
      <c r="B41" t="s">
        <v>96</v>
      </c>
    </row>
    <row r="42" spans="1:21" x14ac:dyDescent="0.25">
      <c r="A42" s="123"/>
      <c r="B42" t="s">
        <v>97</v>
      </c>
    </row>
    <row r="43" spans="1:21" x14ac:dyDescent="0.25">
      <c r="A43" s="123"/>
      <c r="B43" t="s">
        <v>98</v>
      </c>
      <c r="P43" t="s">
        <v>110</v>
      </c>
    </row>
    <row r="44" spans="1:21" x14ac:dyDescent="0.25">
      <c r="A44" s="123"/>
      <c r="B44" t="s">
        <v>99</v>
      </c>
    </row>
    <row r="45" spans="1:21" x14ac:dyDescent="0.25">
      <c r="A45" s="123"/>
      <c r="B45" t="s">
        <v>100</v>
      </c>
    </row>
    <row r="46" spans="1:21" x14ac:dyDescent="0.25">
      <c r="A46" s="123"/>
      <c r="B46" t="s">
        <v>108</v>
      </c>
    </row>
    <row r="47" spans="1:21" x14ac:dyDescent="0.25">
      <c r="A47" s="123"/>
      <c r="B47" t="s">
        <v>158</v>
      </c>
    </row>
    <row r="48" spans="1:21" x14ac:dyDescent="0.25">
      <c r="A48" s="123"/>
      <c r="B48" s="140" t="s">
        <v>184</v>
      </c>
    </row>
  </sheetData>
  <mergeCells count="3">
    <mergeCell ref="I5:N5"/>
    <mergeCell ref="B5:G5"/>
    <mergeCell ref="Q6:U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4"/>
  <sheetViews>
    <sheetView showGridLines="0" topLeftCell="A15" zoomScaleNormal="100" workbookViewId="0">
      <selection activeCell="M26" sqref="M26"/>
    </sheetView>
  </sheetViews>
  <sheetFormatPr defaultRowHeight="13.5" x14ac:dyDescent="0.25"/>
  <cols>
    <col min="1" max="1" width="3.58203125" customWidth="1"/>
    <col min="2" max="2" width="26.33203125" customWidth="1"/>
    <col min="3" max="3" width="9" style="2"/>
    <col min="6" max="6" width="26.83203125" customWidth="1"/>
    <col min="7" max="7" width="9" style="2"/>
    <col min="10" max="10" width="20.5" customWidth="1"/>
  </cols>
  <sheetData>
    <row r="1" spans="1:14" x14ac:dyDescent="0.25">
      <c r="A1" s="124"/>
      <c r="B1" s="124"/>
      <c r="C1" s="125"/>
      <c r="D1" s="124"/>
      <c r="E1" s="124"/>
      <c r="F1" s="124"/>
      <c r="G1" s="125"/>
      <c r="H1" s="124"/>
      <c r="I1" s="124"/>
      <c r="J1" s="124"/>
      <c r="K1" s="124"/>
      <c r="L1" s="124"/>
      <c r="M1" s="124"/>
      <c r="N1" s="124"/>
    </row>
    <row r="2" spans="1:14" s="164" customFormat="1" ht="17.5" x14ac:dyDescent="0.35">
      <c r="A2" s="124"/>
      <c r="B2" s="166" t="s">
        <v>157</v>
      </c>
      <c r="C2" s="165"/>
      <c r="G2" s="165"/>
    </row>
    <row r="3" spans="1:14" x14ac:dyDescent="0.25">
      <c r="A3" s="124"/>
    </row>
    <row r="4" spans="1:14" x14ac:dyDescent="0.25">
      <c r="A4" s="124"/>
      <c r="J4" s="122" t="s">
        <v>3</v>
      </c>
      <c r="K4" s="132"/>
      <c r="L4" s="133"/>
    </row>
    <row r="5" spans="1:14" x14ac:dyDescent="0.25">
      <c r="A5" s="124"/>
    </row>
    <row r="6" spans="1:14" ht="14" x14ac:dyDescent="0.3">
      <c r="A6" s="124"/>
      <c r="J6" s="3" t="s">
        <v>109</v>
      </c>
    </row>
    <row r="7" spans="1:14" ht="14" x14ac:dyDescent="0.3">
      <c r="A7" s="124"/>
      <c r="J7" s="3"/>
    </row>
    <row r="8" spans="1:14" ht="14" x14ac:dyDescent="0.3">
      <c r="A8" s="124"/>
      <c r="B8" s="138" t="s">
        <v>159</v>
      </c>
      <c r="F8" s="138" t="s">
        <v>160</v>
      </c>
    </row>
    <row r="9" spans="1:14" x14ac:dyDescent="0.25">
      <c r="A9" s="124"/>
      <c r="B9" t="s">
        <v>101</v>
      </c>
      <c r="C9" s="2" t="s">
        <v>105</v>
      </c>
      <c r="F9" t="s">
        <v>101</v>
      </c>
      <c r="G9" s="2" t="s">
        <v>102</v>
      </c>
      <c r="J9" t="s">
        <v>136</v>
      </c>
      <c r="K9" s="131">
        <v>0</v>
      </c>
    </row>
    <row r="10" spans="1:14" x14ac:dyDescent="0.25">
      <c r="A10" s="124"/>
    </row>
    <row r="11" spans="1:14" x14ac:dyDescent="0.25">
      <c r="A11" s="124"/>
      <c r="B11" t="s">
        <v>113</v>
      </c>
      <c r="C11" s="4">
        <v>60</v>
      </c>
      <c r="F11" t="s">
        <v>113</v>
      </c>
      <c r="G11" s="4">
        <v>60</v>
      </c>
      <c r="J11" t="s">
        <v>113</v>
      </c>
      <c r="K11" s="130">
        <v>0</v>
      </c>
    </row>
    <row r="12" spans="1:14" x14ac:dyDescent="0.25">
      <c r="A12" s="124"/>
      <c r="B12" t="s">
        <v>137</v>
      </c>
      <c r="C12" s="4">
        <v>92.8</v>
      </c>
      <c r="F12" t="s">
        <v>137</v>
      </c>
      <c r="G12" s="4">
        <v>58</v>
      </c>
      <c r="J12" t="s">
        <v>137</v>
      </c>
      <c r="K12" s="130">
        <v>0</v>
      </c>
    </row>
    <row r="13" spans="1:14" x14ac:dyDescent="0.25">
      <c r="A13" s="124"/>
      <c r="B13" t="s">
        <v>138</v>
      </c>
      <c r="C13" s="4">
        <v>76.8</v>
      </c>
      <c r="F13" t="s">
        <v>138</v>
      </c>
      <c r="G13" s="4">
        <v>48</v>
      </c>
      <c r="J13" t="s">
        <v>138</v>
      </c>
      <c r="K13" s="130">
        <v>0</v>
      </c>
    </row>
    <row r="14" spans="1:14" x14ac:dyDescent="0.25">
      <c r="A14" s="124"/>
      <c r="B14" t="s">
        <v>121</v>
      </c>
      <c r="C14" s="4">
        <v>5.65</v>
      </c>
      <c r="F14" t="s">
        <v>121</v>
      </c>
      <c r="G14" s="4">
        <v>5.65</v>
      </c>
      <c r="J14" t="s">
        <v>121</v>
      </c>
      <c r="K14" s="130">
        <v>0</v>
      </c>
    </row>
    <row r="15" spans="1:14" x14ac:dyDescent="0.25">
      <c r="A15" s="124"/>
      <c r="B15" t="s">
        <v>139</v>
      </c>
      <c r="C15" s="4">
        <v>5.65</v>
      </c>
      <c r="F15" t="s">
        <v>139</v>
      </c>
      <c r="G15" s="4">
        <v>5.65</v>
      </c>
      <c r="J15" t="s">
        <v>139</v>
      </c>
      <c r="K15" s="130">
        <v>0</v>
      </c>
    </row>
    <row r="16" spans="1:14" x14ac:dyDescent="0.25">
      <c r="A16" s="124"/>
      <c r="C16" s="4"/>
      <c r="G16" s="4"/>
      <c r="K16" s="130">
        <v>0</v>
      </c>
    </row>
    <row r="17" spans="1:13" x14ac:dyDescent="0.25">
      <c r="A17" s="124"/>
      <c r="B17" t="s">
        <v>89</v>
      </c>
      <c r="C17" s="4">
        <f>SUM(C11:C16)</f>
        <v>240.90000000000003</v>
      </c>
      <c r="F17" t="s">
        <v>89</v>
      </c>
      <c r="G17" s="4">
        <f>SUM(G11:G16)</f>
        <v>177.3</v>
      </c>
      <c r="J17" t="s">
        <v>89</v>
      </c>
      <c r="K17" s="5"/>
    </row>
    <row r="18" spans="1:13" x14ac:dyDescent="0.25">
      <c r="A18" s="124"/>
    </row>
    <row r="19" spans="1:13" x14ac:dyDescent="0.25">
      <c r="A19" s="124"/>
      <c r="B19" t="s">
        <v>125</v>
      </c>
      <c r="C19" s="4">
        <v>41.4</v>
      </c>
      <c r="F19" t="s">
        <v>125</v>
      </c>
      <c r="G19" s="4">
        <v>41.4</v>
      </c>
      <c r="J19" t="s">
        <v>143</v>
      </c>
      <c r="K19" s="130">
        <v>0</v>
      </c>
    </row>
    <row r="20" spans="1:13" x14ac:dyDescent="0.25">
      <c r="A20" s="124"/>
      <c r="B20" t="s">
        <v>127</v>
      </c>
      <c r="C20" s="4">
        <v>13.4</v>
      </c>
      <c r="F20" t="s">
        <v>127</v>
      </c>
      <c r="G20" s="4">
        <v>13.4</v>
      </c>
      <c r="J20" t="s">
        <v>144</v>
      </c>
      <c r="K20" s="130">
        <v>0</v>
      </c>
    </row>
    <row r="21" spans="1:13" x14ac:dyDescent="0.25">
      <c r="A21" s="124"/>
      <c r="B21" t="s">
        <v>128</v>
      </c>
      <c r="C21" s="4">
        <v>49.2</v>
      </c>
      <c r="F21" t="s">
        <v>128</v>
      </c>
      <c r="G21" s="4">
        <v>49.2</v>
      </c>
      <c r="J21" t="s">
        <v>145</v>
      </c>
      <c r="K21" s="130">
        <v>0</v>
      </c>
    </row>
    <row r="22" spans="1:13" x14ac:dyDescent="0.25">
      <c r="A22" s="124"/>
      <c r="B22" t="s">
        <v>140</v>
      </c>
      <c r="C22" s="4">
        <v>30</v>
      </c>
      <c r="F22" t="s">
        <v>140</v>
      </c>
      <c r="G22" s="4">
        <v>18.75</v>
      </c>
      <c r="J22" t="s">
        <v>181</v>
      </c>
      <c r="K22" s="130">
        <v>0</v>
      </c>
    </row>
    <row r="23" spans="1:13" x14ac:dyDescent="0.25">
      <c r="A23" s="124"/>
      <c r="B23" t="s">
        <v>147</v>
      </c>
      <c r="C23" s="4">
        <v>16</v>
      </c>
      <c r="F23" t="s">
        <v>147</v>
      </c>
      <c r="G23" s="4">
        <v>10</v>
      </c>
      <c r="J23" t="s">
        <v>146</v>
      </c>
      <c r="K23" s="130">
        <v>0</v>
      </c>
    </row>
    <row r="24" spans="1:13" x14ac:dyDescent="0.25">
      <c r="A24" s="124"/>
      <c r="B24" t="s">
        <v>89</v>
      </c>
      <c r="C24" s="4">
        <f>SUM(C19:C23)</f>
        <v>150</v>
      </c>
      <c r="F24" t="s">
        <v>89</v>
      </c>
      <c r="G24" s="4">
        <f>SUM(G19:G23)</f>
        <v>132.75</v>
      </c>
      <c r="J24" t="s">
        <v>89</v>
      </c>
      <c r="K24" s="5">
        <v>0</v>
      </c>
    </row>
    <row r="25" spans="1:13" x14ac:dyDescent="0.25">
      <c r="A25" s="124"/>
      <c r="C25" s="4"/>
      <c r="G25" s="4"/>
      <c r="K25" s="5"/>
    </row>
    <row r="26" spans="1:13" x14ac:dyDescent="0.25">
      <c r="A26" s="124"/>
      <c r="B26" t="s">
        <v>92</v>
      </c>
      <c r="C26" s="4">
        <f>C17+C24</f>
        <v>390.90000000000003</v>
      </c>
      <c r="F26" t="s">
        <v>92</v>
      </c>
      <c r="G26" s="4">
        <f>G17+G24</f>
        <v>310.05</v>
      </c>
      <c r="J26" t="s">
        <v>92</v>
      </c>
      <c r="K26" s="5">
        <f>K17+K24</f>
        <v>0</v>
      </c>
      <c r="M26" t="s">
        <v>182</v>
      </c>
    </row>
    <row r="27" spans="1:13" x14ac:dyDescent="0.25">
      <c r="A27" s="124"/>
      <c r="C27" s="4"/>
    </row>
    <row r="28" spans="1:13" x14ac:dyDescent="0.25">
      <c r="A28" s="124"/>
      <c r="B28" t="s">
        <v>94</v>
      </c>
      <c r="C28" s="4">
        <f>C26/4</f>
        <v>97.725000000000009</v>
      </c>
      <c r="F28" t="s">
        <v>94</v>
      </c>
      <c r="G28" s="4">
        <f>G26/2.5</f>
        <v>124.02000000000001</v>
      </c>
      <c r="J28" t="s">
        <v>94</v>
      </c>
      <c r="K28" s="5" t="e">
        <f>K26/K9</f>
        <v>#DIV/0!</v>
      </c>
    </row>
    <row r="29" spans="1:13" x14ac:dyDescent="0.25">
      <c r="A29" s="124"/>
    </row>
    <row r="30" spans="1:13" x14ac:dyDescent="0.25">
      <c r="A30" s="124"/>
      <c r="K30" s="134"/>
    </row>
    <row r="31" spans="1:13" x14ac:dyDescent="0.25">
      <c r="A31" s="124"/>
      <c r="B31" t="s">
        <v>107</v>
      </c>
      <c r="F31" t="s">
        <v>107</v>
      </c>
      <c r="J31" s="135" t="s">
        <v>107</v>
      </c>
      <c r="K31" s="136"/>
    </row>
    <row r="32" spans="1:13" x14ac:dyDescent="0.25">
      <c r="A32" s="124"/>
      <c r="B32" t="s">
        <v>148</v>
      </c>
      <c r="C32" s="4">
        <v>22</v>
      </c>
      <c r="F32" t="s">
        <v>148</v>
      </c>
      <c r="G32" s="4">
        <v>16</v>
      </c>
      <c r="J32" s="137"/>
      <c r="K32" s="130">
        <v>0</v>
      </c>
    </row>
    <row r="33" spans="1:11" x14ac:dyDescent="0.25">
      <c r="A33" s="124"/>
      <c r="B33" t="s">
        <v>149</v>
      </c>
      <c r="C33" s="4">
        <v>26</v>
      </c>
      <c r="F33" t="s">
        <v>149</v>
      </c>
      <c r="G33" s="4">
        <v>14</v>
      </c>
      <c r="J33" s="137"/>
      <c r="K33" s="130">
        <v>0</v>
      </c>
    </row>
    <row r="34" spans="1:11" x14ac:dyDescent="0.25">
      <c r="A34" s="124"/>
    </row>
    <row r="35" spans="1:11" ht="14" x14ac:dyDescent="0.3">
      <c r="A35" s="124"/>
      <c r="B35" s="167" t="s">
        <v>152</v>
      </c>
    </row>
    <row r="36" spans="1:11" x14ac:dyDescent="0.25">
      <c r="A36" s="124"/>
      <c r="B36" t="s">
        <v>103</v>
      </c>
      <c r="C36"/>
    </row>
    <row r="37" spans="1:11" x14ac:dyDescent="0.25">
      <c r="A37" s="124"/>
      <c r="B37" t="s">
        <v>142</v>
      </c>
      <c r="C37"/>
    </row>
    <row r="38" spans="1:11" x14ac:dyDescent="0.25">
      <c r="A38" s="124"/>
      <c r="B38" t="s">
        <v>141</v>
      </c>
      <c r="C38"/>
    </row>
    <row r="39" spans="1:11" x14ac:dyDescent="0.25">
      <c r="A39" s="124"/>
      <c r="B39" t="s">
        <v>100</v>
      </c>
      <c r="C39"/>
    </row>
    <row r="40" spans="1:11" x14ac:dyDescent="0.25">
      <c r="A40" s="124"/>
      <c r="B40" t="s">
        <v>108</v>
      </c>
    </row>
    <row r="41" spans="1:11" x14ac:dyDescent="0.25">
      <c r="A41" s="124"/>
      <c r="B41" t="s">
        <v>104</v>
      </c>
    </row>
    <row r="42" spans="1:11" x14ac:dyDescent="0.25">
      <c r="A42" s="124"/>
      <c r="B42" t="s">
        <v>106</v>
      </c>
    </row>
    <row r="43" spans="1:11" x14ac:dyDescent="0.25">
      <c r="A43" s="124"/>
      <c r="B43" t="s">
        <v>158</v>
      </c>
    </row>
    <row r="44" spans="1:11" x14ac:dyDescent="0.25">
      <c r="A44" s="12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79"/>
  <sheetViews>
    <sheetView showGridLines="0" topLeftCell="A62" workbookViewId="0">
      <selection activeCell="G82" sqref="G82"/>
    </sheetView>
  </sheetViews>
  <sheetFormatPr defaultRowHeight="13.5" x14ac:dyDescent="0.25"/>
  <cols>
    <col min="1" max="1" width="1.58203125" style="129" customWidth="1"/>
    <col min="2" max="2" width="1.58203125" style="6" customWidth="1"/>
    <col min="3" max="3" width="46.75" style="6" customWidth="1"/>
    <col min="4" max="4" width="11.75" style="6" customWidth="1"/>
    <col min="5" max="10" width="14.58203125" style="6" customWidth="1"/>
    <col min="11" max="11" width="11.33203125" style="6" customWidth="1"/>
    <col min="12" max="12" width="13.5" style="6" customWidth="1"/>
    <col min="13" max="31" width="9" style="6"/>
    <col min="32" max="32" width="11.75" style="6" customWidth="1"/>
    <col min="33" max="33" width="14.25" style="6" customWidth="1"/>
    <col min="34" max="34" width="13.75" style="6" customWidth="1"/>
    <col min="35" max="35" width="15.25" style="6" customWidth="1"/>
    <col min="36" max="36" width="12.25" style="6" customWidth="1"/>
    <col min="37" max="37" width="14.75" style="6" customWidth="1"/>
    <col min="38" max="38" width="12.5" style="6" customWidth="1"/>
    <col min="39" max="39" width="10.25" style="6" customWidth="1"/>
    <col min="40" max="40" width="13.5" style="6" customWidth="1"/>
    <col min="41" max="41" width="9" style="6"/>
    <col min="42" max="256" width="8" style="6"/>
    <col min="257" max="258" width="1.5" style="6" customWidth="1"/>
    <col min="259" max="259" width="41" style="6" customWidth="1"/>
    <col min="260" max="260" width="10.33203125" style="6" bestFit="1" customWidth="1"/>
    <col min="261" max="266" width="12.83203125" style="6" customWidth="1"/>
    <col min="267" max="267" width="10" style="6" customWidth="1"/>
    <col min="268" max="268" width="11.83203125" style="6" customWidth="1"/>
    <col min="269" max="287" width="8" style="6"/>
    <col min="288" max="288" width="10.33203125" style="6" bestFit="1" customWidth="1"/>
    <col min="289" max="289" width="12.5" style="6" bestFit="1" customWidth="1"/>
    <col min="290" max="290" width="12.08203125" style="6" bestFit="1" customWidth="1"/>
    <col min="291" max="291" width="13.33203125" style="6" bestFit="1" customWidth="1"/>
    <col min="292" max="292" width="10.75" style="6" bestFit="1" customWidth="1"/>
    <col min="293" max="293" width="13" style="6" bestFit="1" customWidth="1"/>
    <col min="294" max="294" width="11" style="6" bestFit="1" customWidth="1"/>
    <col min="295" max="295" width="9" style="6" bestFit="1" customWidth="1"/>
    <col min="296" max="296" width="11.83203125" style="6" bestFit="1" customWidth="1"/>
    <col min="297" max="512" width="8" style="6"/>
    <col min="513" max="514" width="1.5" style="6" customWidth="1"/>
    <col min="515" max="515" width="41" style="6" customWidth="1"/>
    <col min="516" max="516" width="10.33203125" style="6" bestFit="1" customWidth="1"/>
    <col min="517" max="522" width="12.83203125" style="6" customWidth="1"/>
    <col min="523" max="523" width="10" style="6" customWidth="1"/>
    <col min="524" max="524" width="11.83203125" style="6" customWidth="1"/>
    <col min="525" max="543" width="8" style="6"/>
    <col min="544" max="544" width="10.33203125" style="6" bestFit="1" customWidth="1"/>
    <col min="545" max="545" width="12.5" style="6" bestFit="1" customWidth="1"/>
    <col min="546" max="546" width="12.08203125" style="6" bestFit="1" customWidth="1"/>
    <col min="547" max="547" width="13.33203125" style="6" bestFit="1" customWidth="1"/>
    <col min="548" max="548" width="10.75" style="6" bestFit="1" customWidth="1"/>
    <col min="549" max="549" width="13" style="6" bestFit="1" customWidth="1"/>
    <col min="550" max="550" width="11" style="6" bestFit="1" customWidth="1"/>
    <col min="551" max="551" width="9" style="6" bestFit="1" customWidth="1"/>
    <col min="552" max="552" width="11.83203125" style="6" bestFit="1" customWidth="1"/>
    <col min="553" max="768" width="8" style="6"/>
    <col min="769" max="770" width="1.5" style="6" customWidth="1"/>
    <col min="771" max="771" width="41" style="6" customWidth="1"/>
    <col min="772" max="772" width="10.33203125" style="6" bestFit="1" customWidth="1"/>
    <col min="773" max="778" width="12.83203125" style="6" customWidth="1"/>
    <col min="779" max="779" width="10" style="6" customWidth="1"/>
    <col min="780" max="780" width="11.83203125" style="6" customWidth="1"/>
    <col min="781" max="799" width="8" style="6"/>
    <col min="800" max="800" width="10.33203125" style="6" bestFit="1" customWidth="1"/>
    <col min="801" max="801" width="12.5" style="6" bestFit="1" customWidth="1"/>
    <col min="802" max="802" width="12.08203125" style="6" bestFit="1" customWidth="1"/>
    <col min="803" max="803" width="13.33203125" style="6" bestFit="1" customWidth="1"/>
    <col min="804" max="804" width="10.75" style="6" bestFit="1" customWidth="1"/>
    <col min="805" max="805" width="13" style="6" bestFit="1" customWidth="1"/>
    <col min="806" max="806" width="11" style="6" bestFit="1" customWidth="1"/>
    <col min="807" max="807" width="9" style="6" bestFit="1" customWidth="1"/>
    <col min="808" max="808" width="11.83203125" style="6" bestFit="1" customWidth="1"/>
    <col min="809" max="1024" width="9" style="6"/>
    <col min="1025" max="1026" width="1.5" style="6" customWidth="1"/>
    <col min="1027" max="1027" width="41" style="6" customWidth="1"/>
    <col min="1028" max="1028" width="10.33203125" style="6" bestFit="1" customWidth="1"/>
    <col min="1029" max="1034" width="12.83203125" style="6" customWidth="1"/>
    <col min="1035" max="1035" width="10" style="6" customWidth="1"/>
    <col min="1036" max="1036" width="11.83203125" style="6" customWidth="1"/>
    <col min="1037" max="1055" width="8" style="6"/>
    <col min="1056" max="1056" width="10.33203125" style="6" bestFit="1" customWidth="1"/>
    <col min="1057" max="1057" width="12.5" style="6" bestFit="1" customWidth="1"/>
    <col min="1058" max="1058" width="12.08203125" style="6" bestFit="1" customWidth="1"/>
    <col min="1059" max="1059" width="13.33203125" style="6" bestFit="1" customWidth="1"/>
    <col min="1060" max="1060" width="10.75" style="6" bestFit="1" customWidth="1"/>
    <col min="1061" max="1061" width="13" style="6" bestFit="1" customWidth="1"/>
    <col min="1062" max="1062" width="11" style="6" bestFit="1" customWidth="1"/>
    <col min="1063" max="1063" width="9" style="6" bestFit="1" customWidth="1"/>
    <col min="1064" max="1064" width="11.83203125" style="6" bestFit="1" customWidth="1"/>
    <col min="1065" max="1280" width="8" style="6"/>
    <col min="1281" max="1282" width="1.5" style="6" customWidth="1"/>
    <col min="1283" max="1283" width="41" style="6" customWidth="1"/>
    <col min="1284" max="1284" width="10.33203125" style="6" bestFit="1" customWidth="1"/>
    <col min="1285" max="1290" width="12.83203125" style="6" customWidth="1"/>
    <col min="1291" max="1291" width="10" style="6" customWidth="1"/>
    <col min="1292" max="1292" width="11.83203125" style="6" customWidth="1"/>
    <col min="1293" max="1311" width="8" style="6"/>
    <col min="1312" max="1312" width="10.33203125" style="6" bestFit="1" customWidth="1"/>
    <col min="1313" max="1313" width="12.5" style="6" bestFit="1" customWidth="1"/>
    <col min="1314" max="1314" width="12.08203125" style="6" bestFit="1" customWidth="1"/>
    <col min="1315" max="1315" width="13.33203125" style="6" bestFit="1" customWidth="1"/>
    <col min="1316" max="1316" width="10.75" style="6" bestFit="1" customWidth="1"/>
    <col min="1317" max="1317" width="13" style="6" bestFit="1" customWidth="1"/>
    <col min="1318" max="1318" width="11" style="6" bestFit="1" customWidth="1"/>
    <col min="1319" max="1319" width="9" style="6" bestFit="1" customWidth="1"/>
    <col min="1320" max="1320" width="11.83203125" style="6" bestFit="1" customWidth="1"/>
    <col min="1321" max="1536" width="8" style="6"/>
    <col min="1537" max="1538" width="1.5" style="6" customWidth="1"/>
    <col min="1539" max="1539" width="41" style="6" customWidth="1"/>
    <col min="1540" max="1540" width="10.33203125" style="6" bestFit="1" customWidth="1"/>
    <col min="1541" max="1546" width="12.83203125" style="6" customWidth="1"/>
    <col min="1547" max="1547" width="10" style="6" customWidth="1"/>
    <col min="1548" max="1548" width="11.83203125" style="6" customWidth="1"/>
    <col min="1549" max="1567" width="8" style="6"/>
    <col min="1568" max="1568" width="10.33203125" style="6" bestFit="1" customWidth="1"/>
    <col min="1569" max="1569" width="12.5" style="6" bestFit="1" customWidth="1"/>
    <col min="1570" max="1570" width="12.08203125" style="6" bestFit="1" customWidth="1"/>
    <col min="1571" max="1571" width="13.33203125" style="6" bestFit="1" customWidth="1"/>
    <col min="1572" max="1572" width="10.75" style="6" bestFit="1" customWidth="1"/>
    <col min="1573" max="1573" width="13" style="6" bestFit="1" customWidth="1"/>
    <col min="1574" max="1574" width="11" style="6" bestFit="1" customWidth="1"/>
    <col min="1575" max="1575" width="9" style="6" bestFit="1" customWidth="1"/>
    <col min="1576" max="1576" width="11.83203125" style="6" bestFit="1" customWidth="1"/>
    <col min="1577" max="1792" width="8" style="6"/>
    <col min="1793" max="1794" width="1.5" style="6" customWidth="1"/>
    <col min="1795" max="1795" width="41" style="6" customWidth="1"/>
    <col min="1796" max="1796" width="10.33203125" style="6" bestFit="1" customWidth="1"/>
    <col min="1797" max="1802" width="12.83203125" style="6" customWidth="1"/>
    <col min="1803" max="1803" width="10" style="6" customWidth="1"/>
    <col min="1804" max="1804" width="11.83203125" style="6" customWidth="1"/>
    <col min="1805" max="1823" width="8" style="6"/>
    <col min="1824" max="1824" width="10.33203125" style="6" bestFit="1" customWidth="1"/>
    <col min="1825" max="1825" width="12.5" style="6" bestFit="1" customWidth="1"/>
    <col min="1826" max="1826" width="12.08203125" style="6" bestFit="1" customWidth="1"/>
    <col min="1827" max="1827" width="13.33203125" style="6" bestFit="1" customWidth="1"/>
    <col min="1828" max="1828" width="10.75" style="6" bestFit="1" customWidth="1"/>
    <col min="1829" max="1829" width="13" style="6" bestFit="1" customWidth="1"/>
    <col min="1830" max="1830" width="11" style="6" bestFit="1" customWidth="1"/>
    <col min="1831" max="1831" width="9" style="6" bestFit="1" customWidth="1"/>
    <col min="1832" max="1832" width="11.83203125" style="6" bestFit="1" customWidth="1"/>
    <col min="1833" max="2048" width="9" style="6"/>
    <col min="2049" max="2050" width="1.5" style="6" customWidth="1"/>
    <col min="2051" max="2051" width="41" style="6" customWidth="1"/>
    <col min="2052" max="2052" width="10.33203125" style="6" bestFit="1" customWidth="1"/>
    <col min="2053" max="2058" width="12.83203125" style="6" customWidth="1"/>
    <col min="2059" max="2059" width="10" style="6" customWidth="1"/>
    <col min="2060" max="2060" width="11.83203125" style="6" customWidth="1"/>
    <col min="2061" max="2079" width="8" style="6"/>
    <col min="2080" max="2080" width="10.33203125" style="6" bestFit="1" customWidth="1"/>
    <col min="2081" max="2081" width="12.5" style="6" bestFit="1" customWidth="1"/>
    <col min="2082" max="2082" width="12.08203125" style="6" bestFit="1" customWidth="1"/>
    <col min="2083" max="2083" width="13.33203125" style="6" bestFit="1" customWidth="1"/>
    <col min="2084" max="2084" width="10.75" style="6" bestFit="1" customWidth="1"/>
    <col min="2085" max="2085" width="13" style="6" bestFit="1" customWidth="1"/>
    <col min="2086" max="2086" width="11" style="6" bestFit="1" customWidth="1"/>
    <col min="2087" max="2087" width="9" style="6" bestFit="1" customWidth="1"/>
    <col min="2088" max="2088" width="11.83203125" style="6" bestFit="1" customWidth="1"/>
    <col min="2089" max="2304" width="8" style="6"/>
    <col min="2305" max="2306" width="1.5" style="6" customWidth="1"/>
    <col min="2307" max="2307" width="41" style="6" customWidth="1"/>
    <col min="2308" max="2308" width="10.33203125" style="6" bestFit="1" customWidth="1"/>
    <col min="2309" max="2314" width="12.83203125" style="6" customWidth="1"/>
    <col min="2315" max="2315" width="10" style="6" customWidth="1"/>
    <col min="2316" max="2316" width="11.83203125" style="6" customWidth="1"/>
    <col min="2317" max="2335" width="8" style="6"/>
    <col min="2336" max="2336" width="10.33203125" style="6" bestFit="1" customWidth="1"/>
    <col min="2337" max="2337" width="12.5" style="6" bestFit="1" customWidth="1"/>
    <col min="2338" max="2338" width="12.08203125" style="6" bestFit="1" customWidth="1"/>
    <col min="2339" max="2339" width="13.33203125" style="6" bestFit="1" customWidth="1"/>
    <col min="2340" max="2340" width="10.75" style="6" bestFit="1" customWidth="1"/>
    <col min="2341" max="2341" width="13" style="6" bestFit="1" customWidth="1"/>
    <col min="2342" max="2342" width="11" style="6" bestFit="1" customWidth="1"/>
    <col min="2343" max="2343" width="9" style="6" bestFit="1" customWidth="1"/>
    <col min="2344" max="2344" width="11.83203125" style="6" bestFit="1" customWidth="1"/>
    <col min="2345" max="2560" width="8" style="6"/>
    <col min="2561" max="2562" width="1.5" style="6" customWidth="1"/>
    <col min="2563" max="2563" width="41" style="6" customWidth="1"/>
    <col min="2564" max="2564" width="10.33203125" style="6" bestFit="1" customWidth="1"/>
    <col min="2565" max="2570" width="12.83203125" style="6" customWidth="1"/>
    <col min="2571" max="2571" width="10" style="6" customWidth="1"/>
    <col min="2572" max="2572" width="11.83203125" style="6" customWidth="1"/>
    <col min="2573" max="2591" width="8" style="6"/>
    <col min="2592" max="2592" width="10.33203125" style="6" bestFit="1" customWidth="1"/>
    <col min="2593" max="2593" width="12.5" style="6" bestFit="1" customWidth="1"/>
    <col min="2594" max="2594" width="12.08203125" style="6" bestFit="1" customWidth="1"/>
    <col min="2595" max="2595" width="13.33203125" style="6" bestFit="1" customWidth="1"/>
    <col min="2596" max="2596" width="10.75" style="6" bestFit="1" customWidth="1"/>
    <col min="2597" max="2597" width="13" style="6" bestFit="1" customWidth="1"/>
    <col min="2598" max="2598" width="11" style="6" bestFit="1" customWidth="1"/>
    <col min="2599" max="2599" width="9" style="6" bestFit="1" customWidth="1"/>
    <col min="2600" max="2600" width="11.83203125" style="6" bestFit="1" customWidth="1"/>
    <col min="2601" max="2816" width="8" style="6"/>
    <col min="2817" max="2818" width="1.5" style="6" customWidth="1"/>
    <col min="2819" max="2819" width="41" style="6" customWidth="1"/>
    <col min="2820" max="2820" width="10.33203125" style="6" bestFit="1" customWidth="1"/>
    <col min="2821" max="2826" width="12.83203125" style="6" customWidth="1"/>
    <col min="2827" max="2827" width="10" style="6" customWidth="1"/>
    <col min="2828" max="2828" width="11.83203125" style="6" customWidth="1"/>
    <col min="2829" max="2847" width="8" style="6"/>
    <col min="2848" max="2848" width="10.33203125" style="6" bestFit="1" customWidth="1"/>
    <col min="2849" max="2849" width="12.5" style="6" bestFit="1" customWidth="1"/>
    <col min="2850" max="2850" width="12.08203125" style="6" bestFit="1" customWidth="1"/>
    <col min="2851" max="2851" width="13.33203125" style="6" bestFit="1" customWidth="1"/>
    <col min="2852" max="2852" width="10.75" style="6" bestFit="1" customWidth="1"/>
    <col min="2853" max="2853" width="13" style="6" bestFit="1" customWidth="1"/>
    <col min="2854" max="2854" width="11" style="6" bestFit="1" customWidth="1"/>
    <col min="2855" max="2855" width="9" style="6" bestFit="1" customWidth="1"/>
    <col min="2856" max="2856" width="11.83203125" style="6" bestFit="1" customWidth="1"/>
    <col min="2857" max="3072" width="9" style="6"/>
    <col min="3073" max="3074" width="1.5" style="6" customWidth="1"/>
    <col min="3075" max="3075" width="41" style="6" customWidth="1"/>
    <col min="3076" max="3076" width="10.33203125" style="6" bestFit="1" customWidth="1"/>
    <col min="3077" max="3082" width="12.83203125" style="6" customWidth="1"/>
    <col min="3083" max="3083" width="10" style="6" customWidth="1"/>
    <col min="3084" max="3084" width="11.83203125" style="6" customWidth="1"/>
    <col min="3085" max="3103" width="8" style="6"/>
    <col min="3104" max="3104" width="10.33203125" style="6" bestFit="1" customWidth="1"/>
    <col min="3105" max="3105" width="12.5" style="6" bestFit="1" customWidth="1"/>
    <col min="3106" max="3106" width="12.08203125" style="6" bestFit="1" customWidth="1"/>
    <col min="3107" max="3107" width="13.33203125" style="6" bestFit="1" customWidth="1"/>
    <col min="3108" max="3108" width="10.75" style="6" bestFit="1" customWidth="1"/>
    <col min="3109" max="3109" width="13" style="6" bestFit="1" customWidth="1"/>
    <col min="3110" max="3110" width="11" style="6" bestFit="1" customWidth="1"/>
    <col min="3111" max="3111" width="9" style="6" bestFit="1" customWidth="1"/>
    <col min="3112" max="3112" width="11.83203125" style="6" bestFit="1" customWidth="1"/>
    <col min="3113" max="3328" width="8" style="6"/>
    <col min="3329" max="3330" width="1.5" style="6" customWidth="1"/>
    <col min="3331" max="3331" width="41" style="6" customWidth="1"/>
    <col min="3332" max="3332" width="10.33203125" style="6" bestFit="1" customWidth="1"/>
    <col min="3333" max="3338" width="12.83203125" style="6" customWidth="1"/>
    <col min="3339" max="3339" width="10" style="6" customWidth="1"/>
    <col min="3340" max="3340" width="11.83203125" style="6" customWidth="1"/>
    <col min="3341" max="3359" width="8" style="6"/>
    <col min="3360" max="3360" width="10.33203125" style="6" bestFit="1" customWidth="1"/>
    <col min="3361" max="3361" width="12.5" style="6" bestFit="1" customWidth="1"/>
    <col min="3362" max="3362" width="12.08203125" style="6" bestFit="1" customWidth="1"/>
    <col min="3363" max="3363" width="13.33203125" style="6" bestFit="1" customWidth="1"/>
    <col min="3364" max="3364" width="10.75" style="6" bestFit="1" customWidth="1"/>
    <col min="3365" max="3365" width="13" style="6" bestFit="1" customWidth="1"/>
    <col min="3366" max="3366" width="11" style="6" bestFit="1" customWidth="1"/>
    <col min="3367" max="3367" width="9" style="6" bestFit="1" customWidth="1"/>
    <col min="3368" max="3368" width="11.83203125" style="6" bestFit="1" customWidth="1"/>
    <col min="3369" max="3584" width="8" style="6"/>
    <col min="3585" max="3586" width="1.5" style="6" customWidth="1"/>
    <col min="3587" max="3587" width="41" style="6" customWidth="1"/>
    <col min="3588" max="3588" width="10.33203125" style="6" bestFit="1" customWidth="1"/>
    <col min="3589" max="3594" width="12.83203125" style="6" customWidth="1"/>
    <col min="3595" max="3595" width="10" style="6" customWidth="1"/>
    <col min="3596" max="3596" width="11.83203125" style="6" customWidth="1"/>
    <col min="3597" max="3615" width="8" style="6"/>
    <col min="3616" max="3616" width="10.33203125" style="6" bestFit="1" customWidth="1"/>
    <col min="3617" max="3617" width="12.5" style="6" bestFit="1" customWidth="1"/>
    <col min="3618" max="3618" width="12.08203125" style="6" bestFit="1" customWidth="1"/>
    <col min="3619" max="3619" width="13.33203125" style="6" bestFit="1" customWidth="1"/>
    <col min="3620" max="3620" width="10.75" style="6" bestFit="1" customWidth="1"/>
    <col min="3621" max="3621" width="13" style="6" bestFit="1" customWidth="1"/>
    <col min="3622" max="3622" width="11" style="6" bestFit="1" customWidth="1"/>
    <col min="3623" max="3623" width="9" style="6" bestFit="1" customWidth="1"/>
    <col min="3624" max="3624" width="11.83203125" style="6" bestFit="1" customWidth="1"/>
    <col min="3625" max="3840" width="8" style="6"/>
    <col min="3841" max="3842" width="1.5" style="6" customWidth="1"/>
    <col min="3843" max="3843" width="41" style="6" customWidth="1"/>
    <col min="3844" max="3844" width="10.33203125" style="6" bestFit="1" customWidth="1"/>
    <col min="3845" max="3850" width="12.83203125" style="6" customWidth="1"/>
    <col min="3851" max="3851" width="10" style="6" customWidth="1"/>
    <col min="3852" max="3852" width="11.83203125" style="6" customWidth="1"/>
    <col min="3853" max="3871" width="8" style="6"/>
    <col min="3872" max="3872" width="10.33203125" style="6" bestFit="1" customWidth="1"/>
    <col min="3873" max="3873" width="12.5" style="6" bestFit="1" customWidth="1"/>
    <col min="3874" max="3874" width="12.08203125" style="6" bestFit="1" customWidth="1"/>
    <col min="3875" max="3875" width="13.33203125" style="6" bestFit="1" customWidth="1"/>
    <col min="3876" max="3876" width="10.75" style="6" bestFit="1" customWidth="1"/>
    <col min="3877" max="3877" width="13" style="6" bestFit="1" customWidth="1"/>
    <col min="3878" max="3878" width="11" style="6" bestFit="1" customWidth="1"/>
    <col min="3879" max="3879" width="9" style="6" bestFit="1" customWidth="1"/>
    <col min="3880" max="3880" width="11.83203125" style="6" bestFit="1" customWidth="1"/>
    <col min="3881" max="4096" width="9" style="6"/>
    <col min="4097" max="4098" width="1.5" style="6" customWidth="1"/>
    <col min="4099" max="4099" width="41" style="6" customWidth="1"/>
    <col min="4100" max="4100" width="10.33203125" style="6" bestFit="1" customWidth="1"/>
    <col min="4101" max="4106" width="12.83203125" style="6" customWidth="1"/>
    <col min="4107" max="4107" width="10" style="6" customWidth="1"/>
    <col min="4108" max="4108" width="11.83203125" style="6" customWidth="1"/>
    <col min="4109" max="4127" width="8" style="6"/>
    <col min="4128" max="4128" width="10.33203125" style="6" bestFit="1" customWidth="1"/>
    <col min="4129" max="4129" width="12.5" style="6" bestFit="1" customWidth="1"/>
    <col min="4130" max="4130" width="12.08203125" style="6" bestFit="1" customWidth="1"/>
    <col min="4131" max="4131" width="13.33203125" style="6" bestFit="1" customWidth="1"/>
    <col min="4132" max="4132" width="10.75" style="6" bestFit="1" customWidth="1"/>
    <col min="4133" max="4133" width="13" style="6" bestFit="1" customWidth="1"/>
    <col min="4134" max="4134" width="11" style="6" bestFit="1" customWidth="1"/>
    <col min="4135" max="4135" width="9" style="6" bestFit="1" customWidth="1"/>
    <col min="4136" max="4136" width="11.83203125" style="6" bestFit="1" customWidth="1"/>
    <col min="4137" max="4352" width="8" style="6"/>
    <col min="4353" max="4354" width="1.5" style="6" customWidth="1"/>
    <col min="4355" max="4355" width="41" style="6" customWidth="1"/>
    <col min="4356" max="4356" width="10.33203125" style="6" bestFit="1" customWidth="1"/>
    <col min="4357" max="4362" width="12.83203125" style="6" customWidth="1"/>
    <col min="4363" max="4363" width="10" style="6" customWidth="1"/>
    <col min="4364" max="4364" width="11.83203125" style="6" customWidth="1"/>
    <col min="4365" max="4383" width="8" style="6"/>
    <col min="4384" max="4384" width="10.33203125" style="6" bestFit="1" customWidth="1"/>
    <col min="4385" max="4385" width="12.5" style="6" bestFit="1" customWidth="1"/>
    <col min="4386" max="4386" width="12.08203125" style="6" bestFit="1" customWidth="1"/>
    <col min="4387" max="4387" width="13.33203125" style="6" bestFit="1" customWidth="1"/>
    <col min="4388" max="4388" width="10.75" style="6" bestFit="1" customWidth="1"/>
    <col min="4389" max="4389" width="13" style="6" bestFit="1" customWidth="1"/>
    <col min="4390" max="4390" width="11" style="6" bestFit="1" customWidth="1"/>
    <col min="4391" max="4391" width="9" style="6" bestFit="1" customWidth="1"/>
    <col min="4392" max="4392" width="11.83203125" style="6" bestFit="1" customWidth="1"/>
    <col min="4393" max="4608" width="8" style="6"/>
    <col min="4609" max="4610" width="1.5" style="6" customWidth="1"/>
    <col min="4611" max="4611" width="41" style="6" customWidth="1"/>
    <col min="4612" max="4612" width="10.33203125" style="6" bestFit="1" customWidth="1"/>
    <col min="4613" max="4618" width="12.83203125" style="6" customWidth="1"/>
    <col min="4619" max="4619" width="10" style="6" customWidth="1"/>
    <col min="4620" max="4620" width="11.83203125" style="6" customWidth="1"/>
    <col min="4621" max="4639" width="8" style="6"/>
    <col min="4640" max="4640" width="10.33203125" style="6" bestFit="1" customWidth="1"/>
    <col min="4641" max="4641" width="12.5" style="6" bestFit="1" customWidth="1"/>
    <col min="4642" max="4642" width="12.08203125" style="6" bestFit="1" customWidth="1"/>
    <col min="4643" max="4643" width="13.33203125" style="6" bestFit="1" customWidth="1"/>
    <col min="4644" max="4644" width="10.75" style="6" bestFit="1" customWidth="1"/>
    <col min="4645" max="4645" width="13" style="6" bestFit="1" customWidth="1"/>
    <col min="4646" max="4646" width="11" style="6" bestFit="1" customWidth="1"/>
    <col min="4647" max="4647" width="9" style="6" bestFit="1" customWidth="1"/>
    <col min="4648" max="4648" width="11.83203125" style="6" bestFit="1" customWidth="1"/>
    <col min="4649" max="4864" width="8" style="6"/>
    <col min="4865" max="4866" width="1.5" style="6" customWidth="1"/>
    <col min="4867" max="4867" width="41" style="6" customWidth="1"/>
    <col min="4868" max="4868" width="10.33203125" style="6" bestFit="1" customWidth="1"/>
    <col min="4869" max="4874" width="12.83203125" style="6" customWidth="1"/>
    <col min="4875" max="4875" width="10" style="6" customWidth="1"/>
    <col min="4876" max="4876" width="11.83203125" style="6" customWidth="1"/>
    <col min="4877" max="4895" width="8" style="6"/>
    <col min="4896" max="4896" width="10.33203125" style="6" bestFit="1" customWidth="1"/>
    <col min="4897" max="4897" width="12.5" style="6" bestFit="1" customWidth="1"/>
    <col min="4898" max="4898" width="12.08203125" style="6" bestFit="1" customWidth="1"/>
    <col min="4899" max="4899" width="13.33203125" style="6" bestFit="1" customWidth="1"/>
    <col min="4900" max="4900" width="10.75" style="6" bestFit="1" customWidth="1"/>
    <col min="4901" max="4901" width="13" style="6" bestFit="1" customWidth="1"/>
    <col min="4902" max="4902" width="11" style="6" bestFit="1" customWidth="1"/>
    <col min="4903" max="4903" width="9" style="6" bestFit="1" customWidth="1"/>
    <col min="4904" max="4904" width="11.83203125" style="6" bestFit="1" customWidth="1"/>
    <col min="4905" max="5120" width="9" style="6"/>
    <col min="5121" max="5122" width="1.5" style="6" customWidth="1"/>
    <col min="5123" max="5123" width="41" style="6" customWidth="1"/>
    <col min="5124" max="5124" width="10.33203125" style="6" bestFit="1" customWidth="1"/>
    <col min="5125" max="5130" width="12.83203125" style="6" customWidth="1"/>
    <col min="5131" max="5131" width="10" style="6" customWidth="1"/>
    <col min="5132" max="5132" width="11.83203125" style="6" customWidth="1"/>
    <col min="5133" max="5151" width="8" style="6"/>
    <col min="5152" max="5152" width="10.33203125" style="6" bestFit="1" customWidth="1"/>
    <col min="5153" max="5153" width="12.5" style="6" bestFit="1" customWidth="1"/>
    <col min="5154" max="5154" width="12.08203125" style="6" bestFit="1" customWidth="1"/>
    <col min="5155" max="5155" width="13.33203125" style="6" bestFit="1" customWidth="1"/>
    <col min="5156" max="5156" width="10.75" style="6" bestFit="1" customWidth="1"/>
    <col min="5157" max="5157" width="13" style="6" bestFit="1" customWidth="1"/>
    <col min="5158" max="5158" width="11" style="6" bestFit="1" customWidth="1"/>
    <col min="5159" max="5159" width="9" style="6" bestFit="1" customWidth="1"/>
    <col min="5160" max="5160" width="11.83203125" style="6" bestFit="1" customWidth="1"/>
    <col min="5161" max="5376" width="8" style="6"/>
    <col min="5377" max="5378" width="1.5" style="6" customWidth="1"/>
    <col min="5379" max="5379" width="41" style="6" customWidth="1"/>
    <col min="5380" max="5380" width="10.33203125" style="6" bestFit="1" customWidth="1"/>
    <col min="5381" max="5386" width="12.83203125" style="6" customWidth="1"/>
    <col min="5387" max="5387" width="10" style="6" customWidth="1"/>
    <col min="5388" max="5388" width="11.83203125" style="6" customWidth="1"/>
    <col min="5389" max="5407" width="8" style="6"/>
    <col min="5408" max="5408" width="10.33203125" style="6" bestFit="1" customWidth="1"/>
    <col min="5409" max="5409" width="12.5" style="6" bestFit="1" customWidth="1"/>
    <col min="5410" max="5410" width="12.08203125" style="6" bestFit="1" customWidth="1"/>
    <col min="5411" max="5411" width="13.33203125" style="6" bestFit="1" customWidth="1"/>
    <col min="5412" max="5412" width="10.75" style="6" bestFit="1" customWidth="1"/>
    <col min="5413" max="5413" width="13" style="6" bestFit="1" customWidth="1"/>
    <col min="5414" max="5414" width="11" style="6" bestFit="1" customWidth="1"/>
    <col min="5415" max="5415" width="9" style="6" bestFit="1" customWidth="1"/>
    <col min="5416" max="5416" width="11.83203125" style="6" bestFit="1" customWidth="1"/>
    <col min="5417" max="5632" width="8" style="6"/>
    <col min="5633" max="5634" width="1.5" style="6" customWidth="1"/>
    <col min="5635" max="5635" width="41" style="6" customWidth="1"/>
    <col min="5636" max="5636" width="10.33203125" style="6" bestFit="1" customWidth="1"/>
    <col min="5637" max="5642" width="12.83203125" style="6" customWidth="1"/>
    <col min="5643" max="5643" width="10" style="6" customWidth="1"/>
    <col min="5644" max="5644" width="11.83203125" style="6" customWidth="1"/>
    <col min="5645" max="5663" width="8" style="6"/>
    <col min="5664" max="5664" width="10.33203125" style="6" bestFit="1" customWidth="1"/>
    <col min="5665" max="5665" width="12.5" style="6" bestFit="1" customWidth="1"/>
    <col min="5666" max="5666" width="12.08203125" style="6" bestFit="1" customWidth="1"/>
    <col min="5667" max="5667" width="13.33203125" style="6" bestFit="1" customWidth="1"/>
    <col min="5668" max="5668" width="10.75" style="6" bestFit="1" customWidth="1"/>
    <col min="5669" max="5669" width="13" style="6" bestFit="1" customWidth="1"/>
    <col min="5670" max="5670" width="11" style="6" bestFit="1" customWidth="1"/>
    <col min="5671" max="5671" width="9" style="6" bestFit="1" customWidth="1"/>
    <col min="5672" max="5672" width="11.83203125" style="6" bestFit="1" customWidth="1"/>
    <col min="5673" max="5888" width="8" style="6"/>
    <col min="5889" max="5890" width="1.5" style="6" customWidth="1"/>
    <col min="5891" max="5891" width="41" style="6" customWidth="1"/>
    <col min="5892" max="5892" width="10.33203125" style="6" bestFit="1" customWidth="1"/>
    <col min="5893" max="5898" width="12.83203125" style="6" customWidth="1"/>
    <col min="5899" max="5899" width="10" style="6" customWidth="1"/>
    <col min="5900" max="5900" width="11.83203125" style="6" customWidth="1"/>
    <col min="5901" max="5919" width="8" style="6"/>
    <col min="5920" max="5920" width="10.33203125" style="6" bestFit="1" customWidth="1"/>
    <col min="5921" max="5921" width="12.5" style="6" bestFit="1" customWidth="1"/>
    <col min="5922" max="5922" width="12.08203125" style="6" bestFit="1" customWidth="1"/>
    <col min="5923" max="5923" width="13.33203125" style="6" bestFit="1" customWidth="1"/>
    <col min="5924" max="5924" width="10.75" style="6" bestFit="1" customWidth="1"/>
    <col min="5925" max="5925" width="13" style="6" bestFit="1" customWidth="1"/>
    <col min="5926" max="5926" width="11" style="6" bestFit="1" customWidth="1"/>
    <col min="5927" max="5927" width="9" style="6" bestFit="1" customWidth="1"/>
    <col min="5928" max="5928" width="11.83203125" style="6" bestFit="1" customWidth="1"/>
    <col min="5929" max="6144" width="9" style="6"/>
    <col min="6145" max="6146" width="1.5" style="6" customWidth="1"/>
    <col min="6147" max="6147" width="41" style="6" customWidth="1"/>
    <col min="6148" max="6148" width="10.33203125" style="6" bestFit="1" customWidth="1"/>
    <col min="6149" max="6154" width="12.83203125" style="6" customWidth="1"/>
    <col min="6155" max="6155" width="10" style="6" customWidth="1"/>
    <col min="6156" max="6156" width="11.83203125" style="6" customWidth="1"/>
    <col min="6157" max="6175" width="8" style="6"/>
    <col min="6176" max="6176" width="10.33203125" style="6" bestFit="1" customWidth="1"/>
    <col min="6177" max="6177" width="12.5" style="6" bestFit="1" customWidth="1"/>
    <col min="6178" max="6178" width="12.08203125" style="6" bestFit="1" customWidth="1"/>
    <col min="6179" max="6179" width="13.33203125" style="6" bestFit="1" customWidth="1"/>
    <col min="6180" max="6180" width="10.75" style="6" bestFit="1" customWidth="1"/>
    <col min="6181" max="6181" width="13" style="6" bestFit="1" customWidth="1"/>
    <col min="6182" max="6182" width="11" style="6" bestFit="1" customWidth="1"/>
    <col min="6183" max="6183" width="9" style="6" bestFit="1" customWidth="1"/>
    <col min="6184" max="6184" width="11.83203125" style="6" bestFit="1" customWidth="1"/>
    <col min="6185" max="6400" width="8" style="6"/>
    <col min="6401" max="6402" width="1.5" style="6" customWidth="1"/>
    <col min="6403" max="6403" width="41" style="6" customWidth="1"/>
    <col min="6404" max="6404" width="10.33203125" style="6" bestFit="1" customWidth="1"/>
    <col min="6405" max="6410" width="12.83203125" style="6" customWidth="1"/>
    <col min="6411" max="6411" width="10" style="6" customWidth="1"/>
    <col min="6412" max="6412" width="11.83203125" style="6" customWidth="1"/>
    <col min="6413" max="6431" width="8" style="6"/>
    <col min="6432" max="6432" width="10.33203125" style="6" bestFit="1" customWidth="1"/>
    <col min="6433" max="6433" width="12.5" style="6" bestFit="1" customWidth="1"/>
    <col min="6434" max="6434" width="12.08203125" style="6" bestFit="1" customWidth="1"/>
    <col min="6435" max="6435" width="13.33203125" style="6" bestFit="1" customWidth="1"/>
    <col min="6436" max="6436" width="10.75" style="6" bestFit="1" customWidth="1"/>
    <col min="6437" max="6437" width="13" style="6" bestFit="1" customWidth="1"/>
    <col min="6438" max="6438" width="11" style="6" bestFit="1" customWidth="1"/>
    <col min="6439" max="6439" width="9" style="6" bestFit="1" customWidth="1"/>
    <col min="6440" max="6440" width="11.83203125" style="6" bestFit="1" customWidth="1"/>
    <col min="6441" max="6656" width="8" style="6"/>
    <col min="6657" max="6658" width="1.5" style="6" customWidth="1"/>
    <col min="6659" max="6659" width="41" style="6" customWidth="1"/>
    <col min="6660" max="6660" width="10.33203125" style="6" bestFit="1" customWidth="1"/>
    <col min="6661" max="6666" width="12.83203125" style="6" customWidth="1"/>
    <col min="6667" max="6667" width="10" style="6" customWidth="1"/>
    <col min="6668" max="6668" width="11.83203125" style="6" customWidth="1"/>
    <col min="6669" max="6687" width="8" style="6"/>
    <col min="6688" max="6688" width="10.33203125" style="6" bestFit="1" customWidth="1"/>
    <col min="6689" max="6689" width="12.5" style="6" bestFit="1" customWidth="1"/>
    <col min="6690" max="6690" width="12.08203125" style="6" bestFit="1" customWidth="1"/>
    <col min="6691" max="6691" width="13.33203125" style="6" bestFit="1" customWidth="1"/>
    <col min="6692" max="6692" width="10.75" style="6" bestFit="1" customWidth="1"/>
    <col min="6693" max="6693" width="13" style="6" bestFit="1" customWidth="1"/>
    <col min="6694" max="6694" width="11" style="6" bestFit="1" customWidth="1"/>
    <col min="6695" max="6695" width="9" style="6" bestFit="1" customWidth="1"/>
    <col min="6696" max="6696" width="11.83203125" style="6" bestFit="1" customWidth="1"/>
    <col min="6697" max="6912" width="8" style="6"/>
    <col min="6913" max="6914" width="1.5" style="6" customWidth="1"/>
    <col min="6915" max="6915" width="41" style="6" customWidth="1"/>
    <col min="6916" max="6916" width="10.33203125" style="6" bestFit="1" customWidth="1"/>
    <col min="6917" max="6922" width="12.83203125" style="6" customWidth="1"/>
    <col min="6923" max="6923" width="10" style="6" customWidth="1"/>
    <col min="6924" max="6924" width="11.83203125" style="6" customWidth="1"/>
    <col min="6925" max="6943" width="8" style="6"/>
    <col min="6944" max="6944" width="10.33203125" style="6" bestFit="1" customWidth="1"/>
    <col min="6945" max="6945" width="12.5" style="6" bestFit="1" customWidth="1"/>
    <col min="6946" max="6946" width="12.08203125" style="6" bestFit="1" customWidth="1"/>
    <col min="6947" max="6947" width="13.33203125" style="6" bestFit="1" customWidth="1"/>
    <col min="6948" max="6948" width="10.75" style="6" bestFit="1" customWidth="1"/>
    <col min="6949" max="6949" width="13" style="6" bestFit="1" customWidth="1"/>
    <col min="6950" max="6950" width="11" style="6" bestFit="1" customWidth="1"/>
    <col min="6951" max="6951" width="9" style="6" bestFit="1" customWidth="1"/>
    <col min="6952" max="6952" width="11.83203125" style="6" bestFit="1" customWidth="1"/>
    <col min="6953" max="7168" width="9" style="6"/>
    <col min="7169" max="7170" width="1.5" style="6" customWidth="1"/>
    <col min="7171" max="7171" width="41" style="6" customWidth="1"/>
    <col min="7172" max="7172" width="10.33203125" style="6" bestFit="1" customWidth="1"/>
    <col min="7173" max="7178" width="12.83203125" style="6" customWidth="1"/>
    <col min="7179" max="7179" width="10" style="6" customWidth="1"/>
    <col min="7180" max="7180" width="11.83203125" style="6" customWidth="1"/>
    <col min="7181" max="7199" width="8" style="6"/>
    <col min="7200" max="7200" width="10.33203125" style="6" bestFit="1" customWidth="1"/>
    <col min="7201" max="7201" width="12.5" style="6" bestFit="1" customWidth="1"/>
    <col min="7202" max="7202" width="12.08203125" style="6" bestFit="1" customWidth="1"/>
    <col min="7203" max="7203" width="13.33203125" style="6" bestFit="1" customWidth="1"/>
    <col min="7204" max="7204" width="10.75" style="6" bestFit="1" customWidth="1"/>
    <col min="7205" max="7205" width="13" style="6" bestFit="1" customWidth="1"/>
    <col min="7206" max="7206" width="11" style="6" bestFit="1" customWidth="1"/>
    <col min="7207" max="7207" width="9" style="6" bestFit="1" customWidth="1"/>
    <col min="7208" max="7208" width="11.83203125" style="6" bestFit="1" customWidth="1"/>
    <col min="7209" max="7424" width="8" style="6"/>
    <col min="7425" max="7426" width="1.5" style="6" customWidth="1"/>
    <col min="7427" max="7427" width="41" style="6" customWidth="1"/>
    <col min="7428" max="7428" width="10.33203125" style="6" bestFit="1" customWidth="1"/>
    <col min="7429" max="7434" width="12.83203125" style="6" customWidth="1"/>
    <col min="7435" max="7435" width="10" style="6" customWidth="1"/>
    <col min="7436" max="7436" width="11.83203125" style="6" customWidth="1"/>
    <col min="7437" max="7455" width="8" style="6"/>
    <col min="7456" max="7456" width="10.33203125" style="6" bestFit="1" customWidth="1"/>
    <col min="7457" max="7457" width="12.5" style="6" bestFit="1" customWidth="1"/>
    <col min="7458" max="7458" width="12.08203125" style="6" bestFit="1" customWidth="1"/>
    <col min="7459" max="7459" width="13.33203125" style="6" bestFit="1" customWidth="1"/>
    <col min="7460" max="7460" width="10.75" style="6" bestFit="1" customWidth="1"/>
    <col min="7461" max="7461" width="13" style="6" bestFit="1" customWidth="1"/>
    <col min="7462" max="7462" width="11" style="6" bestFit="1" customWidth="1"/>
    <col min="7463" max="7463" width="9" style="6" bestFit="1" customWidth="1"/>
    <col min="7464" max="7464" width="11.83203125" style="6" bestFit="1" customWidth="1"/>
    <col min="7465" max="7680" width="8" style="6"/>
    <col min="7681" max="7682" width="1.5" style="6" customWidth="1"/>
    <col min="7683" max="7683" width="41" style="6" customWidth="1"/>
    <col min="7684" max="7684" width="10.33203125" style="6" bestFit="1" customWidth="1"/>
    <col min="7685" max="7690" width="12.83203125" style="6" customWidth="1"/>
    <col min="7691" max="7691" width="10" style="6" customWidth="1"/>
    <col min="7692" max="7692" width="11.83203125" style="6" customWidth="1"/>
    <col min="7693" max="7711" width="8" style="6"/>
    <col min="7712" max="7712" width="10.33203125" style="6" bestFit="1" customWidth="1"/>
    <col min="7713" max="7713" width="12.5" style="6" bestFit="1" customWidth="1"/>
    <col min="7714" max="7714" width="12.08203125" style="6" bestFit="1" customWidth="1"/>
    <col min="7715" max="7715" width="13.33203125" style="6" bestFit="1" customWidth="1"/>
    <col min="7716" max="7716" width="10.75" style="6" bestFit="1" customWidth="1"/>
    <col min="7717" max="7717" width="13" style="6" bestFit="1" customWidth="1"/>
    <col min="7718" max="7718" width="11" style="6" bestFit="1" customWidth="1"/>
    <col min="7719" max="7719" width="9" style="6" bestFit="1" customWidth="1"/>
    <col min="7720" max="7720" width="11.83203125" style="6" bestFit="1" customWidth="1"/>
    <col min="7721" max="7936" width="8" style="6"/>
    <col min="7937" max="7938" width="1.5" style="6" customWidth="1"/>
    <col min="7939" max="7939" width="41" style="6" customWidth="1"/>
    <col min="7940" max="7940" width="10.33203125" style="6" bestFit="1" customWidth="1"/>
    <col min="7941" max="7946" width="12.83203125" style="6" customWidth="1"/>
    <col min="7947" max="7947" width="10" style="6" customWidth="1"/>
    <col min="7948" max="7948" width="11.83203125" style="6" customWidth="1"/>
    <col min="7949" max="7967" width="8" style="6"/>
    <col min="7968" max="7968" width="10.33203125" style="6" bestFit="1" customWidth="1"/>
    <col min="7969" max="7969" width="12.5" style="6" bestFit="1" customWidth="1"/>
    <col min="7970" max="7970" width="12.08203125" style="6" bestFit="1" customWidth="1"/>
    <col min="7971" max="7971" width="13.33203125" style="6" bestFit="1" customWidth="1"/>
    <col min="7972" max="7972" width="10.75" style="6" bestFit="1" customWidth="1"/>
    <col min="7973" max="7973" width="13" style="6" bestFit="1" customWidth="1"/>
    <col min="7974" max="7974" width="11" style="6" bestFit="1" customWidth="1"/>
    <col min="7975" max="7975" width="9" style="6" bestFit="1" customWidth="1"/>
    <col min="7976" max="7976" width="11.83203125" style="6" bestFit="1" customWidth="1"/>
    <col min="7977" max="8192" width="9" style="6"/>
    <col min="8193" max="8194" width="1.5" style="6" customWidth="1"/>
    <col min="8195" max="8195" width="41" style="6" customWidth="1"/>
    <col min="8196" max="8196" width="10.33203125" style="6" bestFit="1" customWidth="1"/>
    <col min="8197" max="8202" width="12.83203125" style="6" customWidth="1"/>
    <col min="8203" max="8203" width="10" style="6" customWidth="1"/>
    <col min="8204" max="8204" width="11.83203125" style="6" customWidth="1"/>
    <col min="8205" max="8223" width="8" style="6"/>
    <col min="8224" max="8224" width="10.33203125" style="6" bestFit="1" customWidth="1"/>
    <col min="8225" max="8225" width="12.5" style="6" bestFit="1" customWidth="1"/>
    <col min="8226" max="8226" width="12.08203125" style="6" bestFit="1" customWidth="1"/>
    <col min="8227" max="8227" width="13.33203125" style="6" bestFit="1" customWidth="1"/>
    <col min="8228" max="8228" width="10.75" style="6" bestFit="1" customWidth="1"/>
    <col min="8229" max="8229" width="13" style="6" bestFit="1" customWidth="1"/>
    <col min="8230" max="8230" width="11" style="6" bestFit="1" customWidth="1"/>
    <col min="8231" max="8231" width="9" style="6" bestFit="1" customWidth="1"/>
    <col min="8232" max="8232" width="11.83203125" style="6" bestFit="1" customWidth="1"/>
    <col min="8233" max="8448" width="8" style="6"/>
    <col min="8449" max="8450" width="1.5" style="6" customWidth="1"/>
    <col min="8451" max="8451" width="41" style="6" customWidth="1"/>
    <col min="8452" max="8452" width="10.33203125" style="6" bestFit="1" customWidth="1"/>
    <col min="8453" max="8458" width="12.83203125" style="6" customWidth="1"/>
    <col min="8459" max="8459" width="10" style="6" customWidth="1"/>
    <col min="8460" max="8460" width="11.83203125" style="6" customWidth="1"/>
    <col min="8461" max="8479" width="8" style="6"/>
    <col min="8480" max="8480" width="10.33203125" style="6" bestFit="1" customWidth="1"/>
    <col min="8481" max="8481" width="12.5" style="6" bestFit="1" customWidth="1"/>
    <col min="8482" max="8482" width="12.08203125" style="6" bestFit="1" customWidth="1"/>
    <col min="8483" max="8483" width="13.33203125" style="6" bestFit="1" customWidth="1"/>
    <col min="8484" max="8484" width="10.75" style="6" bestFit="1" customWidth="1"/>
    <col min="8485" max="8485" width="13" style="6" bestFit="1" customWidth="1"/>
    <col min="8486" max="8486" width="11" style="6" bestFit="1" customWidth="1"/>
    <col min="8487" max="8487" width="9" style="6" bestFit="1" customWidth="1"/>
    <col min="8488" max="8488" width="11.83203125" style="6" bestFit="1" customWidth="1"/>
    <col min="8489" max="8704" width="8" style="6"/>
    <col min="8705" max="8706" width="1.5" style="6" customWidth="1"/>
    <col min="8707" max="8707" width="41" style="6" customWidth="1"/>
    <col min="8708" max="8708" width="10.33203125" style="6" bestFit="1" customWidth="1"/>
    <col min="8709" max="8714" width="12.83203125" style="6" customWidth="1"/>
    <col min="8715" max="8715" width="10" style="6" customWidth="1"/>
    <col min="8716" max="8716" width="11.83203125" style="6" customWidth="1"/>
    <col min="8717" max="8735" width="8" style="6"/>
    <col min="8736" max="8736" width="10.33203125" style="6" bestFit="1" customWidth="1"/>
    <col min="8737" max="8737" width="12.5" style="6" bestFit="1" customWidth="1"/>
    <col min="8738" max="8738" width="12.08203125" style="6" bestFit="1" customWidth="1"/>
    <col min="8739" max="8739" width="13.33203125" style="6" bestFit="1" customWidth="1"/>
    <col min="8740" max="8740" width="10.75" style="6" bestFit="1" customWidth="1"/>
    <col min="8741" max="8741" width="13" style="6" bestFit="1" customWidth="1"/>
    <col min="8742" max="8742" width="11" style="6" bestFit="1" customWidth="1"/>
    <col min="8743" max="8743" width="9" style="6" bestFit="1" customWidth="1"/>
    <col min="8744" max="8744" width="11.83203125" style="6" bestFit="1" customWidth="1"/>
    <col min="8745" max="8960" width="8" style="6"/>
    <col min="8961" max="8962" width="1.5" style="6" customWidth="1"/>
    <col min="8963" max="8963" width="41" style="6" customWidth="1"/>
    <col min="8964" max="8964" width="10.33203125" style="6" bestFit="1" customWidth="1"/>
    <col min="8965" max="8970" width="12.83203125" style="6" customWidth="1"/>
    <col min="8971" max="8971" width="10" style="6" customWidth="1"/>
    <col min="8972" max="8972" width="11.83203125" style="6" customWidth="1"/>
    <col min="8973" max="8991" width="8" style="6"/>
    <col min="8992" max="8992" width="10.33203125" style="6" bestFit="1" customWidth="1"/>
    <col min="8993" max="8993" width="12.5" style="6" bestFit="1" customWidth="1"/>
    <col min="8994" max="8994" width="12.08203125" style="6" bestFit="1" customWidth="1"/>
    <col min="8995" max="8995" width="13.33203125" style="6" bestFit="1" customWidth="1"/>
    <col min="8996" max="8996" width="10.75" style="6" bestFit="1" customWidth="1"/>
    <col min="8997" max="8997" width="13" style="6" bestFit="1" customWidth="1"/>
    <col min="8998" max="8998" width="11" style="6" bestFit="1" customWidth="1"/>
    <col min="8999" max="8999" width="9" style="6" bestFit="1" customWidth="1"/>
    <col min="9000" max="9000" width="11.83203125" style="6" bestFit="1" customWidth="1"/>
    <col min="9001" max="9216" width="9" style="6"/>
    <col min="9217" max="9218" width="1.5" style="6" customWidth="1"/>
    <col min="9219" max="9219" width="41" style="6" customWidth="1"/>
    <col min="9220" max="9220" width="10.33203125" style="6" bestFit="1" customWidth="1"/>
    <col min="9221" max="9226" width="12.83203125" style="6" customWidth="1"/>
    <col min="9227" max="9227" width="10" style="6" customWidth="1"/>
    <col min="9228" max="9228" width="11.83203125" style="6" customWidth="1"/>
    <col min="9229" max="9247" width="8" style="6"/>
    <col min="9248" max="9248" width="10.33203125" style="6" bestFit="1" customWidth="1"/>
    <col min="9249" max="9249" width="12.5" style="6" bestFit="1" customWidth="1"/>
    <col min="9250" max="9250" width="12.08203125" style="6" bestFit="1" customWidth="1"/>
    <col min="9251" max="9251" width="13.33203125" style="6" bestFit="1" customWidth="1"/>
    <col min="9252" max="9252" width="10.75" style="6" bestFit="1" customWidth="1"/>
    <col min="9253" max="9253" width="13" style="6" bestFit="1" customWidth="1"/>
    <col min="9254" max="9254" width="11" style="6" bestFit="1" customWidth="1"/>
    <col min="9255" max="9255" width="9" style="6" bestFit="1" customWidth="1"/>
    <col min="9256" max="9256" width="11.83203125" style="6" bestFit="1" customWidth="1"/>
    <col min="9257" max="9472" width="8" style="6"/>
    <col min="9473" max="9474" width="1.5" style="6" customWidth="1"/>
    <col min="9475" max="9475" width="41" style="6" customWidth="1"/>
    <col min="9476" max="9476" width="10.33203125" style="6" bestFit="1" customWidth="1"/>
    <col min="9477" max="9482" width="12.83203125" style="6" customWidth="1"/>
    <col min="9483" max="9483" width="10" style="6" customWidth="1"/>
    <col min="9484" max="9484" width="11.83203125" style="6" customWidth="1"/>
    <col min="9485" max="9503" width="8" style="6"/>
    <col min="9504" max="9504" width="10.33203125" style="6" bestFit="1" customWidth="1"/>
    <col min="9505" max="9505" width="12.5" style="6" bestFit="1" customWidth="1"/>
    <col min="9506" max="9506" width="12.08203125" style="6" bestFit="1" customWidth="1"/>
    <col min="9507" max="9507" width="13.33203125" style="6" bestFit="1" customWidth="1"/>
    <col min="9508" max="9508" width="10.75" style="6" bestFit="1" customWidth="1"/>
    <col min="9509" max="9509" width="13" style="6" bestFit="1" customWidth="1"/>
    <col min="9510" max="9510" width="11" style="6" bestFit="1" customWidth="1"/>
    <col min="9511" max="9511" width="9" style="6" bestFit="1" customWidth="1"/>
    <col min="9512" max="9512" width="11.83203125" style="6" bestFit="1" customWidth="1"/>
    <col min="9513" max="9728" width="8" style="6"/>
    <col min="9729" max="9730" width="1.5" style="6" customWidth="1"/>
    <col min="9731" max="9731" width="41" style="6" customWidth="1"/>
    <col min="9732" max="9732" width="10.33203125" style="6" bestFit="1" customWidth="1"/>
    <col min="9733" max="9738" width="12.83203125" style="6" customWidth="1"/>
    <col min="9739" max="9739" width="10" style="6" customWidth="1"/>
    <col min="9740" max="9740" width="11.83203125" style="6" customWidth="1"/>
    <col min="9741" max="9759" width="8" style="6"/>
    <col min="9760" max="9760" width="10.33203125" style="6" bestFit="1" customWidth="1"/>
    <col min="9761" max="9761" width="12.5" style="6" bestFit="1" customWidth="1"/>
    <col min="9762" max="9762" width="12.08203125" style="6" bestFit="1" customWidth="1"/>
    <col min="9763" max="9763" width="13.33203125" style="6" bestFit="1" customWidth="1"/>
    <col min="9764" max="9764" width="10.75" style="6" bestFit="1" customWidth="1"/>
    <col min="9765" max="9765" width="13" style="6" bestFit="1" customWidth="1"/>
    <col min="9766" max="9766" width="11" style="6" bestFit="1" customWidth="1"/>
    <col min="9767" max="9767" width="9" style="6" bestFit="1" customWidth="1"/>
    <col min="9768" max="9768" width="11.83203125" style="6" bestFit="1" customWidth="1"/>
    <col min="9769" max="9984" width="8" style="6"/>
    <col min="9985" max="9986" width="1.5" style="6" customWidth="1"/>
    <col min="9987" max="9987" width="41" style="6" customWidth="1"/>
    <col min="9988" max="9988" width="10.33203125" style="6" bestFit="1" customWidth="1"/>
    <col min="9989" max="9994" width="12.83203125" style="6" customWidth="1"/>
    <col min="9995" max="9995" width="10" style="6" customWidth="1"/>
    <col min="9996" max="9996" width="11.83203125" style="6" customWidth="1"/>
    <col min="9997" max="10015" width="8" style="6"/>
    <col min="10016" max="10016" width="10.33203125" style="6" bestFit="1" customWidth="1"/>
    <col min="10017" max="10017" width="12.5" style="6" bestFit="1" customWidth="1"/>
    <col min="10018" max="10018" width="12.08203125" style="6" bestFit="1" customWidth="1"/>
    <col min="10019" max="10019" width="13.33203125" style="6" bestFit="1" customWidth="1"/>
    <col min="10020" max="10020" width="10.75" style="6" bestFit="1" customWidth="1"/>
    <col min="10021" max="10021" width="13" style="6" bestFit="1" customWidth="1"/>
    <col min="10022" max="10022" width="11" style="6" bestFit="1" customWidth="1"/>
    <col min="10023" max="10023" width="9" style="6" bestFit="1" customWidth="1"/>
    <col min="10024" max="10024" width="11.83203125" style="6" bestFit="1" customWidth="1"/>
    <col min="10025" max="10240" width="9" style="6"/>
    <col min="10241" max="10242" width="1.5" style="6" customWidth="1"/>
    <col min="10243" max="10243" width="41" style="6" customWidth="1"/>
    <col min="10244" max="10244" width="10.33203125" style="6" bestFit="1" customWidth="1"/>
    <col min="10245" max="10250" width="12.83203125" style="6" customWidth="1"/>
    <col min="10251" max="10251" width="10" style="6" customWidth="1"/>
    <col min="10252" max="10252" width="11.83203125" style="6" customWidth="1"/>
    <col min="10253" max="10271" width="8" style="6"/>
    <col min="10272" max="10272" width="10.33203125" style="6" bestFit="1" customWidth="1"/>
    <col min="10273" max="10273" width="12.5" style="6" bestFit="1" customWidth="1"/>
    <col min="10274" max="10274" width="12.08203125" style="6" bestFit="1" customWidth="1"/>
    <col min="10275" max="10275" width="13.33203125" style="6" bestFit="1" customWidth="1"/>
    <col min="10276" max="10276" width="10.75" style="6" bestFit="1" customWidth="1"/>
    <col min="10277" max="10277" width="13" style="6" bestFit="1" customWidth="1"/>
    <col min="10278" max="10278" width="11" style="6" bestFit="1" customWidth="1"/>
    <col min="10279" max="10279" width="9" style="6" bestFit="1" customWidth="1"/>
    <col min="10280" max="10280" width="11.83203125" style="6" bestFit="1" customWidth="1"/>
    <col min="10281" max="10496" width="8" style="6"/>
    <col min="10497" max="10498" width="1.5" style="6" customWidth="1"/>
    <col min="10499" max="10499" width="41" style="6" customWidth="1"/>
    <col min="10500" max="10500" width="10.33203125" style="6" bestFit="1" customWidth="1"/>
    <col min="10501" max="10506" width="12.83203125" style="6" customWidth="1"/>
    <col min="10507" max="10507" width="10" style="6" customWidth="1"/>
    <col min="10508" max="10508" width="11.83203125" style="6" customWidth="1"/>
    <col min="10509" max="10527" width="8" style="6"/>
    <col min="10528" max="10528" width="10.33203125" style="6" bestFit="1" customWidth="1"/>
    <col min="10529" max="10529" width="12.5" style="6" bestFit="1" customWidth="1"/>
    <col min="10530" max="10530" width="12.08203125" style="6" bestFit="1" customWidth="1"/>
    <col min="10531" max="10531" width="13.33203125" style="6" bestFit="1" customWidth="1"/>
    <col min="10532" max="10532" width="10.75" style="6" bestFit="1" customWidth="1"/>
    <col min="10533" max="10533" width="13" style="6" bestFit="1" customWidth="1"/>
    <col min="10534" max="10534" width="11" style="6" bestFit="1" customWidth="1"/>
    <col min="10535" max="10535" width="9" style="6" bestFit="1" customWidth="1"/>
    <col min="10536" max="10536" width="11.83203125" style="6" bestFit="1" customWidth="1"/>
    <col min="10537" max="10752" width="8" style="6"/>
    <col min="10753" max="10754" width="1.5" style="6" customWidth="1"/>
    <col min="10755" max="10755" width="41" style="6" customWidth="1"/>
    <col min="10756" max="10756" width="10.33203125" style="6" bestFit="1" customWidth="1"/>
    <col min="10757" max="10762" width="12.83203125" style="6" customWidth="1"/>
    <col min="10763" max="10763" width="10" style="6" customWidth="1"/>
    <col min="10764" max="10764" width="11.83203125" style="6" customWidth="1"/>
    <col min="10765" max="10783" width="8" style="6"/>
    <col min="10784" max="10784" width="10.33203125" style="6" bestFit="1" customWidth="1"/>
    <col min="10785" max="10785" width="12.5" style="6" bestFit="1" customWidth="1"/>
    <col min="10786" max="10786" width="12.08203125" style="6" bestFit="1" customWidth="1"/>
    <col min="10787" max="10787" width="13.33203125" style="6" bestFit="1" customWidth="1"/>
    <col min="10788" max="10788" width="10.75" style="6" bestFit="1" customWidth="1"/>
    <col min="10789" max="10789" width="13" style="6" bestFit="1" customWidth="1"/>
    <col min="10790" max="10790" width="11" style="6" bestFit="1" customWidth="1"/>
    <col min="10791" max="10791" width="9" style="6" bestFit="1" customWidth="1"/>
    <col min="10792" max="10792" width="11.83203125" style="6" bestFit="1" customWidth="1"/>
    <col min="10793" max="11008" width="8" style="6"/>
    <col min="11009" max="11010" width="1.5" style="6" customWidth="1"/>
    <col min="11011" max="11011" width="41" style="6" customWidth="1"/>
    <col min="11012" max="11012" width="10.33203125" style="6" bestFit="1" customWidth="1"/>
    <col min="11013" max="11018" width="12.83203125" style="6" customWidth="1"/>
    <col min="11019" max="11019" width="10" style="6" customWidth="1"/>
    <col min="11020" max="11020" width="11.83203125" style="6" customWidth="1"/>
    <col min="11021" max="11039" width="8" style="6"/>
    <col min="11040" max="11040" width="10.33203125" style="6" bestFit="1" customWidth="1"/>
    <col min="11041" max="11041" width="12.5" style="6" bestFit="1" customWidth="1"/>
    <col min="11042" max="11042" width="12.08203125" style="6" bestFit="1" customWidth="1"/>
    <col min="11043" max="11043" width="13.33203125" style="6" bestFit="1" customWidth="1"/>
    <col min="11044" max="11044" width="10.75" style="6" bestFit="1" customWidth="1"/>
    <col min="11045" max="11045" width="13" style="6" bestFit="1" customWidth="1"/>
    <col min="11046" max="11046" width="11" style="6" bestFit="1" customWidth="1"/>
    <col min="11047" max="11047" width="9" style="6" bestFit="1" customWidth="1"/>
    <col min="11048" max="11048" width="11.83203125" style="6" bestFit="1" customWidth="1"/>
    <col min="11049" max="11264" width="9" style="6"/>
    <col min="11265" max="11266" width="1.5" style="6" customWidth="1"/>
    <col min="11267" max="11267" width="41" style="6" customWidth="1"/>
    <col min="11268" max="11268" width="10.33203125" style="6" bestFit="1" customWidth="1"/>
    <col min="11269" max="11274" width="12.83203125" style="6" customWidth="1"/>
    <col min="11275" max="11275" width="10" style="6" customWidth="1"/>
    <col min="11276" max="11276" width="11.83203125" style="6" customWidth="1"/>
    <col min="11277" max="11295" width="8" style="6"/>
    <col min="11296" max="11296" width="10.33203125" style="6" bestFit="1" customWidth="1"/>
    <col min="11297" max="11297" width="12.5" style="6" bestFit="1" customWidth="1"/>
    <col min="11298" max="11298" width="12.08203125" style="6" bestFit="1" customWidth="1"/>
    <col min="11299" max="11299" width="13.33203125" style="6" bestFit="1" customWidth="1"/>
    <col min="11300" max="11300" width="10.75" style="6" bestFit="1" customWidth="1"/>
    <col min="11301" max="11301" width="13" style="6" bestFit="1" customWidth="1"/>
    <col min="11302" max="11302" width="11" style="6" bestFit="1" customWidth="1"/>
    <col min="11303" max="11303" width="9" style="6" bestFit="1" customWidth="1"/>
    <col min="11304" max="11304" width="11.83203125" style="6" bestFit="1" customWidth="1"/>
    <col min="11305" max="11520" width="8" style="6"/>
    <col min="11521" max="11522" width="1.5" style="6" customWidth="1"/>
    <col min="11523" max="11523" width="41" style="6" customWidth="1"/>
    <col min="11524" max="11524" width="10.33203125" style="6" bestFit="1" customWidth="1"/>
    <col min="11525" max="11530" width="12.83203125" style="6" customWidth="1"/>
    <col min="11531" max="11531" width="10" style="6" customWidth="1"/>
    <col min="11532" max="11532" width="11.83203125" style="6" customWidth="1"/>
    <col min="11533" max="11551" width="8" style="6"/>
    <col min="11552" max="11552" width="10.33203125" style="6" bestFit="1" customWidth="1"/>
    <col min="11553" max="11553" width="12.5" style="6" bestFit="1" customWidth="1"/>
    <col min="11554" max="11554" width="12.08203125" style="6" bestFit="1" customWidth="1"/>
    <col min="11555" max="11555" width="13.33203125" style="6" bestFit="1" customWidth="1"/>
    <col min="11556" max="11556" width="10.75" style="6" bestFit="1" customWidth="1"/>
    <col min="11557" max="11557" width="13" style="6" bestFit="1" customWidth="1"/>
    <col min="11558" max="11558" width="11" style="6" bestFit="1" customWidth="1"/>
    <col min="11559" max="11559" width="9" style="6" bestFit="1" customWidth="1"/>
    <col min="11560" max="11560" width="11.83203125" style="6" bestFit="1" customWidth="1"/>
    <col min="11561" max="11776" width="8" style="6"/>
    <col min="11777" max="11778" width="1.5" style="6" customWidth="1"/>
    <col min="11779" max="11779" width="41" style="6" customWidth="1"/>
    <col min="11780" max="11780" width="10.33203125" style="6" bestFit="1" customWidth="1"/>
    <col min="11781" max="11786" width="12.83203125" style="6" customWidth="1"/>
    <col min="11787" max="11787" width="10" style="6" customWidth="1"/>
    <col min="11788" max="11788" width="11.83203125" style="6" customWidth="1"/>
    <col min="11789" max="11807" width="8" style="6"/>
    <col min="11808" max="11808" width="10.33203125" style="6" bestFit="1" customWidth="1"/>
    <col min="11809" max="11809" width="12.5" style="6" bestFit="1" customWidth="1"/>
    <col min="11810" max="11810" width="12.08203125" style="6" bestFit="1" customWidth="1"/>
    <col min="11811" max="11811" width="13.33203125" style="6" bestFit="1" customWidth="1"/>
    <col min="11812" max="11812" width="10.75" style="6" bestFit="1" customWidth="1"/>
    <col min="11813" max="11813" width="13" style="6" bestFit="1" customWidth="1"/>
    <col min="11814" max="11814" width="11" style="6" bestFit="1" customWidth="1"/>
    <col min="11815" max="11815" width="9" style="6" bestFit="1" customWidth="1"/>
    <col min="11816" max="11816" width="11.83203125" style="6" bestFit="1" customWidth="1"/>
    <col min="11817" max="12032" width="8" style="6"/>
    <col min="12033" max="12034" width="1.5" style="6" customWidth="1"/>
    <col min="12035" max="12035" width="41" style="6" customWidth="1"/>
    <col min="12036" max="12036" width="10.33203125" style="6" bestFit="1" customWidth="1"/>
    <col min="12037" max="12042" width="12.83203125" style="6" customWidth="1"/>
    <col min="12043" max="12043" width="10" style="6" customWidth="1"/>
    <col min="12044" max="12044" width="11.83203125" style="6" customWidth="1"/>
    <col min="12045" max="12063" width="8" style="6"/>
    <col min="12064" max="12064" width="10.33203125" style="6" bestFit="1" customWidth="1"/>
    <col min="12065" max="12065" width="12.5" style="6" bestFit="1" customWidth="1"/>
    <col min="12066" max="12066" width="12.08203125" style="6" bestFit="1" customWidth="1"/>
    <col min="12067" max="12067" width="13.33203125" style="6" bestFit="1" customWidth="1"/>
    <col min="12068" max="12068" width="10.75" style="6" bestFit="1" customWidth="1"/>
    <col min="12069" max="12069" width="13" style="6" bestFit="1" customWidth="1"/>
    <col min="12070" max="12070" width="11" style="6" bestFit="1" customWidth="1"/>
    <col min="12071" max="12071" width="9" style="6" bestFit="1" customWidth="1"/>
    <col min="12072" max="12072" width="11.83203125" style="6" bestFit="1" customWidth="1"/>
    <col min="12073" max="12288" width="9" style="6"/>
    <col min="12289" max="12290" width="1.5" style="6" customWidth="1"/>
    <col min="12291" max="12291" width="41" style="6" customWidth="1"/>
    <col min="12292" max="12292" width="10.33203125" style="6" bestFit="1" customWidth="1"/>
    <col min="12293" max="12298" width="12.83203125" style="6" customWidth="1"/>
    <col min="12299" max="12299" width="10" style="6" customWidth="1"/>
    <col min="12300" max="12300" width="11.83203125" style="6" customWidth="1"/>
    <col min="12301" max="12319" width="8" style="6"/>
    <col min="12320" max="12320" width="10.33203125" style="6" bestFit="1" customWidth="1"/>
    <col min="12321" max="12321" width="12.5" style="6" bestFit="1" customWidth="1"/>
    <col min="12322" max="12322" width="12.08203125" style="6" bestFit="1" customWidth="1"/>
    <col min="12323" max="12323" width="13.33203125" style="6" bestFit="1" customWidth="1"/>
    <col min="12324" max="12324" width="10.75" style="6" bestFit="1" customWidth="1"/>
    <col min="12325" max="12325" width="13" style="6" bestFit="1" customWidth="1"/>
    <col min="12326" max="12326" width="11" style="6" bestFit="1" customWidth="1"/>
    <col min="12327" max="12327" width="9" style="6" bestFit="1" customWidth="1"/>
    <col min="12328" max="12328" width="11.83203125" style="6" bestFit="1" customWidth="1"/>
    <col min="12329" max="12544" width="8" style="6"/>
    <col min="12545" max="12546" width="1.5" style="6" customWidth="1"/>
    <col min="12547" max="12547" width="41" style="6" customWidth="1"/>
    <col min="12548" max="12548" width="10.33203125" style="6" bestFit="1" customWidth="1"/>
    <col min="12549" max="12554" width="12.83203125" style="6" customWidth="1"/>
    <col min="12555" max="12555" width="10" style="6" customWidth="1"/>
    <col min="12556" max="12556" width="11.83203125" style="6" customWidth="1"/>
    <col min="12557" max="12575" width="8" style="6"/>
    <col min="12576" max="12576" width="10.33203125" style="6" bestFit="1" customWidth="1"/>
    <col min="12577" max="12577" width="12.5" style="6" bestFit="1" customWidth="1"/>
    <col min="12578" max="12578" width="12.08203125" style="6" bestFit="1" customWidth="1"/>
    <col min="12579" max="12579" width="13.33203125" style="6" bestFit="1" customWidth="1"/>
    <col min="12580" max="12580" width="10.75" style="6" bestFit="1" customWidth="1"/>
    <col min="12581" max="12581" width="13" style="6" bestFit="1" customWidth="1"/>
    <col min="12582" max="12582" width="11" style="6" bestFit="1" customWidth="1"/>
    <col min="12583" max="12583" width="9" style="6" bestFit="1" customWidth="1"/>
    <col min="12584" max="12584" width="11.83203125" style="6" bestFit="1" customWidth="1"/>
    <col min="12585" max="12800" width="8" style="6"/>
    <col min="12801" max="12802" width="1.5" style="6" customWidth="1"/>
    <col min="12803" max="12803" width="41" style="6" customWidth="1"/>
    <col min="12804" max="12804" width="10.33203125" style="6" bestFit="1" customWidth="1"/>
    <col min="12805" max="12810" width="12.83203125" style="6" customWidth="1"/>
    <col min="12811" max="12811" width="10" style="6" customWidth="1"/>
    <col min="12812" max="12812" width="11.83203125" style="6" customWidth="1"/>
    <col min="12813" max="12831" width="8" style="6"/>
    <col min="12832" max="12832" width="10.33203125" style="6" bestFit="1" customWidth="1"/>
    <col min="12833" max="12833" width="12.5" style="6" bestFit="1" customWidth="1"/>
    <col min="12834" max="12834" width="12.08203125" style="6" bestFit="1" customWidth="1"/>
    <col min="12835" max="12835" width="13.33203125" style="6" bestFit="1" customWidth="1"/>
    <col min="12836" max="12836" width="10.75" style="6" bestFit="1" customWidth="1"/>
    <col min="12837" max="12837" width="13" style="6" bestFit="1" customWidth="1"/>
    <col min="12838" max="12838" width="11" style="6" bestFit="1" customWidth="1"/>
    <col min="12839" max="12839" width="9" style="6" bestFit="1" customWidth="1"/>
    <col min="12840" max="12840" width="11.83203125" style="6" bestFit="1" customWidth="1"/>
    <col min="12841" max="13056" width="8" style="6"/>
    <col min="13057" max="13058" width="1.5" style="6" customWidth="1"/>
    <col min="13059" max="13059" width="41" style="6" customWidth="1"/>
    <col min="13060" max="13060" width="10.33203125" style="6" bestFit="1" customWidth="1"/>
    <col min="13061" max="13066" width="12.83203125" style="6" customWidth="1"/>
    <col min="13067" max="13067" width="10" style="6" customWidth="1"/>
    <col min="13068" max="13068" width="11.83203125" style="6" customWidth="1"/>
    <col min="13069" max="13087" width="8" style="6"/>
    <col min="13088" max="13088" width="10.33203125" style="6" bestFit="1" customWidth="1"/>
    <col min="13089" max="13089" width="12.5" style="6" bestFit="1" customWidth="1"/>
    <col min="13090" max="13090" width="12.08203125" style="6" bestFit="1" customWidth="1"/>
    <col min="13091" max="13091" width="13.33203125" style="6" bestFit="1" customWidth="1"/>
    <col min="13092" max="13092" width="10.75" style="6" bestFit="1" customWidth="1"/>
    <col min="13093" max="13093" width="13" style="6" bestFit="1" customWidth="1"/>
    <col min="13094" max="13094" width="11" style="6" bestFit="1" customWidth="1"/>
    <col min="13095" max="13095" width="9" style="6" bestFit="1" customWidth="1"/>
    <col min="13096" max="13096" width="11.83203125" style="6" bestFit="1" customWidth="1"/>
    <col min="13097" max="13312" width="9" style="6"/>
    <col min="13313" max="13314" width="1.5" style="6" customWidth="1"/>
    <col min="13315" max="13315" width="41" style="6" customWidth="1"/>
    <col min="13316" max="13316" width="10.33203125" style="6" bestFit="1" customWidth="1"/>
    <col min="13317" max="13322" width="12.83203125" style="6" customWidth="1"/>
    <col min="13323" max="13323" width="10" style="6" customWidth="1"/>
    <col min="13324" max="13324" width="11.83203125" style="6" customWidth="1"/>
    <col min="13325" max="13343" width="8" style="6"/>
    <col min="13344" max="13344" width="10.33203125" style="6" bestFit="1" customWidth="1"/>
    <col min="13345" max="13345" width="12.5" style="6" bestFit="1" customWidth="1"/>
    <col min="13346" max="13346" width="12.08203125" style="6" bestFit="1" customWidth="1"/>
    <col min="13347" max="13347" width="13.33203125" style="6" bestFit="1" customWidth="1"/>
    <col min="13348" max="13348" width="10.75" style="6" bestFit="1" customWidth="1"/>
    <col min="13349" max="13349" width="13" style="6" bestFit="1" customWidth="1"/>
    <col min="13350" max="13350" width="11" style="6" bestFit="1" customWidth="1"/>
    <col min="13351" max="13351" width="9" style="6" bestFit="1" customWidth="1"/>
    <col min="13352" max="13352" width="11.83203125" style="6" bestFit="1" customWidth="1"/>
    <col min="13353" max="13568" width="8" style="6"/>
    <col min="13569" max="13570" width="1.5" style="6" customWidth="1"/>
    <col min="13571" max="13571" width="41" style="6" customWidth="1"/>
    <col min="13572" max="13572" width="10.33203125" style="6" bestFit="1" customWidth="1"/>
    <col min="13573" max="13578" width="12.83203125" style="6" customWidth="1"/>
    <col min="13579" max="13579" width="10" style="6" customWidth="1"/>
    <col min="13580" max="13580" width="11.83203125" style="6" customWidth="1"/>
    <col min="13581" max="13599" width="8" style="6"/>
    <col min="13600" max="13600" width="10.33203125" style="6" bestFit="1" customWidth="1"/>
    <col min="13601" max="13601" width="12.5" style="6" bestFit="1" customWidth="1"/>
    <col min="13602" max="13602" width="12.08203125" style="6" bestFit="1" customWidth="1"/>
    <col min="13603" max="13603" width="13.33203125" style="6" bestFit="1" customWidth="1"/>
    <col min="13604" max="13604" width="10.75" style="6" bestFit="1" customWidth="1"/>
    <col min="13605" max="13605" width="13" style="6" bestFit="1" customWidth="1"/>
    <col min="13606" max="13606" width="11" style="6" bestFit="1" customWidth="1"/>
    <col min="13607" max="13607" width="9" style="6" bestFit="1" customWidth="1"/>
    <col min="13608" max="13608" width="11.83203125" style="6" bestFit="1" customWidth="1"/>
    <col min="13609" max="13824" width="8" style="6"/>
    <col min="13825" max="13826" width="1.5" style="6" customWidth="1"/>
    <col min="13827" max="13827" width="41" style="6" customWidth="1"/>
    <col min="13828" max="13828" width="10.33203125" style="6" bestFit="1" customWidth="1"/>
    <col min="13829" max="13834" width="12.83203125" style="6" customWidth="1"/>
    <col min="13835" max="13835" width="10" style="6" customWidth="1"/>
    <col min="13836" max="13836" width="11.83203125" style="6" customWidth="1"/>
    <col min="13837" max="13855" width="8" style="6"/>
    <col min="13856" max="13856" width="10.33203125" style="6" bestFit="1" customWidth="1"/>
    <col min="13857" max="13857" width="12.5" style="6" bestFit="1" customWidth="1"/>
    <col min="13858" max="13858" width="12.08203125" style="6" bestFit="1" customWidth="1"/>
    <col min="13859" max="13859" width="13.33203125" style="6" bestFit="1" customWidth="1"/>
    <col min="13860" max="13860" width="10.75" style="6" bestFit="1" customWidth="1"/>
    <col min="13861" max="13861" width="13" style="6" bestFit="1" customWidth="1"/>
    <col min="13862" max="13862" width="11" style="6" bestFit="1" customWidth="1"/>
    <col min="13863" max="13863" width="9" style="6" bestFit="1" customWidth="1"/>
    <col min="13864" max="13864" width="11.83203125" style="6" bestFit="1" customWidth="1"/>
    <col min="13865" max="14080" width="8" style="6"/>
    <col min="14081" max="14082" width="1.5" style="6" customWidth="1"/>
    <col min="14083" max="14083" width="41" style="6" customWidth="1"/>
    <col min="14084" max="14084" width="10.33203125" style="6" bestFit="1" customWidth="1"/>
    <col min="14085" max="14090" width="12.83203125" style="6" customWidth="1"/>
    <col min="14091" max="14091" width="10" style="6" customWidth="1"/>
    <col min="14092" max="14092" width="11.83203125" style="6" customWidth="1"/>
    <col min="14093" max="14111" width="8" style="6"/>
    <col min="14112" max="14112" width="10.33203125" style="6" bestFit="1" customWidth="1"/>
    <col min="14113" max="14113" width="12.5" style="6" bestFit="1" customWidth="1"/>
    <col min="14114" max="14114" width="12.08203125" style="6" bestFit="1" customWidth="1"/>
    <col min="14115" max="14115" width="13.33203125" style="6" bestFit="1" customWidth="1"/>
    <col min="14116" max="14116" width="10.75" style="6" bestFit="1" customWidth="1"/>
    <col min="14117" max="14117" width="13" style="6" bestFit="1" customWidth="1"/>
    <col min="14118" max="14118" width="11" style="6" bestFit="1" customWidth="1"/>
    <col min="14119" max="14119" width="9" style="6" bestFit="1" customWidth="1"/>
    <col min="14120" max="14120" width="11.83203125" style="6" bestFit="1" customWidth="1"/>
    <col min="14121" max="14336" width="9" style="6"/>
    <col min="14337" max="14338" width="1.5" style="6" customWidth="1"/>
    <col min="14339" max="14339" width="41" style="6" customWidth="1"/>
    <col min="14340" max="14340" width="10.33203125" style="6" bestFit="1" customWidth="1"/>
    <col min="14341" max="14346" width="12.83203125" style="6" customWidth="1"/>
    <col min="14347" max="14347" width="10" style="6" customWidth="1"/>
    <col min="14348" max="14348" width="11.83203125" style="6" customWidth="1"/>
    <col min="14349" max="14367" width="8" style="6"/>
    <col min="14368" max="14368" width="10.33203125" style="6" bestFit="1" customWidth="1"/>
    <col min="14369" max="14369" width="12.5" style="6" bestFit="1" customWidth="1"/>
    <col min="14370" max="14370" width="12.08203125" style="6" bestFit="1" customWidth="1"/>
    <col min="14371" max="14371" width="13.33203125" style="6" bestFit="1" customWidth="1"/>
    <col min="14372" max="14372" width="10.75" style="6" bestFit="1" customWidth="1"/>
    <col min="14373" max="14373" width="13" style="6" bestFit="1" customWidth="1"/>
    <col min="14374" max="14374" width="11" style="6" bestFit="1" customWidth="1"/>
    <col min="14375" max="14375" width="9" style="6" bestFit="1" customWidth="1"/>
    <col min="14376" max="14376" width="11.83203125" style="6" bestFit="1" customWidth="1"/>
    <col min="14377" max="14592" width="8" style="6"/>
    <col min="14593" max="14594" width="1.5" style="6" customWidth="1"/>
    <col min="14595" max="14595" width="41" style="6" customWidth="1"/>
    <col min="14596" max="14596" width="10.33203125" style="6" bestFit="1" customWidth="1"/>
    <col min="14597" max="14602" width="12.83203125" style="6" customWidth="1"/>
    <col min="14603" max="14603" width="10" style="6" customWidth="1"/>
    <col min="14604" max="14604" width="11.83203125" style="6" customWidth="1"/>
    <col min="14605" max="14623" width="8" style="6"/>
    <col min="14624" max="14624" width="10.33203125" style="6" bestFit="1" customWidth="1"/>
    <col min="14625" max="14625" width="12.5" style="6" bestFit="1" customWidth="1"/>
    <col min="14626" max="14626" width="12.08203125" style="6" bestFit="1" customWidth="1"/>
    <col min="14627" max="14627" width="13.33203125" style="6" bestFit="1" customWidth="1"/>
    <col min="14628" max="14628" width="10.75" style="6" bestFit="1" customWidth="1"/>
    <col min="14629" max="14629" width="13" style="6" bestFit="1" customWidth="1"/>
    <col min="14630" max="14630" width="11" style="6" bestFit="1" customWidth="1"/>
    <col min="14631" max="14631" width="9" style="6" bestFit="1" customWidth="1"/>
    <col min="14632" max="14632" width="11.83203125" style="6" bestFit="1" customWidth="1"/>
    <col min="14633" max="14848" width="8" style="6"/>
    <col min="14849" max="14850" width="1.5" style="6" customWidth="1"/>
    <col min="14851" max="14851" width="41" style="6" customWidth="1"/>
    <col min="14852" max="14852" width="10.33203125" style="6" bestFit="1" customWidth="1"/>
    <col min="14853" max="14858" width="12.83203125" style="6" customWidth="1"/>
    <col min="14859" max="14859" width="10" style="6" customWidth="1"/>
    <col min="14860" max="14860" width="11.83203125" style="6" customWidth="1"/>
    <col min="14861" max="14879" width="8" style="6"/>
    <col min="14880" max="14880" width="10.33203125" style="6" bestFit="1" customWidth="1"/>
    <col min="14881" max="14881" width="12.5" style="6" bestFit="1" customWidth="1"/>
    <col min="14882" max="14882" width="12.08203125" style="6" bestFit="1" customWidth="1"/>
    <col min="14883" max="14883" width="13.33203125" style="6" bestFit="1" customWidth="1"/>
    <col min="14884" max="14884" width="10.75" style="6" bestFit="1" customWidth="1"/>
    <col min="14885" max="14885" width="13" style="6" bestFit="1" customWidth="1"/>
    <col min="14886" max="14886" width="11" style="6" bestFit="1" customWidth="1"/>
    <col min="14887" max="14887" width="9" style="6" bestFit="1" customWidth="1"/>
    <col min="14888" max="14888" width="11.83203125" style="6" bestFit="1" customWidth="1"/>
    <col min="14889" max="15104" width="8" style="6"/>
    <col min="15105" max="15106" width="1.5" style="6" customWidth="1"/>
    <col min="15107" max="15107" width="41" style="6" customWidth="1"/>
    <col min="15108" max="15108" width="10.33203125" style="6" bestFit="1" customWidth="1"/>
    <col min="15109" max="15114" width="12.83203125" style="6" customWidth="1"/>
    <col min="15115" max="15115" width="10" style="6" customWidth="1"/>
    <col min="15116" max="15116" width="11.83203125" style="6" customWidth="1"/>
    <col min="15117" max="15135" width="8" style="6"/>
    <col min="15136" max="15136" width="10.33203125" style="6" bestFit="1" customWidth="1"/>
    <col min="15137" max="15137" width="12.5" style="6" bestFit="1" customWidth="1"/>
    <col min="15138" max="15138" width="12.08203125" style="6" bestFit="1" customWidth="1"/>
    <col min="15139" max="15139" width="13.33203125" style="6" bestFit="1" customWidth="1"/>
    <col min="15140" max="15140" width="10.75" style="6" bestFit="1" customWidth="1"/>
    <col min="15141" max="15141" width="13" style="6" bestFit="1" customWidth="1"/>
    <col min="15142" max="15142" width="11" style="6" bestFit="1" customWidth="1"/>
    <col min="15143" max="15143" width="9" style="6" bestFit="1" customWidth="1"/>
    <col min="15144" max="15144" width="11.83203125" style="6" bestFit="1" customWidth="1"/>
    <col min="15145" max="15360" width="9" style="6"/>
    <col min="15361" max="15362" width="1.5" style="6" customWidth="1"/>
    <col min="15363" max="15363" width="41" style="6" customWidth="1"/>
    <col min="15364" max="15364" width="10.33203125" style="6" bestFit="1" customWidth="1"/>
    <col min="15365" max="15370" width="12.83203125" style="6" customWidth="1"/>
    <col min="15371" max="15371" width="10" style="6" customWidth="1"/>
    <col min="15372" max="15372" width="11.83203125" style="6" customWidth="1"/>
    <col min="15373" max="15391" width="8" style="6"/>
    <col min="15392" max="15392" width="10.33203125" style="6" bestFit="1" customWidth="1"/>
    <col min="15393" max="15393" width="12.5" style="6" bestFit="1" customWidth="1"/>
    <col min="15394" max="15394" width="12.08203125" style="6" bestFit="1" customWidth="1"/>
    <col min="15395" max="15395" width="13.33203125" style="6" bestFit="1" customWidth="1"/>
    <col min="15396" max="15396" width="10.75" style="6" bestFit="1" customWidth="1"/>
    <col min="15397" max="15397" width="13" style="6" bestFit="1" customWidth="1"/>
    <col min="15398" max="15398" width="11" style="6" bestFit="1" customWidth="1"/>
    <col min="15399" max="15399" width="9" style="6" bestFit="1" customWidth="1"/>
    <col min="15400" max="15400" width="11.83203125" style="6" bestFit="1" customWidth="1"/>
    <col min="15401" max="15616" width="8" style="6"/>
    <col min="15617" max="15618" width="1.5" style="6" customWidth="1"/>
    <col min="15619" max="15619" width="41" style="6" customWidth="1"/>
    <col min="15620" max="15620" width="10.33203125" style="6" bestFit="1" customWidth="1"/>
    <col min="15621" max="15626" width="12.83203125" style="6" customWidth="1"/>
    <col min="15627" max="15627" width="10" style="6" customWidth="1"/>
    <col min="15628" max="15628" width="11.83203125" style="6" customWidth="1"/>
    <col min="15629" max="15647" width="8" style="6"/>
    <col min="15648" max="15648" width="10.33203125" style="6" bestFit="1" customWidth="1"/>
    <col min="15649" max="15649" width="12.5" style="6" bestFit="1" customWidth="1"/>
    <col min="15650" max="15650" width="12.08203125" style="6" bestFit="1" customWidth="1"/>
    <col min="15651" max="15651" width="13.33203125" style="6" bestFit="1" customWidth="1"/>
    <col min="15652" max="15652" width="10.75" style="6" bestFit="1" customWidth="1"/>
    <col min="15653" max="15653" width="13" style="6" bestFit="1" customWidth="1"/>
    <col min="15654" max="15654" width="11" style="6" bestFit="1" customWidth="1"/>
    <col min="15655" max="15655" width="9" style="6" bestFit="1" customWidth="1"/>
    <col min="15656" max="15656" width="11.83203125" style="6" bestFit="1" customWidth="1"/>
    <col min="15657" max="15872" width="8" style="6"/>
    <col min="15873" max="15874" width="1.5" style="6" customWidth="1"/>
    <col min="15875" max="15875" width="41" style="6" customWidth="1"/>
    <col min="15876" max="15876" width="10.33203125" style="6" bestFit="1" customWidth="1"/>
    <col min="15877" max="15882" width="12.83203125" style="6" customWidth="1"/>
    <col min="15883" max="15883" width="10" style="6" customWidth="1"/>
    <col min="15884" max="15884" width="11.83203125" style="6" customWidth="1"/>
    <col min="15885" max="15903" width="8" style="6"/>
    <col min="15904" max="15904" width="10.33203125" style="6" bestFit="1" customWidth="1"/>
    <col min="15905" max="15905" width="12.5" style="6" bestFit="1" customWidth="1"/>
    <col min="15906" max="15906" width="12.08203125" style="6" bestFit="1" customWidth="1"/>
    <col min="15907" max="15907" width="13.33203125" style="6" bestFit="1" customWidth="1"/>
    <col min="15908" max="15908" width="10.75" style="6" bestFit="1" customWidth="1"/>
    <col min="15909" max="15909" width="13" style="6" bestFit="1" customWidth="1"/>
    <col min="15910" max="15910" width="11" style="6" bestFit="1" customWidth="1"/>
    <col min="15911" max="15911" width="9" style="6" bestFit="1" customWidth="1"/>
    <col min="15912" max="15912" width="11.83203125" style="6" bestFit="1" customWidth="1"/>
    <col min="15913" max="16128" width="8" style="6"/>
    <col min="16129" max="16130" width="1.5" style="6" customWidth="1"/>
    <col min="16131" max="16131" width="41" style="6" customWidth="1"/>
    <col min="16132" max="16132" width="10.33203125" style="6" bestFit="1" customWidth="1"/>
    <col min="16133" max="16138" width="12.83203125" style="6" customWidth="1"/>
    <col min="16139" max="16139" width="10" style="6" customWidth="1"/>
    <col min="16140" max="16140" width="11.83203125" style="6" customWidth="1"/>
    <col min="16141" max="16159" width="8" style="6"/>
    <col min="16160" max="16160" width="10.33203125" style="6" bestFit="1" customWidth="1"/>
    <col min="16161" max="16161" width="12.5" style="6" bestFit="1" customWidth="1"/>
    <col min="16162" max="16162" width="12.08203125" style="6" bestFit="1" customWidth="1"/>
    <col min="16163" max="16163" width="13.33203125" style="6" bestFit="1" customWidth="1"/>
    <col min="16164" max="16164" width="10.75" style="6" bestFit="1" customWidth="1"/>
    <col min="16165" max="16165" width="13" style="6" bestFit="1" customWidth="1"/>
    <col min="16166" max="16166" width="11" style="6" bestFit="1" customWidth="1"/>
    <col min="16167" max="16167" width="9" style="6" bestFit="1" customWidth="1"/>
    <col min="16168" max="16168" width="11.83203125" style="6" bestFit="1" customWidth="1"/>
    <col min="16169" max="16384" width="9" style="6"/>
  </cols>
  <sheetData>
    <row r="1" spans="1:11" s="126" customFormat="1" ht="14.5" thickBot="1" x14ac:dyDescent="0.35">
      <c r="C1" s="126" t="s">
        <v>0</v>
      </c>
    </row>
    <row r="2" spans="1:11" ht="14.5" thickTop="1" x14ac:dyDescent="0.3">
      <c r="A2" s="127"/>
      <c r="C2" s="7" t="s">
        <v>1</v>
      </c>
      <c r="D2" s="23"/>
      <c r="E2" s="24"/>
      <c r="G2" s="24"/>
      <c r="H2" s="24"/>
      <c r="I2" s="24"/>
      <c r="J2" s="24"/>
      <c r="K2" s="24"/>
    </row>
    <row r="3" spans="1:11" x14ac:dyDescent="0.25">
      <c r="A3" s="127"/>
      <c r="C3" s="176" t="s">
        <v>150</v>
      </c>
      <c r="D3" s="177"/>
      <c r="E3" s="177"/>
      <c r="F3" s="177"/>
      <c r="G3" s="177"/>
      <c r="H3" s="25"/>
      <c r="I3" s="25"/>
      <c r="J3" s="25"/>
      <c r="K3" s="25"/>
    </row>
    <row r="4" spans="1:11" x14ac:dyDescent="0.25">
      <c r="A4" s="127"/>
      <c r="C4" s="24"/>
      <c r="D4" s="24"/>
      <c r="E4" s="24"/>
      <c r="F4" s="24"/>
      <c r="G4" s="24"/>
      <c r="H4" s="24"/>
      <c r="I4" s="24"/>
      <c r="J4" s="24"/>
      <c r="K4" s="24"/>
    </row>
    <row r="5" spans="1:11" x14ac:dyDescent="0.25">
      <c r="A5" s="128"/>
      <c r="C5" s="178" t="s">
        <v>2</v>
      </c>
      <c r="D5" s="178"/>
      <c r="E5" s="26"/>
      <c r="F5" s="26"/>
      <c r="G5" s="26"/>
      <c r="H5" s="26"/>
      <c r="I5" s="26"/>
    </row>
    <row r="6" spans="1:11" x14ac:dyDescent="0.25">
      <c r="A6" s="128"/>
      <c r="C6" s="27" t="s">
        <v>3</v>
      </c>
      <c r="D6" s="28"/>
      <c r="E6" s="29"/>
    </row>
    <row r="7" spans="1:11" x14ac:dyDescent="0.25">
      <c r="A7" s="128"/>
      <c r="D7" s="24"/>
    </row>
    <row r="8" spans="1:11" ht="14" x14ac:dyDescent="0.3">
      <c r="A8" s="128"/>
      <c r="B8" s="30"/>
      <c r="C8" s="31" t="s">
        <v>4</v>
      </c>
      <c r="D8" s="32" t="s">
        <v>5</v>
      </c>
      <c r="E8" s="24"/>
      <c r="K8" s="33"/>
    </row>
    <row r="9" spans="1:11" x14ac:dyDescent="0.25">
      <c r="A9" s="128"/>
      <c r="B9" s="30"/>
      <c r="C9" s="34" t="s">
        <v>6</v>
      </c>
      <c r="D9" s="35" t="s">
        <v>7</v>
      </c>
      <c r="E9" s="36">
        <v>40</v>
      </c>
      <c r="F9" s="24"/>
      <c r="H9" s="37" t="s">
        <v>114</v>
      </c>
      <c r="I9" s="37"/>
      <c r="J9" s="37"/>
      <c r="K9" s="37"/>
    </row>
    <row r="10" spans="1:11" x14ac:dyDescent="0.25">
      <c r="A10" s="128"/>
      <c r="B10" s="30"/>
      <c r="C10" s="34" t="s">
        <v>8</v>
      </c>
      <c r="D10" s="35" t="s">
        <v>9</v>
      </c>
      <c r="E10" s="36">
        <v>4.5</v>
      </c>
      <c r="F10" s="24"/>
      <c r="H10" s="37"/>
      <c r="I10" s="37"/>
      <c r="J10" s="37"/>
      <c r="K10" s="37"/>
    </row>
    <row r="11" spans="1:11" x14ac:dyDescent="0.25">
      <c r="A11" s="128"/>
      <c r="B11" s="8"/>
      <c r="C11" s="34" t="s">
        <v>10</v>
      </c>
      <c r="D11" s="35" t="s">
        <v>11</v>
      </c>
      <c r="E11" s="36">
        <v>6</v>
      </c>
      <c r="F11" s="24"/>
      <c r="H11" s="37"/>
      <c r="I11" s="37"/>
      <c r="J11" s="37"/>
      <c r="K11" s="37"/>
    </row>
    <row r="12" spans="1:11" x14ac:dyDescent="0.25">
      <c r="A12" s="128"/>
      <c r="B12" s="8"/>
      <c r="C12" s="34" t="s">
        <v>12</v>
      </c>
      <c r="D12" s="35" t="s">
        <v>11</v>
      </c>
      <c r="E12" s="36">
        <v>6</v>
      </c>
      <c r="F12" s="24"/>
      <c r="H12" s="37"/>
      <c r="I12" s="37"/>
      <c r="J12" s="37"/>
      <c r="K12" s="37"/>
    </row>
    <row r="13" spans="1:11" x14ac:dyDescent="0.25">
      <c r="A13" s="128"/>
      <c r="B13" s="8"/>
      <c r="C13" s="34" t="s">
        <v>13</v>
      </c>
      <c r="D13" s="35" t="s">
        <v>14</v>
      </c>
      <c r="E13" s="38">
        <v>1300</v>
      </c>
      <c r="F13" s="39"/>
      <c r="H13" s="40"/>
      <c r="I13" s="40"/>
      <c r="J13" s="40"/>
      <c r="K13" s="40"/>
    </row>
    <row r="14" spans="1:11" x14ac:dyDescent="0.25">
      <c r="A14" s="128"/>
      <c r="B14" s="8"/>
      <c r="C14" s="34" t="s">
        <v>15</v>
      </c>
      <c r="D14" s="35" t="s">
        <v>16</v>
      </c>
      <c r="E14" s="38">
        <v>200</v>
      </c>
      <c r="F14" s="39"/>
      <c r="H14" s="40"/>
      <c r="I14" s="40"/>
      <c r="J14" s="40"/>
      <c r="K14" s="40"/>
    </row>
    <row r="15" spans="1:11" x14ac:dyDescent="0.25">
      <c r="A15" s="128"/>
      <c r="B15" s="8"/>
      <c r="C15" s="34"/>
      <c r="D15" s="35"/>
      <c r="E15" s="40"/>
      <c r="F15" s="39"/>
      <c r="H15" s="40"/>
      <c r="I15" s="40"/>
      <c r="J15" s="40"/>
      <c r="K15" s="40"/>
    </row>
    <row r="16" spans="1:11" x14ac:dyDescent="0.25">
      <c r="A16" s="128"/>
      <c r="B16" s="8"/>
      <c r="C16" s="34" t="s">
        <v>17</v>
      </c>
      <c r="D16" s="35" t="s">
        <v>18</v>
      </c>
      <c r="E16" s="41">
        <v>85</v>
      </c>
      <c r="F16" s="42"/>
      <c r="H16" s="43"/>
      <c r="I16" s="43"/>
      <c r="J16" s="43"/>
      <c r="K16" s="43"/>
    </row>
    <row r="17" spans="1:40" x14ac:dyDescent="0.25">
      <c r="A17" s="128"/>
      <c r="B17" s="8"/>
      <c r="C17" s="34" t="s">
        <v>19</v>
      </c>
      <c r="D17" s="35" t="s">
        <v>18</v>
      </c>
      <c r="E17" s="41">
        <v>75</v>
      </c>
      <c r="F17" s="42"/>
      <c r="G17" s="43"/>
      <c r="H17" s="43"/>
      <c r="I17" s="43"/>
      <c r="J17" s="43"/>
      <c r="K17" s="43"/>
    </row>
    <row r="18" spans="1:40" x14ac:dyDescent="0.25">
      <c r="A18" s="127"/>
      <c r="B18" s="8"/>
      <c r="C18" s="34" t="s">
        <v>20</v>
      </c>
      <c r="D18" s="35" t="s">
        <v>21</v>
      </c>
      <c r="E18" s="44">
        <v>0.06</v>
      </c>
      <c r="F18" s="45"/>
      <c r="G18" s="46"/>
      <c r="H18" s="46"/>
      <c r="I18" s="46"/>
      <c r="J18" s="46"/>
      <c r="K18" s="46"/>
    </row>
    <row r="19" spans="1:40" ht="14" x14ac:dyDescent="0.3">
      <c r="A19" s="127"/>
      <c r="B19" s="8"/>
      <c r="C19" s="34" t="s">
        <v>22</v>
      </c>
      <c r="D19" s="35" t="s">
        <v>23</v>
      </c>
      <c r="E19" s="47">
        <v>10</v>
      </c>
      <c r="F19" s="42"/>
      <c r="G19" s="48"/>
      <c r="J19" s="43"/>
      <c r="K19" s="43"/>
    </row>
    <row r="20" spans="1:40" ht="14" x14ac:dyDescent="0.3">
      <c r="A20" s="127"/>
      <c r="B20" s="8"/>
      <c r="C20" s="34"/>
      <c r="D20" s="35"/>
      <c r="E20" s="49"/>
      <c r="F20" s="50" t="b">
        <v>1</v>
      </c>
      <c r="G20" s="50" t="b">
        <v>1</v>
      </c>
      <c r="H20" s="51" t="b">
        <v>1</v>
      </c>
      <c r="I20" s="51" t="b">
        <v>1</v>
      </c>
      <c r="J20" s="50" t="b">
        <v>1</v>
      </c>
      <c r="K20" s="50" t="b">
        <v>1</v>
      </c>
      <c r="L20" s="50" t="b">
        <v>1</v>
      </c>
    </row>
    <row r="21" spans="1:40" ht="48.75" customHeight="1" x14ac:dyDescent="0.3">
      <c r="A21" s="127"/>
      <c r="B21" s="8"/>
      <c r="C21" s="52" t="s">
        <v>24</v>
      </c>
      <c r="D21" s="35"/>
      <c r="E21" s="53" t="s">
        <v>25</v>
      </c>
      <c r="F21" s="53" t="s">
        <v>26</v>
      </c>
      <c r="G21" s="53" t="s">
        <v>27</v>
      </c>
      <c r="H21" s="53" t="s">
        <v>28</v>
      </c>
      <c r="I21" s="53" t="s">
        <v>29</v>
      </c>
      <c r="J21" s="54" t="s">
        <v>30</v>
      </c>
      <c r="K21" s="53" t="s">
        <v>31</v>
      </c>
      <c r="L21" s="53" t="s">
        <v>32</v>
      </c>
      <c r="AF21" s="55" t="s">
        <v>33</v>
      </c>
      <c r="AG21" s="9" t="str">
        <f t="shared" ref="AG21:AN21" si="0">E43</f>
        <v>Bare ground, no cover</v>
      </c>
      <c r="AH21" s="9" t="str">
        <f t="shared" si="0"/>
        <v>Outside, on gravel, no cover</v>
      </c>
      <c r="AI21" s="9" t="str">
        <f t="shared" si="0"/>
        <v>Outside, on gravel, under tarp</v>
      </c>
      <c r="AJ21" s="9" t="str">
        <f t="shared" si="0"/>
        <v>Outside, bare ground, under tarp</v>
      </c>
      <c r="AK21" s="9" t="str">
        <f t="shared" si="0"/>
        <v>Outside, on bare ground, plastic wraps</v>
      </c>
      <c r="AL21" s="9" t="str">
        <f t="shared" si="0"/>
        <v>Under roof, no sides</v>
      </c>
      <c r="AM21" s="9" t="str">
        <f t="shared" si="0"/>
        <v>Inside, new building</v>
      </c>
      <c r="AN21" s="9" t="str">
        <f t="shared" si="0"/>
        <v>Inside, existing building</v>
      </c>
    </row>
    <row r="22" spans="1:40" ht="27" x14ac:dyDescent="0.25">
      <c r="A22" s="128"/>
      <c r="B22" s="8"/>
      <c r="C22" s="56" t="s">
        <v>151</v>
      </c>
      <c r="D22" s="35" t="s">
        <v>21</v>
      </c>
      <c r="E22" s="44">
        <v>0.28000000000000003</v>
      </c>
      <c r="F22" s="44">
        <v>0.24</v>
      </c>
      <c r="G22" s="44">
        <v>0.09</v>
      </c>
      <c r="H22" s="44">
        <v>0.13</v>
      </c>
      <c r="I22" s="44">
        <v>0.13</v>
      </c>
      <c r="J22" s="44">
        <v>0.08</v>
      </c>
      <c r="K22" s="44">
        <v>0.05</v>
      </c>
      <c r="L22" s="10">
        <v>0.05</v>
      </c>
      <c r="AF22" s="57">
        <f>0.7*AF25</f>
        <v>59.499999999999993</v>
      </c>
      <c r="AG22" s="58">
        <f t="shared" ref="AG22:AN28" si="1">E$44*E$22*$AF22+E$55</f>
        <v>3118.8</v>
      </c>
      <c r="AH22" s="58">
        <f t="shared" si="1"/>
        <v>3773.8061538461534</v>
      </c>
      <c r="AI22" s="58">
        <f t="shared" si="1"/>
        <v>2030.82</v>
      </c>
      <c r="AJ22" s="58">
        <f t="shared" si="1"/>
        <v>2459.2200000000003</v>
      </c>
      <c r="AK22" s="58">
        <f t="shared" si="1"/>
        <v>2896.9153846153845</v>
      </c>
      <c r="AL22" s="58">
        <f t="shared" si="1"/>
        <v>1474.101923076923</v>
      </c>
      <c r="AM22" s="58">
        <f t="shared" si="1"/>
        <v>2063.6846153846154</v>
      </c>
      <c r="AN22" s="58">
        <f t="shared" si="1"/>
        <v>1485.0538461538461</v>
      </c>
    </row>
    <row r="23" spans="1:40" x14ac:dyDescent="0.25">
      <c r="A23" s="128"/>
      <c r="B23" s="8"/>
      <c r="C23" s="59"/>
      <c r="D23" s="24"/>
      <c r="E23" s="60"/>
      <c r="F23" s="61"/>
      <c r="G23" s="62"/>
      <c r="H23" s="62"/>
      <c r="I23" s="62"/>
      <c r="J23" s="62"/>
      <c r="K23" s="62"/>
      <c r="L23" s="11"/>
      <c r="AF23" s="63">
        <f>0.8*AF25</f>
        <v>68</v>
      </c>
      <c r="AG23" s="58">
        <f t="shared" si="1"/>
        <v>3547.2000000000003</v>
      </c>
      <c r="AH23" s="58">
        <f t="shared" si="1"/>
        <v>4141.0061538461541</v>
      </c>
      <c r="AI23" s="58">
        <f t="shared" si="1"/>
        <v>2168.52</v>
      </c>
      <c r="AJ23" s="58">
        <f t="shared" si="1"/>
        <v>2658.12</v>
      </c>
      <c r="AK23" s="58">
        <f t="shared" si="1"/>
        <v>3095.8153846153846</v>
      </c>
      <c r="AL23" s="58">
        <f t="shared" si="1"/>
        <v>1596.501923076923</v>
      </c>
      <c r="AM23" s="58">
        <f t="shared" si="1"/>
        <v>2140.1846153846154</v>
      </c>
      <c r="AN23" s="58">
        <f t="shared" si="1"/>
        <v>1561.5538461538463</v>
      </c>
    </row>
    <row r="24" spans="1:40" ht="14" x14ac:dyDescent="0.3">
      <c r="A24" s="128"/>
      <c r="B24" s="64"/>
      <c r="C24" s="52" t="s">
        <v>34</v>
      </c>
      <c r="D24" s="24"/>
      <c r="E24" s="65"/>
      <c r="F24" s="66"/>
      <c r="G24" s="67"/>
      <c r="H24" s="68"/>
      <c r="I24" s="68"/>
      <c r="J24" s="12"/>
      <c r="K24" s="67"/>
      <c r="L24" s="67"/>
      <c r="AF24" s="57">
        <f>0.9*AF25</f>
        <v>76.5</v>
      </c>
      <c r="AG24" s="58">
        <f t="shared" si="1"/>
        <v>3975.6000000000004</v>
      </c>
      <c r="AH24" s="58">
        <f t="shared" si="1"/>
        <v>4508.2061538461539</v>
      </c>
      <c r="AI24" s="58">
        <f t="shared" si="1"/>
        <v>2306.2200000000003</v>
      </c>
      <c r="AJ24" s="58">
        <f t="shared" si="1"/>
        <v>2857.0200000000004</v>
      </c>
      <c r="AK24" s="58">
        <f t="shared" si="1"/>
        <v>3294.7153846153847</v>
      </c>
      <c r="AL24" s="58">
        <f t="shared" si="1"/>
        <v>1718.9019230769231</v>
      </c>
      <c r="AM24" s="58">
        <f t="shared" si="1"/>
        <v>2216.6846153846154</v>
      </c>
      <c r="AN24" s="58">
        <f t="shared" si="1"/>
        <v>1638.0538461538463</v>
      </c>
    </row>
    <row r="25" spans="1:40" ht="27" x14ac:dyDescent="0.25">
      <c r="A25" s="128"/>
      <c r="B25" s="64"/>
      <c r="C25" s="34" t="s">
        <v>35</v>
      </c>
      <c r="D25" s="35" t="s">
        <v>36</v>
      </c>
      <c r="E25" s="69"/>
      <c r="F25" s="70">
        <v>0.45</v>
      </c>
      <c r="G25" s="47">
        <v>0.45</v>
      </c>
      <c r="H25" s="47">
        <v>0.45</v>
      </c>
      <c r="I25" s="71"/>
      <c r="J25" s="12"/>
      <c r="K25" s="72"/>
      <c r="L25" s="67"/>
      <c r="AF25" s="73">
        <f>E16</f>
        <v>85</v>
      </c>
      <c r="AG25" s="58">
        <f t="shared" si="1"/>
        <v>4404.0000000000009</v>
      </c>
      <c r="AH25" s="58">
        <f t="shared" si="1"/>
        <v>4875.4061538461538</v>
      </c>
      <c r="AI25" s="58">
        <f t="shared" si="1"/>
        <v>2443.92</v>
      </c>
      <c r="AJ25" s="58">
        <f t="shared" si="1"/>
        <v>3055.92</v>
      </c>
      <c r="AK25" s="58">
        <f t="shared" si="1"/>
        <v>3493.6153846153848</v>
      </c>
      <c r="AL25" s="58">
        <f t="shared" si="1"/>
        <v>1841.301923076923</v>
      </c>
      <c r="AM25" s="58">
        <f t="shared" si="1"/>
        <v>2293.1846153846154</v>
      </c>
      <c r="AN25" s="58">
        <f t="shared" si="1"/>
        <v>1714.5538461538463</v>
      </c>
    </row>
    <row r="26" spans="1:40" x14ac:dyDescent="0.25">
      <c r="A26" s="128"/>
      <c r="B26" s="64"/>
      <c r="C26" s="34" t="s">
        <v>37</v>
      </c>
      <c r="D26" s="35" t="s">
        <v>38</v>
      </c>
      <c r="E26" s="69"/>
      <c r="F26" s="74">
        <v>5</v>
      </c>
      <c r="G26" s="36">
        <v>5</v>
      </c>
      <c r="H26" s="36">
        <v>5</v>
      </c>
      <c r="I26" s="68"/>
      <c r="J26" s="12"/>
      <c r="K26" s="75"/>
      <c r="L26" s="67"/>
      <c r="AF26" s="57">
        <f>1.1*$AF25</f>
        <v>93.500000000000014</v>
      </c>
      <c r="AG26" s="58">
        <f t="shared" si="1"/>
        <v>4832.4000000000015</v>
      </c>
      <c r="AH26" s="58">
        <f t="shared" si="1"/>
        <v>5242.6061538461545</v>
      </c>
      <c r="AI26" s="58">
        <f t="shared" si="1"/>
        <v>2581.6200000000003</v>
      </c>
      <c r="AJ26" s="58">
        <f t="shared" si="1"/>
        <v>3254.8200000000006</v>
      </c>
      <c r="AK26" s="58">
        <f t="shared" si="1"/>
        <v>3692.5153846153853</v>
      </c>
      <c r="AL26" s="58">
        <f t="shared" si="1"/>
        <v>1963.7019230769233</v>
      </c>
      <c r="AM26" s="58">
        <f t="shared" si="1"/>
        <v>2369.6846153846154</v>
      </c>
      <c r="AN26" s="58">
        <f t="shared" si="1"/>
        <v>1791.0538461538463</v>
      </c>
    </row>
    <row r="27" spans="1:40" x14ac:dyDescent="0.25">
      <c r="A27" s="128"/>
      <c r="B27" s="64"/>
      <c r="C27" s="34" t="s">
        <v>39</v>
      </c>
      <c r="D27" s="35" t="s">
        <v>40</v>
      </c>
      <c r="E27" s="69"/>
      <c r="F27" s="76"/>
      <c r="G27" s="77">
        <v>0.75</v>
      </c>
      <c r="H27" s="77">
        <v>0.75</v>
      </c>
      <c r="I27" s="12"/>
      <c r="J27" s="12"/>
      <c r="K27" s="75"/>
      <c r="L27" s="67"/>
      <c r="AF27" s="57">
        <f>1.2*$AF25</f>
        <v>102</v>
      </c>
      <c r="AG27" s="58">
        <f t="shared" si="1"/>
        <v>5260.8</v>
      </c>
      <c r="AH27" s="58">
        <f t="shared" si="1"/>
        <v>5609.8061538461534</v>
      </c>
      <c r="AI27" s="58">
        <f t="shared" si="1"/>
        <v>2719.3199999999997</v>
      </c>
      <c r="AJ27" s="58">
        <f t="shared" si="1"/>
        <v>3453.7200000000003</v>
      </c>
      <c r="AK27" s="58">
        <f t="shared" si="1"/>
        <v>3891.4153846153849</v>
      </c>
      <c r="AL27" s="58">
        <f t="shared" si="1"/>
        <v>2086.101923076923</v>
      </c>
      <c r="AM27" s="58">
        <f t="shared" si="1"/>
        <v>2446.1846153846154</v>
      </c>
      <c r="AN27" s="58">
        <f t="shared" si="1"/>
        <v>1867.5538461538463</v>
      </c>
    </row>
    <row r="28" spans="1:40" x14ac:dyDescent="0.25">
      <c r="A28" s="128"/>
      <c r="B28" s="8"/>
      <c r="C28" s="34" t="s">
        <v>41</v>
      </c>
      <c r="D28" s="35" t="s">
        <v>38</v>
      </c>
      <c r="E28" s="69"/>
      <c r="F28" s="78"/>
      <c r="G28" s="36">
        <v>5</v>
      </c>
      <c r="H28" s="36">
        <v>5</v>
      </c>
      <c r="I28" s="68"/>
      <c r="J28" s="12"/>
      <c r="K28" s="75"/>
      <c r="L28" s="67"/>
      <c r="AF28" s="57">
        <f>1.3*$AF25</f>
        <v>110.5</v>
      </c>
      <c r="AG28" s="58">
        <f t="shared" si="1"/>
        <v>5689.2000000000007</v>
      </c>
      <c r="AH28" s="58">
        <f t="shared" si="1"/>
        <v>5977.0061538461532</v>
      </c>
      <c r="AI28" s="58">
        <f t="shared" si="1"/>
        <v>2857.02</v>
      </c>
      <c r="AJ28" s="58">
        <f t="shared" si="1"/>
        <v>3652.6200000000003</v>
      </c>
      <c r="AK28" s="58">
        <f t="shared" si="1"/>
        <v>4090.3153846153846</v>
      </c>
      <c r="AL28" s="58">
        <f t="shared" si="1"/>
        <v>2208.501923076923</v>
      </c>
      <c r="AM28" s="58">
        <f t="shared" si="1"/>
        <v>2522.6846153846154</v>
      </c>
      <c r="AN28" s="58">
        <f t="shared" si="1"/>
        <v>1944.0538461538463</v>
      </c>
    </row>
    <row r="29" spans="1:40" x14ac:dyDescent="0.25">
      <c r="B29" s="8"/>
      <c r="C29" s="34" t="s">
        <v>42</v>
      </c>
      <c r="D29" s="35" t="s">
        <v>43</v>
      </c>
      <c r="E29" s="69"/>
      <c r="F29" s="78"/>
      <c r="G29" s="68"/>
      <c r="H29" s="68"/>
      <c r="I29" s="77">
        <v>5</v>
      </c>
      <c r="J29" s="12"/>
      <c r="K29" s="75"/>
      <c r="L29" s="67"/>
    </row>
    <row r="30" spans="1:40" x14ac:dyDescent="0.25">
      <c r="B30" s="8"/>
      <c r="C30" s="34"/>
      <c r="D30" s="35"/>
      <c r="E30" s="69"/>
      <c r="F30" s="78"/>
      <c r="G30" s="68"/>
      <c r="H30" s="68"/>
      <c r="I30" s="12"/>
      <c r="J30" s="12"/>
      <c r="K30" s="75"/>
      <c r="L30" s="67"/>
    </row>
    <row r="31" spans="1:40" ht="14" x14ac:dyDescent="0.3">
      <c r="B31" s="8"/>
      <c r="C31" s="52" t="s">
        <v>44</v>
      </c>
      <c r="D31" s="24"/>
      <c r="E31" s="65"/>
      <c r="F31" s="66"/>
      <c r="G31" s="67"/>
      <c r="H31" s="67"/>
      <c r="I31" s="67"/>
      <c r="J31" s="67"/>
      <c r="K31" s="67"/>
      <c r="L31" s="12"/>
    </row>
    <row r="32" spans="1:40" x14ac:dyDescent="0.25">
      <c r="B32" s="8"/>
      <c r="C32" s="34" t="s">
        <v>45</v>
      </c>
      <c r="D32" s="35" t="s">
        <v>36</v>
      </c>
      <c r="E32" s="69"/>
      <c r="F32" s="66"/>
      <c r="G32" s="67"/>
      <c r="H32" s="67"/>
      <c r="I32" s="67"/>
      <c r="J32" s="13">
        <v>1.5</v>
      </c>
      <c r="K32" s="47">
        <v>4</v>
      </c>
      <c r="L32" s="12"/>
    </row>
    <row r="33" spans="2:18" x14ac:dyDescent="0.25">
      <c r="B33" s="8"/>
      <c r="C33" s="34" t="s">
        <v>46</v>
      </c>
      <c r="D33" s="35" t="s">
        <v>38</v>
      </c>
      <c r="E33" s="69"/>
      <c r="F33" s="66"/>
      <c r="G33" s="67"/>
      <c r="H33" s="67"/>
      <c r="I33" s="67"/>
      <c r="J33" s="14">
        <v>30</v>
      </c>
      <c r="K33" s="36">
        <v>30</v>
      </c>
      <c r="L33" s="68"/>
    </row>
    <row r="34" spans="2:18" ht="27" x14ac:dyDescent="0.25">
      <c r="B34" s="8"/>
      <c r="C34" s="34" t="s">
        <v>47</v>
      </c>
      <c r="D34" s="35" t="s">
        <v>36</v>
      </c>
      <c r="E34" s="69"/>
      <c r="F34" s="66"/>
      <c r="G34" s="67"/>
      <c r="H34" s="67"/>
      <c r="I34" s="67"/>
      <c r="J34" s="15"/>
      <c r="K34" s="79"/>
      <c r="L34" s="77">
        <v>1</v>
      </c>
    </row>
    <row r="35" spans="2:18" x14ac:dyDescent="0.25">
      <c r="B35" s="8"/>
      <c r="C35" s="34" t="s">
        <v>48</v>
      </c>
      <c r="D35" s="35" t="s">
        <v>49</v>
      </c>
      <c r="E35" s="80"/>
      <c r="F35" s="66"/>
      <c r="G35" s="67"/>
      <c r="H35" s="67"/>
      <c r="I35" s="67"/>
      <c r="J35" s="16">
        <v>0.01</v>
      </c>
      <c r="K35" s="81">
        <v>0.01</v>
      </c>
      <c r="L35" s="81">
        <v>0.03</v>
      </c>
    </row>
    <row r="36" spans="2:18" x14ac:dyDescent="0.25">
      <c r="B36" s="8"/>
      <c r="C36" s="34" t="s">
        <v>50</v>
      </c>
      <c r="D36" s="35" t="s">
        <v>49</v>
      </c>
      <c r="E36" s="80"/>
      <c r="F36" s="66"/>
      <c r="G36" s="67"/>
      <c r="H36" s="67"/>
      <c r="I36" s="67"/>
      <c r="J36" s="16">
        <v>1.4999999999999999E-2</v>
      </c>
      <c r="K36" s="81">
        <v>1.4999999999999999E-2</v>
      </c>
      <c r="L36" s="81">
        <v>1.4999999999999999E-2</v>
      </c>
    </row>
    <row r="37" spans="2:18" x14ac:dyDescent="0.25">
      <c r="B37" s="8"/>
      <c r="C37" s="59"/>
      <c r="D37" s="82"/>
      <c r="E37" s="65"/>
      <c r="F37" s="66"/>
      <c r="G37" s="67"/>
      <c r="H37" s="67"/>
      <c r="I37" s="67"/>
      <c r="J37" s="12"/>
      <c r="K37" s="67"/>
      <c r="L37" s="67"/>
    </row>
    <row r="38" spans="2:18" ht="14" x14ac:dyDescent="0.3">
      <c r="B38" s="8"/>
      <c r="C38" s="52" t="s">
        <v>51</v>
      </c>
      <c r="D38" s="82"/>
      <c r="E38" s="65"/>
      <c r="F38" s="66"/>
      <c r="G38" s="67"/>
      <c r="H38" s="67"/>
      <c r="I38" s="67"/>
      <c r="J38" s="12"/>
      <c r="K38" s="67"/>
      <c r="L38" s="67"/>
    </row>
    <row r="39" spans="2:18" x14ac:dyDescent="0.25">
      <c r="B39" s="8"/>
      <c r="C39" s="34" t="s">
        <v>52</v>
      </c>
      <c r="D39" s="35" t="s">
        <v>53</v>
      </c>
      <c r="E39" s="83">
        <v>1</v>
      </c>
      <c r="F39" s="74">
        <v>1</v>
      </c>
      <c r="G39" s="36">
        <v>3</v>
      </c>
      <c r="H39" s="36">
        <v>3</v>
      </c>
      <c r="I39" s="36">
        <v>1</v>
      </c>
      <c r="J39" s="14">
        <v>4</v>
      </c>
      <c r="K39" s="36">
        <v>3</v>
      </c>
      <c r="L39" s="36">
        <v>2</v>
      </c>
    </row>
    <row r="40" spans="2:18" ht="27" x14ac:dyDescent="0.25">
      <c r="B40" s="8"/>
      <c r="C40" s="34" t="s">
        <v>54</v>
      </c>
      <c r="D40" s="35" t="s">
        <v>55</v>
      </c>
      <c r="E40" s="83">
        <v>12</v>
      </c>
      <c r="F40" s="74">
        <v>12</v>
      </c>
      <c r="G40" s="36">
        <v>15</v>
      </c>
      <c r="H40" s="36">
        <v>15</v>
      </c>
      <c r="I40" s="36">
        <v>12</v>
      </c>
      <c r="J40" s="14">
        <v>30</v>
      </c>
      <c r="K40" s="36">
        <v>40</v>
      </c>
      <c r="L40" s="36">
        <v>40</v>
      </c>
    </row>
    <row r="41" spans="2:18" x14ac:dyDescent="0.25">
      <c r="B41" s="8"/>
      <c r="C41" s="34"/>
      <c r="D41" s="35"/>
      <c r="E41" s="84"/>
      <c r="F41" s="37"/>
      <c r="G41" s="37"/>
      <c r="H41" s="37"/>
      <c r="I41" s="37"/>
      <c r="J41" s="17"/>
      <c r="K41" s="37"/>
      <c r="L41" s="37"/>
    </row>
    <row r="42" spans="2:18" ht="14" x14ac:dyDescent="0.3">
      <c r="C42" s="85" t="s">
        <v>56</v>
      </c>
      <c r="D42" s="86"/>
      <c r="E42" s="24"/>
      <c r="F42" s="24"/>
      <c r="G42" s="24"/>
      <c r="H42" s="24"/>
      <c r="I42" s="24"/>
      <c r="K42" s="24"/>
      <c r="L42" s="24"/>
    </row>
    <row r="43" spans="2:18" ht="40" customHeight="1" x14ac:dyDescent="0.3">
      <c r="C43" s="87" t="s">
        <v>57</v>
      </c>
      <c r="D43" s="88" t="s">
        <v>5</v>
      </c>
      <c r="E43" s="89" t="str">
        <f>E21</f>
        <v>Bare ground, no cover</v>
      </c>
      <c r="F43" s="89" t="str">
        <f t="shared" ref="F43:L43" si="2">F21</f>
        <v>Outside, on gravel, no cover</v>
      </c>
      <c r="G43" s="89" t="str">
        <f t="shared" si="2"/>
        <v>Outside, on gravel, under tarp</v>
      </c>
      <c r="H43" s="89" t="str">
        <f t="shared" si="2"/>
        <v>Outside, bare ground, under tarp</v>
      </c>
      <c r="I43" s="89" t="str">
        <f t="shared" si="2"/>
        <v>Outside, on bare ground, plastic wraps</v>
      </c>
      <c r="J43" s="89" t="str">
        <f t="shared" si="2"/>
        <v>Under roof, no sides</v>
      </c>
      <c r="K43" s="89" t="str">
        <f t="shared" si="2"/>
        <v>Inside, new building</v>
      </c>
      <c r="L43" s="89" t="str">
        <f t="shared" si="2"/>
        <v>Inside, existing building</v>
      </c>
    </row>
    <row r="44" spans="2:18" x14ac:dyDescent="0.25">
      <c r="C44" s="90" t="s">
        <v>58</v>
      </c>
      <c r="D44" s="91" t="s">
        <v>16</v>
      </c>
      <c r="E44" s="92">
        <f>($E9*$E10)</f>
        <v>180</v>
      </c>
      <c r="F44" s="92">
        <f t="shared" ref="F44:L44" si="3">($E9*$E10)</f>
        <v>180</v>
      </c>
      <c r="G44" s="92">
        <f t="shared" si="3"/>
        <v>180</v>
      </c>
      <c r="H44" s="92">
        <f t="shared" si="3"/>
        <v>180</v>
      </c>
      <c r="I44" s="92">
        <f t="shared" si="3"/>
        <v>180</v>
      </c>
      <c r="J44" s="92">
        <f t="shared" si="3"/>
        <v>180</v>
      </c>
      <c r="K44" s="92">
        <f t="shared" si="3"/>
        <v>180</v>
      </c>
      <c r="L44" s="92">
        <f t="shared" si="3"/>
        <v>180</v>
      </c>
      <c r="R44" s="18"/>
    </row>
    <row r="45" spans="2:18" x14ac:dyDescent="0.25">
      <c r="C45" s="19"/>
      <c r="D45" s="20"/>
      <c r="E45" s="21"/>
      <c r="F45" s="21"/>
      <c r="G45" s="21"/>
      <c r="H45" s="21"/>
      <c r="I45" s="21"/>
      <c r="J45" s="21"/>
      <c r="K45" s="21"/>
      <c r="L45" s="21"/>
      <c r="R45" s="18"/>
    </row>
    <row r="46" spans="2:18" x14ac:dyDescent="0.25">
      <c r="C46" s="90" t="s">
        <v>59</v>
      </c>
      <c r="D46" s="93" t="s">
        <v>60</v>
      </c>
      <c r="E46" s="94">
        <f>IF($E13,($E44*2000)/$E13,0)</f>
        <v>276.92307692307691</v>
      </c>
      <c r="F46" s="94">
        <f t="shared" ref="F46:L46" si="4">IF($E13,($E44*2000)/$E13,0)</f>
        <v>276.92307692307691</v>
      </c>
      <c r="G46" s="94">
        <f t="shared" si="4"/>
        <v>276.92307692307691</v>
      </c>
      <c r="H46" s="94">
        <f t="shared" si="4"/>
        <v>276.92307692307691</v>
      </c>
      <c r="I46" s="94">
        <f t="shared" si="4"/>
        <v>276.92307692307691</v>
      </c>
      <c r="J46" s="94">
        <f t="shared" si="4"/>
        <v>276.92307692307691</v>
      </c>
      <c r="K46" s="94">
        <f t="shared" si="4"/>
        <v>276.92307692307691</v>
      </c>
      <c r="L46" s="94">
        <f t="shared" si="4"/>
        <v>276.92307692307691</v>
      </c>
      <c r="R46" s="18"/>
    </row>
    <row r="47" spans="2:18" x14ac:dyDescent="0.25">
      <c r="C47" s="90" t="s">
        <v>61</v>
      </c>
      <c r="D47" s="93" t="s">
        <v>62</v>
      </c>
      <c r="E47" s="94">
        <f>IF(E39,1.05*(E46*$E11*$E12)/E39,0)</f>
        <v>10467.692307692309</v>
      </c>
      <c r="F47" s="94">
        <f t="shared" ref="F47:L47" si="5">IF(F39,1.05*(F46*$E11*$E12)/F39,0)</f>
        <v>10467.692307692309</v>
      </c>
      <c r="G47" s="94">
        <f t="shared" si="5"/>
        <v>3489.2307692307695</v>
      </c>
      <c r="H47" s="94">
        <f t="shared" si="5"/>
        <v>3489.2307692307695</v>
      </c>
      <c r="I47" s="94">
        <f t="shared" si="5"/>
        <v>10467.692307692309</v>
      </c>
      <c r="J47" s="94">
        <f t="shared" si="5"/>
        <v>2616.9230769230771</v>
      </c>
      <c r="K47" s="94">
        <f t="shared" si="5"/>
        <v>3489.2307692307695</v>
      </c>
      <c r="L47" s="94">
        <f t="shared" si="5"/>
        <v>5233.8461538461543</v>
      </c>
      <c r="R47" s="18"/>
    </row>
    <row r="48" spans="2:18" x14ac:dyDescent="0.25">
      <c r="C48" s="90" t="s">
        <v>63</v>
      </c>
      <c r="D48" s="95" t="s">
        <v>40</v>
      </c>
      <c r="E48" s="96"/>
      <c r="F48" s="96"/>
      <c r="G48" s="96"/>
      <c r="H48" s="96"/>
      <c r="I48" s="96"/>
      <c r="J48" s="96">
        <f>J32*J47</f>
        <v>3925.3846153846157</v>
      </c>
      <c r="K48" s="96">
        <f>K32*K47</f>
        <v>13956.923076923078</v>
      </c>
      <c r="L48" s="96"/>
      <c r="R48" s="18"/>
    </row>
    <row r="49" spans="3:18" ht="27" x14ac:dyDescent="0.25">
      <c r="C49" s="90" t="s">
        <v>64</v>
      </c>
      <c r="D49" s="95" t="s">
        <v>40</v>
      </c>
      <c r="E49" s="97"/>
      <c r="F49" s="97">
        <f>F25*F47</f>
        <v>4710.461538461539</v>
      </c>
      <c r="G49" s="97">
        <f>G25*G47</f>
        <v>1570.1538461538464</v>
      </c>
      <c r="H49" s="97">
        <f>H25*H47</f>
        <v>1570.1538461538464</v>
      </c>
      <c r="I49" s="97"/>
      <c r="J49" s="97"/>
      <c r="K49" s="97"/>
      <c r="L49" s="97"/>
      <c r="R49" s="18"/>
    </row>
    <row r="50" spans="3:18" x14ac:dyDescent="0.25">
      <c r="C50" s="90"/>
      <c r="D50" s="95"/>
      <c r="E50" s="97"/>
      <c r="F50" s="97"/>
      <c r="G50" s="97"/>
      <c r="H50" s="97"/>
      <c r="I50" s="97"/>
      <c r="J50" s="97"/>
      <c r="K50" s="97"/>
      <c r="L50" s="97"/>
      <c r="R50" s="18"/>
    </row>
    <row r="51" spans="3:18" x14ac:dyDescent="0.25">
      <c r="C51" s="90" t="s">
        <v>65</v>
      </c>
      <c r="D51" s="95" t="s">
        <v>66</v>
      </c>
      <c r="E51" s="97"/>
      <c r="F51" s="97"/>
      <c r="G51" s="97"/>
      <c r="H51" s="97"/>
      <c r="I51" s="97"/>
      <c r="J51" s="97">
        <f>IF(J33,(J47*J32*((1/J33)+($E18+J36)/2+J35)),0)</f>
        <v>317.30192307692306</v>
      </c>
      <c r="K51" s="97">
        <f>IF(K33,(K47*K32*((1/K33)+($E18+K36)/2+K35)),0)</f>
        <v>1128.1846153846154</v>
      </c>
      <c r="L51" s="97">
        <f>IF(L33,(L47*L32*((1/L33)+($E18+L36)/2+L35)),0)+L47*L34*($E18+L36+L35)</f>
        <v>549.55384615384617</v>
      </c>
      <c r="R51" s="18"/>
    </row>
    <row r="52" spans="3:18" x14ac:dyDescent="0.25">
      <c r="C52" s="90" t="s">
        <v>67</v>
      </c>
      <c r="D52" s="95" t="s">
        <v>66</v>
      </c>
      <c r="E52" s="98"/>
      <c r="F52" s="98">
        <f>IF(F26,F47*F25*(1/F26+$E18/2),0)</f>
        <v>1083.406153846154</v>
      </c>
      <c r="G52" s="98">
        <f>IF(G26,G47*G25*(1/G26+$E18/2),0)</f>
        <v>361.13538461538468</v>
      </c>
      <c r="H52" s="98">
        <f>IF(H26,H47*H25*(1/H26+$E18/2),0)</f>
        <v>361.13538461538468</v>
      </c>
      <c r="I52" s="98"/>
      <c r="J52" s="98"/>
      <c r="K52" s="98"/>
      <c r="L52" s="98"/>
    </row>
    <row r="53" spans="3:18" ht="15" x14ac:dyDescent="0.4">
      <c r="C53" s="90" t="s">
        <v>68</v>
      </c>
      <c r="D53" s="95" t="s">
        <v>66</v>
      </c>
      <c r="E53" s="99">
        <f>($E19*E40)</f>
        <v>120</v>
      </c>
      <c r="F53" s="99">
        <f t="shared" ref="F53:L53" si="6">($E19*F40)</f>
        <v>120</v>
      </c>
      <c r="G53" s="97">
        <f t="shared" si="6"/>
        <v>150</v>
      </c>
      <c r="H53" s="97">
        <f t="shared" si="6"/>
        <v>150</v>
      </c>
      <c r="I53" s="97">
        <f t="shared" si="6"/>
        <v>120</v>
      </c>
      <c r="J53" s="99">
        <f t="shared" si="6"/>
        <v>300</v>
      </c>
      <c r="K53" s="99">
        <f t="shared" si="6"/>
        <v>400</v>
      </c>
      <c r="L53" s="99">
        <f t="shared" si="6"/>
        <v>400</v>
      </c>
    </row>
    <row r="54" spans="3:18" ht="15" x14ac:dyDescent="0.4">
      <c r="C54" s="90" t="s">
        <v>69</v>
      </c>
      <c r="D54" s="100" t="s">
        <v>66</v>
      </c>
      <c r="E54" s="99"/>
      <c r="F54" s="99"/>
      <c r="G54" s="99">
        <f>IF(G28,(G27*(G47+$E11*$E12*G39*2)/G28),0)+G29*G46</f>
        <v>555.78461538461545</v>
      </c>
      <c r="H54" s="99">
        <f>IF(H28,(H27*(H47+$E11*$E12*H39*2)/H28),0)+H29*H46</f>
        <v>555.78461538461545</v>
      </c>
      <c r="I54" s="99">
        <f>IF(I28,(I27*(I47+$E11*$E12*I39*2)/I28),0)+I29*I46</f>
        <v>1384.6153846153845</v>
      </c>
      <c r="J54" s="99"/>
      <c r="K54" s="99"/>
      <c r="L54" s="99"/>
    </row>
    <row r="55" spans="3:18" ht="14" x14ac:dyDescent="0.3">
      <c r="C55" s="101" t="s">
        <v>70</v>
      </c>
      <c r="D55" s="102" t="s">
        <v>66</v>
      </c>
      <c r="E55" s="103">
        <f t="shared" ref="E55:L55" si="7">SUM(E51:E54)</f>
        <v>120</v>
      </c>
      <c r="F55" s="103">
        <f t="shared" si="7"/>
        <v>1203.406153846154</v>
      </c>
      <c r="G55" s="103">
        <f t="shared" si="7"/>
        <v>1066.92</v>
      </c>
      <c r="H55" s="103">
        <f t="shared" si="7"/>
        <v>1066.92</v>
      </c>
      <c r="I55" s="103">
        <f t="shared" si="7"/>
        <v>1504.6153846153845</v>
      </c>
      <c r="J55" s="103">
        <f t="shared" si="7"/>
        <v>617.301923076923</v>
      </c>
      <c r="K55" s="103">
        <f t="shared" si="7"/>
        <v>1528.1846153846154</v>
      </c>
      <c r="L55" s="103">
        <f t="shared" si="7"/>
        <v>949.55384615384617</v>
      </c>
    </row>
    <row r="56" spans="3:18" ht="15" x14ac:dyDescent="0.4">
      <c r="C56" s="104" t="s">
        <v>71</v>
      </c>
      <c r="D56" s="95" t="s">
        <v>66</v>
      </c>
      <c r="E56" s="105">
        <f>E44*E22*$E16</f>
        <v>4284.0000000000009</v>
      </c>
      <c r="F56" s="105">
        <f t="shared" ref="F56:L56" si="8">F44*F22*$E16</f>
        <v>3671.9999999999995</v>
      </c>
      <c r="G56" s="105">
        <f t="shared" si="8"/>
        <v>1377</v>
      </c>
      <c r="H56" s="105">
        <f t="shared" si="8"/>
        <v>1989.0000000000002</v>
      </c>
      <c r="I56" s="105">
        <f t="shared" si="8"/>
        <v>1989.0000000000002</v>
      </c>
      <c r="J56" s="105">
        <f t="shared" si="8"/>
        <v>1224</v>
      </c>
      <c r="K56" s="105">
        <f t="shared" si="8"/>
        <v>765</v>
      </c>
      <c r="L56" s="105">
        <f t="shared" si="8"/>
        <v>765</v>
      </c>
    </row>
    <row r="57" spans="3:18" ht="14" x14ac:dyDescent="0.3">
      <c r="C57" s="101" t="s">
        <v>72</v>
      </c>
      <c r="D57" s="102" t="s">
        <v>66</v>
      </c>
      <c r="E57" s="106">
        <f>E55+E56</f>
        <v>4404.0000000000009</v>
      </c>
      <c r="F57" s="106">
        <f t="shared" ref="F57:L57" si="9">F55+F56</f>
        <v>4875.4061538461538</v>
      </c>
      <c r="G57" s="106">
        <f t="shared" si="9"/>
        <v>2443.92</v>
      </c>
      <c r="H57" s="106">
        <f t="shared" si="9"/>
        <v>3055.92</v>
      </c>
      <c r="I57" s="106">
        <f t="shared" si="9"/>
        <v>3493.6153846153848</v>
      </c>
      <c r="J57" s="106">
        <f t="shared" si="9"/>
        <v>1841.301923076923</v>
      </c>
      <c r="K57" s="106">
        <f t="shared" si="9"/>
        <v>2293.1846153846154</v>
      </c>
      <c r="L57" s="106">
        <f t="shared" si="9"/>
        <v>1714.5538461538463</v>
      </c>
    </row>
    <row r="58" spans="3:18" ht="14" x14ac:dyDescent="0.3">
      <c r="C58" s="90"/>
      <c r="D58" s="102"/>
      <c r="E58" s="107"/>
      <c r="F58" s="107"/>
      <c r="G58" s="107"/>
      <c r="H58" s="107"/>
      <c r="I58" s="107"/>
      <c r="J58" s="107"/>
      <c r="K58" s="107"/>
      <c r="L58" s="107"/>
    </row>
    <row r="59" spans="3:18" x14ac:dyDescent="0.25">
      <c r="C59" s="90" t="s">
        <v>73</v>
      </c>
      <c r="D59" s="95" t="s">
        <v>16</v>
      </c>
      <c r="E59" s="97">
        <f>E44*(1-E22)</f>
        <v>129.6</v>
      </c>
      <c r="F59" s="97">
        <f t="shared" ref="F59:L59" si="10">F44*(1-F22)</f>
        <v>136.80000000000001</v>
      </c>
      <c r="G59" s="97">
        <f t="shared" si="10"/>
        <v>163.80000000000001</v>
      </c>
      <c r="H59" s="97">
        <f t="shared" si="10"/>
        <v>156.6</v>
      </c>
      <c r="I59" s="97">
        <f t="shared" si="10"/>
        <v>156.6</v>
      </c>
      <c r="J59" s="97">
        <f t="shared" si="10"/>
        <v>165.6</v>
      </c>
      <c r="K59" s="97">
        <f t="shared" si="10"/>
        <v>171</v>
      </c>
      <c r="L59" s="97">
        <f t="shared" si="10"/>
        <v>171</v>
      </c>
    </row>
    <row r="60" spans="3:18" ht="27" x14ac:dyDescent="0.25">
      <c r="C60" s="90" t="s">
        <v>74</v>
      </c>
      <c r="D60" s="95" t="s">
        <v>18</v>
      </c>
      <c r="E60" s="108">
        <f>IF(E59,E57/E59,0)</f>
        <v>33.981481481481488</v>
      </c>
      <c r="F60" s="108">
        <f t="shared" ref="F60:L60" si="11">IF(F59,F57/F59,0)</f>
        <v>35.638933873144396</v>
      </c>
      <c r="G60" s="108">
        <f t="shared" si="11"/>
        <v>14.92014652014652</v>
      </c>
      <c r="H60" s="108">
        <f>IF(H59,H57/H59,0)</f>
        <v>19.514176245210731</v>
      </c>
      <c r="I60" s="108">
        <f t="shared" si="11"/>
        <v>22.309165929855588</v>
      </c>
      <c r="J60" s="108">
        <f t="shared" si="11"/>
        <v>11.118972965440356</v>
      </c>
      <c r="K60" s="108">
        <f t="shared" si="11"/>
        <v>13.410436347278452</v>
      </c>
      <c r="L60" s="108">
        <f t="shared" si="11"/>
        <v>10.02663067926226</v>
      </c>
    </row>
    <row r="61" spans="3:18" ht="28" x14ac:dyDescent="0.3">
      <c r="C61" s="109" t="s">
        <v>75</v>
      </c>
      <c r="D61" s="102" t="s">
        <v>66</v>
      </c>
      <c r="E61" s="110">
        <f>$E16*E44-E57</f>
        <v>10896</v>
      </c>
      <c r="F61" s="110">
        <f t="shared" ref="F61:L61" si="12">$E16*F44-F57</f>
        <v>10424.593846153846</v>
      </c>
      <c r="G61" s="110">
        <f t="shared" si="12"/>
        <v>12856.08</v>
      </c>
      <c r="H61" s="110">
        <f>$E16*H44-H57</f>
        <v>12244.08</v>
      </c>
      <c r="I61" s="110">
        <f t="shared" si="12"/>
        <v>11806.384615384615</v>
      </c>
      <c r="J61" s="110">
        <f t="shared" si="12"/>
        <v>13458.698076923078</v>
      </c>
      <c r="K61" s="110">
        <f t="shared" si="12"/>
        <v>13006.815384615384</v>
      </c>
      <c r="L61" s="110">
        <f t="shared" si="12"/>
        <v>13585.446153846155</v>
      </c>
    </row>
    <row r="62" spans="3:18" x14ac:dyDescent="0.25">
      <c r="C62" s="104"/>
      <c r="D62" s="95"/>
      <c r="E62" s="21"/>
      <c r="F62" s="21"/>
      <c r="G62" s="21"/>
      <c r="H62" s="21"/>
      <c r="I62" s="21"/>
      <c r="J62" s="21"/>
      <c r="K62" s="21"/>
      <c r="L62" s="21"/>
    </row>
    <row r="63" spans="3:18" ht="14.5" thickBot="1" x14ac:dyDescent="0.35">
      <c r="C63" s="111" t="s">
        <v>76</v>
      </c>
      <c r="D63" s="112" t="s">
        <v>66</v>
      </c>
      <c r="E63" s="113">
        <f>(E55/E44+$E17)*($E14/(1-E22))</f>
        <v>21018.518518518518</v>
      </c>
      <c r="F63" s="113">
        <f t="shared" ref="F63:L63" si="13">(F55/F44+$E17)*($E14/(1-F22))</f>
        <v>21496.207827260456</v>
      </c>
      <c r="G63" s="113">
        <f t="shared" si="13"/>
        <v>17786.227106227107</v>
      </c>
      <c r="H63" s="113">
        <f t="shared" si="13"/>
        <v>18603.984674329502</v>
      </c>
      <c r="I63" s="113">
        <f t="shared" si="13"/>
        <v>19162.982611258474</v>
      </c>
      <c r="J63" s="113">
        <f t="shared" si="13"/>
        <v>17049.88154960981</v>
      </c>
      <c r="K63" s="113">
        <f t="shared" si="13"/>
        <v>17576.824111560956</v>
      </c>
      <c r="L63" s="113">
        <f t="shared" si="13"/>
        <v>16900.062977957714</v>
      </c>
    </row>
    <row r="64" spans="3:18" x14ac:dyDescent="0.25">
      <c r="C64" s="22"/>
      <c r="D64" s="22"/>
    </row>
    <row r="65" spans="1:12" x14ac:dyDescent="0.25">
      <c r="C65" s="114" t="s">
        <v>77</v>
      </c>
    </row>
    <row r="66" spans="1:12" s="24" customFormat="1" x14ac:dyDescent="0.25">
      <c r="A66" s="127"/>
      <c r="B66" s="64"/>
      <c r="C66" s="115" t="s">
        <v>78</v>
      </c>
    </row>
    <row r="67" spans="1:12" s="24" customFormat="1" x14ac:dyDescent="0.25">
      <c r="A67" s="127"/>
      <c r="B67" s="64"/>
      <c r="C67" s="116" t="s">
        <v>79</v>
      </c>
    </row>
    <row r="68" spans="1:12" s="24" customFormat="1" x14ac:dyDescent="0.25">
      <c r="A68" s="127"/>
      <c r="B68" s="64"/>
      <c r="C68" s="117" t="s">
        <v>80</v>
      </c>
    </row>
    <row r="69" spans="1:12" s="24" customFormat="1" x14ac:dyDescent="0.25">
      <c r="A69" s="127"/>
      <c r="B69" s="64"/>
      <c r="C69" s="118">
        <f ca="1">TODAY()</f>
        <v>42837</v>
      </c>
    </row>
    <row r="70" spans="1:12" x14ac:dyDescent="0.25">
      <c r="A70" s="128"/>
      <c r="B70" s="8"/>
      <c r="C70" s="22" t="s">
        <v>81</v>
      </c>
    </row>
    <row r="71" spans="1:12" x14ac:dyDescent="0.25">
      <c r="A71" s="128"/>
      <c r="B71" s="8"/>
      <c r="C71" s="22" t="s">
        <v>81</v>
      </c>
    </row>
    <row r="72" spans="1:12" x14ac:dyDescent="0.25">
      <c r="A72" s="128"/>
      <c r="B72" s="8"/>
      <c r="C72" s="22"/>
    </row>
    <row r="73" spans="1:12" x14ac:dyDescent="0.25">
      <c r="A73" s="128"/>
      <c r="B73" s="8"/>
      <c r="C73" s="119" t="s">
        <v>82</v>
      </c>
      <c r="D73" s="24"/>
      <c r="E73" s="24"/>
      <c r="F73" s="24"/>
      <c r="G73" s="24"/>
      <c r="H73" s="24"/>
      <c r="I73" s="24"/>
      <c r="J73" s="24"/>
      <c r="K73" s="24"/>
      <c r="L73" s="24"/>
    </row>
    <row r="74" spans="1:12" ht="12.75" customHeight="1" x14ac:dyDescent="0.25">
      <c r="A74" s="128"/>
      <c r="B74" s="8"/>
      <c r="C74" s="179" t="s">
        <v>83</v>
      </c>
      <c r="D74" s="179"/>
      <c r="E74" s="120"/>
      <c r="F74" s="120"/>
      <c r="G74" s="120"/>
      <c r="H74" s="120"/>
      <c r="I74" s="120"/>
      <c r="J74" s="120"/>
      <c r="K74" s="121"/>
      <c r="L74" s="121"/>
    </row>
    <row r="75" spans="1:12" x14ac:dyDescent="0.25">
      <c r="A75" s="128"/>
      <c r="B75" s="8"/>
      <c r="C75" s="179"/>
      <c r="D75" s="179"/>
      <c r="E75" s="120"/>
      <c r="F75" s="120"/>
      <c r="G75" s="120"/>
      <c r="H75" s="120"/>
      <c r="I75" s="120"/>
      <c r="J75" s="120"/>
      <c r="K75" s="121"/>
      <c r="L75" s="121"/>
    </row>
    <row r="76" spans="1:12" x14ac:dyDescent="0.25">
      <c r="A76" s="128"/>
      <c r="B76" s="8"/>
      <c r="C76" s="179"/>
      <c r="D76" s="179"/>
      <c r="E76" s="120"/>
      <c r="F76" s="120"/>
      <c r="G76" s="120"/>
      <c r="H76" s="120"/>
      <c r="I76" s="120"/>
      <c r="J76" s="120"/>
      <c r="K76" s="121"/>
      <c r="L76" s="121"/>
    </row>
    <row r="77" spans="1:12" x14ac:dyDescent="0.25">
      <c r="C77" s="179"/>
      <c r="D77" s="179"/>
    </row>
    <row r="78" spans="1:12" ht="12.75" customHeight="1" x14ac:dyDescent="0.25">
      <c r="C78" s="179" t="s">
        <v>84</v>
      </c>
      <c r="D78" s="179"/>
    </row>
    <row r="79" spans="1:12" x14ac:dyDescent="0.25">
      <c r="C79" s="179"/>
      <c r="D79" s="179"/>
    </row>
  </sheetData>
  <mergeCells count="4">
    <mergeCell ref="C3:G3"/>
    <mergeCell ref="C5:D5"/>
    <mergeCell ref="C74:D77"/>
    <mergeCell ref="C78:D79"/>
  </mergeCells>
  <hyperlinks>
    <hyperlink ref="C66" r:id="rId1"/>
    <hyperlink ref="C22" location="'Storage Loss Data'!A1" display="Expected spoilage &amp; dry matter loss (click here for research data)"/>
    <hyperlink ref="C3:G3" r:id="rId2" display="For information on hay costs, see Information File A1-15, Iowa Pasture Cost Improvement Budgets."/>
  </hyperlinks>
  <pageMargins left="0.7" right="0.7" top="0.75" bottom="0.75" header="0.3" footer="0.3"/>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Alfalfa Costs_Ton</vt:lpstr>
      <vt:lpstr>Grass Hay Costs_Ton</vt:lpstr>
      <vt:lpstr>Storage Losses_IA State</vt:lpstr>
    </vt:vector>
  </TitlesOfParts>
  <Company>USDA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Kirwan, Bryon - NRCS, Champaign, IL</dc:creator>
  <cp:lastModifiedBy>McConkey, Jean - NRCS, Champaign, IL</cp:lastModifiedBy>
  <cp:lastPrinted>2017-04-12T21:10:54Z</cp:lastPrinted>
  <dcterms:created xsi:type="dcterms:W3CDTF">2016-04-11T18:46:07Z</dcterms:created>
  <dcterms:modified xsi:type="dcterms:W3CDTF">2017-04-12T21:57:39Z</dcterms:modified>
</cp:coreProperties>
</file>