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ep thru Jul" sheetId="1" r:id="rId4"/>
  </sheets>
</workbook>
</file>

<file path=xl/sharedStrings.xml><?xml version="1.0" encoding="utf-8"?>
<sst xmlns="http://schemas.openxmlformats.org/spreadsheetml/2006/main" uniqueCount="48">
  <si>
    <t>September 2024 - July 2025</t>
  </si>
  <si>
    <t>Sep-24</t>
  </si>
  <si>
    <t>Oct-24</t>
  </si>
  <si>
    <t>Nov-24</t>
  </si>
  <si>
    <t>Dec-24</t>
  </si>
  <si>
    <t>Jan-25</t>
  </si>
  <si>
    <t>Feb-25</t>
  </si>
  <si>
    <t>Mar-25</t>
  </si>
  <si>
    <t>Apr-25</t>
  </si>
  <si>
    <t>May-25</t>
  </si>
  <si>
    <t>Jun-25</t>
  </si>
  <si>
    <t>Jul-25</t>
  </si>
  <si>
    <t>YTD</t>
  </si>
  <si>
    <t>Gen Fund</t>
  </si>
  <si>
    <t>Revenue</t>
  </si>
  <si>
    <t>Taxes</t>
  </si>
  <si>
    <t>License &amp; Permits</t>
  </si>
  <si>
    <t>Intergovernmental</t>
  </si>
  <si>
    <t>Services</t>
  </si>
  <si>
    <t>Grants</t>
  </si>
  <si>
    <t>Misc Revenue</t>
  </si>
  <si>
    <t>Tourism/Museum</t>
  </si>
  <si>
    <t>Other Revenue</t>
  </si>
  <si>
    <t>Total Revenue</t>
  </si>
  <si>
    <t>Expenses</t>
  </si>
  <si>
    <t>City Court</t>
  </si>
  <si>
    <t>Marshal's</t>
  </si>
  <si>
    <t>Executive</t>
  </si>
  <si>
    <t>Community Development</t>
  </si>
  <si>
    <t>Purchasing</t>
  </si>
  <si>
    <t>Municipal Civil Service</t>
  </si>
  <si>
    <t>Police &amp; Fire Civil Service</t>
  </si>
  <si>
    <t>City Planning</t>
  </si>
  <si>
    <t>Police Department</t>
  </si>
  <si>
    <t>Fire Department</t>
  </si>
  <si>
    <t>Code</t>
  </si>
  <si>
    <t>Street</t>
  </si>
  <si>
    <t>Municipal Garage</t>
  </si>
  <si>
    <t>Parks &amp; Recreation</t>
  </si>
  <si>
    <t>Parks Admin &amp; Maint</t>
  </si>
  <si>
    <t>Tourism</t>
  </si>
  <si>
    <t>Museum</t>
  </si>
  <si>
    <t>Transfers Out</t>
  </si>
  <si>
    <t>Total Expenses</t>
  </si>
  <si>
    <t>Net Profit/Loss</t>
  </si>
  <si>
    <t>Water</t>
  </si>
  <si>
    <t>Sewer</t>
  </si>
  <si>
    <t>Overall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</si>
</sst>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* #,##0&quot; &quot;;&quot; &quot;* (#,##0);&quot; &quot;* &quot;- &quot;"/>
  </numFmts>
  <fonts count="19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Calibri"/>
    </font>
    <font>
      <u val="single"/>
      <sz val="10"/>
      <color indexed="8"/>
      <name val="Arial"/>
    </font>
    <font>
      <b val="1"/>
      <sz val="12"/>
      <color indexed="8"/>
      <name val="Calibri"/>
    </font>
    <font>
      <b val="1"/>
      <sz val="10"/>
      <color indexed="8"/>
      <name val="Arial"/>
    </font>
    <font>
      <b val="1"/>
      <u val="single"/>
      <sz val="10"/>
      <color indexed="8"/>
      <name val="Arial"/>
    </font>
    <font>
      <sz val="10"/>
      <color indexed="11"/>
      <name val="Arial"/>
    </font>
    <font>
      <sz val="10"/>
      <color indexed="8"/>
      <name val="Arial"/>
    </font>
    <font>
      <b val="1"/>
      <sz val="11"/>
      <color indexed="11"/>
      <name val="Calibri"/>
    </font>
    <font>
      <b val="1"/>
      <sz val="10"/>
      <color indexed="11"/>
      <name val="Arial"/>
    </font>
    <font>
      <b val="1"/>
      <sz val="11"/>
      <color indexed="8"/>
      <name val="Calibri"/>
    </font>
    <font>
      <sz val="11"/>
      <color indexed="11"/>
      <name val="Calibri"/>
    </font>
    <font>
      <sz val="11"/>
      <color indexed="8"/>
      <name val="Arial"/>
    </font>
    <font>
      <sz val="11"/>
      <color indexed="11"/>
      <name val="Arial"/>
    </font>
    <font>
      <b val="1"/>
      <sz val="11"/>
      <color indexed="11"/>
      <name val="Arial"/>
    </font>
    <font>
      <b val="1"/>
      <sz val="11"/>
      <color indexed="8"/>
      <name val="Arial"/>
    </font>
    <font>
      <b val="1"/>
      <sz val="10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vertical="bottom"/>
    </xf>
    <xf numFmtId="59" fontId="0" fillId="2" borderId="1" applyNumberFormat="1" applyFont="1" applyFill="1" applyBorder="1" applyAlignment="1" applyProtection="0">
      <alignment vertical="bottom"/>
    </xf>
    <xf numFmtId="15" fontId="3" fillId="2" borderId="1" applyNumberFormat="1" applyFont="1" applyFill="1" applyBorder="1" applyAlignment="1" applyProtection="0">
      <alignment horizontal="center" vertical="bottom"/>
    </xf>
    <xf numFmtId="0" fontId="3" fillId="2" borderId="1" applyNumberFormat="0" applyFont="1" applyFill="1" applyBorder="1" applyAlignment="1" applyProtection="0">
      <alignment horizontal="center" vertical="bottom"/>
    </xf>
    <xf numFmtId="0" fontId="4" fillId="2" borderId="1" applyNumberFormat="0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49" fontId="6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vertical="bottom"/>
    </xf>
    <xf numFmtId="49" fontId="7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59" fontId="0" fillId="2" borderId="2" applyNumberFormat="1" applyFont="1" applyFill="1" applyBorder="1" applyAlignment="1" applyProtection="0">
      <alignment vertical="bottom"/>
    </xf>
    <xf numFmtId="59" fontId="6" fillId="2" borderId="3" applyNumberFormat="1" applyFont="1" applyFill="1" applyBorder="1" applyAlignment="1" applyProtection="0">
      <alignment vertical="bottom"/>
    </xf>
    <xf numFmtId="59" fontId="8" fillId="2" borderId="3" applyNumberFormat="1" applyFont="1" applyFill="1" applyBorder="1" applyAlignment="1" applyProtection="0">
      <alignment vertical="bottom"/>
    </xf>
    <xf numFmtId="59" fontId="9" fillId="2" borderId="1" applyNumberFormat="1" applyFont="1" applyFill="1" applyBorder="1" applyAlignment="1" applyProtection="0">
      <alignment vertical="bottom"/>
    </xf>
    <xf numFmtId="49" fontId="10" fillId="2" borderId="1" applyNumberFormat="1" applyFont="1" applyFill="1" applyBorder="1" applyAlignment="1" applyProtection="0">
      <alignment horizontal="center" vertical="bottom"/>
    </xf>
    <xf numFmtId="59" fontId="11" fillId="2" borderId="1" applyNumberFormat="1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59" fontId="0" fillId="2" borderId="4" applyNumberFormat="1" applyFont="1" applyFill="1" applyBorder="1" applyAlignment="1" applyProtection="0">
      <alignment vertical="bottom"/>
    </xf>
    <xf numFmtId="0" fontId="5" fillId="2" borderId="5" applyNumberFormat="0" applyFont="1" applyFill="1" applyBorder="1" applyAlignment="1" applyProtection="0">
      <alignment vertical="bottom"/>
    </xf>
    <xf numFmtId="0" fontId="6" fillId="2" borderId="5" applyNumberFormat="0" applyFont="1" applyFill="1" applyBorder="1" applyAlignment="1" applyProtection="0">
      <alignment vertical="bottom"/>
    </xf>
    <xf numFmtId="59" fontId="7" fillId="2" borderId="5" applyNumberFormat="1" applyFont="1" applyFill="1" applyBorder="1" applyAlignment="1" applyProtection="0">
      <alignment horizontal="center" vertical="bottom"/>
    </xf>
    <xf numFmtId="49" fontId="9" fillId="2" borderId="1" applyNumberFormat="1" applyFont="1" applyFill="1" applyBorder="1" applyAlignment="1" applyProtection="0">
      <alignment vertical="bottom"/>
    </xf>
    <xf numFmtId="59" fontId="6" fillId="2" borderId="1" applyNumberFormat="1" applyFont="1" applyFill="1" applyBorder="1" applyAlignment="1" applyProtection="0">
      <alignment vertical="bottom"/>
    </xf>
    <xf numFmtId="0" fontId="12" fillId="2" borderId="1" applyNumberFormat="0" applyFont="1" applyFill="1" applyBorder="1" applyAlignment="1" applyProtection="0">
      <alignment vertical="bottom"/>
    </xf>
    <xf numFmtId="0" fontId="5" fillId="2" borderId="1" applyNumberFormat="0" applyFont="1" applyFill="1" applyBorder="1" applyAlignment="1" applyProtection="0">
      <alignment vertical="bottom"/>
    </xf>
    <xf numFmtId="59" fontId="8" fillId="2" borderId="2" applyNumberFormat="1" applyFont="1" applyFill="1" applyBorder="1" applyAlignment="1" applyProtection="0">
      <alignment vertical="bottom"/>
    </xf>
    <xf numFmtId="49" fontId="12" fillId="2" borderId="1" applyNumberFormat="1" applyFont="1" applyFill="1" applyBorder="1" applyAlignment="1" applyProtection="0">
      <alignment horizontal="center" vertical="bottom"/>
    </xf>
    <xf numFmtId="59" fontId="11" fillId="2" borderId="3" applyNumberFormat="1" applyFont="1" applyFill="1" applyBorder="1" applyAlignment="1" applyProtection="0">
      <alignment vertical="bottom"/>
    </xf>
    <xf numFmtId="59" fontId="12" fillId="2" borderId="1" applyNumberFormat="1" applyFont="1" applyFill="1" applyBorder="1" applyAlignment="1" applyProtection="0">
      <alignment vertical="bottom"/>
    </xf>
    <xf numFmtId="0" fontId="9" fillId="2" borderId="4" applyNumberFormat="0" applyFont="1" applyFill="1" applyBorder="1" applyAlignment="1" applyProtection="0">
      <alignment vertical="bottom"/>
    </xf>
    <xf numFmtId="59" fontId="9" fillId="2" borderId="4" applyNumberFormat="1" applyFont="1" applyFill="1" applyBorder="1" applyAlignment="1" applyProtection="0">
      <alignment vertical="bottom"/>
    </xf>
    <xf numFmtId="0" fontId="7" fillId="2" borderId="5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13" fillId="2" borderId="2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9" fillId="2" borderId="3" applyNumberFormat="0" applyFont="1" applyFill="1" applyBorder="1" applyAlignment="1" applyProtection="0">
      <alignment vertical="bottom"/>
    </xf>
    <xf numFmtId="59" fontId="9" fillId="2" borderId="3" applyNumberFormat="1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59" fontId="9" fillId="2" borderId="7" applyNumberFormat="1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49" fontId="5" fillId="2" borderId="8" applyNumberFormat="1" applyFont="1" applyFill="1" applyBorder="1" applyAlignment="1" applyProtection="0">
      <alignment vertical="bottom"/>
    </xf>
    <xf numFmtId="49" fontId="14" fillId="2" borderId="1" applyNumberFormat="1" applyFont="1" applyFill="1" applyBorder="1" applyAlignment="1" applyProtection="0">
      <alignment vertical="bottom"/>
    </xf>
    <xf numFmtId="59" fontId="14" fillId="2" borderId="1" applyNumberFormat="1" applyFont="1" applyFill="1" applyBorder="1" applyAlignment="1" applyProtection="0">
      <alignment vertical="bottom"/>
    </xf>
    <xf numFmtId="0" fontId="14" fillId="2" borderId="1" applyNumberFormat="0" applyFont="1" applyFill="1" applyBorder="1" applyAlignment="1" applyProtection="0">
      <alignment vertical="bottom"/>
    </xf>
    <xf numFmtId="59" fontId="14" fillId="2" borderId="9" applyNumberFormat="1" applyFont="1" applyFill="1" applyBorder="1" applyAlignment="1" applyProtection="0">
      <alignment vertical="bottom"/>
    </xf>
    <xf numFmtId="59" fontId="0" fillId="2" borderId="8" applyNumberFormat="1" applyFont="1" applyFill="1" applyBorder="1" applyAlignment="1" applyProtection="0">
      <alignment vertical="bottom"/>
    </xf>
    <xf numFmtId="59" fontId="15" fillId="2" borderId="2" applyNumberFormat="1" applyFont="1" applyFill="1" applyBorder="1" applyAlignment="1" applyProtection="0">
      <alignment vertical="bottom"/>
    </xf>
    <xf numFmtId="59" fontId="15" fillId="2" borderId="10" applyNumberFormat="1" applyFont="1" applyFill="1" applyBorder="1" applyAlignment="1" applyProtection="0">
      <alignment vertical="bottom"/>
    </xf>
    <xf numFmtId="59" fontId="16" fillId="2" borderId="3" applyNumberFormat="1" applyFont="1" applyFill="1" applyBorder="1" applyAlignment="1" applyProtection="0">
      <alignment vertical="bottom"/>
    </xf>
    <xf numFmtId="59" fontId="17" fillId="2" borderId="3" applyNumberFormat="1" applyFont="1" applyFill="1" applyBorder="1" applyAlignment="1" applyProtection="0">
      <alignment vertical="bottom"/>
    </xf>
    <xf numFmtId="59" fontId="17" fillId="2" borderId="7" applyNumberFormat="1" applyFont="1" applyFill="1" applyBorder="1" applyAlignment="1" applyProtection="0">
      <alignment vertical="bottom"/>
    </xf>
    <xf numFmtId="59" fontId="18" fillId="2" borderId="8" applyNumberFormat="1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59" fontId="0" fillId="2" borderId="10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R52"/>
  <sheetViews>
    <sheetView workbookViewId="0" showGridLines="0" defaultGridColor="1"/>
  </sheetViews>
  <sheetFormatPr defaultColWidth="8.83333" defaultRowHeight="14.4" customHeight="1" outlineLevelRow="0" outlineLevelCol="0"/>
  <cols>
    <col min="1" max="1" width="10.5" style="1" customWidth="1"/>
    <col min="2" max="2" width="22" style="1" customWidth="1"/>
    <col min="3" max="13" width="11.8516" style="1" customWidth="1"/>
    <col min="14" max="14" width="1.35156" style="1" customWidth="1"/>
    <col min="15" max="16" width="13.1719" style="1" customWidth="1"/>
    <col min="17" max="17" width="13.8516" style="1" customWidth="1"/>
    <col min="18" max="18" width="5.5" style="1" customWidth="1"/>
    <col min="19" max="16384" width="8.85156" style="1" customWidth="1"/>
  </cols>
  <sheetData>
    <row r="1" ht="17.9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3"/>
    </row>
    <row r="2" ht="1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"/>
      <c r="O2" s="3"/>
      <c r="P2" s="4"/>
      <c r="Q2" s="4"/>
      <c r="R2" s="3"/>
    </row>
    <row r="3" ht="15.35" customHeight="1">
      <c r="A3" s="3"/>
      <c r="B3" s="7"/>
      <c r="C3" t="s" s="8">
        <v>1</v>
      </c>
      <c r="D3" t="s" s="8">
        <v>2</v>
      </c>
      <c r="E3" t="s" s="8">
        <v>3</v>
      </c>
      <c r="F3" t="s" s="8">
        <v>4</v>
      </c>
      <c r="G3" t="s" s="8">
        <v>5</v>
      </c>
      <c r="H3" t="s" s="8">
        <v>6</v>
      </c>
      <c r="I3" t="s" s="8">
        <v>7</v>
      </c>
      <c r="J3" t="s" s="8">
        <v>8</v>
      </c>
      <c r="K3" t="s" s="8">
        <v>9</v>
      </c>
      <c r="L3" t="s" s="8">
        <v>10</v>
      </c>
      <c r="M3" t="s" s="8">
        <v>11</v>
      </c>
      <c r="N3" s="3"/>
      <c r="O3" t="s" s="9">
        <v>12</v>
      </c>
      <c r="P3" s="4"/>
      <c r="Q3" s="4"/>
      <c r="R3" s="3"/>
    </row>
    <row r="4" ht="15.35" customHeight="1">
      <c r="A4" t="s" s="10">
        <v>13</v>
      </c>
      <c r="B4" t="s" s="11">
        <v>14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"/>
      <c r="O4" s="4"/>
      <c r="P4" s="4"/>
      <c r="Q4" s="4"/>
      <c r="R4" s="3"/>
    </row>
    <row r="5" ht="13.65" customHeight="1">
      <c r="A5" s="3"/>
      <c r="B5" t="s" s="12">
        <v>15</v>
      </c>
      <c r="C5" s="4">
        <v>16461</v>
      </c>
      <c r="D5" s="4">
        <v>104779</v>
      </c>
      <c r="E5" s="4">
        <v>95308</v>
      </c>
      <c r="F5" s="4">
        <v>412039</v>
      </c>
      <c r="G5" s="4">
        <v>823725</v>
      </c>
      <c r="H5" s="4">
        <v>319630</v>
      </c>
      <c r="I5" s="4">
        <v>129535</v>
      </c>
      <c r="J5" s="4">
        <v>131548</v>
      </c>
      <c r="K5" s="4">
        <v>152818</v>
      </c>
      <c r="L5" s="4">
        <v>92703</v>
      </c>
      <c r="M5" s="4">
        <v>133806</v>
      </c>
      <c r="N5" s="3"/>
      <c r="O5" s="4">
        <f>SUM(C5:N5)+90773</f>
        <v>2503125</v>
      </c>
      <c r="P5" s="4"/>
      <c r="Q5" s="4"/>
      <c r="R5" s="3"/>
    </row>
    <row r="6" ht="13.65" customHeight="1">
      <c r="A6" s="3"/>
      <c r="B6" t="s" s="12">
        <v>16</v>
      </c>
      <c r="C6" s="4">
        <v>11995</v>
      </c>
      <c r="D6" s="4">
        <v>25468</v>
      </c>
      <c r="E6" s="4">
        <v>5339</v>
      </c>
      <c r="F6" s="4">
        <v>3690</v>
      </c>
      <c r="G6" s="4">
        <v>150305</v>
      </c>
      <c r="H6" s="4">
        <v>229643</v>
      </c>
      <c r="I6" s="4">
        <v>185014</v>
      </c>
      <c r="J6" s="4">
        <v>122579</v>
      </c>
      <c r="K6" s="4">
        <v>84190</v>
      </c>
      <c r="L6" s="4">
        <v>101065</v>
      </c>
      <c r="M6" s="4">
        <v>118932</v>
      </c>
      <c r="N6" s="3"/>
      <c r="O6" s="4">
        <f>SUM(C6:N6)-99</f>
        <v>1038121</v>
      </c>
      <c r="P6" s="4"/>
      <c r="Q6" s="4"/>
      <c r="R6" s="3"/>
    </row>
    <row r="7" ht="13.65" customHeight="1">
      <c r="A7" s="3"/>
      <c r="B7" t="s" s="12">
        <v>17</v>
      </c>
      <c r="C7" s="4">
        <v>7002</v>
      </c>
      <c r="D7" s="4">
        <v>118920</v>
      </c>
      <c r="E7" s="4">
        <v>54713</v>
      </c>
      <c r="F7" s="4">
        <v>4561</v>
      </c>
      <c r="G7" s="4">
        <v>230756</v>
      </c>
      <c r="H7" s="4">
        <v>10977</v>
      </c>
      <c r="I7" s="4">
        <v>395364</v>
      </c>
      <c r="J7" s="4">
        <v>303614</v>
      </c>
      <c r="K7" s="4">
        <v>304659</v>
      </c>
      <c r="L7" s="4">
        <v>269485</v>
      </c>
      <c r="M7" s="4">
        <v>161365</v>
      </c>
      <c r="N7" s="3"/>
      <c r="O7" s="4">
        <f>SUM(C7:N7)</f>
        <v>1861416</v>
      </c>
      <c r="P7" s="4"/>
      <c r="Q7" s="4"/>
      <c r="R7" s="3"/>
    </row>
    <row r="8" ht="13.65" customHeight="1">
      <c r="A8" s="3"/>
      <c r="B8" t="s" s="12">
        <v>18</v>
      </c>
      <c r="C8" s="4">
        <v>27904</v>
      </c>
      <c r="D8" s="4">
        <v>38004</v>
      </c>
      <c r="E8" s="4">
        <v>41446</v>
      </c>
      <c r="F8" s="4">
        <v>39008</v>
      </c>
      <c r="G8" s="4">
        <v>25621</v>
      </c>
      <c r="H8" s="4">
        <v>14858</v>
      </c>
      <c r="I8" s="4">
        <v>66254</v>
      </c>
      <c r="J8" s="4">
        <v>123626</v>
      </c>
      <c r="K8" s="4">
        <v>32939</v>
      </c>
      <c r="L8" s="4">
        <v>15902</v>
      </c>
      <c r="M8" s="4">
        <v>36464</v>
      </c>
      <c r="N8" s="3"/>
      <c r="O8" s="4">
        <f>SUM(C8:N8)-511</f>
        <v>461515</v>
      </c>
      <c r="P8" s="4"/>
      <c r="Q8" s="4"/>
      <c r="R8" s="3"/>
    </row>
    <row r="9" ht="13.65" customHeight="1">
      <c r="A9" s="3"/>
      <c r="B9" t="s" s="12">
        <v>19</v>
      </c>
      <c r="C9" s="4">
        <v>13500</v>
      </c>
      <c r="D9" s="4">
        <v>12999</v>
      </c>
      <c r="E9" s="4">
        <v>17456</v>
      </c>
      <c r="F9" s="4">
        <v>13992</v>
      </c>
      <c r="G9" s="4">
        <v>20863</v>
      </c>
      <c r="H9" s="4">
        <v>52652</v>
      </c>
      <c r="I9" s="4">
        <v>30531</v>
      </c>
      <c r="J9" s="4">
        <v>26327</v>
      </c>
      <c r="K9" s="4">
        <v>15131</v>
      </c>
      <c r="L9" s="4">
        <v>31666</v>
      </c>
      <c r="M9" s="4">
        <v>16545</v>
      </c>
      <c r="N9" s="3"/>
      <c r="O9" s="4">
        <f>SUM(C9:N9)</f>
        <v>251662</v>
      </c>
      <c r="P9" s="4"/>
      <c r="Q9" s="4"/>
      <c r="R9" s="3"/>
    </row>
    <row r="10" ht="13.65" customHeight="1">
      <c r="A10" s="3"/>
      <c r="B10" t="s" s="12">
        <v>20</v>
      </c>
      <c r="C10" s="4">
        <v>3913</v>
      </c>
      <c r="D10" s="4">
        <v>59157</v>
      </c>
      <c r="E10" s="4">
        <v>101696</v>
      </c>
      <c r="F10" s="4">
        <v>574124</v>
      </c>
      <c r="G10" s="4">
        <v>247796</v>
      </c>
      <c r="H10" s="4">
        <v>118974</v>
      </c>
      <c r="I10" s="4">
        <v>143319</v>
      </c>
      <c r="J10" s="4">
        <v>211211</v>
      </c>
      <c r="K10" s="4">
        <v>98046</v>
      </c>
      <c r="L10" s="4">
        <v>93510</v>
      </c>
      <c r="M10" s="4">
        <v>81355</v>
      </c>
      <c r="N10" s="3"/>
      <c r="O10" s="4">
        <f>SUM(C10:N10)</f>
        <v>1733101</v>
      </c>
      <c r="P10" s="4"/>
      <c r="Q10" s="4"/>
      <c r="R10" s="3"/>
    </row>
    <row r="11" ht="13.65" customHeight="1">
      <c r="A11" s="3"/>
      <c r="B11" t="s" s="12">
        <v>21</v>
      </c>
      <c r="C11" s="4">
        <v>0</v>
      </c>
      <c r="D11" s="4">
        <v>410</v>
      </c>
      <c r="E11" s="4">
        <v>4550</v>
      </c>
      <c r="F11" s="4">
        <v>406</v>
      </c>
      <c r="G11" s="4">
        <v>280</v>
      </c>
      <c r="H11" s="4">
        <v>4845</v>
      </c>
      <c r="I11" s="4">
        <v>673</v>
      </c>
      <c r="J11" s="4">
        <v>300</v>
      </c>
      <c r="K11" s="4">
        <v>769</v>
      </c>
      <c r="L11" s="4">
        <v>428</v>
      </c>
      <c r="M11" s="4">
        <v>947</v>
      </c>
      <c r="N11" s="3"/>
      <c r="O11" s="4">
        <f>SUM(C11:N11)</f>
        <v>13608</v>
      </c>
      <c r="P11" s="4"/>
      <c r="Q11" s="4"/>
      <c r="R11" s="3"/>
    </row>
    <row r="12" ht="13.65" customHeight="1">
      <c r="A12" s="3"/>
      <c r="B12" t="s" s="12">
        <v>22</v>
      </c>
      <c r="C12" s="13">
        <v>1251750</v>
      </c>
      <c r="D12" s="13">
        <v>1416050</v>
      </c>
      <c r="E12" s="13">
        <v>1520198</v>
      </c>
      <c r="F12" s="13">
        <v>1300035</v>
      </c>
      <c r="G12" s="13">
        <v>983750</v>
      </c>
      <c r="H12" s="13">
        <v>983750</v>
      </c>
      <c r="I12" s="13">
        <v>1533750</v>
      </c>
      <c r="J12" s="13">
        <v>1580350</v>
      </c>
      <c r="K12" s="13">
        <v>1478750</v>
      </c>
      <c r="L12" s="13">
        <v>1604359</v>
      </c>
      <c r="M12" s="13">
        <v>1363750</v>
      </c>
      <c r="N12" s="3"/>
      <c r="O12" s="13">
        <f>SUM(C12:N12)</f>
        <v>15016492</v>
      </c>
      <c r="P12" s="4"/>
      <c r="Q12" s="4"/>
      <c r="R12" s="3"/>
    </row>
    <row r="13" ht="13.65" customHeight="1">
      <c r="A13" s="3"/>
      <c r="B13" t="s" s="9">
        <v>23</v>
      </c>
      <c r="C13" s="14">
        <f>SUM(C5:C12)</f>
        <v>1332525</v>
      </c>
      <c r="D13" s="14">
        <f>SUM(D5:D12)</f>
        <v>1775787</v>
      </c>
      <c r="E13" s="14">
        <f>SUM(E5:E12)</f>
        <v>1840706</v>
      </c>
      <c r="F13" s="14">
        <f>SUM(F5:F12)</f>
        <v>2347855</v>
      </c>
      <c r="G13" s="14">
        <f>SUM(G5:G12)</f>
        <v>2483096</v>
      </c>
      <c r="H13" s="14">
        <f>SUM(H5:H12)</f>
        <v>1735329</v>
      </c>
      <c r="I13" s="14">
        <f>SUM(I5:I12)</f>
        <v>2484440</v>
      </c>
      <c r="J13" s="14">
        <f>SUM(J5:J12)</f>
        <v>2499555</v>
      </c>
      <c r="K13" s="14">
        <f>SUM(K5:K12)</f>
        <v>2167302</v>
      </c>
      <c r="L13" s="14">
        <f>SUM(L5:L12)</f>
        <v>2209118</v>
      </c>
      <c r="M13" s="14">
        <f>SUM(M5:M12)</f>
        <v>1913164</v>
      </c>
      <c r="N13" s="3"/>
      <c r="O13" s="14">
        <f>SUM(O5:O12)</f>
        <v>22879040</v>
      </c>
      <c r="P13" s="4"/>
      <c r="Q13" s="4"/>
      <c r="R13" s="3"/>
    </row>
    <row r="14" ht="8" customHeight="1">
      <c r="A14" s="3"/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3"/>
      <c r="O14" s="4"/>
      <c r="P14" s="4"/>
      <c r="Q14" s="4"/>
      <c r="R14" s="3"/>
    </row>
    <row r="15" ht="13.65" customHeight="1">
      <c r="A15" s="3"/>
      <c r="B15" t="s" s="11">
        <v>24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3"/>
      <c r="O15" s="4"/>
      <c r="P15" s="4"/>
      <c r="Q15" s="4"/>
      <c r="R15" s="3"/>
    </row>
    <row r="16" ht="13.65" customHeight="1">
      <c r="A16" s="3"/>
      <c r="B16" t="s" s="12">
        <v>25</v>
      </c>
      <c r="C16" s="4">
        <v>22238</v>
      </c>
      <c r="D16" s="4">
        <v>50054</v>
      </c>
      <c r="E16" s="4">
        <v>33838</v>
      </c>
      <c r="F16" s="4">
        <v>36410</v>
      </c>
      <c r="G16" s="4">
        <v>28333</v>
      </c>
      <c r="H16" s="4">
        <v>30775</v>
      </c>
      <c r="I16" s="4">
        <v>28824</v>
      </c>
      <c r="J16" s="4">
        <v>47784</v>
      </c>
      <c r="K16" s="4">
        <v>33797</v>
      </c>
      <c r="L16" s="4">
        <v>26227</v>
      </c>
      <c r="M16" s="4">
        <v>36381</v>
      </c>
      <c r="N16" s="3"/>
      <c r="O16" s="4">
        <f>SUM(C16:N16)+36653.05</f>
        <v>411314.05</v>
      </c>
      <c r="P16" s="4"/>
      <c r="Q16" s="4"/>
      <c r="R16" s="3"/>
    </row>
    <row r="17" ht="13.65" customHeight="1">
      <c r="A17" s="3"/>
      <c r="B17" t="s" s="12">
        <v>26</v>
      </c>
      <c r="C17" s="4">
        <v>28494</v>
      </c>
      <c r="D17" s="4">
        <v>59325</v>
      </c>
      <c r="E17" s="4">
        <v>38865</v>
      </c>
      <c r="F17" s="4">
        <v>43040</v>
      </c>
      <c r="G17" s="4">
        <v>34406</v>
      </c>
      <c r="H17" s="4">
        <v>35076</v>
      </c>
      <c r="I17" s="4">
        <v>36479</v>
      </c>
      <c r="J17" s="4">
        <v>58716</v>
      </c>
      <c r="K17" s="4">
        <v>34296</v>
      </c>
      <c r="L17" s="4">
        <v>32271</v>
      </c>
      <c r="M17" s="4">
        <v>38860</v>
      </c>
      <c r="N17" s="3"/>
      <c r="O17" s="4">
        <f>SUM(C17:N17)+41906.65</f>
        <v>481734.65</v>
      </c>
      <c r="P17" s="4"/>
      <c r="Q17" s="4"/>
      <c r="R17" s="3"/>
    </row>
    <row r="18" ht="13.65" customHeight="1">
      <c r="A18" s="3"/>
      <c r="B18" t="s" s="12">
        <v>27</v>
      </c>
      <c r="C18" s="4">
        <v>48942</v>
      </c>
      <c r="D18" s="4">
        <v>194755</v>
      </c>
      <c r="E18" s="4">
        <v>170280</v>
      </c>
      <c r="F18" s="4">
        <v>124335</v>
      </c>
      <c r="G18" s="4">
        <v>3515</v>
      </c>
      <c r="H18" s="4">
        <v>100405</v>
      </c>
      <c r="I18" s="4">
        <v>120815</v>
      </c>
      <c r="J18" s="4">
        <v>138953</v>
      </c>
      <c r="K18" s="4">
        <v>124083</v>
      </c>
      <c r="L18" s="4">
        <v>151559</v>
      </c>
      <c r="M18" s="4">
        <v>105296</v>
      </c>
      <c r="N18" s="3"/>
      <c r="O18" s="4">
        <f>SUM(C18:N18)+241579</f>
        <v>1524517</v>
      </c>
      <c r="P18" s="4"/>
      <c r="Q18" s="4"/>
      <c r="R18" s="3"/>
    </row>
    <row r="19" ht="13.65" customHeight="1">
      <c r="A19" s="3"/>
      <c r="B19" t="s" s="12">
        <v>28</v>
      </c>
      <c r="C19" s="4">
        <v>1800</v>
      </c>
      <c r="D19" s="4">
        <v>2599</v>
      </c>
      <c r="E19" s="4">
        <v>1974</v>
      </c>
      <c r="F19" s="4">
        <v>1363</v>
      </c>
      <c r="G19" s="4">
        <v>475</v>
      </c>
      <c r="H19" s="4">
        <v>3575</v>
      </c>
      <c r="I19" s="4">
        <v>1925</v>
      </c>
      <c r="J19" s="4">
        <v>775</v>
      </c>
      <c r="K19" s="4">
        <v>1865</v>
      </c>
      <c r="L19" s="4">
        <v>2000</v>
      </c>
      <c r="M19" s="4">
        <v>1175</v>
      </c>
      <c r="N19" s="3"/>
      <c r="O19" s="4">
        <f>SUM(C19:N19)+4724</f>
        <v>24250</v>
      </c>
      <c r="P19" s="4"/>
      <c r="Q19" s="4"/>
      <c r="R19" s="3"/>
    </row>
    <row r="20" ht="13.65" customHeight="1">
      <c r="A20" s="3"/>
      <c r="B20" t="s" s="12">
        <v>29</v>
      </c>
      <c r="C20" s="4">
        <v>3181</v>
      </c>
      <c r="D20" s="4">
        <v>7601</v>
      </c>
      <c r="E20" s="4">
        <v>4817</v>
      </c>
      <c r="F20" s="4">
        <v>5266</v>
      </c>
      <c r="G20" s="4">
        <v>4509</v>
      </c>
      <c r="H20" s="4">
        <v>4975</v>
      </c>
      <c r="I20" s="4">
        <v>4704</v>
      </c>
      <c r="J20" s="4">
        <v>5979</v>
      </c>
      <c r="K20" s="4">
        <v>4797</v>
      </c>
      <c r="L20" s="4">
        <v>4065</v>
      </c>
      <c r="M20" s="4">
        <v>3380</v>
      </c>
      <c r="N20" s="3"/>
      <c r="O20" s="4">
        <f>SUM(C20:N20)+5570</f>
        <v>58844</v>
      </c>
      <c r="P20" s="4"/>
      <c r="Q20" s="4"/>
      <c r="R20" s="3"/>
    </row>
    <row r="21" ht="13.65" customHeight="1">
      <c r="A21" s="3"/>
      <c r="B21" t="s" s="12">
        <v>30</v>
      </c>
      <c r="C21" s="4">
        <v>7265</v>
      </c>
      <c r="D21" s="4">
        <v>16399</v>
      </c>
      <c r="E21" s="4">
        <v>10749</v>
      </c>
      <c r="F21" s="4">
        <v>11698</v>
      </c>
      <c r="G21" s="4">
        <v>9026</v>
      </c>
      <c r="H21" s="4">
        <v>9001</v>
      </c>
      <c r="I21" s="4">
        <v>9124</v>
      </c>
      <c r="J21" s="4">
        <v>15773</v>
      </c>
      <c r="K21" s="4">
        <v>9462</v>
      </c>
      <c r="L21" s="4">
        <v>8693</v>
      </c>
      <c r="M21" s="4">
        <v>9535</v>
      </c>
      <c r="N21" s="3"/>
      <c r="O21" s="4">
        <f>SUM(C21:N21)+13944</f>
        <v>130669</v>
      </c>
      <c r="P21" s="4"/>
      <c r="Q21" s="4"/>
      <c r="R21" s="3"/>
    </row>
    <row r="22" ht="13.65" customHeight="1">
      <c r="A22" s="3"/>
      <c r="B22" t="s" s="12">
        <v>31</v>
      </c>
      <c r="C22" s="4">
        <v>1215</v>
      </c>
      <c r="D22" s="4">
        <v>3716</v>
      </c>
      <c r="E22" s="4">
        <v>2465</v>
      </c>
      <c r="F22" s="4">
        <v>2397</v>
      </c>
      <c r="G22" s="4">
        <v>2391</v>
      </c>
      <c r="H22" s="4">
        <v>2299</v>
      </c>
      <c r="I22" s="4">
        <v>2334</v>
      </c>
      <c r="J22" s="4">
        <v>3543</v>
      </c>
      <c r="K22" s="4">
        <v>2402</v>
      </c>
      <c r="L22" s="4">
        <v>2340</v>
      </c>
      <c r="M22" s="4">
        <v>2349</v>
      </c>
      <c r="N22" s="3"/>
      <c r="O22" s="4">
        <f>SUM(C22:N22)+14</f>
        <v>27465</v>
      </c>
      <c r="P22" s="4"/>
      <c r="Q22" s="4"/>
      <c r="R22" s="3"/>
    </row>
    <row r="23" ht="13.65" customHeight="1">
      <c r="A23" s="3"/>
      <c r="B23" t="s" s="12">
        <v>32</v>
      </c>
      <c r="C23" s="4">
        <v>39758</v>
      </c>
      <c r="D23" s="4">
        <v>37551</v>
      </c>
      <c r="E23" s="4">
        <v>57569</v>
      </c>
      <c r="F23" s="4">
        <v>30241</v>
      </c>
      <c r="G23" s="4">
        <v>16388</v>
      </c>
      <c r="H23" s="4">
        <v>78161</v>
      </c>
      <c r="I23" s="4">
        <v>46567</v>
      </c>
      <c r="J23" s="4">
        <v>62387</v>
      </c>
      <c r="K23" s="4">
        <v>19087</v>
      </c>
      <c r="L23" s="4">
        <v>43938</v>
      </c>
      <c r="M23" s="4">
        <v>65893</v>
      </c>
      <c r="N23" s="3"/>
      <c r="O23" s="4">
        <f>SUM(C23:N23)+128169</f>
        <v>625709</v>
      </c>
      <c r="P23" s="4"/>
      <c r="Q23" s="4"/>
      <c r="R23" s="3"/>
    </row>
    <row r="24" ht="13.65" customHeight="1">
      <c r="A24" s="3"/>
      <c r="B24" t="s" s="12">
        <v>33</v>
      </c>
      <c r="C24" s="4">
        <v>321822</v>
      </c>
      <c r="D24" s="4">
        <v>658658</v>
      </c>
      <c r="E24" s="4">
        <v>505122</v>
      </c>
      <c r="F24" s="4">
        <v>549938</v>
      </c>
      <c r="G24" s="4">
        <v>485674</v>
      </c>
      <c r="H24" s="4">
        <v>639683</v>
      </c>
      <c r="I24" s="4">
        <v>486198</v>
      </c>
      <c r="J24" s="4">
        <v>706366</v>
      </c>
      <c r="K24" s="4">
        <v>390281</v>
      </c>
      <c r="L24" s="4">
        <v>413070</v>
      </c>
      <c r="M24" s="4">
        <v>474652</v>
      </c>
      <c r="N24" s="3"/>
      <c r="O24" s="4">
        <f>SUM(C24:N24)</f>
        <v>5631464</v>
      </c>
      <c r="P24" s="4"/>
      <c r="Q24" s="4"/>
      <c r="R24" s="3"/>
    </row>
    <row r="25" ht="13.65" customHeight="1">
      <c r="A25" s="3"/>
      <c r="B25" t="s" s="12">
        <v>34</v>
      </c>
      <c r="C25" s="4">
        <v>271724</v>
      </c>
      <c r="D25" s="4">
        <v>494866</v>
      </c>
      <c r="E25" s="4">
        <v>337428</v>
      </c>
      <c r="F25" s="4">
        <v>404386</v>
      </c>
      <c r="G25" s="4">
        <v>314018</v>
      </c>
      <c r="H25" s="4">
        <v>486274</v>
      </c>
      <c r="I25" s="4">
        <v>290073</v>
      </c>
      <c r="J25" s="4">
        <v>496744</v>
      </c>
      <c r="K25" s="4">
        <v>286279</v>
      </c>
      <c r="L25" s="4">
        <v>280072</v>
      </c>
      <c r="M25" s="4">
        <v>289169</v>
      </c>
      <c r="N25" s="3"/>
      <c r="O25" s="4">
        <f>SUM(C25:N25)+488969</f>
        <v>4440002</v>
      </c>
      <c r="P25" s="4"/>
      <c r="Q25" s="4"/>
      <c r="R25" s="3"/>
    </row>
    <row r="26" ht="13.65" customHeight="1">
      <c r="A26" s="3"/>
      <c r="B26" t="s" s="12">
        <v>35</v>
      </c>
      <c r="C26" s="4">
        <v>29614</v>
      </c>
      <c r="D26" s="4">
        <v>69170</v>
      </c>
      <c r="E26" s="4">
        <v>43117</v>
      </c>
      <c r="F26" s="4">
        <v>51951</v>
      </c>
      <c r="G26" s="4">
        <v>49937</v>
      </c>
      <c r="H26" s="4">
        <v>37207</v>
      </c>
      <c r="I26" s="4">
        <v>47610</v>
      </c>
      <c r="J26" s="4">
        <v>57785</v>
      </c>
      <c r="K26" s="4">
        <v>32198</v>
      </c>
      <c r="L26" s="4">
        <v>41387</v>
      </c>
      <c r="M26" s="4">
        <v>48839</v>
      </c>
      <c r="N26" s="3"/>
      <c r="O26" s="4">
        <f>SUM(C26:N26)+61477</f>
        <v>570292</v>
      </c>
      <c r="P26" s="4"/>
      <c r="Q26" s="4"/>
      <c r="R26" s="3"/>
    </row>
    <row r="27" ht="13.65" customHeight="1">
      <c r="A27" s="3"/>
      <c r="B27" t="s" s="12">
        <v>36</v>
      </c>
      <c r="C27" s="4">
        <v>107828</v>
      </c>
      <c r="D27" s="4">
        <v>237637</v>
      </c>
      <c r="E27" s="4">
        <v>149842</v>
      </c>
      <c r="F27" s="4">
        <v>191148</v>
      </c>
      <c r="G27" s="4">
        <v>279558</v>
      </c>
      <c r="H27" s="4">
        <v>185853</v>
      </c>
      <c r="I27" s="4">
        <v>518659</v>
      </c>
      <c r="J27" s="4">
        <v>381922</v>
      </c>
      <c r="K27" s="4">
        <v>407513</v>
      </c>
      <c r="L27" s="4">
        <v>588718</v>
      </c>
      <c r="M27" s="4">
        <v>389672</v>
      </c>
      <c r="N27" s="3"/>
      <c r="O27" s="4">
        <f>SUM(C27:N27)</f>
        <v>3438350</v>
      </c>
      <c r="P27" s="4"/>
      <c r="Q27" s="4"/>
      <c r="R27" s="3"/>
    </row>
    <row r="28" ht="13.65" customHeight="1">
      <c r="A28" s="3"/>
      <c r="B28" t="s" s="12">
        <v>37</v>
      </c>
      <c r="C28" s="4">
        <v>1143</v>
      </c>
      <c r="D28" s="4">
        <v>1363</v>
      </c>
      <c r="E28" s="4">
        <v>1562</v>
      </c>
      <c r="F28" s="4">
        <v>1594</v>
      </c>
      <c r="G28" s="4">
        <v>1546</v>
      </c>
      <c r="H28" s="4">
        <v>1374</v>
      </c>
      <c r="I28" s="4">
        <v>1407</v>
      </c>
      <c r="J28" s="4">
        <v>1231</v>
      </c>
      <c r="K28" s="4">
        <v>1453</v>
      </c>
      <c r="L28" s="4">
        <v>575</v>
      </c>
      <c r="M28" s="4">
        <v>1658</v>
      </c>
      <c r="N28" s="3"/>
      <c r="O28" s="4">
        <f>SUM(C28:N28)+2178</f>
        <v>17084</v>
      </c>
      <c r="P28" s="4"/>
      <c r="Q28" s="4"/>
      <c r="R28" s="3"/>
    </row>
    <row r="29" ht="13.65" customHeight="1">
      <c r="A29" s="3"/>
      <c r="B29" t="s" s="12">
        <v>38</v>
      </c>
      <c r="C29" s="4">
        <v>2781</v>
      </c>
      <c r="D29" s="4">
        <v>12764</v>
      </c>
      <c r="E29" s="4">
        <v>12482</v>
      </c>
      <c r="F29" s="4">
        <v>10520</v>
      </c>
      <c r="G29" s="4">
        <v>9777</v>
      </c>
      <c r="H29" s="4">
        <v>12771</v>
      </c>
      <c r="I29" s="4">
        <v>11893</v>
      </c>
      <c r="J29" s="4">
        <v>13323</v>
      </c>
      <c r="K29" s="4">
        <v>14912</v>
      </c>
      <c r="L29" s="4">
        <v>33011</v>
      </c>
      <c r="M29" s="4">
        <v>18818</v>
      </c>
      <c r="N29" s="3"/>
      <c r="O29" s="4">
        <f>SUM(C29:N29)+9736</f>
        <v>162788</v>
      </c>
      <c r="P29" s="4"/>
      <c r="Q29" s="4"/>
      <c r="R29" s="3"/>
    </row>
    <row r="30" ht="13.65" customHeight="1">
      <c r="A30" s="3"/>
      <c r="B30" t="s" s="12">
        <v>39</v>
      </c>
      <c r="C30" s="4">
        <v>51019</v>
      </c>
      <c r="D30" s="4">
        <v>232429</v>
      </c>
      <c r="E30" s="4">
        <v>84109</v>
      </c>
      <c r="F30" s="4">
        <v>90049</v>
      </c>
      <c r="G30" s="4">
        <v>69941</v>
      </c>
      <c r="H30" s="4">
        <v>118788</v>
      </c>
      <c r="I30" s="4">
        <v>65919</v>
      </c>
      <c r="J30" s="4">
        <v>119563</v>
      </c>
      <c r="K30" s="4">
        <v>83706</v>
      </c>
      <c r="L30" s="4">
        <v>63141</v>
      </c>
      <c r="M30" s="4">
        <v>71880</v>
      </c>
      <c r="N30" s="3"/>
      <c r="O30" s="4">
        <f>SUM(C30:N30)</f>
        <v>1050544</v>
      </c>
      <c r="P30" s="4"/>
      <c r="Q30" s="4"/>
      <c r="R30" s="3"/>
    </row>
    <row r="31" ht="13.65" customHeight="1">
      <c r="A31" s="3"/>
      <c r="B31" t="s" s="12">
        <v>40</v>
      </c>
      <c r="C31" s="4">
        <v>30936</v>
      </c>
      <c r="D31" s="4">
        <v>17512</v>
      </c>
      <c r="E31" s="4">
        <v>13286</v>
      </c>
      <c r="F31" s="4">
        <v>14707</v>
      </c>
      <c r="G31" s="4">
        <v>9216</v>
      </c>
      <c r="H31" s="4">
        <v>10045</v>
      </c>
      <c r="I31" s="4">
        <v>9323</v>
      </c>
      <c r="J31" s="4">
        <v>25524</v>
      </c>
      <c r="K31" s="4">
        <v>16580</v>
      </c>
      <c r="L31" s="4">
        <v>12536</v>
      </c>
      <c r="M31" s="4">
        <v>14296</v>
      </c>
      <c r="N31" s="3"/>
      <c r="O31" s="4">
        <f>SUM(C31:N31)-7769</f>
        <v>166192</v>
      </c>
      <c r="P31" s="4"/>
      <c r="Q31" s="4"/>
      <c r="R31" s="3"/>
    </row>
    <row r="32" ht="13.65" customHeight="1">
      <c r="A32" s="3"/>
      <c r="B32" t="s" s="12">
        <v>41</v>
      </c>
      <c r="C32" s="4">
        <v>5816</v>
      </c>
      <c r="D32" s="4">
        <v>13152</v>
      </c>
      <c r="E32" s="4">
        <v>8738</v>
      </c>
      <c r="F32" s="4">
        <v>9394</v>
      </c>
      <c r="G32" s="4">
        <v>7543</v>
      </c>
      <c r="H32" s="4">
        <v>7566</v>
      </c>
      <c r="I32" s="4">
        <v>13214</v>
      </c>
      <c r="J32" s="4">
        <v>10711</v>
      </c>
      <c r="K32" s="4">
        <v>5961</v>
      </c>
      <c r="L32" s="4">
        <v>11746</v>
      </c>
      <c r="M32" s="4">
        <v>11239</v>
      </c>
      <c r="N32" s="3"/>
      <c r="O32" s="4">
        <f>SUM(C32:N32)+19676</f>
        <v>124756</v>
      </c>
      <c r="P32" s="4"/>
      <c r="Q32" s="4"/>
      <c r="R32" s="3"/>
    </row>
    <row r="33" ht="13.65" customHeight="1">
      <c r="A33" s="3"/>
      <c r="B33" t="s" s="12">
        <v>42</v>
      </c>
      <c r="C33" s="13">
        <v>387107</v>
      </c>
      <c r="D33" s="13">
        <v>387107</v>
      </c>
      <c r="E33" s="13">
        <v>387107</v>
      </c>
      <c r="F33" s="13">
        <v>387107</v>
      </c>
      <c r="G33" s="13">
        <v>387107</v>
      </c>
      <c r="H33" s="13">
        <v>387107</v>
      </c>
      <c r="I33" s="13">
        <v>387107</v>
      </c>
      <c r="J33" s="13">
        <v>387107</v>
      </c>
      <c r="K33" s="13">
        <v>387107</v>
      </c>
      <c r="L33" s="13">
        <v>387107</v>
      </c>
      <c r="M33" s="13">
        <v>387107</v>
      </c>
      <c r="N33" s="3"/>
      <c r="O33" s="13">
        <f>SUM(C33:N33)</f>
        <v>4258177</v>
      </c>
      <c r="P33" s="4"/>
      <c r="Q33" s="4"/>
      <c r="R33" s="3"/>
    </row>
    <row r="34" ht="13.65" customHeight="1">
      <c r="A34" s="3"/>
      <c r="B34" t="s" s="9">
        <v>43</v>
      </c>
      <c r="C34" s="15">
        <f>-SUM(C16:C33)</f>
        <v>-1362683</v>
      </c>
      <c r="D34" s="15">
        <f>-SUM(D16:D33)</f>
        <v>-2496658</v>
      </c>
      <c r="E34" s="15">
        <f>-SUM(E16:E33)</f>
        <v>-1863350</v>
      </c>
      <c r="F34" s="15">
        <f>-SUM(F16:F33)</f>
        <v>-1965544</v>
      </c>
      <c r="G34" s="15">
        <f>-SUM(G16:G33)</f>
        <v>-1713360</v>
      </c>
      <c r="H34" s="15">
        <f>-SUM(H16:H33)</f>
        <v>-2150935</v>
      </c>
      <c r="I34" s="15">
        <f>-SUM(I16:I33)</f>
        <v>-2082175</v>
      </c>
      <c r="J34" s="15">
        <f>-SUM(J16:J33)</f>
        <v>-2534186</v>
      </c>
      <c r="K34" s="15">
        <f>-SUM(K16:K33)</f>
        <v>-1855779</v>
      </c>
      <c r="L34" s="15">
        <f>-SUM(L16:L33)</f>
        <v>-2102456</v>
      </c>
      <c r="M34" s="15">
        <f>-SUM(M16:M33)</f>
        <v>-1970199</v>
      </c>
      <c r="N34" s="3"/>
      <c r="O34" s="15">
        <f>-SUM(O16:O33)</f>
        <v>-23144151.7</v>
      </c>
      <c r="P34" s="16"/>
      <c r="Q34" s="4"/>
      <c r="R34" s="3"/>
    </row>
    <row r="35" ht="8" customHeight="1">
      <c r="A35" s="3"/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3"/>
      <c r="O35" s="4"/>
      <c r="P35" s="4"/>
      <c r="Q35" s="4"/>
      <c r="R35" s="3"/>
    </row>
    <row r="36" ht="13.65" customHeight="1">
      <c r="A36" s="3"/>
      <c r="B36" t="s" s="17">
        <v>44</v>
      </c>
      <c r="C36" s="18">
        <f>C13+C34</f>
        <v>-30158</v>
      </c>
      <c r="D36" s="18">
        <f>D13+D34</f>
        <v>-720871</v>
      </c>
      <c r="E36" s="18">
        <f>E13+E34</f>
        <v>-22644</v>
      </c>
      <c r="F36" s="4">
        <f>F13+F34</f>
        <v>382311</v>
      </c>
      <c r="G36" s="4">
        <f>G13+G34</f>
        <v>769736</v>
      </c>
      <c r="H36" s="18">
        <f>H13+H34</f>
        <v>-415606</v>
      </c>
      <c r="I36" s="4">
        <f>I13+I34</f>
        <v>402265</v>
      </c>
      <c r="J36" s="18">
        <f>J13+J34</f>
        <v>-34631</v>
      </c>
      <c r="K36" s="4">
        <f>K13+K34</f>
        <v>311523</v>
      </c>
      <c r="L36" s="4">
        <f>L13+L34</f>
        <v>106662</v>
      </c>
      <c r="M36" s="18">
        <f>M13+M34</f>
        <v>-57035</v>
      </c>
      <c r="N36" s="3"/>
      <c r="O36" s="18">
        <f>O13+O34</f>
        <v>-265111.7</v>
      </c>
      <c r="P36" s="4"/>
      <c r="Q36" s="4"/>
      <c r="R36" s="3"/>
    </row>
    <row r="37" ht="8" customHeight="1">
      <c r="A37" s="19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3"/>
      <c r="O37" s="20"/>
      <c r="P37" s="4"/>
      <c r="Q37" s="4"/>
      <c r="R37" s="3"/>
    </row>
    <row r="38" ht="15.85" customHeight="1">
      <c r="A38" s="21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3"/>
      <c r="O38" s="23"/>
      <c r="P38" s="4"/>
      <c r="Q38" s="4"/>
      <c r="R38" s="3"/>
    </row>
    <row r="39" ht="15.35" customHeight="1">
      <c r="A39" t="s" s="10">
        <v>45</v>
      </c>
      <c r="B39" t="s" s="24">
        <v>14</v>
      </c>
      <c r="C39" s="25">
        <v>460332</v>
      </c>
      <c r="D39" s="25">
        <v>774980</v>
      </c>
      <c r="E39" s="25">
        <v>497488</v>
      </c>
      <c r="F39" s="25">
        <v>638166</v>
      </c>
      <c r="G39" s="25">
        <v>633685</v>
      </c>
      <c r="H39" s="25">
        <v>410328</v>
      </c>
      <c r="I39" s="25">
        <v>355407</v>
      </c>
      <c r="J39" s="25">
        <v>306486</v>
      </c>
      <c r="K39" s="25">
        <v>534018</v>
      </c>
      <c r="L39" s="25">
        <v>948459</v>
      </c>
      <c r="M39" s="25">
        <v>790442</v>
      </c>
      <c r="N39" s="26"/>
      <c r="O39" s="25">
        <f>SUM(C39:N39)+199393</f>
        <v>6549184</v>
      </c>
      <c r="P39" s="3"/>
      <c r="Q39" s="3"/>
      <c r="R39" s="3"/>
    </row>
    <row r="40" ht="15.35" customHeight="1">
      <c r="A40" s="27"/>
      <c r="B40" t="s" s="24">
        <v>24</v>
      </c>
      <c r="C40" s="28">
        <v>-484595</v>
      </c>
      <c r="D40" s="28">
        <v>-604151</v>
      </c>
      <c r="E40" s="28">
        <v>-575435</v>
      </c>
      <c r="F40" s="28">
        <v>-327907</v>
      </c>
      <c r="G40" s="28">
        <v>-464129</v>
      </c>
      <c r="H40" s="28">
        <v>-460866</v>
      </c>
      <c r="I40" s="28">
        <v>-390465</v>
      </c>
      <c r="J40" s="28">
        <v>-439350</v>
      </c>
      <c r="K40" s="28">
        <v>-402774</v>
      </c>
      <c r="L40" s="28">
        <v>-541806</v>
      </c>
      <c r="M40" s="28">
        <v>-824491</v>
      </c>
      <c r="N40" s="3"/>
      <c r="O40" s="28">
        <f>SUM(C40:N40)-880715</f>
        <v>-6396684</v>
      </c>
      <c r="P40" s="3"/>
      <c r="Q40" s="3"/>
      <c r="R40" s="3"/>
    </row>
    <row r="41" ht="15.35" customHeight="1">
      <c r="A41" s="27"/>
      <c r="B41" t="s" s="29">
        <v>44</v>
      </c>
      <c r="C41" s="30">
        <f>SUM(C39:C40)</f>
        <v>-24263</v>
      </c>
      <c r="D41" s="14">
        <f>SUM(D39:D40)</f>
        <v>170829</v>
      </c>
      <c r="E41" s="30">
        <f>SUM(E39:E40)</f>
        <v>-77947</v>
      </c>
      <c r="F41" s="14">
        <f>SUM(F39:F40)</f>
        <v>310259</v>
      </c>
      <c r="G41" s="14">
        <f>SUM(G39:G40)</f>
        <v>169556</v>
      </c>
      <c r="H41" s="30">
        <f>SUM(H39:H40)</f>
        <v>-50538</v>
      </c>
      <c r="I41" s="30">
        <f>SUM(I39:I40)</f>
        <v>-35058</v>
      </c>
      <c r="J41" s="30">
        <f>SUM(J39:J40)</f>
        <v>-132864</v>
      </c>
      <c r="K41" s="14">
        <f>SUM(K39:K40)</f>
        <v>131244</v>
      </c>
      <c r="L41" s="14">
        <f>SUM(L39:L40)</f>
        <v>406653</v>
      </c>
      <c r="M41" s="30">
        <f>SUM(M39:M40)</f>
        <v>-34049</v>
      </c>
      <c r="N41" s="3"/>
      <c r="O41" s="14">
        <f>SUM(O39:O40)</f>
        <v>152500</v>
      </c>
      <c r="P41" s="31"/>
      <c r="Q41" s="3"/>
      <c r="R41" s="3"/>
    </row>
    <row r="42" ht="8" customHeight="1">
      <c r="A42" s="19"/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"/>
      <c r="O42" s="33"/>
      <c r="P42" s="3"/>
      <c r="Q42" s="3"/>
      <c r="R42" s="3"/>
    </row>
    <row r="43" ht="15.85" customHeight="1">
      <c r="A43" s="21"/>
      <c r="B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"/>
      <c r="O43" s="23"/>
      <c r="P43" s="3"/>
      <c r="Q43" s="3"/>
      <c r="R43" s="3"/>
    </row>
    <row r="44" ht="15.35" customHeight="1">
      <c r="A44" t="s" s="10">
        <v>46</v>
      </c>
      <c r="B44" t="s" s="24">
        <v>14</v>
      </c>
      <c r="C44" s="25">
        <v>179697</v>
      </c>
      <c r="D44" s="25">
        <v>341213</v>
      </c>
      <c r="E44" s="25">
        <v>212659</v>
      </c>
      <c r="F44" s="25">
        <v>279042</v>
      </c>
      <c r="G44" s="25">
        <v>280459</v>
      </c>
      <c r="H44" s="25">
        <v>118300</v>
      </c>
      <c r="I44" s="25">
        <v>55173</v>
      </c>
      <c r="J44" s="25">
        <v>91370</v>
      </c>
      <c r="K44" s="25">
        <v>228882</v>
      </c>
      <c r="L44" s="25">
        <v>291063</v>
      </c>
      <c r="M44" s="25">
        <v>397186</v>
      </c>
      <c r="N44" s="26"/>
      <c r="O44" s="25">
        <f>SUM(C44:N44)+305208</f>
        <v>2780252</v>
      </c>
      <c r="P44" s="3"/>
      <c r="Q44" s="3"/>
      <c r="R44" s="3"/>
    </row>
    <row r="45" ht="13.65" customHeight="1">
      <c r="A45" s="3"/>
      <c r="B45" t="s" s="24">
        <v>24</v>
      </c>
      <c r="C45" s="28">
        <v>-205679</v>
      </c>
      <c r="D45" s="28">
        <v>-304779</v>
      </c>
      <c r="E45" s="28">
        <v>-266490</v>
      </c>
      <c r="F45" s="28">
        <v>-245975</v>
      </c>
      <c r="G45" s="28">
        <v>-235133</v>
      </c>
      <c r="H45" s="28">
        <v>-230742</v>
      </c>
      <c r="I45" s="28">
        <v>-280009</v>
      </c>
      <c r="J45" s="28">
        <v>-255190</v>
      </c>
      <c r="K45" s="28">
        <v>-231581</v>
      </c>
      <c r="L45" s="28">
        <v>-248193</v>
      </c>
      <c r="M45" s="28">
        <v>-230469</v>
      </c>
      <c r="N45" s="3"/>
      <c r="O45" s="28">
        <f>SUM(C45:N45)+263150</f>
        <v>-2471090</v>
      </c>
      <c r="P45" s="3"/>
      <c r="Q45" s="3"/>
      <c r="R45" s="3"/>
    </row>
    <row r="46" ht="13.65" customHeight="1">
      <c r="A46" s="3"/>
      <c r="B46" t="s" s="29">
        <v>44</v>
      </c>
      <c r="C46" s="30">
        <f>SUM(C44:C45)</f>
        <v>-25982</v>
      </c>
      <c r="D46" s="14">
        <f>SUM(D44:D45)</f>
        <v>36434</v>
      </c>
      <c r="E46" s="30">
        <f>SUM(E44:E45)</f>
        <v>-53831</v>
      </c>
      <c r="F46" s="14">
        <f>SUM(F44:F45)</f>
        <v>33067</v>
      </c>
      <c r="G46" s="14">
        <f>SUM(G44:G45)</f>
        <v>45326</v>
      </c>
      <c r="H46" s="30">
        <f>SUM(H44:H45)</f>
        <v>-112442</v>
      </c>
      <c r="I46" s="30">
        <f>SUM(I44:I45)</f>
        <v>-224836</v>
      </c>
      <c r="J46" s="30">
        <f>SUM(J44:J45)</f>
        <v>-163820</v>
      </c>
      <c r="K46" s="30">
        <f>SUM(K44:K45)</f>
        <v>-2699</v>
      </c>
      <c r="L46" s="14">
        <f>SUM(L44:L45)</f>
        <v>42870</v>
      </c>
      <c r="M46" s="14">
        <f>SUM(M44:M45)</f>
        <v>166717</v>
      </c>
      <c r="N46" s="3"/>
      <c r="O46" s="14">
        <f>SUM(O44:O45)</f>
        <v>309162</v>
      </c>
      <c r="P46" s="4"/>
      <c r="Q46" s="4"/>
      <c r="R46" s="3"/>
    </row>
    <row r="47" ht="8" customHeight="1">
      <c r="A47" s="35"/>
      <c r="B47" s="3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35"/>
      <c r="O47" s="28"/>
      <c r="P47" s="3"/>
      <c r="Q47" s="3"/>
      <c r="R47" s="3"/>
    </row>
    <row r="48" ht="13.0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40"/>
      <c r="O48" s="41"/>
      <c r="P48" s="42"/>
      <c r="Q48" s="3"/>
      <c r="R48" s="3"/>
    </row>
    <row r="49" ht="16.6" customHeight="1">
      <c r="A49" t="s" s="43">
        <v>47</v>
      </c>
      <c r="B49" t="s" s="44">
        <v>14</v>
      </c>
      <c r="C49" s="45">
        <f>C13+C39+C44</f>
        <v>1972554</v>
      </c>
      <c r="D49" s="45">
        <f>D13+D39+D44</f>
        <v>2891980</v>
      </c>
      <c r="E49" s="45">
        <f>E13+E39+E44</f>
        <v>2550853</v>
      </c>
      <c r="F49" s="45">
        <f>F13+F39+F44</f>
        <v>3265063</v>
      </c>
      <c r="G49" s="45">
        <f>G13+G39+G44</f>
        <v>3397240</v>
      </c>
      <c r="H49" s="45">
        <f>H13+H39+H44</f>
        <v>2263957</v>
      </c>
      <c r="I49" s="45">
        <f>I13+I39+I44</f>
        <v>2895020</v>
      </c>
      <c r="J49" s="45">
        <f>J13+J39+J44</f>
        <v>2897411</v>
      </c>
      <c r="K49" s="45">
        <f>K13+K39+K44</f>
        <v>2930202</v>
      </c>
      <c r="L49" s="45">
        <f>L13+L39+L44</f>
        <v>3448640</v>
      </c>
      <c r="M49" s="45">
        <f>M13+M39+M44</f>
        <v>3100792</v>
      </c>
      <c r="N49" s="46"/>
      <c r="O49" s="47">
        <f>O13+O39+O44</f>
        <v>32208476</v>
      </c>
      <c r="P49" s="48"/>
      <c r="Q49" s="4"/>
      <c r="R49" s="3"/>
    </row>
    <row r="50" ht="16.6" customHeight="1">
      <c r="A50" s="42"/>
      <c r="B50" t="s" s="44">
        <v>24</v>
      </c>
      <c r="C50" s="49">
        <f>C34+C40+C45</f>
        <v>-2052957</v>
      </c>
      <c r="D50" s="49">
        <f>D34+D40+D45</f>
        <v>-3405588</v>
      </c>
      <c r="E50" s="49">
        <f>E34+E40+E45</f>
        <v>-2705275</v>
      </c>
      <c r="F50" s="49">
        <f>F34+F40+F45</f>
        <v>-2539426</v>
      </c>
      <c r="G50" s="49">
        <f>G34+G40+G45</f>
        <v>-2412622</v>
      </c>
      <c r="H50" s="49">
        <f>H34+H40+H45</f>
        <v>-2842543</v>
      </c>
      <c r="I50" s="49">
        <f>I34+I40+I45</f>
        <v>-2752649</v>
      </c>
      <c r="J50" s="49">
        <f>J34+J40+J45</f>
        <v>-3228726</v>
      </c>
      <c r="K50" s="49">
        <f>K34+K40+K45</f>
        <v>-2490134</v>
      </c>
      <c r="L50" s="49">
        <f>L34+L40+L45</f>
        <v>-2892455</v>
      </c>
      <c r="M50" s="49">
        <f>M34+M40+M45</f>
        <v>-3025159</v>
      </c>
      <c r="N50" s="46"/>
      <c r="O50" s="50">
        <f>O34+O40+O45</f>
        <v>-32011925.7</v>
      </c>
      <c r="P50" s="48"/>
      <c r="Q50" s="4"/>
      <c r="R50" s="3"/>
    </row>
    <row r="51" ht="15.35" customHeight="1">
      <c r="A51" s="42"/>
      <c r="B51" t="s" s="29">
        <v>44</v>
      </c>
      <c r="C51" s="51">
        <f>SUM(C49:C50)</f>
        <v>-80403</v>
      </c>
      <c r="D51" s="51">
        <f>SUM(D49:D50)</f>
        <v>-513608</v>
      </c>
      <c r="E51" s="51">
        <f>SUM(E49:E50)</f>
        <v>-154422</v>
      </c>
      <c r="F51" s="52">
        <f>SUM(F49:F50)</f>
        <v>725637</v>
      </c>
      <c r="G51" s="52">
        <f>SUM(G49:G50)</f>
        <v>984618</v>
      </c>
      <c r="H51" s="51">
        <f>SUM(H49:H50)</f>
        <v>-578586</v>
      </c>
      <c r="I51" s="52">
        <f>SUM(I49:I50)</f>
        <v>142371</v>
      </c>
      <c r="J51" s="51">
        <f>SUM(J49:J50)</f>
        <v>-331315</v>
      </c>
      <c r="K51" s="52">
        <f>SUM(K49:K50)</f>
        <v>440068</v>
      </c>
      <c r="L51" s="52">
        <f>SUM(L49:L50)</f>
        <v>556185</v>
      </c>
      <c r="M51" s="52">
        <f>SUM(M49:M50)</f>
        <v>75633</v>
      </c>
      <c r="N51" s="26"/>
      <c r="O51" s="53">
        <f>SUM(O49:O50)</f>
        <v>196550.3</v>
      </c>
      <c r="P51" s="54"/>
      <c r="Q51" s="4"/>
      <c r="R51" s="3"/>
    </row>
    <row r="52" ht="13.05" customHeight="1">
      <c r="A52" s="55"/>
      <c r="B52" s="35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35"/>
      <c r="O52" s="56"/>
      <c r="P52" s="42"/>
      <c r="Q52" s="3"/>
      <c r="R52" s="3"/>
    </row>
  </sheetData>
  <mergeCells count="2">
    <mergeCell ref="A2:F2"/>
    <mergeCell ref="A1:O1"/>
  </mergeCells>
  <pageMargins left="0.25" right="0.25" top="0.25" bottom="0.2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