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xr:revisionPtr revIDLastSave="0" documentId="13_ncr:1_{12D62C19-EF07-48D2-ADB3-1D422CE0E6B7}" xr6:coauthVersionLast="47" xr6:coauthVersionMax="47" xr10:uidLastSave="{00000000-0000-0000-0000-000000000000}"/>
  <bookViews>
    <workbookView xWindow="-120" yWindow="-120" windowWidth="29040" windowHeight="15840" activeTab="1" xr2:uid="{00000000-000D-0000-FFFF-FFFF00000000}"/>
  </bookViews>
  <sheets>
    <sheet name="Start" sheetId="5" r:id="rId1"/>
    <sheet name="Family Calendar" sheetId="4" r:id="rId2"/>
  </sheets>
  <definedNames>
    <definedName name="AprSun1">DATE(CalendarYear,4,1)-WEEKDAY(DATE(CalendarYear,4,1))</definedName>
    <definedName name="AugSun1">DATE(CalendarYear,8,1)-WEEKDAY(DATE(CalendarYear,8,1))</definedName>
    <definedName name="CalendarYear">'Family Calendar'!$AE$3</definedName>
    <definedName name="DecSun1">DATE(CalendarYear,12,1)-WEEKDAY(DATE(CalendarYear,12,1))</definedName>
    <definedName name="FebSun1">DATE(CalendarYear,2,1)-WEEKDAY(DATE(CalendarYear,2,1))</definedName>
    <definedName name="ImportantDates">'Family Calendar'!$D$6:$G$14</definedName>
    <definedName name="JanSun1">DATE(CalendarYear,1,1)-WEEKDAY(DATE(CalendarYear,1,1))</definedName>
    <definedName name="JulSun1">DATE(CalendarYear,7,1)-WEEKDAY(DATE(CalendarYear,7,1))</definedName>
    <definedName name="JunSun1">DATE(CalendarYear,6,1)-WEEKDAY(DATE(CalendarYear,6,1))</definedName>
    <definedName name="MarSun1">DATE(CalendarYear,3,1)-WEEKDAY(DATE(CalendarYear,3,1))</definedName>
    <definedName name="MaySun1">DATE(CalendarYear,5,1)-WEEKDAY(DATE(CalendarYear,5,1))</definedName>
    <definedName name="NovSun1">DATE(CalendarYear,11,1)-WEEKDAY(DATE(CalendarYear,11,1))</definedName>
    <definedName name="OctSun1">DATE(CalendarYear,10,1)-WEEKDAY(DATE(CalendarYear,10,1))</definedName>
    <definedName name="_xlnm.Print_Area" localSheetId="1">'Family Calendar'!$B$1:$AK$44</definedName>
    <definedName name="SepSun1">DATE(CalendarYear,9,1)-WEEKDAY(DATE(CalendarYear,9,1))</definedName>
    <definedName name="ShowInstructionsText">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7" i="4" l="1"/>
  <c r="AJ43" i="4"/>
  <c r="AI43" i="4"/>
  <c r="AH43" i="4"/>
  <c r="AG43" i="4"/>
  <c r="AF43" i="4"/>
  <c r="AE43" i="4"/>
  <c r="AD43" i="4"/>
  <c r="AJ42" i="4"/>
  <c r="AI42" i="4"/>
  <c r="AH42" i="4"/>
  <c r="AG42" i="4"/>
  <c r="AF42" i="4"/>
  <c r="AE42" i="4"/>
  <c r="AD42" i="4"/>
  <c r="AJ41" i="4"/>
  <c r="AI41" i="4"/>
  <c r="AH41" i="4"/>
  <c r="AG41" i="4"/>
  <c r="AF41" i="4"/>
  <c r="AE41" i="4"/>
  <c r="AD41" i="4"/>
  <c r="AJ40" i="4"/>
  <c r="AI40" i="4"/>
  <c r="AH40" i="4"/>
  <c r="AG40" i="4"/>
  <c r="AF40" i="4"/>
  <c r="AE40" i="4"/>
  <c r="AD40" i="4"/>
  <c r="AJ39" i="4"/>
  <c r="AI39" i="4"/>
  <c r="AH39" i="4"/>
  <c r="AG39" i="4"/>
  <c r="AF39" i="4"/>
  <c r="AE39" i="4"/>
  <c r="AD39" i="4"/>
  <c r="AJ38" i="4"/>
  <c r="AI38" i="4"/>
  <c r="AH38" i="4"/>
  <c r="AG38" i="4"/>
  <c r="AF38" i="4"/>
  <c r="AE38" i="4"/>
  <c r="AD38" i="4"/>
  <c r="AA43" i="4"/>
  <c r="Z43" i="4"/>
  <c r="Y43" i="4"/>
  <c r="X43" i="4"/>
  <c r="W43" i="4"/>
  <c r="V43" i="4"/>
  <c r="U43" i="4"/>
  <c r="AA42" i="4"/>
  <c r="Z42" i="4"/>
  <c r="Y42" i="4"/>
  <c r="X42" i="4"/>
  <c r="W42" i="4"/>
  <c r="V42" i="4"/>
  <c r="U42" i="4"/>
  <c r="AA41" i="4"/>
  <c r="Z41" i="4"/>
  <c r="Y41" i="4"/>
  <c r="X41" i="4"/>
  <c r="W41" i="4"/>
  <c r="V41" i="4"/>
  <c r="U41" i="4"/>
  <c r="AA40" i="4"/>
  <c r="Z40" i="4"/>
  <c r="Y40" i="4"/>
  <c r="X40" i="4"/>
  <c r="W40" i="4"/>
  <c r="V40" i="4"/>
  <c r="U40" i="4"/>
  <c r="AA39" i="4"/>
  <c r="Z39" i="4"/>
  <c r="Y39" i="4"/>
  <c r="X39" i="4"/>
  <c r="W39" i="4"/>
  <c r="V39" i="4"/>
  <c r="U39" i="4"/>
  <c r="AA38" i="4"/>
  <c r="Z38" i="4"/>
  <c r="Y38" i="4"/>
  <c r="X38" i="4"/>
  <c r="W38" i="4"/>
  <c r="V38" i="4"/>
  <c r="U38" i="4"/>
  <c r="R43" i="4"/>
  <c r="Q43" i="4"/>
  <c r="P43" i="4"/>
  <c r="O43" i="4"/>
  <c r="N43" i="4"/>
  <c r="M43" i="4"/>
  <c r="L43" i="4"/>
  <c r="R42" i="4"/>
  <c r="Q42" i="4"/>
  <c r="P42" i="4"/>
  <c r="O42" i="4"/>
  <c r="N42" i="4"/>
  <c r="M42" i="4"/>
  <c r="L42" i="4"/>
  <c r="R41" i="4"/>
  <c r="Q41" i="4"/>
  <c r="P41" i="4"/>
  <c r="O41" i="4"/>
  <c r="N41" i="4"/>
  <c r="M41" i="4"/>
  <c r="L41" i="4"/>
  <c r="R40" i="4"/>
  <c r="Q40" i="4"/>
  <c r="P40" i="4"/>
  <c r="O40" i="4"/>
  <c r="N40" i="4"/>
  <c r="M40" i="4"/>
  <c r="L40" i="4"/>
  <c r="R39" i="4"/>
  <c r="Q39" i="4"/>
  <c r="P39" i="4"/>
  <c r="O39" i="4"/>
  <c r="N39" i="4"/>
  <c r="M39" i="4"/>
  <c r="L39" i="4"/>
  <c r="R38" i="4"/>
  <c r="Q38" i="4"/>
  <c r="P38" i="4"/>
  <c r="O38" i="4"/>
  <c r="N38" i="4"/>
  <c r="M38" i="4"/>
  <c r="L38" i="4"/>
  <c r="I43" i="4"/>
  <c r="H43" i="4"/>
  <c r="G43" i="4"/>
  <c r="F43" i="4"/>
  <c r="E43" i="4"/>
  <c r="D43" i="4"/>
  <c r="C43" i="4"/>
  <c r="I42" i="4"/>
  <c r="H42" i="4"/>
  <c r="G42" i="4"/>
  <c r="F42" i="4"/>
  <c r="E42" i="4"/>
  <c r="D42" i="4"/>
  <c r="C42" i="4"/>
  <c r="I41" i="4"/>
  <c r="H41" i="4"/>
  <c r="G41" i="4"/>
  <c r="F41" i="4"/>
  <c r="E41" i="4"/>
  <c r="D41" i="4"/>
  <c r="C41" i="4"/>
  <c r="I40" i="4"/>
  <c r="H40" i="4"/>
  <c r="G40" i="4"/>
  <c r="F40" i="4"/>
  <c r="E40" i="4"/>
  <c r="D40" i="4"/>
  <c r="C40" i="4"/>
  <c r="I39" i="4"/>
  <c r="H39" i="4"/>
  <c r="G39" i="4"/>
  <c r="F39" i="4"/>
  <c r="E39" i="4"/>
  <c r="D39" i="4"/>
  <c r="C39" i="4"/>
  <c r="I38" i="4"/>
  <c r="H38" i="4"/>
  <c r="G38" i="4"/>
  <c r="F38" i="4"/>
  <c r="E38" i="4"/>
  <c r="D38" i="4"/>
  <c r="C38" i="4"/>
  <c r="AJ34" i="4"/>
  <c r="AI34" i="4"/>
  <c r="AH34" i="4"/>
  <c r="AG34" i="4"/>
  <c r="AF34" i="4"/>
  <c r="AE34" i="4"/>
  <c r="AD34" i="4"/>
  <c r="AJ33" i="4"/>
  <c r="AI33" i="4"/>
  <c r="AH33" i="4"/>
  <c r="AG33" i="4"/>
  <c r="AF33" i="4"/>
  <c r="AE33" i="4"/>
  <c r="AD33" i="4"/>
  <c r="AJ32" i="4"/>
  <c r="AI32" i="4"/>
  <c r="AH32" i="4"/>
  <c r="AG32" i="4"/>
  <c r="AF32" i="4"/>
  <c r="AE32" i="4"/>
  <c r="AD32" i="4"/>
  <c r="AJ31" i="4"/>
  <c r="AI31" i="4"/>
  <c r="AH31" i="4"/>
  <c r="AG31" i="4"/>
  <c r="AF31" i="4"/>
  <c r="AE31" i="4"/>
  <c r="AD31" i="4"/>
  <c r="AJ30" i="4"/>
  <c r="AI30" i="4"/>
  <c r="AH30" i="4"/>
  <c r="AG30" i="4"/>
  <c r="AF30" i="4"/>
  <c r="AE30" i="4"/>
  <c r="AD30" i="4"/>
  <c r="AJ29" i="4"/>
  <c r="AI29" i="4"/>
  <c r="AH29" i="4"/>
  <c r="AG29" i="4"/>
  <c r="AF29" i="4"/>
  <c r="AE29" i="4"/>
  <c r="AD29" i="4"/>
  <c r="AA34" i="4"/>
  <c r="Z34" i="4"/>
  <c r="Y34" i="4"/>
  <c r="X34" i="4"/>
  <c r="W34" i="4"/>
  <c r="V34" i="4"/>
  <c r="U34" i="4"/>
  <c r="AA33" i="4"/>
  <c r="Z33" i="4"/>
  <c r="Y33" i="4"/>
  <c r="X33" i="4"/>
  <c r="W33" i="4"/>
  <c r="V33" i="4"/>
  <c r="U33" i="4"/>
  <c r="AA32" i="4"/>
  <c r="Z32" i="4"/>
  <c r="Y32" i="4"/>
  <c r="X32" i="4"/>
  <c r="W32" i="4"/>
  <c r="V32" i="4"/>
  <c r="U32" i="4"/>
  <c r="AA31" i="4"/>
  <c r="Z31" i="4"/>
  <c r="Y31" i="4"/>
  <c r="X31" i="4"/>
  <c r="W31" i="4"/>
  <c r="V31" i="4"/>
  <c r="U31" i="4"/>
  <c r="AA30" i="4"/>
  <c r="Z30" i="4"/>
  <c r="Y30" i="4"/>
  <c r="X30" i="4"/>
  <c r="W30" i="4"/>
  <c r="V30" i="4"/>
  <c r="U30" i="4"/>
  <c r="AA29" i="4"/>
  <c r="Z29" i="4"/>
  <c r="Y29" i="4"/>
  <c r="X29" i="4"/>
  <c r="W29" i="4"/>
  <c r="V29" i="4"/>
  <c r="U29" i="4"/>
  <c r="R34" i="4"/>
  <c r="Q34" i="4"/>
  <c r="P34" i="4"/>
  <c r="O34" i="4"/>
  <c r="N34" i="4"/>
  <c r="M34" i="4"/>
  <c r="L34" i="4"/>
  <c r="R33" i="4"/>
  <c r="Q33" i="4"/>
  <c r="P33" i="4"/>
  <c r="O33" i="4"/>
  <c r="N33" i="4"/>
  <c r="M33" i="4"/>
  <c r="L33" i="4"/>
  <c r="R32" i="4"/>
  <c r="Q32" i="4"/>
  <c r="P32" i="4"/>
  <c r="O32" i="4"/>
  <c r="N32" i="4"/>
  <c r="M32" i="4"/>
  <c r="L32" i="4"/>
  <c r="R31" i="4"/>
  <c r="Q31" i="4"/>
  <c r="P31" i="4"/>
  <c r="O31" i="4"/>
  <c r="N31" i="4"/>
  <c r="M31" i="4"/>
  <c r="L31" i="4"/>
  <c r="R30" i="4"/>
  <c r="Q30" i="4"/>
  <c r="P30" i="4"/>
  <c r="O30" i="4"/>
  <c r="N30" i="4"/>
  <c r="M30" i="4"/>
  <c r="L30" i="4"/>
  <c r="R29" i="4"/>
  <c r="Q29" i="4"/>
  <c r="P29" i="4"/>
  <c r="O29" i="4"/>
  <c r="N29" i="4"/>
  <c r="M29" i="4"/>
  <c r="L29" i="4"/>
  <c r="I34" i="4"/>
  <c r="H34" i="4"/>
  <c r="G34" i="4"/>
  <c r="F34" i="4"/>
  <c r="E34" i="4"/>
  <c r="D34" i="4"/>
  <c r="C34" i="4"/>
  <c r="I33" i="4"/>
  <c r="H33" i="4"/>
  <c r="G33" i="4"/>
  <c r="F33" i="4"/>
  <c r="E33" i="4"/>
  <c r="D33" i="4"/>
  <c r="C33" i="4"/>
  <c r="I32" i="4"/>
  <c r="H32" i="4"/>
  <c r="G32" i="4"/>
  <c r="F32" i="4"/>
  <c r="E32" i="4"/>
  <c r="D32" i="4"/>
  <c r="C32" i="4"/>
  <c r="I31" i="4"/>
  <c r="H31" i="4"/>
  <c r="G31" i="4"/>
  <c r="F31" i="4"/>
  <c r="E31" i="4"/>
  <c r="D31" i="4"/>
  <c r="C31" i="4"/>
  <c r="I30" i="4"/>
  <c r="H30" i="4"/>
  <c r="G30" i="4"/>
  <c r="F30" i="4"/>
  <c r="E30" i="4"/>
  <c r="D30" i="4"/>
  <c r="C30" i="4"/>
  <c r="I29" i="4"/>
  <c r="H29" i="4"/>
  <c r="G29" i="4"/>
  <c r="F29" i="4"/>
  <c r="E29" i="4"/>
  <c r="D29" i="4"/>
  <c r="C29" i="4"/>
  <c r="AJ25" i="4"/>
  <c r="AI25" i="4"/>
  <c r="AH25" i="4"/>
  <c r="AG25" i="4"/>
  <c r="AF25" i="4"/>
  <c r="AE25" i="4"/>
  <c r="AD25" i="4"/>
  <c r="AJ24" i="4"/>
  <c r="AI24" i="4"/>
  <c r="AH24" i="4"/>
  <c r="AG24" i="4"/>
  <c r="AF24" i="4"/>
  <c r="AE24" i="4"/>
  <c r="AD24" i="4"/>
  <c r="AJ23" i="4"/>
  <c r="AI23" i="4"/>
  <c r="AH23" i="4"/>
  <c r="AG23" i="4"/>
  <c r="AF23" i="4"/>
  <c r="AE23" i="4"/>
  <c r="AD23" i="4"/>
  <c r="AJ22" i="4"/>
  <c r="AI22" i="4"/>
  <c r="AH22" i="4"/>
  <c r="AG22" i="4"/>
  <c r="AF22" i="4"/>
  <c r="AE22" i="4"/>
  <c r="AD22" i="4"/>
  <c r="AJ21" i="4"/>
  <c r="AI21" i="4"/>
  <c r="AH21" i="4"/>
  <c r="AG21" i="4"/>
  <c r="AF21" i="4"/>
  <c r="AE21" i="4"/>
  <c r="AD21" i="4"/>
  <c r="AJ20" i="4"/>
  <c r="AI20" i="4"/>
  <c r="AH20" i="4"/>
  <c r="AG20" i="4"/>
  <c r="AF20" i="4"/>
  <c r="AE20" i="4"/>
  <c r="AD20" i="4"/>
  <c r="AA25" i="4"/>
  <c r="Z25" i="4"/>
  <c r="Y25" i="4"/>
  <c r="X25" i="4"/>
  <c r="W25" i="4"/>
  <c r="V25" i="4"/>
  <c r="U25" i="4"/>
  <c r="AA24" i="4"/>
  <c r="Z24" i="4"/>
  <c r="Y24" i="4"/>
  <c r="X24" i="4"/>
  <c r="W24" i="4"/>
  <c r="V24" i="4"/>
  <c r="U24" i="4"/>
  <c r="AA23" i="4"/>
  <c r="Z23" i="4"/>
  <c r="Y23" i="4"/>
  <c r="X23" i="4"/>
  <c r="W23" i="4"/>
  <c r="V23" i="4"/>
  <c r="U23" i="4"/>
  <c r="AA22" i="4"/>
  <c r="Z22" i="4"/>
  <c r="Y22" i="4"/>
  <c r="X22" i="4"/>
  <c r="W22" i="4"/>
  <c r="V22" i="4"/>
  <c r="U22" i="4"/>
  <c r="AA21" i="4"/>
  <c r="Z21" i="4"/>
  <c r="Y21" i="4"/>
  <c r="X21" i="4"/>
  <c r="W21" i="4"/>
  <c r="V21" i="4"/>
  <c r="U21" i="4"/>
  <c r="AA20" i="4"/>
  <c r="Z20" i="4"/>
  <c r="Y20" i="4"/>
  <c r="X20" i="4"/>
  <c r="W20" i="4"/>
  <c r="V20" i="4"/>
  <c r="U20" i="4"/>
  <c r="R25" i="4"/>
  <c r="Q25" i="4"/>
  <c r="P25" i="4"/>
  <c r="O25" i="4"/>
  <c r="N25" i="4"/>
  <c r="M25" i="4"/>
  <c r="L25" i="4"/>
  <c r="R24" i="4"/>
  <c r="Q24" i="4"/>
  <c r="P24" i="4"/>
  <c r="O24" i="4"/>
  <c r="N24" i="4"/>
  <c r="M24" i="4"/>
  <c r="L24" i="4"/>
  <c r="R23" i="4"/>
  <c r="Q23" i="4"/>
  <c r="P23" i="4"/>
  <c r="O23" i="4"/>
  <c r="N23" i="4"/>
  <c r="M23" i="4"/>
  <c r="L23" i="4"/>
  <c r="R22" i="4"/>
  <c r="Q22" i="4"/>
  <c r="P22" i="4"/>
  <c r="O22" i="4"/>
  <c r="N22" i="4"/>
  <c r="M22" i="4"/>
  <c r="L22" i="4"/>
  <c r="R21" i="4"/>
  <c r="Q21" i="4"/>
  <c r="P21" i="4"/>
  <c r="O21" i="4"/>
  <c r="N21" i="4"/>
  <c r="M21" i="4"/>
  <c r="L21" i="4"/>
  <c r="R20" i="4"/>
  <c r="Q20" i="4"/>
  <c r="P20" i="4"/>
  <c r="O20" i="4"/>
  <c r="N20" i="4"/>
  <c r="M20" i="4"/>
  <c r="L20" i="4"/>
  <c r="I25" i="4"/>
  <c r="H25" i="4"/>
  <c r="G25" i="4"/>
  <c r="F25" i="4"/>
  <c r="E25" i="4"/>
  <c r="D25" i="4"/>
  <c r="C25" i="4"/>
  <c r="I24" i="4"/>
  <c r="H24" i="4"/>
  <c r="G24" i="4"/>
  <c r="F24" i="4"/>
  <c r="E24" i="4"/>
  <c r="D24" i="4"/>
  <c r="C24" i="4"/>
  <c r="I23" i="4"/>
  <c r="H23" i="4"/>
  <c r="G23" i="4"/>
  <c r="F23" i="4"/>
  <c r="E23" i="4"/>
  <c r="D23" i="4"/>
  <c r="C23" i="4"/>
  <c r="I22" i="4"/>
  <c r="H22" i="4"/>
  <c r="G22" i="4"/>
  <c r="F22" i="4"/>
  <c r="E22" i="4"/>
  <c r="D22" i="4"/>
  <c r="C22" i="4"/>
  <c r="I21" i="4"/>
  <c r="H21" i="4"/>
  <c r="G21" i="4"/>
  <c r="F21" i="4"/>
  <c r="E21" i="4"/>
  <c r="D21" i="4"/>
  <c r="C21" i="4"/>
  <c r="I20" i="4"/>
  <c r="H20" i="4"/>
  <c r="G20" i="4"/>
  <c r="F20" i="4"/>
  <c r="E20" i="4"/>
  <c r="D20" i="4"/>
  <c r="C20" i="4"/>
  <c r="AD36" i="4"/>
  <c r="U36" i="4"/>
  <c r="L36" i="4"/>
  <c r="C36" i="4"/>
  <c r="AD27" i="4"/>
  <c r="U27" i="4"/>
  <c r="C27" i="4"/>
  <c r="AD18" i="4"/>
  <c r="U18" i="4"/>
  <c r="L18" i="4"/>
  <c r="C18" i="4"/>
</calcChain>
</file>

<file path=xl/sharedStrings.xml><?xml version="1.0" encoding="utf-8"?>
<sst xmlns="http://schemas.openxmlformats.org/spreadsheetml/2006/main" count="112" uniqueCount="31">
  <si>
    <t>New Year's Day</t>
  </si>
  <si>
    <t>Important Dates</t>
  </si>
  <si>
    <t>Su</t>
  </si>
  <si>
    <t>Mo</t>
  </si>
  <si>
    <t>We</t>
  </si>
  <si>
    <t>Tu</t>
  </si>
  <si>
    <t>Th</t>
  </si>
  <si>
    <t>Fr</t>
  </si>
  <si>
    <t>Sa</t>
  </si>
  <si>
    <t>ABOUT THIS TEMPLATE</t>
  </si>
  <si>
    <t>Keep track of important dates and enter notes in this Family Calendar.</t>
  </si>
  <si>
    <t>Customize calendar title and select year.</t>
  </si>
  <si>
    <t>Each month calendar is auto updated.</t>
  </si>
  <si>
    <t>Note: </t>
  </si>
  <si>
    <t>Tip: Use spinner to change the calendar year is in this cell.</t>
  </si>
  <si>
    <t>To learn more about tables, press SHIFT and then F10 within a table, select the TABLE option, and then select ALTERNATIVE TEXT</t>
  </si>
  <si>
    <t>Additional instructions have been provided in column A in FAMILY CALENDAR worksheet. This text has been intentionally hidden. To remove text, select column A, then select DELETE. To show/hide text, select  additional instructions text option below.</t>
  </si>
  <si>
    <t>FASE</t>
  </si>
  <si>
    <t>Ruckus Kids Preschool / Childcare</t>
  </si>
  <si>
    <t>Teacher Training Day (Closed)</t>
  </si>
  <si>
    <t>Memorial Day Closure (Friday)</t>
  </si>
  <si>
    <t>Memorial Day Closure (Monday)</t>
  </si>
  <si>
    <t>Summer Closure (M-F)</t>
  </si>
  <si>
    <t>Labor Day (Closure)</t>
  </si>
  <si>
    <t>Halloween (Close at 4:00pm)</t>
  </si>
  <si>
    <t>Thanksgiving Closure</t>
  </si>
  <si>
    <t>Holiday Closure</t>
  </si>
  <si>
    <t>Spring Closure</t>
  </si>
  <si>
    <t>Independence Day</t>
  </si>
  <si>
    <t>Summer Session 1: 3 weeks</t>
  </si>
  <si>
    <t>Summer Session 2: 3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</si>
</sst>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numFmt numFmtId="166" formatCode=";;;"/>
  </numFmts>
  <fonts count="29" x14ac:knownFonts="1">
    <font>
      <sz val="10"/>
      <color theme="1"/>
      <name val="Calibri"/>
      <family val="2"/>
      <scheme val="minor"/>
    </font>
    <font>
      <sz val="11"/>
      <color theme="1"/>
      <name val="Calibri"/>
      <family val="2"/>
      <scheme val="minor"/>
    </font>
    <font>
      <sz val="11"/>
      <color theme="1"/>
      <name val="Calibri"/>
      <family val="2"/>
      <scheme val="minor"/>
    </font>
    <font>
      <b/>
      <sz val="12"/>
      <color theme="0"/>
      <name val="Cambria"/>
      <family val="4"/>
      <scheme val="major"/>
    </font>
    <font>
      <sz val="11"/>
      <color theme="1"/>
      <name val="Cambria"/>
      <family val="4"/>
      <scheme val="major"/>
    </font>
    <font>
      <sz val="11"/>
      <color rgb="FFFFFF00"/>
      <name val="Cambria"/>
      <family val="4"/>
      <scheme val="major"/>
    </font>
    <font>
      <sz val="10"/>
      <color rgb="FFFFFF00"/>
      <name val="Cambria"/>
      <family val="4"/>
      <scheme val="major"/>
    </font>
    <font>
      <sz val="10"/>
      <color theme="4"/>
      <name val="Cambria"/>
      <family val="4"/>
      <scheme val="major"/>
    </font>
    <font>
      <b/>
      <sz val="12"/>
      <color theme="1"/>
      <name val="Cambria"/>
      <family val="2"/>
      <scheme val="major"/>
    </font>
    <font>
      <sz val="9"/>
      <color theme="1"/>
      <name val="Calibri"/>
      <family val="2"/>
      <scheme val="minor"/>
    </font>
    <font>
      <sz val="10"/>
      <color theme="4"/>
      <name val="Calibri"/>
      <family val="2"/>
      <scheme val="minor"/>
    </font>
    <font>
      <sz val="11"/>
      <color theme="4"/>
      <name val="Cambria"/>
      <family val="4"/>
      <scheme val="major"/>
    </font>
    <font>
      <b/>
      <sz val="11.5"/>
      <color theme="1"/>
      <name val="Cambria"/>
      <family val="2"/>
      <scheme val="major"/>
    </font>
    <font>
      <b/>
      <sz val="11.5"/>
      <color theme="0" tint="-0.249977111117893"/>
      <name val="Calibri"/>
      <family val="2"/>
      <scheme val="minor"/>
    </font>
    <font>
      <b/>
      <sz val="12"/>
      <color theme="0"/>
      <name val="Cambria"/>
      <family val="1"/>
      <scheme val="major"/>
    </font>
    <font>
      <b/>
      <sz val="28"/>
      <color theme="0"/>
      <name val="Cambria"/>
      <family val="1"/>
      <scheme val="major"/>
    </font>
    <font>
      <sz val="10"/>
      <color theme="0"/>
      <name val="Calibri"/>
      <family val="2"/>
      <scheme val="minor"/>
    </font>
    <font>
      <sz val="11"/>
      <color theme="0"/>
      <name val="Cambria"/>
      <family val="4"/>
      <scheme val="major"/>
    </font>
    <font>
      <sz val="12"/>
      <color theme="0"/>
      <name val="Cambria"/>
      <family val="1"/>
      <scheme val="major"/>
    </font>
    <font>
      <sz val="12"/>
      <color theme="0"/>
      <name val="Cambria"/>
      <family val="4"/>
      <scheme val="major"/>
    </font>
    <font>
      <sz val="12"/>
      <color theme="0"/>
      <name val="Calibri"/>
      <family val="2"/>
      <scheme val="minor"/>
    </font>
    <font>
      <sz val="11"/>
      <name val="Calibri"/>
      <family val="2"/>
      <scheme val="minor"/>
    </font>
    <font>
      <b/>
      <sz val="11.5"/>
      <color theme="1" tint="0.34998626667073579"/>
      <name val="Calibri"/>
      <family val="2"/>
      <scheme val="minor"/>
    </font>
    <font>
      <b/>
      <sz val="13"/>
      <color theme="3"/>
      <name val="Calibri"/>
      <family val="2"/>
      <scheme val="minor"/>
    </font>
    <font>
      <b/>
      <sz val="13"/>
      <color theme="3" tint="-0.249977111117893"/>
      <name val="Calibri"/>
      <family val="2"/>
      <scheme val="minor"/>
    </font>
    <font>
      <b/>
      <sz val="11"/>
      <color theme="1"/>
      <name val="Calibri"/>
      <family val="2"/>
      <scheme val="minor"/>
    </font>
    <font>
      <sz val="11"/>
      <name val="Calibri"/>
      <family val="2"/>
    </font>
    <font>
      <sz val="11"/>
      <color theme="0"/>
      <name val="Calibri"/>
      <family val="2"/>
      <scheme val="minor"/>
    </font>
    <font>
      <b/>
      <sz val="22"/>
      <color theme="0"/>
      <name val="Cambria"/>
      <family val="1"/>
      <scheme val="major"/>
    </font>
  </fonts>
  <fills count="8">
    <fill>
      <patternFill patternType="none"/>
    </fill>
    <fill>
      <patternFill patternType="gray125"/>
    </fill>
    <fill>
      <patternFill patternType="solid">
        <fgColor theme="1" tint="0.14999847407452621"/>
        <bgColor indexed="64"/>
      </patternFill>
    </fill>
    <fill>
      <patternFill patternType="solid">
        <fgColor theme="4"/>
        <bgColor indexed="64"/>
      </patternFill>
    </fill>
    <fill>
      <patternFill patternType="solid">
        <fgColor rgb="FFFFFF00"/>
        <bgColor indexed="64"/>
      </patternFill>
    </fill>
    <fill>
      <patternFill patternType="solid">
        <fgColor theme="9"/>
        <bgColor indexed="64"/>
      </patternFill>
    </fill>
    <fill>
      <patternFill patternType="solid">
        <fgColor theme="6" tint="-0.249977111117893"/>
        <bgColor indexed="64"/>
      </patternFill>
    </fill>
    <fill>
      <patternFill patternType="solid">
        <fgColor theme="7" tint="0.59999389629810485"/>
        <bgColor indexed="64"/>
      </patternFill>
    </fill>
  </fills>
  <borders count="3">
    <border>
      <left/>
      <right/>
      <top/>
      <bottom/>
      <diagonal/>
    </border>
    <border>
      <left/>
      <right style="thin">
        <color theme="0" tint="-0.14996795556505021"/>
      </right>
      <top/>
      <bottom/>
      <diagonal/>
    </border>
    <border>
      <left/>
      <right/>
      <top/>
      <bottom style="thick">
        <color theme="4" tint="0.499984740745262"/>
      </bottom>
      <diagonal/>
    </border>
  </borders>
  <cellStyleXfs count="3">
    <xf numFmtId="0" fontId="0" fillId="0" borderId="0"/>
    <xf numFmtId="0" fontId="21" fillId="0" borderId="0"/>
    <xf numFmtId="0" fontId="23" fillId="0" borderId="2" applyNumberFormat="0" applyFill="0" applyAlignment="0" applyProtection="0"/>
  </cellStyleXfs>
  <cellXfs count="52">
    <xf numFmtId="0" fontId="0" fillId="0" borderId="0" xfId="0"/>
    <xf numFmtId="0" fontId="8" fillId="0" borderId="0" xfId="0" applyFont="1"/>
    <xf numFmtId="0" fontId="0" fillId="0" borderId="0" xfId="0" applyAlignment="1">
      <alignment horizontal="center"/>
    </xf>
    <xf numFmtId="164" fontId="0" fillId="0" borderId="0" xfId="0" applyNumberFormat="1" applyAlignment="1">
      <alignment horizontal="center"/>
    </xf>
    <xf numFmtId="164" fontId="0" fillId="0" borderId="0" xfId="0" applyNumberFormat="1"/>
    <xf numFmtId="0" fontId="9" fillId="0" borderId="0" xfId="0" applyFont="1"/>
    <xf numFmtId="0" fontId="3" fillId="2" borderId="0" xfId="0" applyFont="1" applyFill="1" applyAlignment="1">
      <alignment horizontal="left" indent="1"/>
    </xf>
    <xf numFmtId="0" fontId="10" fillId="2" borderId="0" xfId="0" applyFont="1" applyFill="1"/>
    <xf numFmtId="0" fontId="11" fillId="2" borderId="0" xfId="0" applyFont="1" applyFill="1"/>
    <xf numFmtId="0" fontId="7" fillId="2" borderId="0" xfId="0" applyFont="1" applyFill="1"/>
    <xf numFmtId="0" fontId="8" fillId="0" borderId="1" xfId="0" applyFont="1" applyBorder="1"/>
    <xf numFmtId="0" fontId="13" fillId="0" borderId="1" xfId="0" applyFont="1" applyBorder="1" applyAlignment="1">
      <alignment horizontal="center"/>
    </xf>
    <xf numFmtId="164" fontId="0" fillId="0" borderId="1" xfId="0" applyNumberFormat="1" applyBorder="1" applyAlignment="1">
      <alignment horizontal="center"/>
    </xf>
    <xf numFmtId="0" fontId="0" fillId="0" borderId="1" xfId="0" applyBorder="1"/>
    <xf numFmtId="0" fontId="4" fillId="0" borderId="0" xfId="0" applyFont="1"/>
    <xf numFmtId="0" fontId="7" fillId="0" borderId="0" xfId="0" applyFont="1"/>
    <xf numFmtId="0" fontId="6" fillId="0" borderId="0" xfId="0" applyFont="1"/>
    <xf numFmtId="0" fontId="5" fillId="0" borderId="0" xfId="0" applyFont="1"/>
    <xf numFmtId="0" fontId="14" fillId="2" borderId="0" xfId="0" applyFont="1" applyFill="1"/>
    <xf numFmtId="0" fontId="16" fillId="2" borderId="0" xfId="0" applyFont="1" applyFill="1"/>
    <xf numFmtId="0" fontId="17" fillId="2" borderId="0" xfId="0" applyFont="1" applyFill="1"/>
    <xf numFmtId="0" fontId="18" fillId="2" borderId="0" xfId="0" applyFont="1" applyFill="1" applyAlignment="1">
      <alignment horizontal="left" indent="1"/>
    </xf>
    <xf numFmtId="0" fontId="19" fillId="2" borderId="0" xfId="0" applyFont="1" applyFill="1" applyAlignment="1">
      <alignment horizontal="left" indent="1"/>
    </xf>
    <xf numFmtId="0" fontId="19" fillId="2" borderId="0" xfId="0" applyFont="1" applyFill="1"/>
    <xf numFmtId="0" fontId="20" fillId="2" borderId="0" xfId="0" applyFont="1" applyFill="1"/>
    <xf numFmtId="0" fontId="22" fillId="0" borderId="0" xfId="0" applyFont="1" applyAlignment="1">
      <alignment horizontal="center"/>
    </xf>
    <xf numFmtId="0" fontId="24" fillId="3" borderId="2" xfId="2" applyFont="1" applyFill="1" applyAlignment="1">
      <alignment horizontal="center"/>
    </xf>
    <xf numFmtId="0" fontId="0" fillId="0" borderId="0" xfId="0" applyAlignment="1">
      <alignment vertical="center"/>
    </xf>
    <xf numFmtId="0" fontId="2" fillId="0" borderId="0" xfId="0" applyFont="1" applyAlignment="1">
      <alignment vertical="center" wrapText="1"/>
    </xf>
    <xf numFmtId="0" fontId="25" fillId="0" borderId="0" xfId="0" applyFont="1" applyAlignment="1">
      <alignment vertical="center" wrapText="1"/>
    </xf>
    <xf numFmtId="0" fontId="0" fillId="0" borderId="0" xfId="0" applyAlignment="1">
      <alignment wrapText="1"/>
    </xf>
    <xf numFmtId="0" fontId="17" fillId="2" borderId="0" xfId="0" applyFont="1" applyFill="1" applyAlignment="1">
      <alignment wrapText="1"/>
    </xf>
    <xf numFmtId="0" fontId="16" fillId="2" borderId="0" xfId="0" applyFont="1" applyFill="1" applyAlignment="1">
      <alignment wrapText="1"/>
    </xf>
    <xf numFmtId="0" fontId="26" fillId="0" borderId="0" xfId="0" applyFont="1" applyAlignment="1">
      <alignment vertical="center" wrapText="1"/>
    </xf>
    <xf numFmtId="0" fontId="1" fillId="0" borderId="0" xfId="0" applyFont="1" applyAlignment="1">
      <alignment vertical="center" wrapText="1"/>
    </xf>
    <xf numFmtId="0" fontId="16" fillId="0" borderId="0" xfId="0" applyFont="1"/>
    <xf numFmtId="0" fontId="27" fillId="0" borderId="0" xfId="0" applyFont="1" applyAlignment="1">
      <alignment vertical="center"/>
    </xf>
    <xf numFmtId="0" fontId="27" fillId="0" borderId="0" xfId="0" applyFont="1" applyAlignment="1">
      <alignment vertical="center" wrapText="1"/>
    </xf>
    <xf numFmtId="0" fontId="3" fillId="2" borderId="0" xfId="0" applyFont="1" applyFill="1" applyAlignment="1">
      <alignment horizontal="left"/>
    </xf>
    <xf numFmtId="164" fontId="0" fillId="4" borderId="0" xfId="0" applyNumberFormat="1" applyFill="1" applyAlignment="1">
      <alignment horizontal="center"/>
    </xf>
    <xf numFmtId="164" fontId="0" fillId="5" borderId="0" xfId="0" applyNumberFormat="1" applyFill="1" applyAlignment="1">
      <alignment horizontal="center"/>
    </xf>
    <xf numFmtId="164" fontId="0" fillId="3" borderId="0" xfId="0" applyNumberFormat="1" applyFill="1" applyAlignment="1">
      <alignment horizontal="center"/>
    </xf>
    <xf numFmtId="166" fontId="0" fillId="0" borderId="0" xfId="0" applyNumberFormat="1" applyAlignment="1">
      <alignment horizontal="center" wrapText="1"/>
    </xf>
    <xf numFmtId="0" fontId="28" fillId="2" borderId="0" xfId="0" applyFont="1" applyFill="1" applyAlignment="1">
      <alignment horizontal="left" wrapText="1"/>
    </xf>
    <xf numFmtId="0" fontId="15" fillId="2" borderId="0" xfId="0" applyFont="1" applyFill="1" applyAlignment="1">
      <alignment horizontal="right" wrapText="1"/>
    </xf>
    <xf numFmtId="0" fontId="7" fillId="2" borderId="0" xfId="0" applyFont="1" applyFill="1"/>
    <xf numFmtId="14" fontId="7" fillId="2" borderId="0" xfId="0" applyNumberFormat="1" applyFont="1" applyFill="1" applyAlignment="1">
      <alignment horizontal="right" indent="1"/>
    </xf>
    <xf numFmtId="0" fontId="7" fillId="0" borderId="0" xfId="0" applyFont="1"/>
    <xf numFmtId="165" fontId="12" fillId="0" borderId="0" xfId="0" applyNumberFormat="1" applyFont="1" applyAlignment="1">
      <alignment horizontal="left"/>
    </xf>
    <xf numFmtId="164" fontId="0" fillId="6" borderId="0" xfId="0" applyNumberFormat="1" applyFill="1" applyAlignment="1">
      <alignment horizontal="center"/>
    </xf>
    <xf numFmtId="164" fontId="0" fillId="7" borderId="0" xfId="0" applyNumberFormat="1" applyFill="1" applyAlignment="1">
      <alignment horizontal="center"/>
    </xf>
    <xf numFmtId="164" fontId="0" fillId="7" borderId="0" xfId="0" applyNumberFormat="1" applyFont="1" applyFill="1" applyAlignment="1">
      <alignment horizontal="center"/>
    </xf>
  </cellXfs>
  <cellStyles count="3">
    <cellStyle name="Heading 2" xfId="2" builtinId="17"/>
    <cellStyle name="Normal" xfId="0" builtinId="0" customBuiltin="1"/>
    <cellStyle name="Normal 2" xfId="1" xr:uid="{00000000-0005-0000-0000-000001000000}"/>
  </cellStyles>
  <dxfs count="115">
    <dxf>
      <fill>
        <patternFill>
          <bgColor theme="4"/>
        </patternFill>
      </fill>
    </dxf>
    <dxf>
      <fill>
        <patternFill>
          <bgColor theme="4"/>
        </patternFill>
      </fill>
    </dxf>
    <dxf>
      <fill>
        <patternFill>
          <bgColor theme="4"/>
        </patternFill>
      </fill>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ill>
        <patternFill>
          <bgColor theme="4"/>
        </patternFill>
      </fill>
    </dxf>
    <dxf>
      <font>
        <color theme="0"/>
      </font>
    </dxf>
    <dxf>
      <font>
        <color theme="0"/>
      </font>
    </dxf>
    <dxf>
      <fill>
        <patternFill>
          <bgColor theme="4"/>
        </patternFill>
      </fill>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5"/>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AE$3" max="2999" min="1900" page="10" val="2024"/>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190499</xdr:rowOff>
    </xdr:from>
    <xdr:to>
      <xdr:col>36</xdr:col>
      <xdr:colOff>114300</xdr:colOff>
      <xdr:row>15</xdr:row>
      <xdr:rowOff>38099</xdr:rowOff>
    </xdr:to>
    <xdr:sp macro="" textlink="">
      <xdr:nvSpPr>
        <xdr:cNvPr id="2" name="Chalkboard frame" descr="Wooden chalkboard frame">
          <a:extLst>
            <a:ext uri="{FF2B5EF4-FFF2-40B4-BE49-F238E27FC236}">
              <a16:creationId xmlns:a16="http://schemas.microsoft.com/office/drawing/2014/main" id="{00000000-0008-0000-0100-000002000000}"/>
            </a:ext>
          </a:extLst>
        </xdr:cNvPr>
        <xdr:cNvSpPr/>
      </xdr:nvSpPr>
      <xdr:spPr>
        <a:xfrm>
          <a:off x="361950" y="190499"/>
          <a:ext cx="7239000" cy="2847975"/>
        </a:xfrm>
        <a:prstGeom prst="frame">
          <a:avLst>
            <a:gd name="adj1" fmla="val 4776"/>
          </a:avLst>
        </a:prstGeom>
        <a:blipFill>
          <a:blip xmlns:r="http://schemas.openxmlformats.org/officeDocument/2006/relationships" r:embed="rId1">
            <a:extLst>
              <a:ext uri="{BEBA8EAE-BF5A-486C-A8C5-ECC9F3942E4B}">
                <a14:imgProps xmlns:a14="http://schemas.microsoft.com/office/drawing/2010/main">
                  <a14:imgLayer r:embed="rId2">
                    <a14:imgEffect>
                      <a14:artisticCrisscrossEtching/>
                    </a14:imgEffect>
                  </a14:imgLayer>
                </a14:imgProps>
              </a:ext>
            </a:extLst>
          </a:blip>
          <a:tile tx="0" ty="0" sx="100000" sy="100000" flip="none" algn="tl"/>
        </a:blipFill>
        <a:ln>
          <a:noFill/>
        </a:ln>
        <a:effectLst>
          <a:innerShdw blurRad="114300">
            <a:prstClr val="black"/>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37</xdr:col>
      <xdr:colOff>9527</xdr:colOff>
      <xdr:row>2</xdr:row>
      <xdr:rowOff>104776</xdr:rowOff>
    </xdr:from>
    <xdr:to>
      <xdr:col>39</xdr:col>
      <xdr:colOff>590551</xdr:colOff>
      <xdr:row>3</xdr:row>
      <xdr:rowOff>0</xdr:rowOff>
    </xdr:to>
    <xdr:sp macro="" textlink="">
      <xdr:nvSpPr>
        <xdr:cNvPr id="4" name="Instructions" descr="Tip: Use spinner to change the calendar year">
          <a:extLst>
            <a:ext uri="{FF2B5EF4-FFF2-40B4-BE49-F238E27FC236}">
              <a16:creationId xmlns:a16="http://schemas.microsoft.com/office/drawing/2014/main" id="{00000000-0008-0000-0100-000004000000}"/>
            </a:ext>
          </a:extLst>
        </xdr:cNvPr>
        <xdr:cNvSpPr txBox="1"/>
      </xdr:nvSpPr>
      <xdr:spPr>
        <a:xfrm>
          <a:off x="7667627" y="552451"/>
          <a:ext cx="1800224"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b="0" i="1">
              <a:solidFill>
                <a:schemeClr val="tx1">
                  <a:lumMod val="75000"/>
                  <a:lumOff val="25000"/>
                </a:schemeClr>
              </a:solidFill>
            </a:rPr>
            <a:t>Use spinner to change the calendar year</a:t>
          </a:r>
        </a:p>
      </xdr:txBody>
    </xdr:sp>
    <xdr:clientData fPrintsWithSheet="0"/>
  </xdr:twoCellAnchor>
  <xdr:twoCellAnchor editAs="oneCell">
    <xdr:from>
      <xdr:col>18</xdr:col>
      <xdr:colOff>114300</xdr:colOff>
      <xdr:row>4</xdr:row>
      <xdr:rowOff>85725</xdr:rowOff>
    </xdr:from>
    <xdr:to>
      <xdr:col>18</xdr:col>
      <xdr:colOff>114300</xdr:colOff>
      <xdr:row>18</xdr:row>
      <xdr:rowOff>120015</xdr:rowOff>
    </xdr:to>
    <xdr:cxnSp macro="">
      <xdr:nvCxnSpPr>
        <xdr:cNvPr id="6" name="Chalkboard divider" descr="Chalkboard divder">
          <a:extLst>
            <a:ext uri="{FF2B5EF4-FFF2-40B4-BE49-F238E27FC236}">
              <a16:creationId xmlns:a16="http://schemas.microsoft.com/office/drawing/2014/main" id="{00000000-0008-0000-0100-000006000000}"/>
            </a:ext>
          </a:extLst>
        </xdr:cNvPr>
        <xdr:cNvCxnSpPr/>
      </xdr:nvCxnSpPr>
      <xdr:spPr>
        <a:xfrm>
          <a:off x="4343400" y="1076325"/>
          <a:ext cx="0" cy="2834640"/>
        </a:xfrm>
        <a:prstGeom prst="line">
          <a:avLst/>
        </a:prstGeom>
        <a:ln w="3175">
          <a:solidFill>
            <a:schemeClr val="accent1">
              <a:lumMod val="50000"/>
            </a:schemeClr>
          </a:solidFill>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35</xdr:col>
          <xdr:colOff>0</xdr:colOff>
          <xdr:row>2</xdr:row>
          <xdr:rowOff>85725</xdr:rowOff>
        </xdr:from>
        <xdr:to>
          <xdr:col>35</xdr:col>
          <xdr:colOff>152400</xdr:colOff>
          <xdr:row>2</xdr:row>
          <xdr:rowOff>390525</xdr:rowOff>
        </xdr:to>
        <xdr:sp macro="" textlink="">
          <xdr:nvSpPr>
            <xdr:cNvPr id="1025" name="Spinner" descr="Use the spinner button to change calendar year or change the year in cell AE3"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084D8F-5E57-4031-AB3B-95BABC13017E}" name="January" displayName="January" ref="C19:I25" totalsRowShown="0" headerRowDxfId="114" dataDxfId="113">
  <autoFilter ref="C19:I25" xr:uid="{1ADE8804-B0AD-4D11-994B-A0B41F6BA2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E197DA7-A53D-40E2-83EB-11047B8FB9A1}" name="Su" dataDxfId="112"/>
    <tableColumn id="2" xr3:uid="{D28A6F25-5E4C-4F17-88ED-16968913DBE9}" name="Mo" dataDxfId="111"/>
    <tableColumn id="3" xr3:uid="{BB2355F6-BB28-486C-8D20-834DCACD4F3F}" name="Tu" dataDxfId="110"/>
    <tableColumn id="4" xr3:uid="{50E92CC5-40CA-4805-9BB5-CE0DB8786693}" name="We" dataDxfId="109"/>
    <tableColumn id="5" xr3:uid="{E4BB72AD-4D9E-41F4-90A0-D41C1000188D}" name="Th" dataDxfId="108"/>
    <tableColumn id="6" xr3:uid="{2B371CF3-31DE-453E-9B23-86C0A18DD970}" name="Fr" dataDxfId="107"/>
    <tableColumn id="7" xr3:uid="{66ED2259-FB70-4D39-BDC5-24C72D11CFAF}" name="Sa" dataDxfId="106"/>
  </tableColumns>
  <tableStyleInfo showFirstColumn="0" showLastColumn="0" showRowStripes="0" showColumnStripes="0"/>
  <extLst>
    <ext xmlns:x14="http://schemas.microsoft.com/office/spreadsheetml/2009/9/main" uri="{504A1905-F514-4f6f-8877-14C23A59335A}">
      <x14:table altTextSummary="January calendar, day of the week are automatically calculated for the Year entered in cell AE3 in this tabl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09AB6E0-CD0E-4829-AEC6-6555470351F2}" name="May" displayName="May" ref="C28:I34" totalsRowShown="0" headerRowDxfId="42" dataDxfId="41">
  <autoFilter ref="C28:I34" xr:uid="{DD84EE09-28A1-495B-AAF7-8A0DC4C4308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EB5F498-A896-471E-B854-83E1F5569372}" name="Su" dataDxfId="40"/>
    <tableColumn id="2" xr3:uid="{BA329B39-24F6-49D6-B18B-B0D068298D8D}" name="Mo" dataDxfId="39"/>
    <tableColumn id="3" xr3:uid="{C799F152-9858-4AF4-A0FF-8FCA81C8D628}" name="Tu" dataDxfId="38"/>
    <tableColumn id="4" xr3:uid="{E983E442-3CDE-46FF-8F09-DAE022ADCC87}" name="We" dataDxfId="37"/>
    <tableColumn id="5" xr3:uid="{8149405D-CCBC-4B4B-85BE-1A4FF328E013}" name="Th" dataDxfId="36"/>
    <tableColumn id="6" xr3:uid="{9C43832F-4334-4B42-B414-EFF19262FEE6}" name="Fr" dataDxfId="35"/>
    <tableColumn id="7" xr3:uid="{9AF096CA-BE9E-4E1D-838B-C9706D1EF82D}" name="Sa" dataDxfId="34"/>
  </tableColumns>
  <tableStyleInfo showFirstColumn="0" showLastColumn="0" showRowStripes="0" showColumnStripes="0"/>
  <extLst>
    <ext xmlns:x14="http://schemas.microsoft.com/office/spreadsheetml/2009/9/main" uri="{504A1905-F514-4f6f-8877-14C23A59335A}">
      <x14:table altTextSummary="May calendar, day of the week are automatically calculated for the Year entered in cell AE3 in this 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C1C30F-F899-4F2F-ACC1-9E735A2D638E}" name="June" displayName="June" ref="L28:R34" totalsRowShown="0" headerRowDxfId="33" dataDxfId="32">
  <autoFilter ref="L28:R34" xr:uid="{06E6625D-5B44-4419-B810-7FC21D452BD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503938C-7986-49FF-9501-DDC17B342FAA}" name="Su" dataDxfId="31"/>
    <tableColumn id="2" xr3:uid="{D09E41EB-4C62-4845-BE36-E7C6C3889C0C}" name="Mo" dataDxfId="30"/>
    <tableColumn id="3" xr3:uid="{7E15A4CB-F43F-4EBE-BA7C-AF20ECC6CFCF}" name="Tu" dataDxfId="29"/>
    <tableColumn id="4" xr3:uid="{FB6E5EE0-423F-4A55-9060-8B0B30DC7B4C}" name="We" dataDxfId="28"/>
    <tableColumn id="5" xr3:uid="{C7F55345-04C4-4F39-ADF6-BE38EF870C9A}" name="Th" dataDxfId="27"/>
    <tableColumn id="6" xr3:uid="{89E766D5-3601-41EB-A409-D3C988BFEBDC}" name="Fr" dataDxfId="26"/>
    <tableColumn id="7" xr3:uid="{B37A6A8B-9721-42FA-8CA0-0914B15D5A98}" name="Sa" dataDxfId="25"/>
  </tableColumns>
  <tableStyleInfo showFirstColumn="0" showLastColumn="0" showRowStripes="0" showColumnStripes="0"/>
  <extLst>
    <ext xmlns:x14="http://schemas.microsoft.com/office/spreadsheetml/2009/9/main" uri="{504A1905-F514-4f6f-8877-14C23A59335A}">
      <x14:table altTextSummary="June calendar, day of the week are automatically calculated for the Year entered in cell AE3 in this 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EF8228F-878A-4314-8FAB-11CFA7BBDCCE}" name="July" displayName="July" ref="U28:AA34" totalsRowShown="0" headerRowDxfId="24" dataDxfId="23">
  <autoFilter ref="U28:AA34" xr:uid="{9393EAC2-153E-44A1-8C75-70195AD060C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04AB094-7893-4603-B8E4-15FF6D7C848C}" name="Su" dataDxfId="22"/>
    <tableColumn id="2" xr3:uid="{84C699AB-6496-441A-B237-2EB283CEFEAE}" name="Mo" dataDxfId="21"/>
    <tableColumn id="3" xr3:uid="{F183BF59-9DC2-4398-81DB-F0438980A67D}" name="Tu" dataDxfId="20"/>
    <tableColumn id="4" xr3:uid="{57B4D1AE-A132-42AB-B0DA-DFFC07D5E12F}" name="We" dataDxfId="19"/>
    <tableColumn id="5" xr3:uid="{99F0B57B-81B2-4F58-814B-9AF63612A63B}" name="Th" dataDxfId="18"/>
    <tableColumn id="6" xr3:uid="{85194B0F-B914-42E3-9849-D706E0596F18}" name="Fr" dataDxfId="17"/>
    <tableColumn id="7" xr3:uid="{D5875EA9-3BE5-41A0-8B63-BDE1DE894F6A}" name="Sa" dataDxfId="16"/>
  </tableColumns>
  <tableStyleInfo showFirstColumn="0" showLastColumn="0" showRowStripes="0" showColumnStripes="0"/>
  <extLst>
    <ext xmlns:x14="http://schemas.microsoft.com/office/spreadsheetml/2009/9/main" uri="{504A1905-F514-4f6f-8877-14C23A59335A}">
      <x14:table altTextSummary="July calendar, day of the week are automatically calculated for the Year entered in cell AE3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1B8811-C173-43D0-81E6-C30611F9E48C}" name="February" displayName="February" ref="L19:R26" totalsRowShown="0" headerRowDxfId="105" dataDxfId="104">
  <autoFilter ref="L19:R26" xr:uid="{09FFEE6B-010F-48D3-B7C4-7E92ACC16B4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ED18BE3-3587-499C-9504-874D29C247A0}" name="Su" dataDxfId="103"/>
    <tableColumn id="2" xr3:uid="{A205A52F-8E37-498A-A5CC-6FD0732AF131}" name="Mo" dataDxfId="102"/>
    <tableColumn id="3" xr3:uid="{4F8A4A4F-781E-4A2F-9EF3-0FF67EE2444C}" name="Tu" dataDxfId="101"/>
    <tableColumn id="4" xr3:uid="{CDAFA5B3-2779-483C-99FC-75278781B8FD}" name="We" dataDxfId="100"/>
    <tableColumn id="5" xr3:uid="{C5B99975-7BB5-4A5D-8222-AC94AE515D3A}" name="Th" dataDxfId="99"/>
    <tableColumn id="6" xr3:uid="{5AF46251-0E40-4F5B-94D6-BDC11EC73FDB}" name="Fr" dataDxfId="98"/>
    <tableColumn id="7" xr3:uid="{658ADFA5-E083-46E9-B4B2-6F07BA9C7140}" name="Sa" dataDxfId="97"/>
  </tableColumns>
  <tableStyleInfo showFirstColumn="0" showLastColumn="0" showRowStripes="0" showColumnStripes="0"/>
  <extLst>
    <ext xmlns:x14="http://schemas.microsoft.com/office/spreadsheetml/2009/9/main" uri="{504A1905-F514-4f6f-8877-14C23A59335A}">
      <x14:table altTextSummary="February calendar, day of the week are automatically calculated for the Year entered in cell AE3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D92657-C237-4754-BCC7-2602796838F9}" name="March" displayName="March" ref="U19:AA26" totalsRowShown="0" headerRowDxfId="11" dataDxfId="10">
  <autoFilter ref="U19:AA26" xr:uid="{B456D373-3115-41EB-A162-40F83720CC9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4069E1A-70FC-4342-918B-8E6B20A93356}" name="Su" dataDxfId="9"/>
    <tableColumn id="2" xr3:uid="{1976C28A-BF43-4F82-B3A1-179B4B4AF804}" name="Mo" dataDxfId="8"/>
    <tableColumn id="3" xr3:uid="{DFDBD758-6531-462B-9AE8-3686E98FFCA9}" name="Tu" dataDxfId="7"/>
    <tableColumn id="4" xr3:uid="{3AA99097-3DF7-4398-A496-FF080F2CE97E}" name="We" dataDxfId="6"/>
    <tableColumn id="5" xr3:uid="{0E76D483-C95C-4DD9-9CAE-A97C8544598B}" name="Th" dataDxfId="5"/>
    <tableColumn id="6" xr3:uid="{7D921C56-69EB-4ABA-9B90-EA9F831DCC34}" name="Fr" dataDxfId="4"/>
    <tableColumn id="7" xr3:uid="{03450A21-A6C8-4854-B72B-E981E5FC9DC9}" name="Sa" dataDxfId="3"/>
  </tableColumns>
  <tableStyleInfo showFirstColumn="0" showLastColumn="0" showRowStripes="0" showColumnStripes="0"/>
  <extLst>
    <ext xmlns:x14="http://schemas.microsoft.com/office/spreadsheetml/2009/9/main" uri="{504A1905-F514-4f6f-8877-14C23A59335A}">
      <x14:table altTextSummary="March calendar, day of the week are automatically calculated for the Year entered in cell AE3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087589-C009-49EB-AFDC-257881EDD147}" name="April" displayName="April" ref="AD19:AJ25" totalsRowShown="0" headerRowDxfId="96" dataDxfId="95">
  <autoFilter ref="AD19:AJ25" xr:uid="{8BFC6485-6E26-4A91-8066-650E029D3FF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8EEF355-B82A-4D6F-B450-C6D068838F44}" name="Su" dataDxfId="94"/>
    <tableColumn id="2" xr3:uid="{0221955E-CD3B-479A-BF28-D0EB57D80A7C}" name="Mo" dataDxfId="93"/>
    <tableColumn id="3" xr3:uid="{273B5508-3FFE-4EFC-8827-E1E9731A6D7E}" name="Tu" dataDxfId="92"/>
    <tableColumn id="4" xr3:uid="{7F787E39-16E5-49DD-AA24-872C926B911A}" name="We" dataDxfId="91"/>
    <tableColumn id="5" xr3:uid="{8AAAF603-B5C0-498D-9D55-5F9E7E387865}" name="Th" dataDxfId="90"/>
    <tableColumn id="6" xr3:uid="{79472EDD-BC97-4C5A-A27E-F1390E092491}" name="Fr" dataDxfId="89"/>
    <tableColumn id="7" xr3:uid="{85A34A75-8BEB-40C8-9A1F-62A4F246DB22}" name="Sa" dataDxfId="88"/>
  </tableColumns>
  <tableStyleInfo showFirstColumn="0" showLastColumn="0" showRowStripes="0" showColumnStripes="0"/>
  <extLst>
    <ext xmlns:x14="http://schemas.microsoft.com/office/spreadsheetml/2009/9/main" uri="{504A1905-F514-4f6f-8877-14C23A59335A}">
      <x14:table altTextSummary="April calendar, day of the week are automatically calculated for the Year entered in cell AE3 in this 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EBF5564-BB5A-4618-B4DB-982512EAFB11}" name="August" displayName="August" ref="AD28:AJ34" totalsRowShown="0" headerRowDxfId="87" dataDxfId="86">
  <autoFilter ref="AD28:AJ34" xr:uid="{5719ADA1-9BC9-4D98-B98F-4D6D2024564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67B3F8E-C14A-47E8-8002-E8A7D40C3E27}" name="Su" dataDxfId="85"/>
    <tableColumn id="2" xr3:uid="{01DDCFDC-70E0-489A-AAAE-CD22902F985B}" name="Mo" dataDxfId="84"/>
    <tableColumn id="3" xr3:uid="{6CBD51C1-76AC-4F6D-BE33-4C9402A220A5}" name="Tu" dataDxfId="83"/>
    <tableColumn id="4" xr3:uid="{EC58AF9D-EB3F-4E1D-8E68-2B1EF525DBAB}" name="We" dataDxfId="82"/>
    <tableColumn id="5" xr3:uid="{C367D5EF-1033-48E8-A2C7-4068935677BF}" name="Th" dataDxfId="81"/>
    <tableColumn id="6" xr3:uid="{219986D6-6C09-4E7C-B268-689E81800E13}" name="Fr" dataDxfId="80"/>
    <tableColumn id="7" xr3:uid="{B02FE3BD-CE1D-4250-99CE-0DB5D42E3E4D}" name="Sa" dataDxfId="79"/>
  </tableColumns>
  <tableStyleInfo showFirstColumn="0" showLastColumn="0" showRowStripes="0" showColumnStripes="0"/>
  <extLst>
    <ext xmlns:x14="http://schemas.microsoft.com/office/spreadsheetml/2009/9/main" uri="{504A1905-F514-4f6f-8877-14C23A59335A}">
      <x14:table altTextSummary="August calendar, day of the week are automatically calculated for the Year entered in cell AE3 in this tabl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2FF5790-842E-4103-BC29-B54ACD26D025}" name="December" displayName="December" ref="AD37:AJ43" totalsRowShown="0" headerRowDxfId="78" dataDxfId="77">
  <autoFilter ref="AD37:AJ43" xr:uid="{CEC5793F-6ABD-47F5-97E3-AA946FC68DC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7CB8969-BEA3-4624-979E-E1374078F18D}" name="Su" dataDxfId="76"/>
    <tableColumn id="2" xr3:uid="{DCB993F9-E5E9-4213-9C84-46F6E62105D7}" name="Mo" dataDxfId="75"/>
    <tableColumn id="3" xr3:uid="{ED7C5EA4-3B5B-404A-99A0-AD0C523D02E8}" name="Tu" dataDxfId="74"/>
    <tableColumn id="4" xr3:uid="{35FA642E-79F1-4B64-ACDB-3AB30A01BB43}" name="We" dataDxfId="73"/>
    <tableColumn id="5" xr3:uid="{9119F847-2CFB-4518-954A-408F67803C6D}" name="Th" dataDxfId="72"/>
    <tableColumn id="6" xr3:uid="{CFC3B963-A43F-4B9E-A411-25CF38B5B8FB}" name="Fr" dataDxfId="71"/>
    <tableColumn id="7" xr3:uid="{6773B7AD-6C98-4B11-ACCC-958503B6DC12}" name="Sa" dataDxfId="70"/>
  </tableColumns>
  <tableStyleInfo showFirstColumn="0" showLastColumn="0" showRowStripes="0" showColumnStripes="0"/>
  <extLst>
    <ext xmlns:x14="http://schemas.microsoft.com/office/spreadsheetml/2009/9/main" uri="{504A1905-F514-4f6f-8877-14C23A59335A}">
      <x14:table altTextSummary="December calendar, day of the week are automatically calculated for the Year entered in cell AE3 in this tabl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ECAB4FC-D90C-41D6-90D6-EFB979E90C77}" name="November" displayName="November" ref="U37:AA43" totalsRowShown="0" headerRowDxfId="69" dataDxfId="68">
  <autoFilter ref="U37:AA43" xr:uid="{D2B6EA8E-438C-46C4-92D4-1A158BB89EA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83919A4-2344-4CC2-99FA-245A55B3424B}" name="Su" dataDxfId="67"/>
    <tableColumn id="2" xr3:uid="{AA21C15B-CFEE-4282-AC89-A2518C48FE57}" name="Mo" dataDxfId="66"/>
    <tableColumn id="3" xr3:uid="{50DEF649-6E83-425F-B0F7-9FB8FE7EBB63}" name="Tu" dataDxfId="65"/>
    <tableColumn id="4" xr3:uid="{2FE2FBD4-4B90-4F5C-A8AE-A8CEA2DD5861}" name="We" dataDxfId="64"/>
    <tableColumn id="5" xr3:uid="{B65AFF60-D315-4718-AF6E-4F26244C19DF}" name="Th" dataDxfId="63"/>
    <tableColumn id="6" xr3:uid="{E8D0DE96-B2CD-47F6-94B9-529A472368BA}" name="Fr" dataDxfId="62"/>
    <tableColumn id="7" xr3:uid="{61C86030-ECA7-41C7-A52D-7CF24741A743}" name="Sa" dataDxfId="61"/>
  </tableColumns>
  <tableStyleInfo showFirstColumn="0" showLastColumn="0" showRowStripes="0" showColumnStripes="0"/>
  <extLst>
    <ext xmlns:x14="http://schemas.microsoft.com/office/spreadsheetml/2009/9/main" uri="{504A1905-F514-4f6f-8877-14C23A59335A}">
      <x14:table altTextSummary="November calendar, day of the week are automatically calculated for the Year entered in cell AE3 in this 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9240A08-42CE-49FA-A2A4-AF37C3C91937}" name="October" displayName="October" ref="L37:R43" totalsRowShown="0" headerRowDxfId="60" dataDxfId="59">
  <autoFilter ref="L37:R43" xr:uid="{190FC243-D4ED-4031-BD65-2508A4CC43A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959FE53-B080-4347-851C-F1E6DF868D1E}" name="Su" dataDxfId="58"/>
    <tableColumn id="2" xr3:uid="{58818C2A-A8BB-4BEE-A471-DDCB2289F220}" name="Mo" dataDxfId="57"/>
    <tableColumn id="3" xr3:uid="{38A99EE2-D9B0-471F-B412-28E7BA093F28}" name="Tu" dataDxfId="56"/>
    <tableColumn id="4" xr3:uid="{E8BBD341-C110-4365-902F-BF128A3818B7}" name="We" dataDxfId="55"/>
    <tableColumn id="5" xr3:uid="{AECC25E7-B42C-47DE-AC99-4E3039CC4F71}" name="Th" dataDxfId="54"/>
    <tableColumn id="6" xr3:uid="{2A622645-E1EE-49EF-9B76-A5C8939E6835}" name="Fr" dataDxfId="53"/>
    <tableColumn id="7" xr3:uid="{DEF76847-D46C-406F-9AAB-FEC40A323551}" name="Sa" dataDxfId="52"/>
  </tableColumns>
  <tableStyleInfo showFirstColumn="0" showLastColumn="0" showRowStripes="0" showColumnStripes="0"/>
  <extLst>
    <ext xmlns:x14="http://schemas.microsoft.com/office/spreadsheetml/2009/9/main" uri="{504A1905-F514-4f6f-8877-14C23A59335A}">
      <x14:table altTextSummary="October calendar, day of the week are automatically calculated for the Year entered in cell AE3 in this 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D64E12-997B-4486-8A95-99D21B562D39}" name="September" displayName="September" ref="C37:I43" totalsRowShown="0" headerRowDxfId="51" dataDxfId="50">
  <autoFilter ref="C37:I43" xr:uid="{3F5C9226-4DD1-491C-AC86-DA42A4632E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5BBC02D-CAFF-4F4E-8247-8C60842E4E75}" name="Su" dataDxfId="49"/>
    <tableColumn id="2" xr3:uid="{5C3756F3-44FD-4E9C-98D1-C798168ABA12}" name="Mo" dataDxfId="48"/>
    <tableColumn id="3" xr3:uid="{D23E7CE4-63A9-46CF-A6CA-8AB7B4338DE2}" name="Tu" dataDxfId="47"/>
    <tableColumn id="4" xr3:uid="{C18943D6-8975-4A03-9EFA-1A748AC4727A}" name="We" dataDxfId="46"/>
    <tableColumn id="5" xr3:uid="{8FB9889B-D0CF-4FE9-8A62-5B7B1FE7C4A9}" name="Th" dataDxfId="45"/>
    <tableColumn id="6" xr3:uid="{B1B5B5E1-3349-4348-8E65-46C36ADC9DFB}" name="Fr" dataDxfId="44"/>
    <tableColumn id="7" xr3:uid="{94CDB875-64F6-4E7A-A810-55D75100150A}" name="Sa" dataDxfId="43"/>
  </tableColumns>
  <tableStyleInfo showFirstColumn="0" showLastColumn="0" showRowStripes="0" showColumnStripes="0"/>
  <extLst>
    <ext xmlns:x14="http://schemas.microsoft.com/office/spreadsheetml/2009/9/main" uri="{504A1905-F514-4f6f-8877-14C23A59335A}">
      <x14:table altTextSummary="September calendar, day of the week are automatically calculated for the Year entered in cell AE3 in this table"/>
    </ext>
  </extLst>
</table>
</file>

<file path=xl/theme/theme1.xml><?xml version="1.0" encoding="utf-8"?>
<a:theme xmlns:a="http://schemas.openxmlformats.org/drawingml/2006/main" name="9_calendar">
  <a:themeElements>
    <a:clrScheme name="Family Calendar 2">
      <a:dk1>
        <a:sysClr val="windowText" lastClr="000000"/>
      </a:dk1>
      <a:lt1>
        <a:sysClr val="window" lastClr="FFFFFF"/>
      </a:lt1>
      <a:dk2>
        <a:srgbClr val="3E3D2D"/>
      </a:dk2>
      <a:lt2>
        <a:srgbClr val="FFFFFF"/>
      </a:lt2>
      <a:accent1>
        <a:srgbClr val="FFF078"/>
      </a:accent1>
      <a:accent2>
        <a:srgbClr val="99FF66"/>
      </a:accent2>
      <a:accent3>
        <a:srgbClr val="FF99FF"/>
      </a:accent3>
      <a:accent4>
        <a:srgbClr val="92E0F7"/>
      </a:accent4>
      <a:accent5>
        <a:srgbClr val="FFCB92"/>
      </a:accent5>
      <a:accent6>
        <a:srgbClr val="CC99FF"/>
      </a:accent6>
      <a:hlink>
        <a:srgbClr val="BBA600"/>
      </a:hlink>
      <a:folHlink>
        <a:srgbClr val="A45600"/>
      </a:folHlink>
    </a:clrScheme>
    <a:fontScheme name="Custom 7">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vmlDrawing" Target="../drawings/vmlDrawing1.vml"/><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drawing" Target="../drawings/drawing1.xml"/><Relationship Id="rId16" Type="http://schemas.openxmlformats.org/officeDocument/2006/relationships/table" Target="../tables/table12.xml"/><Relationship Id="rId1" Type="http://schemas.openxmlformats.org/officeDocument/2006/relationships/printerSettings" Target="../printerSettings/printerSettings2.bin"/><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4" Type="http://schemas.openxmlformats.org/officeDocument/2006/relationships/ctrlProp" Target="../ctrlProps/ctrlProp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E230F-273C-45E9-9C80-355F4F860AE9}">
  <sheetPr>
    <tabColor theme="1" tint="0.34998626667073579"/>
  </sheetPr>
  <dimension ref="A1:B9"/>
  <sheetViews>
    <sheetView showGridLines="0" workbookViewId="0"/>
  </sheetViews>
  <sheetFormatPr defaultRowHeight="12.75" x14ac:dyDescent="0.2"/>
  <cols>
    <col min="1" max="1" width="2.5703125" customWidth="1"/>
    <col min="2" max="2" width="85.140625" customWidth="1"/>
    <col min="3" max="3" width="2.5703125" customWidth="1"/>
  </cols>
  <sheetData>
    <row r="1" spans="1:2" ht="18" thickBot="1" x14ac:dyDescent="0.35">
      <c r="A1" t="s">
        <v>17</v>
      </c>
      <c r="B1" s="26" t="s">
        <v>9</v>
      </c>
    </row>
    <row r="2" spans="1:2" ht="30" customHeight="1" thickTop="1" x14ac:dyDescent="0.2">
      <c r="B2" s="28" t="s">
        <v>10</v>
      </c>
    </row>
    <row r="3" spans="1:2" s="27" customFormat="1" ht="30" customHeight="1" x14ac:dyDescent="0.2">
      <c r="B3" s="28" t="s">
        <v>11</v>
      </c>
    </row>
    <row r="4" spans="1:2" s="27" customFormat="1" ht="30" customHeight="1" x14ac:dyDescent="0.2">
      <c r="B4" s="28" t="s">
        <v>12</v>
      </c>
    </row>
    <row r="5" spans="1:2" s="27" customFormat="1" ht="15" x14ac:dyDescent="0.2">
      <c r="B5" s="29" t="s">
        <v>13</v>
      </c>
    </row>
    <row r="6" spans="1:2" ht="58.5" customHeight="1" x14ac:dyDescent="0.2">
      <c r="B6" s="34" t="s">
        <v>16</v>
      </c>
    </row>
    <row r="7" spans="1:2" ht="51.75" customHeight="1" x14ac:dyDescent="0.2">
      <c r="B7" s="33" t="s">
        <v>15</v>
      </c>
    </row>
    <row r="9" spans="1:2" ht="15" x14ac:dyDescent="0.2">
      <c r="B9" s="28"/>
    </row>
  </sheetData>
  <conditionalFormatting sqref="A1">
    <cfRule type="notContainsBlanks" dxfId="14" priority="1">
      <formula>LEN(TRIM(A1))&gt;0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AN43"/>
  <sheetViews>
    <sheetView showGridLines="0" tabSelected="1" zoomScaleNormal="100" workbookViewId="0">
      <selection activeCell="Z35" sqref="Z35"/>
    </sheetView>
  </sheetViews>
  <sheetFormatPr defaultRowHeight="12.75" x14ac:dyDescent="0.2"/>
  <cols>
    <col min="1" max="1" width="3.42578125" style="35" customWidth="1"/>
    <col min="2" max="2" width="3.140625" customWidth="1"/>
    <col min="3" max="9" width="3.28515625" customWidth="1"/>
    <col min="10" max="11" width="2.28515625" customWidth="1"/>
    <col min="12" max="18" width="3.28515625" customWidth="1"/>
    <col min="19" max="20" width="2.28515625" customWidth="1"/>
    <col min="21" max="27" width="3.28515625" customWidth="1"/>
    <col min="28" max="29" width="2.28515625" customWidth="1"/>
    <col min="30" max="37" width="3.28515625" customWidth="1"/>
  </cols>
  <sheetData>
    <row r="1" spans="1:40" ht="20.25" customHeight="1" x14ac:dyDescent="0.2">
      <c r="A1" s="36"/>
    </row>
    <row r="2" spans="1:40" ht="15" customHeight="1" x14ac:dyDescent="0.2">
      <c r="C2" s="19"/>
      <c r="D2" s="19"/>
      <c r="E2" s="20"/>
      <c r="F2" s="20"/>
      <c r="G2" s="20"/>
      <c r="H2" s="20"/>
      <c r="I2" s="20"/>
      <c r="J2" s="20"/>
      <c r="K2" s="20"/>
      <c r="L2" s="20"/>
      <c r="M2" s="20"/>
      <c r="N2" s="19"/>
      <c r="O2" s="19"/>
      <c r="P2" s="19"/>
      <c r="Q2" s="19"/>
      <c r="R2" s="19"/>
      <c r="S2" s="19"/>
      <c r="T2" s="19"/>
      <c r="U2" s="19"/>
      <c r="V2" s="19"/>
      <c r="W2" s="19"/>
      <c r="X2" s="19"/>
      <c r="Y2" s="19"/>
      <c r="Z2" s="19"/>
      <c r="AA2" s="19"/>
      <c r="AB2" s="19"/>
      <c r="AC2" s="19"/>
      <c r="AD2" s="19"/>
      <c r="AE2" s="19"/>
      <c r="AF2" s="19"/>
      <c r="AG2" s="19"/>
      <c r="AH2" s="19"/>
      <c r="AI2" s="19"/>
      <c r="AJ2" s="19"/>
    </row>
    <row r="3" spans="1:40" s="30" customFormat="1" ht="34.5" customHeight="1" x14ac:dyDescent="0.45">
      <c r="A3" s="37"/>
      <c r="C3" s="31"/>
      <c r="D3" s="43" t="s">
        <v>18</v>
      </c>
      <c r="E3" s="43"/>
      <c r="F3" s="43"/>
      <c r="G3" s="43"/>
      <c r="H3" s="43"/>
      <c r="I3" s="43"/>
      <c r="J3" s="43"/>
      <c r="K3" s="43"/>
      <c r="L3" s="43"/>
      <c r="M3" s="43"/>
      <c r="N3" s="43"/>
      <c r="O3" s="43"/>
      <c r="P3" s="43"/>
      <c r="Q3" s="43"/>
      <c r="R3" s="43"/>
      <c r="S3" s="43"/>
      <c r="T3" s="43"/>
      <c r="U3" s="43"/>
      <c r="V3" s="43"/>
      <c r="W3" s="43"/>
      <c r="X3" s="43"/>
      <c r="Y3" s="43"/>
      <c r="Z3" s="43"/>
      <c r="AA3" s="43"/>
      <c r="AB3" s="43"/>
      <c r="AC3" s="43"/>
      <c r="AD3" s="43"/>
      <c r="AE3" s="44">
        <v>2024</v>
      </c>
      <c r="AF3" s="44"/>
      <c r="AG3" s="44"/>
      <c r="AH3" s="44"/>
      <c r="AI3" s="44"/>
      <c r="AJ3" s="32"/>
      <c r="AL3" s="42" t="s">
        <v>14</v>
      </c>
      <c r="AM3" s="42"/>
      <c r="AN3" s="42"/>
    </row>
    <row r="4" spans="1:40" ht="9.75" customHeight="1" x14ac:dyDescent="0.2">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row>
    <row r="5" spans="1:40" ht="15.75" customHeight="1" x14ac:dyDescent="0.25">
      <c r="A5" s="37"/>
      <c r="C5" s="19"/>
      <c r="D5" s="38" t="s">
        <v>1</v>
      </c>
      <c r="E5" s="21"/>
      <c r="F5" s="22"/>
      <c r="G5" s="22"/>
      <c r="H5" s="23"/>
      <c r="I5" s="23"/>
      <c r="J5" s="23"/>
      <c r="K5" s="23"/>
      <c r="L5" s="23"/>
      <c r="M5" s="6"/>
      <c r="N5" s="24"/>
      <c r="O5" s="23"/>
      <c r="P5" s="24"/>
      <c r="Q5" s="24"/>
      <c r="R5" s="24"/>
      <c r="S5" s="19"/>
      <c r="T5" s="19"/>
      <c r="U5" s="18"/>
      <c r="V5" s="24"/>
      <c r="W5" s="24"/>
      <c r="X5" s="24"/>
      <c r="Y5" s="24"/>
      <c r="Z5" s="24"/>
      <c r="AA5" s="24"/>
      <c r="AB5" s="24"/>
      <c r="AC5" s="24"/>
      <c r="AD5" s="24"/>
      <c r="AE5" s="24"/>
      <c r="AF5" s="24"/>
      <c r="AG5" s="24"/>
      <c r="AH5" s="24"/>
      <c r="AI5" s="19"/>
      <c r="AJ5" s="19"/>
    </row>
    <row r="6" spans="1:40" x14ac:dyDescent="0.2">
      <c r="C6" s="7"/>
      <c r="D6" s="46">
        <v>45292</v>
      </c>
      <c r="E6" s="46"/>
      <c r="F6" s="46"/>
      <c r="G6" s="46"/>
      <c r="H6" s="45" t="s">
        <v>0</v>
      </c>
      <c r="I6" s="45"/>
      <c r="J6" s="45"/>
      <c r="K6" s="45"/>
      <c r="L6" s="45"/>
      <c r="M6" s="45"/>
      <c r="N6" s="45"/>
      <c r="O6" s="45"/>
      <c r="P6" s="45"/>
      <c r="Q6" s="45"/>
      <c r="R6" s="9"/>
      <c r="S6" s="9"/>
      <c r="T6" s="7"/>
      <c r="U6" s="46">
        <v>45534</v>
      </c>
      <c r="V6" s="46"/>
      <c r="W6" s="46"/>
      <c r="X6" s="46"/>
      <c r="Y6" s="45" t="s">
        <v>23</v>
      </c>
      <c r="Z6" s="45"/>
      <c r="AA6" s="45"/>
      <c r="AB6" s="45"/>
      <c r="AC6" s="45"/>
      <c r="AD6" s="45"/>
      <c r="AE6" s="45"/>
      <c r="AF6" s="45"/>
      <c r="AG6" s="45"/>
      <c r="AH6" s="45"/>
      <c r="AI6" s="7"/>
      <c r="AJ6" s="7"/>
    </row>
    <row r="7" spans="1:40" ht="14.25" x14ac:dyDescent="0.2">
      <c r="C7" s="8"/>
      <c r="D7" s="46">
        <v>45366</v>
      </c>
      <c r="E7" s="46"/>
      <c r="F7" s="46"/>
      <c r="G7" s="46"/>
      <c r="H7" s="45" t="s">
        <v>19</v>
      </c>
      <c r="I7" s="45"/>
      <c r="J7" s="45"/>
      <c r="K7" s="45"/>
      <c r="L7" s="45"/>
      <c r="M7" s="45"/>
      <c r="N7" s="45"/>
      <c r="O7" s="45"/>
      <c r="P7" s="45"/>
      <c r="Q7" s="45"/>
      <c r="R7" s="9"/>
      <c r="S7" s="9"/>
      <c r="T7" s="7"/>
      <c r="U7" s="46">
        <v>45537</v>
      </c>
      <c r="V7" s="46"/>
      <c r="W7" s="46"/>
      <c r="X7" s="46"/>
      <c r="Y7" s="45" t="s">
        <v>23</v>
      </c>
      <c r="Z7" s="45"/>
      <c r="AA7" s="45"/>
      <c r="AB7" s="45"/>
      <c r="AC7" s="45"/>
      <c r="AD7" s="45"/>
      <c r="AE7" s="45"/>
      <c r="AF7" s="45"/>
      <c r="AG7" s="45"/>
      <c r="AH7" s="45"/>
      <c r="AI7" s="7"/>
      <c r="AJ7" s="7"/>
    </row>
    <row r="8" spans="1:40" ht="14.25" x14ac:dyDescent="0.2">
      <c r="C8" s="8"/>
      <c r="D8" s="46">
        <v>45380</v>
      </c>
      <c r="E8" s="46"/>
      <c r="F8" s="46"/>
      <c r="G8" s="46"/>
      <c r="H8" s="45" t="s">
        <v>27</v>
      </c>
      <c r="I8" s="45"/>
      <c r="J8" s="45"/>
      <c r="K8" s="45"/>
      <c r="L8" s="45"/>
      <c r="M8" s="45"/>
      <c r="N8" s="45"/>
      <c r="O8" s="45"/>
      <c r="P8" s="45"/>
      <c r="Q8" s="45"/>
      <c r="R8" s="9"/>
      <c r="S8" s="9"/>
      <c r="T8" s="7"/>
      <c r="U8" s="46">
        <v>45596</v>
      </c>
      <c r="V8" s="46"/>
      <c r="W8" s="46"/>
      <c r="X8" s="46"/>
      <c r="Y8" s="45" t="s">
        <v>24</v>
      </c>
      <c r="Z8" s="45"/>
      <c r="AA8" s="45"/>
      <c r="AB8" s="45"/>
      <c r="AC8" s="45"/>
      <c r="AD8" s="45"/>
      <c r="AE8" s="45"/>
      <c r="AF8" s="45"/>
      <c r="AG8" s="45"/>
      <c r="AH8" s="45"/>
      <c r="AI8" s="7"/>
      <c r="AJ8" s="7"/>
    </row>
    <row r="9" spans="1:40" ht="14.25" x14ac:dyDescent="0.2">
      <c r="C9" s="8"/>
      <c r="D9" s="46">
        <v>45436</v>
      </c>
      <c r="E9" s="46"/>
      <c r="F9" s="46"/>
      <c r="G9" s="46"/>
      <c r="H9" s="45" t="s">
        <v>20</v>
      </c>
      <c r="I9" s="45"/>
      <c r="J9" s="45"/>
      <c r="K9" s="45"/>
      <c r="L9" s="45"/>
      <c r="M9" s="45"/>
      <c r="N9" s="45"/>
      <c r="O9" s="45"/>
      <c r="P9" s="45"/>
      <c r="Q9" s="45"/>
      <c r="R9" s="9"/>
      <c r="S9" s="9"/>
      <c r="T9" s="7"/>
      <c r="U9" s="46">
        <v>45611</v>
      </c>
      <c r="V9" s="46"/>
      <c r="W9" s="46"/>
      <c r="X9" s="46"/>
      <c r="Y9" s="45" t="s">
        <v>19</v>
      </c>
      <c r="Z9" s="45"/>
      <c r="AA9" s="45"/>
      <c r="AB9" s="45"/>
      <c r="AC9" s="45"/>
      <c r="AD9" s="45"/>
      <c r="AE9" s="45"/>
      <c r="AF9" s="45"/>
      <c r="AG9" s="45"/>
      <c r="AH9" s="45"/>
      <c r="AI9" s="7"/>
      <c r="AJ9" s="7"/>
    </row>
    <row r="10" spans="1:40" ht="14.25" x14ac:dyDescent="0.2">
      <c r="C10" s="8"/>
      <c r="D10" s="46">
        <v>45439</v>
      </c>
      <c r="E10" s="46"/>
      <c r="F10" s="46"/>
      <c r="G10" s="46"/>
      <c r="H10" s="45" t="s">
        <v>21</v>
      </c>
      <c r="I10" s="45"/>
      <c r="J10" s="45"/>
      <c r="K10" s="45"/>
      <c r="L10" s="45"/>
      <c r="M10" s="45"/>
      <c r="N10" s="45"/>
      <c r="O10" s="45"/>
      <c r="P10" s="45"/>
      <c r="Q10" s="45"/>
      <c r="R10" s="9"/>
      <c r="S10" s="9"/>
      <c r="T10" s="7"/>
      <c r="U10" s="46">
        <v>45624</v>
      </c>
      <c r="V10" s="46"/>
      <c r="W10" s="46"/>
      <c r="X10" s="46"/>
      <c r="Y10" s="45" t="s">
        <v>25</v>
      </c>
      <c r="Z10" s="45"/>
      <c r="AA10" s="45"/>
      <c r="AB10" s="45"/>
      <c r="AC10" s="45"/>
      <c r="AD10" s="45"/>
      <c r="AE10" s="45"/>
      <c r="AF10" s="45"/>
      <c r="AG10" s="45"/>
      <c r="AH10" s="45"/>
      <c r="AI10" s="7"/>
      <c r="AJ10" s="7"/>
    </row>
    <row r="11" spans="1:40" ht="14.25" x14ac:dyDescent="0.2">
      <c r="C11" s="8"/>
      <c r="D11" s="46">
        <v>45467</v>
      </c>
      <c r="E11" s="46"/>
      <c r="F11" s="46"/>
      <c r="G11" s="46"/>
      <c r="H11" s="45" t="s">
        <v>22</v>
      </c>
      <c r="I11" s="45"/>
      <c r="J11" s="45"/>
      <c r="K11" s="45"/>
      <c r="L11" s="45"/>
      <c r="M11" s="45"/>
      <c r="N11" s="45"/>
      <c r="O11" s="45"/>
      <c r="P11" s="45"/>
      <c r="Q11" s="45"/>
      <c r="R11" s="9"/>
      <c r="S11" s="9"/>
      <c r="T11" s="7"/>
      <c r="U11" s="46">
        <v>45625</v>
      </c>
      <c r="V11" s="46"/>
      <c r="W11" s="46"/>
      <c r="X11" s="46"/>
      <c r="Y11" s="45" t="s">
        <v>25</v>
      </c>
      <c r="Z11" s="45"/>
      <c r="AA11" s="45"/>
      <c r="AB11" s="45"/>
      <c r="AC11" s="45"/>
      <c r="AD11" s="45"/>
      <c r="AE11" s="45"/>
      <c r="AF11" s="45"/>
      <c r="AG11" s="45"/>
      <c r="AH11" s="45"/>
      <c r="AI11" s="7"/>
      <c r="AJ11" s="7"/>
    </row>
    <row r="12" spans="1:40" ht="14.25" x14ac:dyDescent="0.2">
      <c r="C12" s="8"/>
      <c r="D12" s="46">
        <v>45474</v>
      </c>
      <c r="E12" s="46"/>
      <c r="F12" s="46"/>
      <c r="G12" s="46"/>
      <c r="H12" s="45" t="s">
        <v>22</v>
      </c>
      <c r="I12" s="45"/>
      <c r="J12" s="45"/>
      <c r="K12" s="45"/>
      <c r="L12" s="45"/>
      <c r="M12" s="45"/>
      <c r="N12" s="45"/>
      <c r="O12" s="45"/>
      <c r="P12" s="45"/>
      <c r="Q12" s="45"/>
      <c r="R12" s="9"/>
      <c r="S12" s="9"/>
      <c r="T12" s="7"/>
      <c r="U12" s="46">
        <v>45649</v>
      </c>
      <c r="V12" s="46"/>
      <c r="W12" s="46"/>
      <c r="X12" s="46"/>
      <c r="Y12" s="45" t="s">
        <v>26</v>
      </c>
      <c r="Z12" s="45"/>
      <c r="AA12" s="45"/>
      <c r="AB12" s="45"/>
      <c r="AC12" s="45"/>
      <c r="AD12" s="45"/>
      <c r="AE12" s="45"/>
      <c r="AF12" s="45"/>
      <c r="AG12" s="45"/>
      <c r="AH12" s="45"/>
      <c r="AI12" s="7"/>
      <c r="AJ12" s="7"/>
    </row>
    <row r="13" spans="1:40" ht="14.25" x14ac:dyDescent="0.2">
      <c r="C13" s="8"/>
      <c r="D13" s="46">
        <v>45477</v>
      </c>
      <c r="E13" s="46"/>
      <c r="F13" s="46"/>
      <c r="G13" s="46"/>
      <c r="H13" s="45" t="s">
        <v>28</v>
      </c>
      <c r="I13" s="45"/>
      <c r="J13" s="45"/>
      <c r="K13" s="45"/>
      <c r="L13" s="45"/>
      <c r="M13" s="45"/>
      <c r="N13" s="45"/>
      <c r="O13" s="45"/>
      <c r="P13" s="45"/>
      <c r="Q13" s="45"/>
      <c r="R13" s="9"/>
      <c r="S13" s="9"/>
      <c r="T13" s="7"/>
      <c r="U13" s="7"/>
      <c r="V13" s="7"/>
      <c r="W13" s="7"/>
      <c r="X13" s="7"/>
      <c r="Y13" s="7"/>
      <c r="Z13" s="7"/>
      <c r="AA13" s="7"/>
      <c r="AB13" s="7"/>
      <c r="AC13" s="7"/>
      <c r="AD13" s="7"/>
      <c r="AE13" s="7"/>
      <c r="AF13" s="7"/>
      <c r="AG13" s="7"/>
      <c r="AH13" s="7"/>
      <c r="AI13" s="7"/>
      <c r="AJ13" s="7"/>
    </row>
    <row r="14" spans="1:40" ht="14.25" x14ac:dyDescent="0.2">
      <c r="C14" s="8"/>
      <c r="D14" s="46"/>
      <c r="E14" s="46"/>
      <c r="F14" s="46"/>
      <c r="G14" s="46"/>
      <c r="H14" s="45"/>
      <c r="I14" s="45"/>
      <c r="J14" s="45"/>
      <c r="K14" s="45"/>
      <c r="L14" s="45"/>
      <c r="M14" s="45"/>
      <c r="N14" s="45"/>
      <c r="O14" s="45"/>
      <c r="P14" s="45"/>
      <c r="Q14" s="45"/>
      <c r="R14" s="9"/>
      <c r="S14" s="9"/>
      <c r="T14" s="7"/>
      <c r="U14" s="7"/>
      <c r="V14" s="7"/>
      <c r="W14" s="7"/>
      <c r="X14" s="7"/>
      <c r="Y14" s="7"/>
      <c r="Z14" s="7"/>
      <c r="AA14" s="7"/>
      <c r="AB14" s="7"/>
      <c r="AC14" s="7"/>
      <c r="AD14" s="7"/>
      <c r="AE14" s="7"/>
      <c r="AF14" s="7"/>
      <c r="AG14" s="7"/>
      <c r="AH14" s="7"/>
      <c r="AI14" s="7"/>
      <c r="AJ14" s="7"/>
    </row>
    <row r="15" spans="1:40" ht="14.25" x14ac:dyDescent="0.2">
      <c r="C15" s="8"/>
      <c r="D15" s="45"/>
      <c r="E15" s="45"/>
      <c r="F15" s="9"/>
      <c r="G15" s="9"/>
      <c r="H15" s="9"/>
      <c r="I15" s="9"/>
      <c r="J15" s="9"/>
      <c r="K15" s="9"/>
      <c r="L15" s="9"/>
      <c r="M15" s="8"/>
      <c r="N15" s="8"/>
      <c r="O15" s="8"/>
      <c r="P15" s="7"/>
      <c r="Q15" s="7"/>
      <c r="R15" s="7"/>
      <c r="S15" s="7"/>
      <c r="T15" s="7"/>
      <c r="U15" s="7"/>
      <c r="V15" s="7"/>
      <c r="W15" s="7"/>
      <c r="X15" s="7"/>
      <c r="Y15" s="7"/>
      <c r="Z15" s="7"/>
      <c r="AA15" s="7"/>
      <c r="AB15" s="7"/>
      <c r="AC15" s="7"/>
      <c r="AD15" s="7"/>
      <c r="AE15" s="7"/>
      <c r="AF15" s="7"/>
      <c r="AG15" s="7"/>
      <c r="AH15" s="7"/>
      <c r="AI15" s="7"/>
      <c r="AJ15" s="7"/>
    </row>
    <row r="16" spans="1:40" ht="14.25" x14ac:dyDescent="0.2">
      <c r="C16" s="14"/>
      <c r="D16" s="47"/>
      <c r="E16" s="47"/>
      <c r="F16" s="15"/>
      <c r="G16" s="15"/>
      <c r="H16" s="15"/>
      <c r="I16" s="16"/>
      <c r="J16" s="16"/>
      <c r="K16" s="16"/>
      <c r="L16" s="16"/>
      <c r="M16" s="17"/>
      <c r="N16" s="17"/>
      <c r="O16" s="17"/>
    </row>
    <row r="17" spans="1:36" ht="33.75" customHeight="1" x14ac:dyDescent="0.2">
      <c r="A17" s="36"/>
    </row>
    <row r="18" spans="1:36" ht="15.75" x14ac:dyDescent="0.25">
      <c r="A18" s="36"/>
      <c r="C18" s="48">
        <f>DATE(CalendarYear,1,1)</f>
        <v>45292</v>
      </c>
      <c r="D18" s="48"/>
      <c r="E18" s="48"/>
      <c r="F18" s="48"/>
      <c r="G18" s="48"/>
      <c r="H18" s="48"/>
      <c r="I18" s="48"/>
      <c r="J18" s="10"/>
      <c r="K18" s="1"/>
      <c r="L18" s="48">
        <f>DATE(CalendarYear,2,1)</f>
        <v>45323</v>
      </c>
      <c r="M18" s="48"/>
      <c r="N18" s="48"/>
      <c r="O18" s="48"/>
      <c r="P18" s="48"/>
      <c r="Q18" s="48"/>
      <c r="R18" s="48"/>
      <c r="S18" s="10"/>
      <c r="U18" s="48">
        <f>DATE(CalendarYear,3,1)</f>
        <v>45352</v>
      </c>
      <c r="V18" s="48"/>
      <c r="W18" s="48"/>
      <c r="X18" s="48"/>
      <c r="Y18" s="48"/>
      <c r="Z18" s="48"/>
      <c r="AA18" s="48"/>
      <c r="AB18" s="10"/>
      <c r="AC18" s="4"/>
      <c r="AD18" s="48">
        <f>DATE(CalendarYear,4,1)</f>
        <v>45383</v>
      </c>
      <c r="AE18" s="48"/>
      <c r="AF18" s="48"/>
      <c r="AG18" s="48"/>
      <c r="AH18" s="48"/>
      <c r="AI18" s="48"/>
      <c r="AJ18" s="48"/>
    </row>
    <row r="19" spans="1:36" ht="15.75" x14ac:dyDescent="0.25">
      <c r="A19" s="36"/>
      <c r="C19" s="25" t="s">
        <v>2</v>
      </c>
      <c r="D19" s="25" t="s">
        <v>3</v>
      </c>
      <c r="E19" s="25" t="s">
        <v>5</v>
      </c>
      <c r="F19" s="25" t="s">
        <v>4</v>
      </c>
      <c r="G19" s="25" t="s">
        <v>6</v>
      </c>
      <c r="H19" s="25" t="s">
        <v>7</v>
      </c>
      <c r="I19" s="25" t="s">
        <v>8</v>
      </c>
      <c r="J19" s="11"/>
      <c r="K19" s="2"/>
      <c r="L19" s="25" t="s">
        <v>2</v>
      </c>
      <c r="M19" s="25" t="s">
        <v>3</v>
      </c>
      <c r="N19" s="25" t="s">
        <v>5</v>
      </c>
      <c r="O19" s="25" t="s">
        <v>4</v>
      </c>
      <c r="P19" s="25" t="s">
        <v>6</v>
      </c>
      <c r="Q19" s="25" t="s">
        <v>7</v>
      </c>
      <c r="R19" s="25" t="s">
        <v>8</v>
      </c>
      <c r="S19" s="11"/>
      <c r="U19" s="25" t="s">
        <v>2</v>
      </c>
      <c r="V19" s="25" t="s">
        <v>3</v>
      </c>
      <c r="W19" s="25" t="s">
        <v>5</v>
      </c>
      <c r="X19" s="25" t="s">
        <v>4</v>
      </c>
      <c r="Y19" s="25" t="s">
        <v>6</v>
      </c>
      <c r="Z19" s="25" t="s">
        <v>7</v>
      </c>
      <c r="AA19" s="25" t="s">
        <v>8</v>
      </c>
      <c r="AB19" s="11"/>
      <c r="AC19" s="1"/>
      <c r="AD19" s="25" t="s">
        <v>2</v>
      </c>
      <c r="AE19" s="25" t="s">
        <v>3</v>
      </c>
      <c r="AF19" s="25" t="s">
        <v>5</v>
      </c>
      <c r="AG19" s="25" t="s">
        <v>4</v>
      </c>
      <c r="AH19" s="25" t="s">
        <v>6</v>
      </c>
      <c r="AI19" s="25" t="s">
        <v>7</v>
      </c>
      <c r="AJ19" s="25" t="s">
        <v>8</v>
      </c>
    </row>
    <row r="20" spans="1:36" ht="15" x14ac:dyDescent="0.2">
      <c r="A20" s="36"/>
      <c r="C20" s="3" t="str">
        <f>IF(DAY(JanSun1)=1,"",IF(AND(YEAR(JanSun1+1)=CalendarYear,MONTH(JanSun1+1)=1),JanSun1+1,""))</f>
        <v/>
      </c>
      <c r="D20" s="3">
        <f>IF(DAY(JanSun1)=1,"",IF(AND(YEAR(JanSun1+2)=CalendarYear,MONTH(JanSun1+2)=1),JanSun1+2,""))</f>
        <v>45292</v>
      </c>
      <c r="E20" s="39">
        <f>IF(DAY(JanSun1)=1,"",IF(AND(YEAR(JanSun1+3)=CalendarYear,MONTH(JanSun1+3)=1),JanSun1+3,""))</f>
        <v>45293</v>
      </c>
      <c r="F20" s="3">
        <f>IF(DAY(JanSun1)=1,"",IF(AND(YEAR(JanSun1+4)=CalendarYear,MONTH(JanSun1+4)=1),JanSun1+4,""))</f>
        <v>45294</v>
      </c>
      <c r="G20" s="3">
        <f>IF(DAY(JanSun1)=1,"",IF(AND(YEAR(JanSun1+5)=CalendarYear,MONTH(JanSun1+5)=1),JanSun1+5,""))</f>
        <v>45295</v>
      </c>
      <c r="H20" s="3">
        <f>IF(DAY(JanSun1)=1,"",IF(AND(YEAR(JanSun1+6)=CalendarYear,MONTH(JanSun1+6)=1),JanSun1+6,""))</f>
        <v>45296</v>
      </c>
      <c r="I20" s="3">
        <f>IF(DAY(JanSun1)=1,IF(AND(YEAR(JanSun1)=CalendarYear,MONTH(JanSun1)=1),JanSun1,""),IF(AND(YEAR(JanSun1+7)=CalendarYear,MONTH(JanSun1+7)=1),JanSun1+7,""))</f>
        <v>45297</v>
      </c>
      <c r="J20" s="12"/>
      <c r="K20" s="3"/>
      <c r="L20" s="3" t="str">
        <f>IF(DAY(FebSun1)=1,"",IF(AND(YEAR(FebSun1+1)=CalendarYear,MONTH(FebSun1+1)=2),FebSun1+1,""))</f>
        <v/>
      </c>
      <c r="M20" s="3" t="str">
        <f>IF(DAY(FebSun1)=1,"",IF(AND(YEAR(FebSun1+2)=CalendarYear,MONTH(FebSun1+2)=2),FebSun1+2,""))</f>
        <v/>
      </c>
      <c r="N20" s="3" t="str">
        <f>IF(DAY(FebSun1)=1,"",IF(AND(YEAR(FebSun1+3)=CalendarYear,MONTH(FebSun1+3)=2),FebSun1+3,""))</f>
        <v/>
      </c>
      <c r="O20" s="3" t="str">
        <f>IF(DAY(FebSun1)=1,"",IF(AND(YEAR(FebSun1+4)=CalendarYear,MONTH(FebSun1+4)=2),FebSun1+4,""))</f>
        <v/>
      </c>
      <c r="P20" s="3">
        <f>IF(DAY(FebSun1)=1,"",IF(AND(YEAR(FebSun1+5)=CalendarYear,MONTH(FebSun1+5)=2),FebSun1+5,""))</f>
        <v>45323</v>
      </c>
      <c r="Q20" s="3">
        <f>IF(DAY(FebSun1)=1,"",IF(AND(YEAR(FebSun1+6)=CalendarYear,MONTH(FebSun1+6)=2),FebSun1+6,""))</f>
        <v>45324</v>
      </c>
      <c r="R20" s="3">
        <f>IF(DAY(FebSun1)=1,IF(AND(YEAR(FebSun1)=CalendarYear,MONTH(FebSun1)=2),FebSun1,""),IF(AND(YEAR(FebSun1+7)=CalendarYear,MONTH(FebSun1+7)=2),FebSun1+7,""))</f>
        <v>45325</v>
      </c>
      <c r="S20" s="12"/>
      <c r="U20" s="3" t="str">
        <f>IF(DAY(MarSun1)=1,"",IF(AND(YEAR(MarSun1+1)=CalendarYear,MONTH(MarSun1+1)=3),MarSun1+1,""))</f>
        <v/>
      </c>
      <c r="V20" s="3" t="str">
        <f>IF(DAY(MarSun1)=1,"",IF(AND(YEAR(MarSun1+2)=CalendarYear,MONTH(MarSun1+2)=3),MarSun1+2,""))</f>
        <v/>
      </c>
      <c r="W20" s="3" t="str">
        <f>IF(DAY(MarSun1)=1,"",IF(AND(YEAR(MarSun1+3)=CalendarYear,MONTH(MarSun1+3)=3),MarSun1+3,""))</f>
        <v/>
      </c>
      <c r="X20" s="3" t="str">
        <f>IF(DAY(MarSun1)=1,"",IF(AND(YEAR(MarSun1+4)=CalendarYear,MONTH(MarSun1+4)=3),MarSun1+4,""))</f>
        <v/>
      </c>
      <c r="Y20" s="3" t="str">
        <f>IF(DAY(MarSun1)=1,"",IF(AND(YEAR(MarSun1+5)=CalendarYear,MONTH(MarSun1+5)=3),MarSun1+5,""))</f>
        <v/>
      </c>
      <c r="Z20" s="3">
        <f>IF(DAY(MarSun1)=1,"",IF(AND(YEAR(MarSun1+6)=CalendarYear,MONTH(MarSun1+6)=3),MarSun1+6,""))</f>
        <v>45352</v>
      </c>
      <c r="AA20" s="3">
        <f>IF(DAY(MarSun1)=1,IF(AND(YEAR(MarSun1)=CalendarYear,MONTH(MarSun1)=3),MarSun1,""),IF(AND(YEAR(MarSun1+7)=CalendarYear,MONTH(MarSun1+7)=3),MarSun1+7,""))</f>
        <v>45353</v>
      </c>
      <c r="AB20" s="12"/>
      <c r="AC20" s="2"/>
      <c r="AD20" s="3" t="str">
        <f>IF(DAY(AprSun1)=1,"",IF(AND(YEAR(AprSun1+1)=CalendarYear,MONTH(AprSun1+1)=4),AprSun1+1,""))</f>
        <v/>
      </c>
      <c r="AE20" s="3">
        <f>IF(DAY(AprSun1)=1,"",IF(AND(YEAR(AprSun1+2)=CalendarYear,MONTH(AprSun1+2)=4),AprSun1+2,""))</f>
        <v>45383</v>
      </c>
      <c r="AF20" s="3">
        <f>IF(DAY(AprSun1)=1,"",IF(AND(YEAR(AprSun1+3)=CalendarYear,MONTH(AprSun1+3)=4),AprSun1+3,""))</f>
        <v>45384</v>
      </c>
      <c r="AG20" s="3">
        <f>IF(DAY(AprSun1)=1,"",IF(AND(YEAR(AprSun1+4)=CalendarYear,MONTH(AprSun1+4)=4),AprSun1+4,""))</f>
        <v>45385</v>
      </c>
      <c r="AH20" s="3">
        <f>IF(DAY(AprSun1)=1,"",IF(AND(YEAR(AprSun1+5)=CalendarYear,MONTH(AprSun1+5)=4),AprSun1+5,""))</f>
        <v>45386</v>
      </c>
      <c r="AI20" s="3">
        <f>IF(DAY(AprSun1)=1,"",IF(AND(YEAR(AprSun1+6)=CalendarYear,MONTH(AprSun1+6)=4),AprSun1+6,""))</f>
        <v>45387</v>
      </c>
      <c r="AJ20" s="3">
        <f>IF(DAY(AprSun1)=1,IF(AND(YEAR(AprSun1)=CalendarYear,MONTH(AprSun1)=4),AprSun1,""),IF(AND(YEAR(AprSun1+7)=CalendarYear,MONTH(AprSun1+7)=4),AprSun1+7,""))</f>
        <v>45388</v>
      </c>
    </row>
    <row r="21" spans="1:36" x14ac:dyDescent="0.2">
      <c r="C21" s="3">
        <f>IF(DAY(JanSun1)=1,IF(AND(YEAR(JanSun1+1)=CalendarYear,MONTH(JanSun1+1)=1),JanSun1+1,""),IF(AND(YEAR(JanSun1+8)=CalendarYear,MONTH(JanSun1+8)=1),JanSun1+8,""))</f>
        <v>45298</v>
      </c>
      <c r="D21" s="3">
        <f>IF(DAY(JanSun1)=1,IF(AND(YEAR(JanSun1+2)=CalendarYear,MONTH(JanSun1+2)=1),JanSun1+2,""),IF(AND(YEAR(JanSun1+9)=CalendarYear,MONTH(JanSun1+9)=1),JanSun1+9,""))</f>
        <v>45299</v>
      </c>
      <c r="E21" s="3">
        <f>IF(DAY(JanSun1)=1,IF(AND(YEAR(JanSun1+3)=CalendarYear,MONTH(JanSun1+3)=1),JanSun1+3,""),IF(AND(YEAR(JanSun1+10)=CalendarYear,MONTH(JanSun1+10)=1),JanSun1+10,""))</f>
        <v>45300</v>
      </c>
      <c r="F21" s="3">
        <f>IF(DAY(JanSun1)=1,IF(AND(YEAR(JanSun1+4)=CalendarYear,MONTH(JanSun1+4)=1),JanSun1+4,""),IF(AND(YEAR(JanSun1+11)=CalendarYear,MONTH(JanSun1+11)=1),JanSun1+11,""))</f>
        <v>45301</v>
      </c>
      <c r="G21" s="3">
        <f>IF(DAY(JanSun1)=1,IF(AND(YEAR(JanSun1+5)=CalendarYear,MONTH(JanSun1+5)=1),JanSun1+5,""),IF(AND(YEAR(JanSun1+12)=CalendarYear,MONTH(JanSun1+12)=1),JanSun1+12,""))</f>
        <v>45302</v>
      </c>
      <c r="H21" s="3">
        <f>IF(DAY(JanSun1)=1,IF(AND(YEAR(JanSun1+6)=CalendarYear,MONTH(JanSun1+6)=1),JanSun1+6,""),IF(AND(YEAR(JanSun1+13)=CalendarYear,MONTH(JanSun1+13)=1),JanSun1+13,""))</f>
        <v>45303</v>
      </c>
      <c r="I21" s="3">
        <f>IF(DAY(JanSun1)=1,IF(AND(YEAR(JanSun1+7)=CalendarYear,MONTH(JanSun1+7)=1),JanSun1+7,""),IF(AND(YEAR(JanSun1+14)=CalendarYear,MONTH(JanSun1+14)=1),JanSun1+14,""))</f>
        <v>45304</v>
      </c>
      <c r="J21" s="12"/>
      <c r="K21" s="3"/>
      <c r="L21" s="3">
        <f>IF(DAY(FebSun1)=1,IF(AND(YEAR(FebSun1+1)=CalendarYear,MONTH(FebSun1+1)=2),FebSun1+1,""),IF(AND(YEAR(FebSun1+8)=CalendarYear,MONTH(FebSun1+8)=2),FebSun1+8,""))</f>
        <v>45326</v>
      </c>
      <c r="M21" s="3">
        <f>IF(DAY(FebSun1)=1,IF(AND(YEAR(FebSun1+2)=CalendarYear,MONTH(FebSun1+2)=2),FebSun1+2,""),IF(AND(YEAR(FebSun1+9)=CalendarYear,MONTH(FebSun1+9)=2),FebSun1+9,""))</f>
        <v>45327</v>
      </c>
      <c r="N21" s="3">
        <f>IF(DAY(FebSun1)=1,IF(AND(YEAR(FebSun1+3)=CalendarYear,MONTH(FebSun1+3)=2),FebSun1+3,""),IF(AND(YEAR(FebSun1+10)=CalendarYear,MONTH(FebSun1+10)=2),FebSun1+10,""))</f>
        <v>45328</v>
      </c>
      <c r="O21" s="3">
        <f>IF(DAY(FebSun1)=1,IF(AND(YEAR(FebSun1+4)=CalendarYear,MONTH(FebSun1+4)=2),FebSun1+4,""),IF(AND(YEAR(FebSun1+11)=CalendarYear,MONTH(FebSun1+11)=2),FebSun1+11,""))</f>
        <v>45329</v>
      </c>
      <c r="P21" s="3">
        <f>IF(DAY(FebSun1)=1,IF(AND(YEAR(FebSun1+5)=CalendarYear,MONTH(FebSun1+5)=2),FebSun1+5,""),IF(AND(YEAR(FebSun1+12)=CalendarYear,MONTH(FebSun1+12)=2),FebSun1+12,""))</f>
        <v>45330</v>
      </c>
      <c r="Q21" s="3">
        <f>IF(DAY(FebSun1)=1,IF(AND(YEAR(FebSun1+6)=CalendarYear,MONTH(FebSun1+6)=2),FebSun1+6,""),IF(AND(YEAR(FebSun1+13)=CalendarYear,MONTH(FebSun1+13)=2),FebSun1+13,""))</f>
        <v>45331</v>
      </c>
      <c r="R21" s="3">
        <f>IF(DAY(FebSun1)=1,IF(AND(YEAR(FebSun1+7)=CalendarYear,MONTH(FebSun1+7)=2),FebSun1+7,""),IF(AND(YEAR(FebSun1+14)=CalendarYear,MONTH(FebSun1+14)=2),FebSun1+14,""))</f>
        <v>45332</v>
      </c>
      <c r="S21" s="12"/>
      <c r="U21" s="3">
        <f>IF(DAY(MarSun1)=1,IF(AND(YEAR(MarSun1+1)=CalendarYear,MONTH(MarSun1+1)=3),MarSun1+1,""),IF(AND(YEAR(MarSun1+8)=CalendarYear,MONTH(MarSun1+8)=3),MarSun1+8,""))</f>
        <v>45354</v>
      </c>
      <c r="V21" s="3">
        <f>IF(DAY(MarSun1)=1,IF(AND(YEAR(MarSun1+2)=CalendarYear,MONTH(MarSun1+2)=3),MarSun1+2,""),IF(AND(YEAR(MarSun1+9)=CalendarYear,MONTH(MarSun1+9)=3),MarSun1+9,""))</f>
        <v>45355</v>
      </c>
      <c r="W21" s="3">
        <f>IF(DAY(MarSun1)=1,IF(AND(YEAR(MarSun1+3)=CalendarYear,MONTH(MarSun1+3)=3),MarSun1+3,""),IF(AND(YEAR(MarSun1+10)=CalendarYear,MONTH(MarSun1+10)=3),MarSun1+10,""))</f>
        <v>45356</v>
      </c>
      <c r="X21" s="3">
        <f>IF(DAY(MarSun1)=1,IF(AND(YEAR(MarSun1+4)=CalendarYear,MONTH(MarSun1+4)=3),MarSun1+4,""),IF(AND(YEAR(MarSun1+11)=CalendarYear,MONTH(MarSun1+11)=3),MarSun1+11,""))</f>
        <v>45357</v>
      </c>
      <c r="Y21" s="3">
        <f>IF(DAY(MarSun1)=1,IF(AND(YEAR(MarSun1+5)=CalendarYear,MONTH(MarSun1+5)=3),MarSun1+5,""),IF(AND(YEAR(MarSun1+12)=CalendarYear,MONTH(MarSun1+12)=3),MarSun1+12,""))</f>
        <v>45358</v>
      </c>
      <c r="Z21" s="3">
        <f>IF(DAY(MarSun1)=1,IF(AND(YEAR(MarSun1+6)=CalendarYear,MONTH(MarSun1+6)=3),MarSun1+6,""),IF(AND(YEAR(MarSun1+13)=CalendarYear,MONTH(MarSun1+13)=3),MarSun1+13,""))</f>
        <v>45359</v>
      </c>
      <c r="AA21" s="3">
        <f>IF(DAY(MarSun1)=1,IF(AND(YEAR(MarSun1+7)=CalendarYear,MONTH(MarSun1+7)=3),MarSun1+7,""),IF(AND(YEAR(MarSun1+14)=CalendarYear,MONTH(MarSun1+14)=3),MarSun1+14,""))</f>
        <v>45360</v>
      </c>
      <c r="AB21" s="12"/>
      <c r="AC21" s="3"/>
      <c r="AD21" s="3">
        <f>IF(DAY(AprSun1)=1,IF(AND(YEAR(AprSun1+1)=CalendarYear,MONTH(AprSun1+1)=4),AprSun1+1,""),IF(AND(YEAR(AprSun1+8)=CalendarYear,MONTH(AprSun1+8)=4),AprSun1+8,""))</f>
        <v>45389</v>
      </c>
      <c r="AE21" s="3">
        <f>IF(DAY(AprSun1)=1,IF(AND(YEAR(AprSun1+2)=CalendarYear,MONTH(AprSun1+2)=4),AprSun1+2,""),IF(AND(YEAR(AprSun1+9)=CalendarYear,MONTH(AprSun1+9)=4),AprSun1+9,""))</f>
        <v>45390</v>
      </c>
      <c r="AF21" s="3">
        <f>IF(DAY(AprSun1)=1,IF(AND(YEAR(AprSun1+3)=CalendarYear,MONTH(AprSun1+3)=4),AprSun1+3,""),IF(AND(YEAR(AprSun1+10)=CalendarYear,MONTH(AprSun1+10)=4),AprSun1+10,""))</f>
        <v>45391</v>
      </c>
      <c r="AG21" s="3">
        <f>IF(DAY(AprSun1)=1,IF(AND(YEAR(AprSun1+4)=CalendarYear,MONTH(AprSun1+4)=4),AprSun1+4,""),IF(AND(YEAR(AprSun1+11)=CalendarYear,MONTH(AprSun1+11)=4),AprSun1+11,""))</f>
        <v>45392</v>
      </c>
      <c r="AH21" s="3">
        <f>IF(DAY(AprSun1)=1,IF(AND(YEAR(AprSun1+5)=CalendarYear,MONTH(AprSun1+5)=4),AprSun1+5,""),IF(AND(YEAR(AprSun1+12)=CalendarYear,MONTH(AprSun1+12)=4),AprSun1+12,""))</f>
        <v>45393</v>
      </c>
      <c r="AI21" s="3">
        <f>IF(DAY(AprSun1)=1,IF(AND(YEAR(AprSun1+6)=CalendarYear,MONTH(AprSun1+6)=4),AprSun1+6,""),IF(AND(YEAR(AprSun1+13)=CalendarYear,MONTH(AprSun1+13)=4),AprSun1+13,""))</f>
        <v>45394</v>
      </c>
      <c r="AJ21" s="3">
        <f>IF(DAY(AprSun1)=1,IF(AND(YEAR(AprSun1+7)=CalendarYear,MONTH(AprSun1+7)=4),AprSun1+7,""),IF(AND(YEAR(AprSun1+14)=CalendarYear,MONTH(AprSun1+14)=4),AprSun1+14,""))</f>
        <v>45395</v>
      </c>
    </row>
    <row r="22" spans="1:36" x14ac:dyDescent="0.2">
      <c r="C22" s="3">
        <f>IF(DAY(JanSun1)=1,IF(AND(YEAR(JanSun1+8)=CalendarYear,MONTH(JanSun1+8)=1),JanSun1+8,""),IF(AND(YEAR(JanSun1+15)=CalendarYear,MONTH(JanSun1+15)=1),JanSun1+15,""))</f>
        <v>45305</v>
      </c>
      <c r="D22" s="3">
        <f>IF(DAY(JanSun1)=1,IF(AND(YEAR(JanSun1+9)=CalendarYear,MONTH(JanSun1+9)=1),JanSun1+9,""),IF(AND(YEAR(JanSun1+16)=CalendarYear,MONTH(JanSun1+16)=1),JanSun1+16,""))</f>
        <v>45306</v>
      </c>
      <c r="E22" s="3">
        <f>IF(DAY(JanSun1)=1,IF(AND(YEAR(JanSun1+10)=CalendarYear,MONTH(JanSun1+10)=1),JanSun1+10,""),IF(AND(YEAR(JanSun1+17)=CalendarYear,MONTH(JanSun1+17)=1),JanSun1+17,""))</f>
        <v>45307</v>
      </c>
      <c r="F22" s="3">
        <f>IF(DAY(JanSun1)=1,IF(AND(YEAR(JanSun1+11)=CalendarYear,MONTH(JanSun1+11)=1),JanSun1+11,""),IF(AND(YEAR(JanSun1+18)=CalendarYear,MONTH(JanSun1+18)=1),JanSun1+18,""))</f>
        <v>45308</v>
      </c>
      <c r="G22" s="3">
        <f>IF(DAY(JanSun1)=1,IF(AND(YEAR(JanSun1+12)=CalendarYear,MONTH(JanSun1+12)=1),JanSun1+12,""),IF(AND(YEAR(JanSun1+19)=CalendarYear,MONTH(JanSun1+19)=1),JanSun1+19,""))</f>
        <v>45309</v>
      </c>
      <c r="H22" s="3">
        <f>IF(DAY(JanSun1)=1,IF(AND(YEAR(JanSun1+13)=CalendarYear,MONTH(JanSun1+13)=1),JanSun1+13,""),IF(AND(YEAR(JanSun1+20)=CalendarYear,MONTH(JanSun1+20)=1),JanSun1+20,""))</f>
        <v>45310</v>
      </c>
      <c r="I22" s="3">
        <f>IF(DAY(JanSun1)=1,IF(AND(YEAR(JanSun1+14)=CalendarYear,MONTH(JanSun1+14)=1),JanSun1+14,""),IF(AND(YEAR(JanSun1+21)=CalendarYear,MONTH(JanSun1+21)=1),JanSun1+21,""))</f>
        <v>45311</v>
      </c>
      <c r="J22" s="12"/>
      <c r="K22" s="3"/>
      <c r="L22" s="3">
        <f>IF(DAY(FebSun1)=1,IF(AND(YEAR(FebSun1+8)=CalendarYear,MONTH(FebSun1+8)=2),FebSun1+8,""),IF(AND(YEAR(FebSun1+15)=CalendarYear,MONTH(FebSun1+15)=2),FebSun1+15,""))</f>
        <v>45333</v>
      </c>
      <c r="M22" s="3">
        <f>IF(DAY(FebSun1)=1,IF(AND(YEAR(FebSun1+9)=CalendarYear,MONTH(FebSun1+9)=2),FebSun1+9,""),IF(AND(YEAR(FebSun1+16)=CalendarYear,MONTH(FebSun1+16)=2),FebSun1+16,""))</f>
        <v>45334</v>
      </c>
      <c r="N22" s="3">
        <f>IF(DAY(FebSun1)=1,IF(AND(YEAR(FebSun1+10)=CalendarYear,MONTH(FebSun1+10)=2),FebSun1+10,""),IF(AND(YEAR(FebSun1+17)=CalendarYear,MONTH(FebSun1+17)=2),FebSun1+17,""))</f>
        <v>45335</v>
      </c>
      <c r="O22" s="3">
        <f>IF(DAY(FebSun1)=1,IF(AND(YEAR(FebSun1+11)=CalendarYear,MONTH(FebSun1+11)=2),FebSun1+11,""),IF(AND(YEAR(FebSun1+18)=CalendarYear,MONTH(FebSun1+18)=2),FebSun1+18,""))</f>
        <v>45336</v>
      </c>
      <c r="P22" s="3">
        <f>IF(DAY(FebSun1)=1,IF(AND(YEAR(FebSun1+12)=CalendarYear,MONTH(FebSun1+12)=2),FebSun1+12,""),IF(AND(YEAR(FebSun1+19)=CalendarYear,MONTH(FebSun1+19)=2),FebSun1+19,""))</f>
        <v>45337</v>
      </c>
      <c r="Q22" s="3">
        <f>IF(DAY(FebSun1)=1,IF(AND(YEAR(FebSun1+13)=CalendarYear,MONTH(FebSun1+13)=2),FebSun1+13,""),IF(AND(YEAR(FebSun1+20)=CalendarYear,MONTH(FebSun1+20)=2),FebSun1+20,""))</f>
        <v>45338</v>
      </c>
      <c r="R22" s="3">
        <f>IF(DAY(FebSun1)=1,IF(AND(YEAR(FebSun1+14)=CalendarYear,MONTH(FebSun1+14)=2),FebSun1+14,""),IF(AND(YEAR(FebSun1+21)=CalendarYear,MONTH(FebSun1+21)=2),FebSun1+21,""))</f>
        <v>45339</v>
      </c>
      <c r="S22" s="12"/>
      <c r="U22" s="3">
        <f>IF(DAY(MarSun1)=1,IF(AND(YEAR(MarSun1+8)=CalendarYear,MONTH(MarSun1+8)=3),MarSun1+8,""),IF(AND(YEAR(MarSun1+15)=CalendarYear,MONTH(MarSun1+15)=3),MarSun1+15,""))</f>
        <v>45361</v>
      </c>
      <c r="V22" s="3">
        <f>IF(DAY(MarSun1)=1,IF(AND(YEAR(MarSun1+9)=CalendarYear,MONTH(MarSun1+9)=3),MarSun1+9,""),IF(AND(YEAR(MarSun1+16)=CalendarYear,MONTH(MarSun1+16)=3),MarSun1+16,""))</f>
        <v>45362</v>
      </c>
      <c r="W22" s="3">
        <f>IF(DAY(MarSun1)=1,IF(AND(YEAR(MarSun1+10)=CalendarYear,MONTH(MarSun1+10)=3),MarSun1+10,""),IF(AND(YEAR(MarSun1+17)=CalendarYear,MONTH(MarSun1+17)=3),MarSun1+17,""))</f>
        <v>45363</v>
      </c>
      <c r="X22" s="3">
        <f>IF(DAY(MarSun1)=1,IF(AND(YEAR(MarSun1+11)=CalendarYear,MONTH(MarSun1+11)=3),MarSun1+11,""),IF(AND(YEAR(MarSun1+18)=CalendarYear,MONTH(MarSun1+18)=3),MarSun1+18,""))</f>
        <v>45364</v>
      </c>
      <c r="Y22" s="3">
        <f>IF(DAY(MarSun1)=1,IF(AND(YEAR(MarSun1+12)=CalendarYear,MONTH(MarSun1+12)=3),MarSun1+12,""),IF(AND(YEAR(MarSun1+19)=CalendarYear,MONTH(MarSun1+19)=3),MarSun1+19,""))</f>
        <v>45365</v>
      </c>
      <c r="Z22" s="40">
        <f>IF(DAY(MarSun1)=1,IF(AND(YEAR(MarSun1+13)=CalendarYear,MONTH(MarSun1+13)=3),MarSun1+13,""),IF(AND(YEAR(MarSun1+20)=CalendarYear,MONTH(MarSun1+20)=3),MarSun1+20,""))</f>
        <v>45366</v>
      </c>
      <c r="AA22" s="3">
        <f>IF(DAY(MarSun1)=1,IF(AND(YEAR(MarSun1+14)=CalendarYear,MONTH(MarSun1+14)=3),MarSun1+14,""),IF(AND(YEAR(MarSun1+21)=CalendarYear,MONTH(MarSun1+21)=3),MarSun1+21,""))</f>
        <v>45367</v>
      </c>
      <c r="AB22" s="12"/>
      <c r="AC22" s="3"/>
      <c r="AD22" s="3">
        <f>IF(DAY(AprSun1)=1,IF(AND(YEAR(AprSun1+8)=CalendarYear,MONTH(AprSun1+8)=4),AprSun1+8,""),IF(AND(YEAR(AprSun1+15)=CalendarYear,MONTH(AprSun1+15)=4),AprSun1+15,""))</f>
        <v>45396</v>
      </c>
      <c r="AE22" s="3">
        <f>IF(DAY(AprSun1)=1,IF(AND(YEAR(AprSun1+9)=CalendarYear,MONTH(AprSun1+9)=4),AprSun1+9,""),IF(AND(YEAR(AprSun1+16)=CalendarYear,MONTH(AprSun1+16)=4),AprSun1+16,""))</f>
        <v>45397</v>
      </c>
      <c r="AF22" s="3">
        <f>IF(DAY(AprSun1)=1,IF(AND(YEAR(AprSun1+10)=CalendarYear,MONTH(AprSun1+10)=4),AprSun1+10,""),IF(AND(YEAR(AprSun1+17)=CalendarYear,MONTH(AprSun1+17)=4),AprSun1+17,""))</f>
        <v>45398</v>
      </c>
      <c r="AG22" s="3">
        <f>IF(DAY(AprSun1)=1,IF(AND(YEAR(AprSun1+11)=CalendarYear,MONTH(AprSun1+11)=4),AprSun1+11,""),IF(AND(YEAR(AprSun1+18)=CalendarYear,MONTH(AprSun1+18)=4),AprSun1+18,""))</f>
        <v>45399</v>
      </c>
      <c r="AH22" s="3">
        <f>IF(DAY(AprSun1)=1,IF(AND(YEAR(AprSun1+12)=CalendarYear,MONTH(AprSun1+12)=4),AprSun1+12,""),IF(AND(YEAR(AprSun1+19)=CalendarYear,MONTH(AprSun1+19)=4),AprSun1+19,""))</f>
        <v>45400</v>
      </c>
      <c r="AI22" s="3">
        <f>IF(DAY(AprSun1)=1,IF(AND(YEAR(AprSun1+13)=CalendarYear,MONTH(AprSun1+13)=4),AprSun1+13,""),IF(AND(YEAR(AprSun1+20)=CalendarYear,MONTH(AprSun1+20)=4),AprSun1+20,""))</f>
        <v>45401</v>
      </c>
      <c r="AJ22" s="3">
        <f>IF(DAY(AprSun1)=1,IF(AND(YEAR(AprSun1+14)=CalendarYear,MONTH(AprSun1+14)=4),AprSun1+14,""),IF(AND(YEAR(AprSun1+21)=CalendarYear,MONTH(AprSun1+21)=4),AprSun1+21,""))</f>
        <v>45402</v>
      </c>
    </row>
    <row r="23" spans="1:36" x14ac:dyDescent="0.2">
      <c r="C23" s="3">
        <f>IF(DAY(JanSun1)=1,IF(AND(YEAR(JanSun1+15)=CalendarYear,MONTH(JanSun1+15)=1),JanSun1+15,""),IF(AND(YEAR(JanSun1+22)=CalendarYear,MONTH(JanSun1+22)=1),JanSun1+22,""))</f>
        <v>45312</v>
      </c>
      <c r="D23" s="3">
        <f>IF(DAY(JanSun1)=1,IF(AND(YEAR(JanSun1+16)=CalendarYear,MONTH(JanSun1+16)=1),JanSun1+16,""),IF(AND(YEAR(JanSun1+23)=CalendarYear,MONTH(JanSun1+23)=1),JanSun1+23,""))</f>
        <v>45313</v>
      </c>
      <c r="E23" s="3">
        <f>IF(DAY(JanSun1)=1,IF(AND(YEAR(JanSun1+17)=CalendarYear,MONTH(JanSun1+17)=1),JanSun1+17,""),IF(AND(YEAR(JanSun1+24)=CalendarYear,MONTH(JanSun1+24)=1),JanSun1+24,""))</f>
        <v>45314</v>
      </c>
      <c r="F23" s="3">
        <f>IF(DAY(JanSun1)=1,IF(AND(YEAR(JanSun1+18)=CalendarYear,MONTH(JanSun1+18)=1),JanSun1+18,""),IF(AND(YEAR(JanSun1+25)=CalendarYear,MONTH(JanSun1+25)=1),JanSun1+25,""))</f>
        <v>45315</v>
      </c>
      <c r="G23" s="3">
        <f>IF(DAY(JanSun1)=1,IF(AND(YEAR(JanSun1+19)=CalendarYear,MONTH(JanSun1+19)=1),JanSun1+19,""),IF(AND(YEAR(JanSun1+26)=CalendarYear,MONTH(JanSun1+26)=1),JanSun1+26,""))</f>
        <v>45316</v>
      </c>
      <c r="H23" s="3">
        <f>IF(DAY(JanSun1)=1,IF(AND(YEAR(JanSun1+20)=CalendarYear,MONTH(JanSun1+20)=1),JanSun1+20,""),IF(AND(YEAR(JanSun1+27)=CalendarYear,MONTH(JanSun1+27)=1),JanSun1+27,""))</f>
        <v>45317</v>
      </c>
      <c r="I23" s="3">
        <f>IF(DAY(JanSun1)=1,IF(AND(YEAR(JanSun1+21)=CalendarYear,MONTH(JanSun1+21)=1),JanSun1+21,""),IF(AND(YEAR(JanSun1+28)=CalendarYear,MONTH(JanSun1+28)=1),JanSun1+28,""))</f>
        <v>45318</v>
      </c>
      <c r="J23" s="12"/>
      <c r="K23" s="3"/>
      <c r="L23" s="3">
        <f>IF(DAY(FebSun1)=1,IF(AND(YEAR(FebSun1+15)=CalendarYear,MONTH(FebSun1+15)=2),FebSun1+15,""),IF(AND(YEAR(FebSun1+22)=CalendarYear,MONTH(FebSun1+22)=2),FebSun1+22,""))</f>
        <v>45340</v>
      </c>
      <c r="M23" s="3">
        <f>IF(DAY(FebSun1)=1,IF(AND(YEAR(FebSun1+16)=CalendarYear,MONTH(FebSun1+16)=2),FebSun1+16,""),IF(AND(YEAR(FebSun1+23)=CalendarYear,MONTH(FebSun1+23)=2),FebSun1+23,""))</f>
        <v>45341</v>
      </c>
      <c r="N23" s="3">
        <f>IF(DAY(FebSun1)=1,IF(AND(YEAR(FebSun1+17)=CalendarYear,MONTH(FebSun1+17)=2),FebSun1+17,""),IF(AND(YEAR(FebSun1+24)=CalendarYear,MONTH(FebSun1+24)=2),FebSun1+24,""))</f>
        <v>45342</v>
      </c>
      <c r="O23" s="3">
        <f>IF(DAY(FebSun1)=1,IF(AND(YEAR(FebSun1+18)=CalendarYear,MONTH(FebSun1+18)=2),FebSun1+18,""),IF(AND(YEAR(FebSun1+25)=CalendarYear,MONTH(FebSun1+25)=2),FebSun1+25,""))</f>
        <v>45343</v>
      </c>
      <c r="P23" s="3">
        <f>IF(DAY(FebSun1)=1,IF(AND(YEAR(FebSun1+19)=CalendarYear,MONTH(FebSun1+19)=2),FebSun1+19,""),IF(AND(YEAR(FebSun1+26)=CalendarYear,MONTH(FebSun1+26)=2),FebSun1+26,""))</f>
        <v>45344</v>
      </c>
      <c r="Q23" s="3">
        <f>IF(DAY(FebSun1)=1,IF(AND(YEAR(FebSun1+20)=CalendarYear,MONTH(FebSun1+20)=2),FebSun1+20,""),IF(AND(YEAR(FebSun1+27)=CalendarYear,MONTH(FebSun1+27)=2),FebSun1+27,""))</f>
        <v>45345</v>
      </c>
      <c r="R23" s="3">
        <f>IF(DAY(FebSun1)=1,IF(AND(YEAR(FebSun1+21)=CalendarYear,MONTH(FebSun1+21)=2),FebSun1+21,""),IF(AND(YEAR(FebSun1+28)=CalendarYear,MONTH(FebSun1+28)=2),FebSun1+28,""))</f>
        <v>45346</v>
      </c>
      <c r="S23" s="12"/>
      <c r="U23" s="3">
        <f>IF(DAY(MarSun1)=1,IF(AND(YEAR(MarSun1+15)=CalendarYear,MONTH(MarSun1+15)=3),MarSun1+15,""),IF(AND(YEAR(MarSun1+22)=CalendarYear,MONTH(MarSun1+22)=3),MarSun1+22,""))</f>
        <v>45368</v>
      </c>
      <c r="V23" s="3">
        <f>IF(DAY(MarSun1)=1,IF(AND(YEAR(MarSun1+16)=CalendarYear,MONTH(MarSun1+16)=3),MarSun1+16,""),IF(AND(YEAR(MarSun1+23)=CalendarYear,MONTH(MarSun1+23)=3),MarSun1+23,""))</f>
        <v>45369</v>
      </c>
      <c r="W23" s="3">
        <f>IF(DAY(MarSun1)=1,IF(AND(YEAR(MarSun1+17)=CalendarYear,MONTH(MarSun1+17)=3),MarSun1+17,""),IF(AND(YEAR(MarSun1+24)=CalendarYear,MONTH(MarSun1+24)=3),MarSun1+24,""))</f>
        <v>45370</v>
      </c>
      <c r="X23" s="3">
        <f>IF(DAY(MarSun1)=1,IF(AND(YEAR(MarSun1+18)=CalendarYear,MONTH(MarSun1+18)=3),MarSun1+18,""),IF(AND(YEAR(MarSun1+25)=CalendarYear,MONTH(MarSun1+25)=3),MarSun1+25,""))</f>
        <v>45371</v>
      </c>
      <c r="Y23" s="3">
        <f>IF(DAY(MarSun1)=1,IF(AND(YEAR(MarSun1+19)=CalendarYear,MONTH(MarSun1+19)=3),MarSun1+19,""),IF(AND(YEAR(MarSun1+26)=CalendarYear,MONTH(MarSun1+26)=3),MarSun1+26,""))</f>
        <v>45372</v>
      </c>
      <c r="Z23" s="3">
        <f>IF(DAY(MarSun1)=1,IF(AND(YEAR(MarSun1+20)=CalendarYear,MONTH(MarSun1+20)=3),MarSun1+20,""),IF(AND(YEAR(MarSun1+27)=CalendarYear,MONTH(MarSun1+27)=3),MarSun1+27,""))</f>
        <v>45373</v>
      </c>
      <c r="AA23" s="3">
        <f>IF(DAY(MarSun1)=1,IF(AND(YEAR(MarSun1+21)=CalendarYear,MONTH(MarSun1+21)=3),MarSun1+21,""),IF(AND(YEAR(MarSun1+28)=CalendarYear,MONTH(MarSun1+28)=3),MarSun1+28,""))</f>
        <v>45374</v>
      </c>
      <c r="AB23" s="12"/>
      <c r="AC23" s="3"/>
      <c r="AD23" s="3">
        <f>IF(DAY(AprSun1)=1,IF(AND(YEAR(AprSun1+15)=CalendarYear,MONTH(AprSun1+15)=4),AprSun1+15,""),IF(AND(YEAR(AprSun1+22)=CalendarYear,MONTH(AprSun1+22)=4),AprSun1+22,""))</f>
        <v>45403</v>
      </c>
      <c r="AE23" s="3">
        <f>IF(DAY(AprSun1)=1,IF(AND(YEAR(AprSun1+16)=CalendarYear,MONTH(AprSun1+16)=4),AprSun1+16,""),IF(AND(YEAR(AprSun1+23)=CalendarYear,MONTH(AprSun1+23)=4),AprSun1+23,""))</f>
        <v>45404</v>
      </c>
      <c r="AF23" s="3">
        <f>IF(DAY(AprSun1)=1,IF(AND(YEAR(AprSun1+17)=CalendarYear,MONTH(AprSun1+17)=4),AprSun1+17,""),IF(AND(YEAR(AprSun1+24)=CalendarYear,MONTH(AprSun1+24)=4),AprSun1+24,""))</f>
        <v>45405</v>
      </c>
      <c r="AG23" s="3">
        <f>IF(DAY(AprSun1)=1,IF(AND(YEAR(AprSun1+18)=CalendarYear,MONTH(AprSun1+18)=4),AprSun1+18,""),IF(AND(YEAR(AprSun1+25)=CalendarYear,MONTH(AprSun1+25)=4),AprSun1+25,""))</f>
        <v>45406</v>
      </c>
      <c r="AH23" s="3">
        <f>IF(DAY(AprSun1)=1,IF(AND(YEAR(AprSun1+19)=CalendarYear,MONTH(AprSun1+19)=4),AprSun1+19,""),IF(AND(YEAR(AprSun1+26)=CalendarYear,MONTH(AprSun1+26)=4),AprSun1+26,""))</f>
        <v>45407</v>
      </c>
      <c r="AI23" s="3">
        <f>IF(DAY(AprSun1)=1,IF(AND(YEAR(AprSun1+20)=CalendarYear,MONTH(AprSun1+20)=4),AprSun1+20,""),IF(AND(YEAR(AprSun1+27)=CalendarYear,MONTH(AprSun1+27)=4),AprSun1+27,""))</f>
        <v>45408</v>
      </c>
      <c r="AJ23" s="3">
        <f>IF(DAY(AprSun1)=1,IF(AND(YEAR(AprSun1+21)=CalendarYear,MONTH(AprSun1+21)=4),AprSun1+21,""),IF(AND(YEAR(AprSun1+28)=CalendarYear,MONTH(AprSun1+28)=4),AprSun1+28,""))</f>
        <v>45409</v>
      </c>
    </row>
    <row r="24" spans="1:36" x14ac:dyDescent="0.2">
      <c r="C24" s="3">
        <f>IF(DAY(JanSun1)=1,IF(AND(YEAR(JanSun1+22)=CalendarYear,MONTH(JanSun1+22)=1),JanSun1+22,""),IF(AND(YEAR(JanSun1+29)=CalendarYear,MONTH(JanSun1+29)=1),JanSun1+29,""))</f>
        <v>45319</v>
      </c>
      <c r="D24" s="3">
        <f>IF(DAY(JanSun1)=1,IF(AND(YEAR(JanSun1+23)=CalendarYear,MONTH(JanSun1+23)=1),JanSun1+23,""),IF(AND(YEAR(JanSun1+30)=CalendarYear,MONTH(JanSun1+30)=1),JanSun1+30,""))</f>
        <v>45320</v>
      </c>
      <c r="E24" s="3">
        <f>IF(DAY(JanSun1)=1,IF(AND(YEAR(JanSun1+24)=CalendarYear,MONTH(JanSun1+24)=1),JanSun1+24,""),IF(AND(YEAR(JanSun1+31)=CalendarYear,MONTH(JanSun1+31)=1),JanSun1+31,""))</f>
        <v>45321</v>
      </c>
      <c r="F24" s="3">
        <f>IF(DAY(JanSun1)=1,IF(AND(YEAR(JanSun1+25)=CalendarYear,MONTH(JanSun1+25)=1),JanSun1+25,""),IF(AND(YEAR(JanSun1+32)=CalendarYear,MONTH(JanSun1+32)=1),JanSun1+32,""))</f>
        <v>45322</v>
      </c>
      <c r="G24" s="3" t="str">
        <f>IF(DAY(JanSun1)=1,IF(AND(YEAR(JanSun1+26)=CalendarYear,MONTH(JanSun1+26)=1),JanSun1+26,""),IF(AND(YEAR(JanSun1+33)=CalendarYear,MONTH(JanSun1+33)=1),JanSun1+33,""))</f>
        <v/>
      </c>
      <c r="H24" s="3" t="str">
        <f>IF(DAY(JanSun1)=1,IF(AND(YEAR(JanSun1+27)=CalendarYear,MONTH(JanSun1+27)=1),JanSun1+27,""),IF(AND(YEAR(JanSun1+34)=CalendarYear,MONTH(JanSun1+34)=1),JanSun1+34,""))</f>
        <v/>
      </c>
      <c r="I24" s="3" t="str">
        <f>IF(DAY(JanSun1)=1,IF(AND(YEAR(JanSun1+28)=CalendarYear,MONTH(JanSun1+28)=1),JanSun1+28,""),IF(AND(YEAR(JanSun1+35)=CalendarYear,MONTH(JanSun1+35)=1),JanSun1+35,""))</f>
        <v/>
      </c>
      <c r="J24" s="12"/>
      <c r="K24" s="3"/>
      <c r="L24" s="3">
        <f>IF(DAY(FebSun1)=1,IF(AND(YEAR(FebSun1+22)=CalendarYear,MONTH(FebSun1+22)=2),FebSun1+22,""),IF(AND(YEAR(FebSun1+29)=CalendarYear,MONTH(FebSun1+29)=2),FebSun1+29,""))</f>
        <v>45347</v>
      </c>
      <c r="M24" s="3">
        <f>IF(DAY(FebSun1)=1,IF(AND(YEAR(FebSun1+23)=CalendarYear,MONTH(FebSun1+23)=2),FebSun1+23,""),IF(AND(YEAR(FebSun1+30)=CalendarYear,MONTH(FebSun1+30)=2),FebSun1+30,""))</f>
        <v>45348</v>
      </c>
      <c r="N24" s="3">
        <f>IF(DAY(FebSun1)=1,IF(AND(YEAR(FebSun1+24)=CalendarYear,MONTH(FebSun1+24)=2),FebSun1+24,""),IF(AND(YEAR(FebSun1+31)=CalendarYear,MONTH(FebSun1+31)=2),FebSun1+31,""))</f>
        <v>45349</v>
      </c>
      <c r="O24" s="3">
        <f>IF(DAY(FebSun1)=1,IF(AND(YEAR(FebSun1+25)=CalendarYear,MONTH(FebSun1+25)=2),FebSun1+25,""),IF(AND(YEAR(FebSun1+32)=CalendarYear,MONTH(FebSun1+32)=2),FebSun1+32,""))</f>
        <v>45350</v>
      </c>
      <c r="P24" s="3">
        <f>IF(DAY(FebSun1)=1,IF(AND(YEAR(FebSun1+26)=CalendarYear,MONTH(FebSun1+26)=2),FebSun1+26,""),IF(AND(YEAR(FebSun1+33)=CalendarYear,MONTH(FebSun1+33)=2),FebSun1+33,""))</f>
        <v>45351</v>
      </c>
      <c r="Q24" s="3" t="str">
        <f>IF(DAY(FebSun1)=1,IF(AND(YEAR(FebSun1+27)=CalendarYear,MONTH(FebSun1+27)=2),FebSun1+27,""),IF(AND(YEAR(FebSun1+34)=CalendarYear,MONTH(FebSun1+34)=2),FebSun1+34,""))</f>
        <v/>
      </c>
      <c r="R24" s="3" t="str">
        <f>IF(DAY(FebSun1)=1,IF(AND(YEAR(FebSun1+28)=CalendarYear,MONTH(FebSun1+28)=2),FebSun1+28,""),IF(AND(YEAR(FebSun1+35)=CalendarYear,MONTH(FebSun1+35)=2),FebSun1+35,""))</f>
        <v/>
      </c>
      <c r="S24" s="12"/>
      <c r="U24" s="3">
        <f>IF(DAY(MarSun1)=1,IF(AND(YEAR(MarSun1+22)=CalendarYear,MONTH(MarSun1+22)=3),MarSun1+22,""),IF(AND(YEAR(MarSun1+29)=CalendarYear,MONTH(MarSun1+29)=3),MarSun1+29,""))</f>
        <v>45375</v>
      </c>
      <c r="V24" s="3">
        <f>IF(DAY(MarSun1)=1,IF(AND(YEAR(MarSun1+23)=CalendarYear,MONTH(MarSun1+23)=3),MarSun1+23,""),IF(AND(YEAR(MarSun1+30)=CalendarYear,MONTH(MarSun1+30)=3),MarSun1+30,""))</f>
        <v>45376</v>
      </c>
      <c r="W24" s="3">
        <f>IF(DAY(MarSun1)=1,IF(AND(YEAR(MarSun1+24)=CalendarYear,MONTH(MarSun1+24)=3),MarSun1+24,""),IF(AND(YEAR(MarSun1+31)=CalendarYear,MONTH(MarSun1+31)=3),MarSun1+31,""))</f>
        <v>45377</v>
      </c>
      <c r="X24" s="3">
        <f>IF(DAY(MarSun1)=1,IF(AND(YEAR(MarSun1+25)=CalendarYear,MONTH(MarSun1+25)=3),MarSun1+25,""),IF(AND(YEAR(MarSun1+32)=CalendarYear,MONTH(MarSun1+32)=3),MarSun1+32,""))</f>
        <v>45378</v>
      </c>
      <c r="Y24" s="3">
        <f>IF(DAY(MarSun1)=1,IF(AND(YEAR(MarSun1+26)=CalendarYear,MONTH(MarSun1+26)=3),MarSun1+26,""),IF(AND(YEAR(MarSun1+33)=CalendarYear,MONTH(MarSun1+33)=3),MarSun1+33,""))</f>
        <v>45379</v>
      </c>
      <c r="Z24" s="3">
        <f>IF(DAY(MarSun1)=1,IF(AND(YEAR(MarSun1+27)=CalendarYear,MONTH(MarSun1+27)=3),MarSun1+27,""),IF(AND(YEAR(MarSun1+34)=CalendarYear,MONTH(MarSun1+34)=3),MarSun1+34,""))</f>
        <v>45380</v>
      </c>
      <c r="AA24" s="3">
        <f>IF(DAY(MarSun1)=1,IF(AND(YEAR(MarSun1+28)=CalendarYear,MONTH(MarSun1+28)=3),MarSun1+28,""),IF(AND(YEAR(MarSun1+35)=CalendarYear,MONTH(MarSun1+35)=3),MarSun1+35,""))</f>
        <v>45381</v>
      </c>
      <c r="AB24" s="12"/>
      <c r="AC24" s="3"/>
      <c r="AD24" s="3">
        <f>IF(DAY(AprSun1)=1,IF(AND(YEAR(AprSun1+22)=CalendarYear,MONTH(AprSun1+22)=4),AprSun1+22,""),IF(AND(YEAR(AprSun1+29)=CalendarYear,MONTH(AprSun1+29)=4),AprSun1+29,""))</f>
        <v>45410</v>
      </c>
      <c r="AE24" s="3">
        <f>IF(DAY(AprSun1)=1,IF(AND(YEAR(AprSun1+23)=CalendarYear,MONTH(AprSun1+23)=4),AprSun1+23,""),IF(AND(YEAR(AprSun1+30)=CalendarYear,MONTH(AprSun1+30)=4),AprSun1+30,""))</f>
        <v>45411</v>
      </c>
      <c r="AF24" s="3">
        <f>IF(DAY(AprSun1)=1,IF(AND(YEAR(AprSun1+24)=CalendarYear,MONTH(AprSun1+24)=4),AprSun1+24,""),IF(AND(YEAR(AprSun1+31)=CalendarYear,MONTH(AprSun1+31)=4),AprSun1+31,""))</f>
        <v>45412</v>
      </c>
      <c r="AG24" s="3" t="str">
        <f>IF(DAY(AprSun1)=1,IF(AND(YEAR(AprSun1+25)=CalendarYear,MONTH(AprSun1+25)=4),AprSun1+25,""),IF(AND(YEAR(AprSun1+32)=CalendarYear,MONTH(AprSun1+32)=4),AprSun1+32,""))</f>
        <v/>
      </c>
      <c r="AH24" s="3" t="str">
        <f>IF(DAY(AprSun1)=1,IF(AND(YEAR(AprSun1+26)=CalendarYear,MONTH(AprSun1+26)=4),AprSun1+26,""),IF(AND(YEAR(AprSun1+33)=CalendarYear,MONTH(AprSun1+33)=4),AprSun1+33,""))</f>
        <v/>
      </c>
      <c r="AI24" s="3" t="str">
        <f>IF(DAY(AprSun1)=1,IF(AND(YEAR(AprSun1+27)=CalendarYear,MONTH(AprSun1+27)=4),AprSun1+27,""),IF(AND(YEAR(AprSun1+34)=CalendarYear,MONTH(AprSun1+34)=4),AprSun1+34,""))</f>
        <v/>
      </c>
      <c r="AJ24" s="3" t="str">
        <f>IF(DAY(AprSun1)=1,IF(AND(YEAR(AprSun1+28)=CalendarYear,MONTH(AprSun1+28)=4),AprSun1+28,""),IF(AND(YEAR(AprSun1+35)=CalendarYear,MONTH(AprSun1+35)=4),AprSun1+35,""))</f>
        <v/>
      </c>
    </row>
    <row r="25" spans="1:36" x14ac:dyDescent="0.2">
      <c r="C25" s="3" t="str">
        <f>IF(DAY(JanSun1)=1,IF(AND(YEAR(JanSun1+29)=CalendarYear,MONTH(JanSun1+29)=1),JanSun1+29,""),IF(AND(YEAR(JanSun1+36)=CalendarYear,MONTH(JanSun1+36)=1),JanSun1+36,""))</f>
        <v/>
      </c>
      <c r="D25" s="3" t="str">
        <f>IF(DAY(JanSun1)=1,IF(AND(YEAR(JanSun1+30)=CalendarYear,MONTH(JanSun1+30)=1),JanSun1+30,""),IF(AND(YEAR(JanSun1+37)=CalendarYear,MONTH(JanSun1+37)=1),JanSun1+37,""))</f>
        <v/>
      </c>
      <c r="E25" s="3" t="str">
        <f>IF(DAY(JanSun1)=1,IF(AND(YEAR(JanSun1+31)=CalendarYear,MONTH(JanSun1+31)=1),JanSun1+31,""),IF(AND(YEAR(JanSun1+38)=CalendarYear,MONTH(JanSun1+38)=1),JanSun1+38,""))</f>
        <v/>
      </c>
      <c r="F25" s="3" t="str">
        <f>IF(DAY(JanSun1)=1,IF(AND(YEAR(JanSun1+32)=CalendarYear,MONTH(JanSun1+32)=1),JanSun1+32,""),IF(AND(YEAR(JanSun1+39)=CalendarYear,MONTH(JanSun1+39)=1),JanSun1+39,""))</f>
        <v/>
      </c>
      <c r="G25" s="3" t="str">
        <f>IF(DAY(JanSun1)=1,IF(AND(YEAR(JanSun1+33)=CalendarYear,MONTH(JanSun1+33)=1),JanSun1+33,""),IF(AND(YEAR(JanSun1+40)=CalendarYear,MONTH(JanSun1+40)=1),JanSun1+40,""))</f>
        <v/>
      </c>
      <c r="H25" s="3" t="str">
        <f>IF(DAY(JanSun1)=1,IF(AND(YEAR(JanSun1+34)=CalendarYear,MONTH(JanSun1+34)=1),JanSun1+34,""),IF(AND(YEAR(JanSun1+41)=CalendarYear,MONTH(JanSun1+41)=1),JanSun1+41,""))</f>
        <v/>
      </c>
      <c r="I25" s="3" t="str">
        <f>IF(DAY(JanSun1)=1,IF(AND(YEAR(JanSun1+35)=CalendarYear,MONTH(JanSun1+35)=1),JanSun1+35,""),IF(AND(YEAR(JanSun1+42)=CalendarYear,MONTH(JanSun1+42)=1),JanSun1+42,""))</f>
        <v/>
      </c>
      <c r="J25" s="12"/>
      <c r="K25" s="3"/>
      <c r="L25" s="3" t="str">
        <f>IF(DAY(FebSun1)=1,IF(AND(YEAR(FebSun1+29)=CalendarYear,MONTH(FebSun1+29)=2),FebSun1+29,""),IF(AND(YEAR(FebSun1+36)=CalendarYear,MONTH(FebSun1+36)=2),FebSun1+36,""))</f>
        <v/>
      </c>
      <c r="M25" s="3" t="str">
        <f>IF(DAY(FebSun1)=1,IF(AND(YEAR(FebSun1+30)=CalendarYear,MONTH(FebSun1+30)=2),FebSun1+30,""),IF(AND(YEAR(FebSun1+37)=CalendarYear,MONTH(FebSun1+37)=2),FebSun1+37,""))</f>
        <v/>
      </c>
      <c r="N25" s="3" t="str">
        <f>IF(DAY(FebSun1)=1,IF(AND(YEAR(FebSun1+31)=CalendarYear,MONTH(FebSun1+31)=2),FebSun1+31,""),IF(AND(YEAR(FebSun1+38)=CalendarYear,MONTH(FebSun1+38)=2),FebSun1+38,""))</f>
        <v/>
      </c>
      <c r="O25" s="3" t="str">
        <f>IF(DAY(FebSun1)=1,IF(AND(YEAR(FebSun1+32)=CalendarYear,MONTH(FebSun1+32)=2),FebSun1+32,""),IF(AND(YEAR(FebSun1+39)=CalendarYear,MONTH(FebSun1+39)=2),FebSun1+39,""))</f>
        <v/>
      </c>
      <c r="P25" s="3" t="str">
        <f>IF(DAY(FebSun1)=1,IF(AND(YEAR(FebSun1+33)=CalendarYear,MONTH(FebSun1+33)=2),FebSun1+33,""),IF(AND(YEAR(FebSun1+40)=CalendarYear,MONTH(FebSun1+40)=2),FebSun1+40,""))</f>
        <v/>
      </c>
      <c r="Q25" s="3" t="str">
        <f>IF(DAY(FebSun1)=1,IF(AND(YEAR(FebSun1+34)=CalendarYear,MONTH(FebSun1+34)=2),FebSun1+34,""),IF(AND(YEAR(FebSun1+41)=CalendarYear,MONTH(FebSun1+41)=2),FebSun1+41,""))</f>
        <v/>
      </c>
      <c r="R25" s="3" t="str">
        <f>IF(DAY(FebSun1)=1,IF(AND(YEAR(FebSun1+35)=CalendarYear,MONTH(FebSun1+35)=2),FebSun1+35,""),IF(AND(YEAR(FebSun1+42)=CalendarYear,MONTH(FebSun1+42)=2),FebSun1+42,""))</f>
        <v/>
      </c>
      <c r="S25" s="12"/>
      <c r="U25" s="3">
        <f>IF(DAY(MarSun1)=1,IF(AND(YEAR(MarSun1+29)=CalendarYear,MONTH(MarSun1+29)=3),MarSun1+29,""),IF(AND(YEAR(MarSun1+36)=CalendarYear,MONTH(MarSun1+36)=3),MarSun1+36,""))</f>
        <v>45382</v>
      </c>
      <c r="V25" s="3" t="str">
        <f>IF(DAY(MarSun1)=1,IF(AND(YEAR(MarSun1+30)=CalendarYear,MONTH(MarSun1+30)=3),MarSun1+30,""),IF(AND(YEAR(MarSun1+37)=CalendarYear,MONTH(MarSun1+37)=3),MarSun1+37,""))</f>
        <v/>
      </c>
      <c r="W25" s="3" t="str">
        <f>IF(DAY(MarSun1)=1,IF(AND(YEAR(MarSun1+31)=CalendarYear,MONTH(MarSun1+31)=3),MarSun1+31,""),IF(AND(YEAR(MarSun1+38)=CalendarYear,MONTH(MarSun1+38)=3),MarSun1+38,""))</f>
        <v/>
      </c>
      <c r="X25" s="3" t="str">
        <f>IF(DAY(MarSun1)=1,IF(AND(YEAR(MarSun1+32)=CalendarYear,MONTH(MarSun1+32)=3),MarSun1+32,""),IF(AND(YEAR(MarSun1+39)=CalendarYear,MONTH(MarSun1+39)=3),MarSun1+39,""))</f>
        <v/>
      </c>
      <c r="Y25" s="3" t="str">
        <f>IF(DAY(MarSun1)=1,IF(AND(YEAR(MarSun1+33)=CalendarYear,MONTH(MarSun1+33)=3),MarSun1+33,""),IF(AND(YEAR(MarSun1+40)=CalendarYear,MONTH(MarSun1+40)=3),MarSun1+40,""))</f>
        <v/>
      </c>
      <c r="Z25" s="3" t="str">
        <f>IF(DAY(MarSun1)=1,IF(AND(YEAR(MarSun1+34)=CalendarYear,MONTH(MarSun1+34)=3),MarSun1+34,""),IF(AND(YEAR(MarSun1+41)=CalendarYear,MONTH(MarSun1+41)=3),MarSun1+41,""))</f>
        <v/>
      </c>
      <c r="AA25" s="3" t="str">
        <f>IF(DAY(MarSun1)=1,IF(AND(YEAR(MarSun1+35)=CalendarYear,MONTH(MarSun1+35)=3),MarSun1+35,""),IF(AND(YEAR(MarSun1+42)=CalendarYear,MONTH(MarSun1+42)=3),MarSun1+42,""))</f>
        <v/>
      </c>
      <c r="AB25" s="12"/>
      <c r="AC25" s="3"/>
      <c r="AD25" s="3" t="str">
        <f>IF(DAY(AprSun1)=1,IF(AND(YEAR(AprSun1+29)=CalendarYear,MONTH(AprSun1+29)=4),AprSun1+29,""),IF(AND(YEAR(AprSun1+36)=CalendarYear,MONTH(AprSun1+36)=4),AprSun1+36,""))</f>
        <v/>
      </c>
      <c r="AE25" s="3" t="str">
        <f>IF(DAY(AprSun1)=1,IF(AND(YEAR(AprSun1+30)=CalendarYear,MONTH(AprSun1+30)=4),AprSun1+30,""),IF(AND(YEAR(AprSun1+37)=CalendarYear,MONTH(AprSun1+37)=4),AprSun1+37,""))</f>
        <v/>
      </c>
      <c r="AF25" s="3" t="str">
        <f>IF(DAY(AprSun1)=1,IF(AND(YEAR(AprSun1+31)=CalendarYear,MONTH(AprSun1+31)=4),AprSun1+31,""),IF(AND(YEAR(AprSun1+38)=CalendarYear,MONTH(AprSun1+38)=4),AprSun1+38,""))</f>
        <v/>
      </c>
      <c r="AG25" s="3" t="str">
        <f>IF(DAY(AprSun1)=1,IF(AND(YEAR(AprSun1+32)=CalendarYear,MONTH(AprSun1+32)=4),AprSun1+32,""),IF(AND(YEAR(AprSun1+39)=CalendarYear,MONTH(AprSun1+39)=4),AprSun1+39,""))</f>
        <v/>
      </c>
      <c r="AH25" s="3" t="str">
        <f>IF(DAY(AprSun1)=1,IF(AND(YEAR(AprSun1+33)=CalendarYear,MONTH(AprSun1+33)=4),AprSun1+33,""),IF(AND(YEAR(AprSun1+40)=CalendarYear,MONTH(AprSun1+40)=4),AprSun1+40,""))</f>
        <v/>
      </c>
      <c r="AI25" s="3" t="str">
        <f>IF(DAY(AprSun1)=1,IF(AND(YEAR(AprSun1+34)=CalendarYear,MONTH(AprSun1+34)=4),AprSun1+34,""),IF(AND(YEAR(AprSun1+41)=CalendarYear,MONTH(AprSun1+41)=4),AprSun1+41,""))</f>
        <v/>
      </c>
      <c r="AJ25" s="3" t="str">
        <f>IF(DAY(AprSun1)=1,IF(AND(YEAR(AprSun1+35)=CalendarYear,MONTH(AprSun1+35)=4),AprSun1+35,""),IF(AND(YEAR(AprSun1+42)=CalendarYear,MONTH(AprSun1+42)=4),AprSun1+42,""))</f>
        <v/>
      </c>
    </row>
    <row r="26" spans="1:36" ht="15" x14ac:dyDescent="0.2">
      <c r="A26" s="36"/>
      <c r="C26" s="3"/>
      <c r="D26" s="3"/>
      <c r="E26" s="3"/>
      <c r="F26" s="3"/>
      <c r="G26" s="3"/>
      <c r="H26" s="3"/>
      <c r="I26" s="3"/>
      <c r="J26" s="12"/>
      <c r="K26" s="50"/>
      <c r="L26" s="51"/>
      <c r="M26" s="51"/>
      <c r="N26" s="51"/>
      <c r="O26" s="51" t="s">
        <v>29</v>
      </c>
      <c r="P26" s="51"/>
      <c r="Q26" s="51"/>
      <c r="R26" s="51"/>
      <c r="S26" s="12"/>
      <c r="U26" s="51"/>
      <c r="V26" s="51"/>
      <c r="W26" s="51"/>
      <c r="X26" s="51" t="s">
        <v>30</v>
      </c>
      <c r="Y26" s="51"/>
      <c r="Z26" s="51"/>
      <c r="AA26" s="51"/>
      <c r="AB26" s="13"/>
    </row>
    <row r="27" spans="1:36" ht="15.75" x14ac:dyDescent="0.25">
      <c r="A27" s="36"/>
      <c r="C27" s="48">
        <f>DATE(CalendarYear,5,1)</f>
        <v>45413</v>
      </c>
      <c r="D27" s="48"/>
      <c r="E27" s="48"/>
      <c r="F27" s="48"/>
      <c r="G27" s="48"/>
      <c r="H27" s="48"/>
      <c r="I27" s="48"/>
      <c r="J27" s="10"/>
      <c r="K27" s="3"/>
      <c r="L27" s="48">
        <f>DATE(CalendarYear,6,1)</f>
        <v>45444</v>
      </c>
      <c r="M27" s="48"/>
      <c r="N27" s="48"/>
      <c r="O27" s="48"/>
      <c r="P27" s="48"/>
      <c r="Q27" s="48"/>
      <c r="R27" s="48"/>
      <c r="S27" s="10"/>
      <c r="U27" s="48">
        <f>DATE(CalendarYear,7,1)</f>
        <v>45474</v>
      </c>
      <c r="V27" s="48"/>
      <c r="W27" s="48"/>
      <c r="X27" s="48"/>
      <c r="Y27" s="48"/>
      <c r="Z27" s="48"/>
      <c r="AA27" s="48"/>
      <c r="AB27" s="10"/>
      <c r="AC27" s="3"/>
      <c r="AD27" s="48">
        <f>DATE(CalendarYear,8,1)</f>
        <v>45505</v>
      </c>
      <c r="AE27" s="48"/>
      <c r="AF27" s="48"/>
      <c r="AG27" s="48"/>
      <c r="AH27" s="48"/>
      <c r="AI27" s="48"/>
      <c r="AJ27" s="48"/>
    </row>
    <row r="28" spans="1:36" ht="15" x14ac:dyDescent="0.25">
      <c r="A28" s="36"/>
      <c r="C28" s="25" t="s">
        <v>2</v>
      </c>
      <c r="D28" s="25" t="s">
        <v>3</v>
      </c>
      <c r="E28" s="25" t="s">
        <v>5</v>
      </c>
      <c r="F28" s="25" t="s">
        <v>4</v>
      </c>
      <c r="G28" s="25" t="s">
        <v>6</v>
      </c>
      <c r="H28" s="25" t="s">
        <v>7</v>
      </c>
      <c r="I28" s="25" t="s">
        <v>8</v>
      </c>
      <c r="J28" s="11"/>
      <c r="K28" s="4"/>
      <c r="L28" s="25" t="s">
        <v>2</v>
      </c>
      <c r="M28" s="25" t="s">
        <v>3</v>
      </c>
      <c r="N28" s="25" t="s">
        <v>5</v>
      </c>
      <c r="O28" s="25" t="s">
        <v>4</v>
      </c>
      <c r="P28" s="25" t="s">
        <v>6</v>
      </c>
      <c r="Q28" s="25" t="s">
        <v>7</v>
      </c>
      <c r="R28" s="25" t="s">
        <v>8</v>
      </c>
      <c r="S28" s="11"/>
      <c r="U28" s="25" t="s">
        <v>2</v>
      </c>
      <c r="V28" s="25" t="s">
        <v>3</v>
      </c>
      <c r="W28" s="25" t="s">
        <v>5</v>
      </c>
      <c r="X28" s="25" t="s">
        <v>4</v>
      </c>
      <c r="Y28" s="25" t="s">
        <v>6</v>
      </c>
      <c r="Z28" s="25" t="s">
        <v>7</v>
      </c>
      <c r="AA28" s="25" t="s">
        <v>8</v>
      </c>
      <c r="AB28" s="11"/>
      <c r="AC28" s="3"/>
      <c r="AD28" s="25" t="s">
        <v>2</v>
      </c>
      <c r="AE28" s="25" t="s">
        <v>3</v>
      </c>
      <c r="AF28" s="25" t="s">
        <v>5</v>
      </c>
      <c r="AG28" s="25" t="s">
        <v>4</v>
      </c>
      <c r="AH28" s="25" t="s">
        <v>6</v>
      </c>
      <c r="AI28" s="25" t="s">
        <v>7</v>
      </c>
      <c r="AJ28" s="25" t="s">
        <v>8</v>
      </c>
    </row>
    <row r="29" spans="1:36" ht="15.75" x14ac:dyDescent="0.25">
      <c r="A29" s="36"/>
      <c r="C29" s="3" t="str">
        <f>IF(DAY(MaySun1)=1,"",IF(AND(YEAR(MaySun1+1)=CalendarYear,MONTH(MaySun1+1)=5),MaySun1+1,""))</f>
        <v/>
      </c>
      <c r="D29" s="3" t="str">
        <f>IF(DAY(MaySun1)=1,"",IF(AND(YEAR(MaySun1+2)=CalendarYear,MONTH(MaySun1+2)=5),MaySun1+2,""))</f>
        <v/>
      </c>
      <c r="E29" s="3" t="str">
        <f>IF(DAY(MaySun1)=1,"",IF(AND(YEAR(MaySun1+3)=CalendarYear,MONTH(MaySun1+3)=5),MaySun1+3,""))</f>
        <v/>
      </c>
      <c r="F29" s="3">
        <f>IF(DAY(MaySun1)=1,"",IF(AND(YEAR(MaySun1+4)=CalendarYear,MONTH(MaySun1+4)=5),MaySun1+4,""))</f>
        <v>45413</v>
      </c>
      <c r="G29" s="3">
        <f>IF(DAY(MaySun1)=1,"",IF(AND(YEAR(MaySun1+5)=CalendarYear,MONTH(MaySun1+5)=5),MaySun1+5,""))</f>
        <v>45414</v>
      </c>
      <c r="H29" s="3">
        <f>IF(DAY(MaySun1)=1,"",IF(AND(YEAR(MaySun1+6)=CalendarYear,MONTH(MaySun1+6)=5),MaySun1+6,""))</f>
        <v>45415</v>
      </c>
      <c r="I29" s="3">
        <f>IF(DAY(MaySun1)=1,IF(AND(YEAR(MaySun1)=CalendarYear,MONTH(MaySun1)=5),MaySun1,""),IF(AND(YEAR(MaySun1+7)=CalendarYear,MONTH(MaySun1+7)=5),MaySun1+7,""))</f>
        <v>45416</v>
      </c>
      <c r="J29" s="12"/>
      <c r="K29" s="1"/>
      <c r="L29" s="3" t="str">
        <f>IF(DAY(JunSun1)=1,"",IF(AND(YEAR(JunSun1+1)=CalendarYear,MONTH(JunSun1+1)=6),JunSun1+1,""))</f>
        <v/>
      </c>
      <c r="M29" s="3" t="str">
        <f>IF(DAY(JunSun1)=1,"",IF(AND(YEAR(JunSun1+2)=CalendarYear,MONTH(JunSun1+2)=6),JunSun1+2,""))</f>
        <v/>
      </c>
      <c r="N29" s="3" t="str">
        <f>IF(DAY(JunSun1)=1,"",IF(AND(YEAR(JunSun1+3)=CalendarYear,MONTH(JunSun1+3)=6),JunSun1+3,""))</f>
        <v/>
      </c>
      <c r="O29" s="3" t="str">
        <f>IF(DAY(JunSun1)=1,"",IF(AND(YEAR(JunSun1+4)=CalendarYear,MONTH(JunSun1+4)=6),JunSun1+4,""))</f>
        <v/>
      </c>
      <c r="P29" s="3" t="str">
        <f>IF(DAY(JunSun1)=1,"",IF(AND(YEAR(JunSun1+5)=CalendarYear,MONTH(JunSun1+5)=6),JunSun1+5,""))</f>
        <v/>
      </c>
      <c r="Q29" s="3" t="str">
        <f>IF(DAY(JunSun1)=1,"",IF(AND(YEAR(JunSun1+6)=CalendarYear,MONTH(JunSun1+6)=6),JunSun1+6,""))</f>
        <v/>
      </c>
      <c r="R29" s="3">
        <f>IF(DAY(JunSun1)=1,IF(AND(YEAR(JunSun1)=CalendarYear,MONTH(JunSun1)=6),JunSun1,""),IF(AND(YEAR(JunSun1+7)=CalendarYear,MONTH(JunSun1+7)=6),JunSun1+7,""))</f>
        <v>45444</v>
      </c>
      <c r="S29" s="12"/>
      <c r="U29" s="3" t="str">
        <f>IF(DAY(JulSun1)=1,"",IF(AND(YEAR(JulSun1+1)=CalendarYear,MONTH(JulSun1+1)=7),JulSun1+1,""))</f>
        <v/>
      </c>
      <c r="V29" s="49">
        <f>IF(DAY(JulSun1)=1,"",IF(AND(YEAR(JulSun1+2)=CalendarYear,MONTH(JulSun1+2)=7),JulSun1+2,""))</f>
        <v>45474</v>
      </c>
      <c r="W29" s="49">
        <f>IF(DAY(JulSun1)=1,"",IF(AND(YEAR(JulSun1+3)=CalendarYear,MONTH(JulSun1+3)=7),JulSun1+3,""))</f>
        <v>45475</v>
      </c>
      <c r="X29" s="49">
        <f>IF(DAY(JulSun1)=1,"",IF(AND(YEAR(JulSun1+4)=CalendarYear,MONTH(JulSun1+4)=7),JulSun1+4,""))</f>
        <v>45476</v>
      </c>
      <c r="Y29" s="3">
        <f>IF(DAY(JulSun1)=1,"",IF(AND(YEAR(JulSun1+5)=CalendarYear,MONTH(JulSun1+5)=7),JulSun1+5,""))</f>
        <v>45477</v>
      </c>
      <c r="Z29" s="49">
        <f>IF(DAY(JulSun1)=1,"",IF(AND(YEAR(JulSun1+6)=CalendarYear,MONTH(JulSun1+6)=7),JulSun1+6,""))</f>
        <v>45478</v>
      </c>
      <c r="AA29" s="3">
        <f>IF(DAY(JulSun1)=1,IF(AND(YEAR(JulSun1)=CalendarYear,MONTH(JulSun1)=7),JulSun1,""),IF(AND(YEAR(JulSun1+7)=CalendarYear,MONTH(JulSun1+7)=7),JulSun1+7,""))</f>
        <v>45479</v>
      </c>
      <c r="AB29" s="12"/>
      <c r="AD29" s="3" t="str">
        <f>IF(DAY(AugSun1)=1,"",IF(AND(YEAR(AugSun1+1)=CalendarYear,MONTH(AugSun1+1)=8),AugSun1+1,""))</f>
        <v/>
      </c>
      <c r="AE29" s="3" t="str">
        <f>IF(DAY(AugSun1)=1,"",IF(AND(YEAR(AugSun1+2)=CalendarYear,MONTH(AugSun1+2)=8),AugSun1+2,""))</f>
        <v/>
      </c>
      <c r="AF29" s="3" t="str">
        <f>IF(DAY(AugSun1)=1,"",IF(AND(YEAR(AugSun1+3)=CalendarYear,MONTH(AugSun1+3)=8),AugSun1+3,""))</f>
        <v/>
      </c>
      <c r="AG29" s="3" t="str">
        <f>IF(DAY(AugSun1)=1,"",IF(AND(YEAR(AugSun1+4)=CalendarYear,MONTH(AugSun1+4)=8),AugSun1+4,""))</f>
        <v/>
      </c>
      <c r="AH29" s="3">
        <f>IF(DAY(AugSun1)=1,"",IF(AND(YEAR(AugSun1+5)=CalendarYear,MONTH(AugSun1+5)=8),AugSun1+5,""))</f>
        <v>45505</v>
      </c>
      <c r="AI29" s="3">
        <f>IF(DAY(AugSun1)=1,"",IF(AND(YEAR(AugSun1+6)=CalendarYear,MONTH(AugSun1+6)=8),AugSun1+6,""))</f>
        <v>45506</v>
      </c>
      <c r="AJ29" s="3">
        <f>IF(DAY(AugSun1)=1,IF(AND(YEAR(AugSun1)=CalendarYear,MONTH(AugSun1)=8),AugSun1,""),IF(AND(YEAR(AugSun1+7)=CalendarYear,MONTH(AugSun1+7)=8),AugSun1+7,""))</f>
        <v>45507</v>
      </c>
    </row>
    <row r="30" spans="1:36" x14ac:dyDescent="0.2">
      <c r="C30" s="3">
        <f>IF(DAY(MaySun1)=1,IF(AND(YEAR(MaySun1+1)=CalendarYear,MONTH(MaySun1+1)=5),MaySun1+1,""),IF(AND(YEAR(MaySun1+8)=CalendarYear,MONTH(MaySun1+8)=5),MaySun1+8,""))</f>
        <v>45417</v>
      </c>
      <c r="D30" s="3">
        <f>IF(DAY(MaySun1)=1,IF(AND(YEAR(MaySun1+2)=CalendarYear,MONTH(MaySun1+2)=5),MaySun1+2,""),IF(AND(YEAR(MaySun1+9)=CalendarYear,MONTH(MaySun1+9)=5),MaySun1+9,""))</f>
        <v>45418</v>
      </c>
      <c r="E30" s="3">
        <f>IF(DAY(MaySun1)=1,IF(AND(YEAR(MaySun1+3)=CalendarYear,MONTH(MaySun1+3)=5),MaySun1+3,""),IF(AND(YEAR(MaySun1+10)=CalendarYear,MONTH(MaySun1+10)=5),MaySun1+10,""))</f>
        <v>45419</v>
      </c>
      <c r="F30" s="3">
        <f>IF(DAY(MaySun1)=1,IF(AND(YEAR(MaySun1+4)=CalendarYear,MONTH(MaySun1+4)=5),MaySun1+4,""),IF(AND(YEAR(MaySun1+11)=CalendarYear,MONTH(MaySun1+11)=5),MaySun1+11,""))</f>
        <v>45420</v>
      </c>
      <c r="G30" s="3">
        <f>IF(DAY(MaySun1)=1,IF(AND(YEAR(MaySun1+5)=CalendarYear,MONTH(MaySun1+5)=5),MaySun1+5,""),IF(AND(YEAR(MaySun1+12)=CalendarYear,MONTH(MaySun1+12)=5),MaySun1+12,""))</f>
        <v>45421</v>
      </c>
      <c r="H30" s="3">
        <f>IF(DAY(MaySun1)=1,IF(AND(YEAR(MaySun1+6)=CalendarYear,MONTH(MaySun1+6)=5),MaySun1+6,""),IF(AND(YEAR(MaySun1+13)=CalendarYear,MONTH(MaySun1+13)=5),MaySun1+13,""))</f>
        <v>45422</v>
      </c>
      <c r="I30" s="3">
        <f>IF(DAY(MaySun1)=1,IF(AND(YEAR(MaySun1+7)=CalendarYear,MONTH(MaySun1+7)=5),MaySun1+7,""),IF(AND(YEAR(MaySun1+14)=CalendarYear,MONTH(MaySun1+14)=5),MaySun1+14,""))</f>
        <v>45423</v>
      </c>
      <c r="J30" s="12"/>
      <c r="K30" s="2"/>
      <c r="L30" s="3">
        <f>IF(DAY(JunSun1)=1,IF(AND(YEAR(JunSun1+1)=CalendarYear,MONTH(JunSun1+1)=6),JunSun1+1,""),IF(AND(YEAR(JunSun1+8)=CalendarYear,MONTH(JunSun1+8)=6),JunSun1+8,""))</f>
        <v>45445</v>
      </c>
      <c r="M30" s="50">
        <f>IF(DAY(JunSun1)=1,IF(AND(YEAR(JunSun1+2)=CalendarYear,MONTH(JunSun1+2)=6),JunSun1+2,""),IF(AND(YEAR(JunSun1+9)=CalendarYear,MONTH(JunSun1+9)=6),JunSun1+9,""))</f>
        <v>45446</v>
      </c>
      <c r="N30" s="50">
        <f>IF(DAY(JunSun1)=1,IF(AND(YEAR(JunSun1+3)=CalendarYear,MONTH(JunSun1+3)=6),JunSun1+3,""),IF(AND(YEAR(JunSun1+10)=CalendarYear,MONTH(JunSun1+10)=6),JunSun1+10,""))</f>
        <v>45447</v>
      </c>
      <c r="O30" s="50">
        <f>IF(DAY(JunSun1)=1,IF(AND(YEAR(JunSun1+4)=CalendarYear,MONTH(JunSun1+4)=6),JunSun1+4,""),IF(AND(YEAR(JunSun1+11)=CalendarYear,MONTH(JunSun1+11)=6),JunSun1+11,""))</f>
        <v>45448</v>
      </c>
      <c r="P30" s="50">
        <f>IF(DAY(JunSun1)=1,IF(AND(YEAR(JunSun1+5)=CalendarYear,MONTH(JunSun1+5)=6),JunSun1+5,""),IF(AND(YEAR(JunSun1+12)=CalendarYear,MONTH(JunSun1+12)=6),JunSun1+12,""))</f>
        <v>45449</v>
      </c>
      <c r="Q30" s="50">
        <f>IF(DAY(JunSun1)=1,IF(AND(YEAR(JunSun1+6)=CalendarYear,MONTH(JunSun1+6)=6),JunSun1+6,""),IF(AND(YEAR(JunSun1+13)=CalendarYear,MONTH(JunSun1+13)=6),JunSun1+13,""))</f>
        <v>45450</v>
      </c>
      <c r="R30" s="3">
        <f>IF(DAY(JunSun1)=1,IF(AND(YEAR(JunSun1+7)=CalendarYear,MONTH(JunSun1+7)=6),JunSun1+7,""),IF(AND(YEAR(JunSun1+14)=CalendarYear,MONTH(JunSun1+14)=6),JunSun1+14,""))</f>
        <v>45451</v>
      </c>
      <c r="S30" s="12"/>
      <c r="U30" s="3">
        <f>IF(DAY(JulSun1)=1,IF(AND(YEAR(JulSun1+1)=CalendarYear,MONTH(JulSun1+1)=7),JulSun1+1,""),IF(AND(YEAR(JulSun1+8)=CalendarYear,MONTH(JulSun1+8)=7),JulSun1+8,""))</f>
        <v>45480</v>
      </c>
      <c r="V30" s="50">
        <f>IF(DAY(JulSun1)=1,IF(AND(YEAR(JulSun1+2)=CalendarYear,MONTH(JulSun1+2)=7),JulSun1+2,""),IF(AND(YEAR(JulSun1+9)=CalendarYear,MONTH(JulSun1+9)=7),JulSun1+9,""))</f>
        <v>45481</v>
      </c>
      <c r="W30" s="50">
        <f>IF(DAY(JulSun1)=1,IF(AND(YEAR(JulSun1+3)=CalendarYear,MONTH(JulSun1+3)=7),JulSun1+3,""),IF(AND(YEAR(JulSun1+10)=CalendarYear,MONTH(JulSun1+10)=7),JulSun1+10,""))</f>
        <v>45482</v>
      </c>
      <c r="X30" s="50">
        <f>IF(DAY(JulSun1)=1,IF(AND(YEAR(JulSun1+4)=CalendarYear,MONTH(JulSun1+4)=7),JulSun1+4,""),IF(AND(YEAR(JulSun1+11)=CalendarYear,MONTH(JulSun1+11)=7),JulSun1+11,""))</f>
        <v>45483</v>
      </c>
      <c r="Y30" s="50">
        <f>IF(DAY(JulSun1)=1,IF(AND(YEAR(JulSun1+5)=CalendarYear,MONTH(JulSun1+5)=7),JulSun1+5,""),IF(AND(YEAR(JulSun1+12)=CalendarYear,MONTH(JulSun1+12)=7),JulSun1+12,""))</f>
        <v>45484</v>
      </c>
      <c r="Z30" s="50">
        <f>IF(DAY(JulSun1)=1,IF(AND(YEAR(JulSun1+6)=CalendarYear,MONTH(JulSun1+6)=7),JulSun1+6,""),IF(AND(YEAR(JulSun1+13)=CalendarYear,MONTH(JulSun1+13)=7),JulSun1+13,""))</f>
        <v>45485</v>
      </c>
      <c r="AA30" s="3">
        <f>IF(DAY(JulSun1)=1,IF(AND(YEAR(JulSun1+7)=CalendarYear,MONTH(JulSun1+7)=7),JulSun1+7,""),IF(AND(YEAR(JulSun1+14)=CalendarYear,MONTH(JulSun1+14)=7),JulSun1+14,""))</f>
        <v>45486</v>
      </c>
      <c r="AB30" s="12"/>
      <c r="AD30" s="3">
        <f>IF(DAY(AugSun1)=1,IF(AND(YEAR(AugSun1+1)=CalendarYear,MONTH(AugSun1+1)=8),AugSun1+1,""),IF(AND(YEAR(AugSun1+8)=CalendarYear,MONTH(AugSun1+8)=8),AugSun1+8,""))</f>
        <v>45508</v>
      </c>
      <c r="AE30" s="3">
        <f>IF(DAY(AugSun1)=1,IF(AND(YEAR(AugSun1+2)=CalendarYear,MONTH(AugSun1+2)=8),AugSun1+2,""),IF(AND(YEAR(AugSun1+9)=CalendarYear,MONTH(AugSun1+9)=8),AugSun1+9,""))</f>
        <v>45509</v>
      </c>
      <c r="AF30" s="3">
        <f>IF(DAY(AugSun1)=1,IF(AND(YEAR(AugSun1+3)=CalendarYear,MONTH(AugSun1+3)=8),AugSun1+3,""),IF(AND(YEAR(AugSun1+10)=CalendarYear,MONTH(AugSun1+10)=8),AugSun1+10,""))</f>
        <v>45510</v>
      </c>
      <c r="AG30" s="3">
        <f>IF(DAY(AugSun1)=1,IF(AND(YEAR(AugSun1+4)=CalendarYear,MONTH(AugSun1+4)=8),AugSun1+4,""),IF(AND(YEAR(AugSun1+11)=CalendarYear,MONTH(AugSun1+11)=8),AugSun1+11,""))</f>
        <v>45511</v>
      </c>
      <c r="AH30" s="3">
        <f>IF(DAY(AugSun1)=1,IF(AND(YEAR(AugSun1+5)=CalendarYear,MONTH(AugSun1+5)=8),AugSun1+5,""),IF(AND(YEAR(AugSun1+12)=CalendarYear,MONTH(AugSun1+12)=8),AugSun1+12,""))</f>
        <v>45512</v>
      </c>
      <c r="AI30" s="3">
        <f>IF(DAY(AugSun1)=1,IF(AND(YEAR(AugSun1+6)=CalendarYear,MONTH(AugSun1+6)=8),AugSun1+6,""),IF(AND(YEAR(AugSun1+13)=CalendarYear,MONTH(AugSun1+13)=8),AugSun1+13,""))</f>
        <v>45513</v>
      </c>
      <c r="AJ30" s="3">
        <f>IF(DAY(AugSun1)=1,IF(AND(YEAR(AugSun1+7)=CalendarYear,MONTH(AugSun1+7)=8),AugSun1+7,""),IF(AND(YEAR(AugSun1+14)=CalendarYear,MONTH(AugSun1+14)=8),AugSun1+14,""))</f>
        <v>45514</v>
      </c>
    </row>
    <row r="31" spans="1:36" x14ac:dyDescent="0.2">
      <c r="C31" s="3">
        <f>IF(DAY(MaySun1)=1,IF(AND(YEAR(MaySun1+8)=CalendarYear,MONTH(MaySun1+8)=5),MaySun1+8,""),IF(AND(YEAR(MaySun1+15)=CalendarYear,MONTH(MaySun1+15)=5),MaySun1+15,""))</f>
        <v>45424</v>
      </c>
      <c r="D31" s="3">
        <f>IF(DAY(MaySun1)=1,IF(AND(YEAR(MaySun1+9)=CalendarYear,MONTH(MaySun1+9)=5),MaySun1+9,""),IF(AND(YEAR(MaySun1+16)=CalendarYear,MONTH(MaySun1+16)=5),MaySun1+16,""))</f>
        <v>45425</v>
      </c>
      <c r="E31" s="3">
        <f>IF(DAY(MaySun1)=1,IF(AND(YEAR(MaySun1+10)=CalendarYear,MONTH(MaySun1+10)=5),MaySun1+10,""),IF(AND(YEAR(MaySun1+17)=CalendarYear,MONTH(MaySun1+17)=5),MaySun1+17,""))</f>
        <v>45426</v>
      </c>
      <c r="F31" s="3">
        <f>IF(DAY(MaySun1)=1,IF(AND(YEAR(MaySun1+11)=CalendarYear,MONTH(MaySun1+11)=5),MaySun1+11,""),IF(AND(YEAR(MaySun1+18)=CalendarYear,MONTH(MaySun1+18)=5),MaySun1+18,""))</f>
        <v>45427</v>
      </c>
      <c r="G31" s="3">
        <f>IF(DAY(MaySun1)=1,IF(AND(YEAR(MaySun1+12)=CalendarYear,MONTH(MaySun1+12)=5),MaySun1+12,""),IF(AND(YEAR(MaySun1+19)=CalendarYear,MONTH(MaySun1+19)=5),MaySun1+19,""))</f>
        <v>45428</v>
      </c>
      <c r="H31" s="3">
        <f>IF(DAY(MaySun1)=1,IF(AND(YEAR(MaySun1+13)=CalendarYear,MONTH(MaySun1+13)=5),MaySun1+13,""),IF(AND(YEAR(MaySun1+20)=CalendarYear,MONTH(MaySun1+20)=5),MaySun1+20,""))</f>
        <v>45429</v>
      </c>
      <c r="I31" s="3">
        <f>IF(DAY(MaySun1)=1,IF(AND(YEAR(MaySun1+14)=CalendarYear,MONTH(MaySun1+14)=5),MaySun1+14,""),IF(AND(YEAR(MaySun1+21)=CalendarYear,MONTH(MaySun1+21)=5),MaySun1+21,""))</f>
        <v>45430</v>
      </c>
      <c r="J31" s="12"/>
      <c r="K31" s="3"/>
      <c r="L31" s="3">
        <f>IF(DAY(JunSun1)=1,IF(AND(YEAR(JunSun1+8)=CalendarYear,MONTH(JunSun1+8)=6),JunSun1+8,""),IF(AND(YEAR(JunSun1+15)=CalendarYear,MONTH(JunSun1+15)=6),JunSun1+15,""))</f>
        <v>45452</v>
      </c>
      <c r="M31" s="50">
        <f>IF(DAY(JunSun1)=1,IF(AND(YEAR(JunSun1+9)=CalendarYear,MONTH(JunSun1+9)=6),JunSun1+9,""),IF(AND(YEAR(JunSun1+16)=CalendarYear,MONTH(JunSun1+16)=6),JunSun1+16,""))</f>
        <v>45453</v>
      </c>
      <c r="N31" s="50">
        <f>IF(DAY(JunSun1)=1,IF(AND(YEAR(JunSun1+10)=CalendarYear,MONTH(JunSun1+10)=6),JunSun1+10,""),IF(AND(YEAR(JunSun1+17)=CalendarYear,MONTH(JunSun1+17)=6),JunSun1+17,""))</f>
        <v>45454</v>
      </c>
      <c r="O31" s="50">
        <f>IF(DAY(JunSun1)=1,IF(AND(YEAR(JunSun1+11)=CalendarYear,MONTH(JunSun1+11)=6),JunSun1+11,""),IF(AND(YEAR(JunSun1+18)=CalendarYear,MONTH(JunSun1+18)=6),JunSun1+18,""))</f>
        <v>45455</v>
      </c>
      <c r="P31" s="50">
        <f>IF(DAY(JunSun1)=1,IF(AND(YEAR(JunSun1+12)=CalendarYear,MONTH(JunSun1+12)=6),JunSun1+12,""),IF(AND(YEAR(JunSun1+19)=CalendarYear,MONTH(JunSun1+19)=6),JunSun1+19,""))</f>
        <v>45456</v>
      </c>
      <c r="Q31" s="50">
        <f>IF(DAY(JunSun1)=1,IF(AND(YEAR(JunSun1+13)=CalendarYear,MONTH(JunSun1+13)=6),JunSun1+13,""),IF(AND(YEAR(JunSun1+20)=CalendarYear,MONTH(JunSun1+20)=6),JunSun1+20,""))</f>
        <v>45457</v>
      </c>
      <c r="R31" s="3">
        <f>IF(DAY(JunSun1)=1,IF(AND(YEAR(JunSun1+14)=CalendarYear,MONTH(JunSun1+14)=6),JunSun1+14,""),IF(AND(YEAR(JunSun1+21)=CalendarYear,MONTH(JunSun1+21)=6),JunSun1+21,""))</f>
        <v>45458</v>
      </c>
      <c r="S31" s="12"/>
      <c r="U31" s="3">
        <f>IF(DAY(JulSun1)=1,IF(AND(YEAR(JulSun1+8)=CalendarYear,MONTH(JulSun1+8)=7),JulSun1+8,""),IF(AND(YEAR(JulSun1+15)=CalendarYear,MONTH(JulSun1+15)=7),JulSun1+15,""))</f>
        <v>45487</v>
      </c>
      <c r="V31" s="50">
        <f>IF(DAY(JulSun1)=1,IF(AND(YEAR(JulSun1+9)=CalendarYear,MONTH(JulSun1+9)=7),JulSun1+9,""),IF(AND(YEAR(JulSun1+16)=CalendarYear,MONTH(JulSun1+16)=7),JulSun1+16,""))</f>
        <v>45488</v>
      </c>
      <c r="W31" s="50">
        <f>IF(DAY(JulSun1)=1,IF(AND(YEAR(JulSun1+10)=CalendarYear,MONTH(JulSun1+10)=7),JulSun1+10,""),IF(AND(YEAR(JulSun1+17)=CalendarYear,MONTH(JulSun1+17)=7),JulSun1+17,""))</f>
        <v>45489</v>
      </c>
      <c r="X31" s="50">
        <f>IF(DAY(JulSun1)=1,IF(AND(YEAR(JulSun1+11)=CalendarYear,MONTH(JulSun1+11)=7),JulSun1+11,""),IF(AND(YEAR(JulSun1+18)=CalendarYear,MONTH(JulSun1+18)=7),JulSun1+18,""))</f>
        <v>45490</v>
      </c>
      <c r="Y31" s="50">
        <f>IF(DAY(JulSun1)=1,IF(AND(YEAR(JulSun1+12)=CalendarYear,MONTH(JulSun1+12)=7),JulSun1+12,""),IF(AND(YEAR(JulSun1+19)=CalendarYear,MONTH(JulSun1+19)=7),JulSun1+19,""))</f>
        <v>45491</v>
      </c>
      <c r="Z31" s="50">
        <f>IF(DAY(JulSun1)=1,IF(AND(YEAR(JulSun1+13)=CalendarYear,MONTH(JulSun1+13)=7),JulSun1+13,""),IF(AND(YEAR(JulSun1+20)=CalendarYear,MONTH(JulSun1+20)=7),JulSun1+20,""))</f>
        <v>45492</v>
      </c>
      <c r="AA31" s="3">
        <f>IF(DAY(JulSun1)=1,IF(AND(YEAR(JulSun1+14)=CalendarYear,MONTH(JulSun1+14)=7),JulSun1+14,""),IF(AND(YEAR(JulSun1+21)=CalendarYear,MONTH(JulSun1+21)=7),JulSun1+21,""))</f>
        <v>45493</v>
      </c>
      <c r="AB31" s="12"/>
      <c r="AD31" s="3">
        <f>IF(DAY(AugSun1)=1,IF(AND(YEAR(AugSun1+8)=CalendarYear,MONTH(AugSun1+8)=8),AugSun1+8,""),IF(AND(YEAR(AugSun1+15)=CalendarYear,MONTH(AugSun1+15)=8),AugSun1+15,""))</f>
        <v>45515</v>
      </c>
      <c r="AE31" s="3">
        <f>IF(DAY(AugSun1)=1,IF(AND(YEAR(AugSun1+9)=CalendarYear,MONTH(AugSun1+9)=8),AugSun1+9,""),IF(AND(YEAR(AugSun1+16)=CalendarYear,MONTH(AugSun1+16)=8),AugSun1+16,""))</f>
        <v>45516</v>
      </c>
      <c r="AF31" s="3">
        <f>IF(DAY(AugSun1)=1,IF(AND(YEAR(AugSun1+10)=CalendarYear,MONTH(AugSun1+10)=8),AugSun1+10,""),IF(AND(YEAR(AugSun1+17)=CalendarYear,MONTH(AugSun1+17)=8),AugSun1+17,""))</f>
        <v>45517</v>
      </c>
      <c r="AG31" s="3">
        <f>IF(DAY(AugSun1)=1,IF(AND(YEAR(AugSun1+11)=CalendarYear,MONTH(AugSun1+11)=8),AugSun1+11,""),IF(AND(YEAR(AugSun1+18)=CalendarYear,MONTH(AugSun1+18)=8),AugSun1+18,""))</f>
        <v>45518</v>
      </c>
      <c r="AH31" s="3">
        <f>IF(DAY(AugSun1)=1,IF(AND(YEAR(AugSun1+12)=CalendarYear,MONTH(AugSun1+12)=8),AugSun1+12,""),IF(AND(YEAR(AugSun1+19)=CalendarYear,MONTH(AugSun1+19)=8),AugSun1+19,""))</f>
        <v>45519</v>
      </c>
      <c r="AI31" s="3">
        <f>IF(DAY(AugSun1)=1,IF(AND(YEAR(AugSun1+13)=CalendarYear,MONTH(AugSun1+13)=8),AugSun1+13,""),IF(AND(YEAR(AugSun1+20)=CalendarYear,MONTH(AugSun1+20)=8),AugSun1+20,""))</f>
        <v>45520</v>
      </c>
      <c r="AJ31" s="3">
        <f>IF(DAY(AugSun1)=1,IF(AND(YEAR(AugSun1+14)=CalendarYear,MONTH(AugSun1+14)=8),AugSun1+14,""),IF(AND(YEAR(AugSun1+21)=CalendarYear,MONTH(AugSun1+21)=8),AugSun1+21,""))</f>
        <v>45521</v>
      </c>
    </row>
    <row r="32" spans="1:36" x14ac:dyDescent="0.2">
      <c r="C32" s="3">
        <f>IF(DAY(MaySun1)=1,IF(AND(YEAR(MaySun1+15)=CalendarYear,MONTH(MaySun1+15)=5),MaySun1+15,""),IF(AND(YEAR(MaySun1+22)=CalendarYear,MONTH(MaySun1+22)=5),MaySun1+22,""))</f>
        <v>45431</v>
      </c>
      <c r="D32" s="3">
        <f>IF(DAY(MaySun1)=1,IF(AND(YEAR(MaySun1+16)=CalendarYear,MONTH(MaySun1+16)=5),MaySun1+16,""),IF(AND(YEAR(MaySun1+23)=CalendarYear,MONTH(MaySun1+23)=5),MaySun1+23,""))</f>
        <v>45432</v>
      </c>
      <c r="E32" s="3">
        <f>IF(DAY(MaySun1)=1,IF(AND(YEAR(MaySun1+17)=CalendarYear,MONTH(MaySun1+17)=5),MaySun1+17,""),IF(AND(YEAR(MaySun1+24)=CalendarYear,MONTH(MaySun1+24)=5),MaySun1+24,""))</f>
        <v>45433</v>
      </c>
      <c r="F32" s="3">
        <f>IF(DAY(MaySun1)=1,IF(AND(YEAR(MaySun1+18)=CalendarYear,MONTH(MaySun1+18)=5),MaySun1+18,""),IF(AND(YEAR(MaySun1+25)=CalendarYear,MONTH(MaySun1+25)=5),MaySun1+25,""))</f>
        <v>45434</v>
      </c>
      <c r="G32" s="3">
        <f>IF(DAY(MaySun1)=1,IF(AND(YEAR(MaySun1+19)=CalendarYear,MONTH(MaySun1+19)=5),MaySun1+19,""),IF(AND(YEAR(MaySun1+26)=CalendarYear,MONTH(MaySun1+26)=5),MaySun1+26,""))</f>
        <v>45435</v>
      </c>
      <c r="H32" s="3">
        <f>IF(DAY(MaySun1)=1,IF(AND(YEAR(MaySun1+20)=CalendarYear,MONTH(MaySun1+20)=5),MaySun1+20,""),IF(AND(YEAR(MaySun1+27)=CalendarYear,MONTH(MaySun1+27)=5),MaySun1+27,""))</f>
        <v>45436</v>
      </c>
      <c r="I32" s="3">
        <f>IF(DAY(MaySun1)=1,IF(AND(YEAR(MaySun1+21)=CalendarYear,MONTH(MaySun1+21)=5),MaySun1+21,""),IF(AND(YEAR(MaySun1+28)=CalendarYear,MONTH(MaySun1+28)=5),MaySun1+28,""))</f>
        <v>45437</v>
      </c>
      <c r="J32" s="12"/>
      <c r="K32" s="3"/>
      <c r="L32" s="3">
        <f>IF(DAY(JunSun1)=1,IF(AND(YEAR(JunSun1+15)=CalendarYear,MONTH(JunSun1+15)=6),JunSun1+15,""),IF(AND(YEAR(JunSun1+22)=CalendarYear,MONTH(JunSun1+22)=6),JunSun1+22,""))</f>
        <v>45459</v>
      </c>
      <c r="M32" s="50">
        <f>IF(DAY(JunSun1)=1,IF(AND(YEAR(JunSun1+16)=CalendarYear,MONTH(JunSun1+16)=6),JunSun1+16,""),IF(AND(YEAR(JunSun1+23)=CalendarYear,MONTH(JunSun1+23)=6),JunSun1+23,""))</f>
        <v>45460</v>
      </c>
      <c r="N32" s="50">
        <f>IF(DAY(JunSun1)=1,IF(AND(YEAR(JunSun1+17)=CalendarYear,MONTH(JunSun1+17)=6),JunSun1+17,""),IF(AND(YEAR(JunSun1+24)=CalendarYear,MONTH(JunSun1+24)=6),JunSun1+24,""))</f>
        <v>45461</v>
      </c>
      <c r="O32" s="50">
        <f>IF(DAY(JunSun1)=1,IF(AND(YEAR(JunSun1+18)=CalendarYear,MONTH(JunSun1+18)=6),JunSun1+18,""),IF(AND(YEAR(JunSun1+25)=CalendarYear,MONTH(JunSun1+25)=6),JunSun1+25,""))</f>
        <v>45462</v>
      </c>
      <c r="P32" s="50">
        <f>IF(DAY(JunSun1)=1,IF(AND(YEAR(JunSun1+19)=CalendarYear,MONTH(JunSun1+19)=6),JunSun1+19,""),IF(AND(YEAR(JunSun1+26)=CalendarYear,MONTH(JunSun1+26)=6),JunSun1+26,""))</f>
        <v>45463</v>
      </c>
      <c r="Q32" s="50">
        <f>IF(DAY(JunSun1)=1,IF(AND(YEAR(JunSun1+20)=CalendarYear,MONTH(JunSun1+20)=6),JunSun1+20,""),IF(AND(YEAR(JunSun1+27)=CalendarYear,MONTH(JunSun1+27)=6),JunSun1+27,""))</f>
        <v>45464</v>
      </c>
      <c r="R32" s="3">
        <f>IF(DAY(JunSun1)=1,IF(AND(YEAR(JunSun1+21)=CalendarYear,MONTH(JunSun1+21)=6),JunSun1+21,""),IF(AND(YEAR(JunSun1+28)=CalendarYear,MONTH(JunSun1+28)=6),JunSun1+28,""))</f>
        <v>45465</v>
      </c>
      <c r="S32" s="12"/>
      <c r="U32" s="3">
        <f>IF(DAY(JulSun1)=1,IF(AND(YEAR(JulSun1+15)=CalendarYear,MONTH(JulSun1+15)=7),JulSun1+15,""),IF(AND(YEAR(JulSun1+22)=CalendarYear,MONTH(JulSun1+22)=7),JulSun1+22,""))</f>
        <v>45494</v>
      </c>
      <c r="V32" s="50">
        <f>IF(DAY(JulSun1)=1,IF(AND(YEAR(JulSun1+16)=CalendarYear,MONTH(JulSun1+16)=7),JulSun1+16,""),IF(AND(YEAR(JulSun1+23)=CalendarYear,MONTH(JulSun1+23)=7),JulSun1+23,""))</f>
        <v>45495</v>
      </c>
      <c r="W32" s="50">
        <f>IF(DAY(JulSun1)=1,IF(AND(YEAR(JulSun1+17)=CalendarYear,MONTH(JulSun1+17)=7),JulSun1+17,""),IF(AND(YEAR(JulSun1+24)=CalendarYear,MONTH(JulSun1+24)=7),JulSun1+24,""))</f>
        <v>45496</v>
      </c>
      <c r="X32" s="50">
        <f>IF(DAY(JulSun1)=1,IF(AND(YEAR(JulSun1+18)=CalendarYear,MONTH(JulSun1+18)=7),JulSun1+18,""),IF(AND(YEAR(JulSun1+25)=CalendarYear,MONTH(JulSun1+25)=7),JulSun1+25,""))</f>
        <v>45497</v>
      </c>
      <c r="Y32" s="50">
        <f>IF(DAY(JulSun1)=1,IF(AND(YEAR(JulSun1+19)=CalendarYear,MONTH(JulSun1+19)=7),JulSun1+19,""),IF(AND(YEAR(JulSun1+26)=CalendarYear,MONTH(JulSun1+26)=7),JulSun1+26,""))</f>
        <v>45498</v>
      </c>
      <c r="Z32" s="50">
        <f>IF(DAY(JulSun1)=1,IF(AND(YEAR(JulSun1+20)=CalendarYear,MONTH(JulSun1+20)=7),JulSun1+20,""),IF(AND(YEAR(JulSun1+27)=CalendarYear,MONTH(JulSun1+27)=7),JulSun1+27,""))</f>
        <v>45499</v>
      </c>
      <c r="AA32" s="3">
        <f>IF(DAY(JulSun1)=1,IF(AND(YEAR(JulSun1+21)=CalendarYear,MONTH(JulSun1+21)=7),JulSun1+21,""),IF(AND(YEAR(JulSun1+28)=CalendarYear,MONTH(JulSun1+28)=7),JulSun1+28,""))</f>
        <v>45500</v>
      </c>
      <c r="AB32" s="12"/>
      <c r="AD32" s="3">
        <f>IF(DAY(AugSun1)=1,IF(AND(YEAR(AugSun1+15)=CalendarYear,MONTH(AugSun1+15)=8),AugSun1+15,""),IF(AND(YEAR(AugSun1+22)=CalendarYear,MONTH(AugSun1+22)=8),AugSun1+22,""))</f>
        <v>45522</v>
      </c>
      <c r="AE32" s="3">
        <f>IF(DAY(AugSun1)=1,IF(AND(YEAR(AugSun1+16)=CalendarYear,MONTH(AugSun1+16)=8),AugSun1+16,""),IF(AND(YEAR(AugSun1+23)=CalendarYear,MONTH(AugSun1+23)=8),AugSun1+23,""))</f>
        <v>45523</v>
      </c>
      <c r="AF32" s="3">
        <f>IF(DAY(AugSun1)=1,IF(AND(YEAR(AugSun1+17)=CalendarYear,MONTH(AugSun1+17)=8),AugSun1+17,""),IF(AND(YEAR(AugSun1+24)=CalendarYear,MONTH(AugSun1+24)=8),AugSun1+24,""))</f>
        <v>45524</v>
      </c>
      <c r="AG32" s="3">
        <f>IF(DAY(AugSun1)=1,IF(AND(YEAR(AugSun1+18)=CalendarYear,MONTH(AugSun1+18)=8),AugSun1+18,""),IF(AND(YEAR(AugSun1+25)=CalendarYear,MONTH(AugSun1+25)=8),AugSun1+25,""))</f>
        <v>45525</v>
      </c>
      <c r="AH32" s="3">
        <f>IF(DAY(AugSun1)=1,IF(AND(YEAR(AugSun1+19)=CalendarYear,MONTH(AugSun1+19)=8),AugSun1+19,""),IF(AND(YEAR(AugSun1+26)=CalendarYear,MONTH(AugSun1+26)=8),AugSun1+26,""))</f>
        <v>45526</v>
      </c>
      <c r="AI32" s="3">
        <f>IF(DAY(AugSun1)=1,IF(AND(YEAR(AugSun1+20)=CalendarYear,MONTH(AugSun1+20)=8),AugSun1+20,""),IF(AND(YEAR(AugSun1+27)=CalendarYear,MONTH(AugSun1+27)=8),AugSun1+27,""))</f>
        <v>45527</v>
      </c>
      <c r="AJ32" s="3">
        <f>IF(DAY(AugSun1)=1,IF(AND(YEAR(AugSun1+21)=CalendarYear,MONTH(AugSun1+21)=8),AugSun1+21,""),IF(AND(YEAR(AugSun1+28)=CalendarYear,MONTH(AugSun1+28)=8),AugSun1+28,""))</f>
        <v>45528</v>
      </c>
    </row>
    <row r="33" spans="1:36" x14ac:dyDescent="0.2">
      <c r="C33" s="3">
        <f>IF(DAY(MaySun1)=1,IF(AND(YEAR(MaySun1+22)=CalendarYear,MONTH(MaySun1+22)=5),MaySun1+22,""),IF(AND(YEAR(MaySun1+29)=CalendarYear,MONTH(MaySun1+29)=5),MaySun1+29,""))</f>
        <v>45438</v>
      </c>
      <c r="D33" s="3">
        <f>IF(DAY(MaySun1)=1,IF(AND(YEAR(MaySun1+23)=CalendarYear,MONTH(MaySun1+23)=5),MaySun1+23,""),IF(AND(YEAR(MaySun1+30)=CalendarYear,MONTH(MaySun1+30)=5),MaySun1+30,""))</f>
        <v>45439</v>
      </c>
      <c r="E33" s="3">
        <f>IF(DAY(MaySun1)=1,IF(AND(YEAR(MaySun1+24)=CalendarYear,MONTH(MaySun1+24)=5),MaySun1+24,""),IF(AND(YEAR(MaySun1+31)=CalendarYear,MONTH(MaySun1+31)=5),MaySun1+31,""))</f>
        <v>45440</v>
      </c>
      <c r="F33" s="3">
        <f>IF(DAY(MaySun1)=1,IF(AND(YEAR(MaySun1+25)=CalendarYear,MONTH(MaySun1+25)=5),MaySun1+25,""),IF(AND(YEAR(MaySun1+32)=CalendarYear,MONTH(MaySun1+32)=5),MaySun1+32,""))</f>
        <v>45441</v>
      </c>
      <c r="G33" s="3">
        <f>IF(DAY(MaySun1)=1,IF(AND(YEAR(MaySun1+26)=CalendarYear,MONTH(MaySun1+26)=5),MaySun1+26,""),IF(AND(YEAR(MaySun1+33)=CalendarYear,MONTH(MaySun1+33)=5),MaySun1+33,""))</f>
        <v>45442</v>
      </c>
      <c r="H33" s="3">
        <f>IF(DAY(MaySun1)=1,IF(AND(YEAR(MaySun1+27)=CalendarYear,MONTH(MaySun1+27)=5),MaySun1+27,""),IF(AND(YEAR(MaySun1+34)=CalendarYear,MONTH(MaySun1+34)=5),MaySun1+34,""))</f>
        <v>45443</v>
      </c>
      <c r="I33" s="3" t="str">
        <f>IF(DAY(MaySun1)=1,IF(AND(YEAR(MaySun1+28)=CalendarYear,MONTH(MaySun1+28)=5),MaySun1+28,""),IF(AND(YEAR(MaySun1+35)=CalendarYear,MONTH(MaySun1+35)=5),MaySun1+35,""))</f>
        <v/>
      </c>
      <c r="J33" s="12"/>
      <c r="K33" s="3"/>
      <c r="L33" s="3">
        <f>IF(DAY(JunSun1)=1,IF(AND(YEAR(JunSun1+22)=CalendarYear,MONTH(JunSun1+22)=6),JunSun1+22,""),IF(AND(YEAR(JunSun1+29)=CalendarYear,MONTH(JunSun1+29)=6),JunSun1+29,""))</f>
        <v>45466</v>
      </c>
      <c r="M33" s="3">
        <f>IF(DAY(JunSun1)=1,IF(AND(YEAR(JunSun1+23)=CalendarYear,MONTH(JunSun1+23)=6),JunSun1+23,""),IF(AND(YEAR(JunSun1+30)=CalendarYear,MONTH(JunSun1+30)=6),JunSun1+30,""))</f>
        <v>45467</v>
      </c>
      <c r="N33" s="39">
        <f>IF(DAY(JunSun1)=1,IF(AND(YEAR(JunSun1+24)=CalendarYear,MONTH(JunSun1+24)=6),JunSun1+24,""),IF(AND(YEAR(JunSun1+31)=CalendarYear,MONTH(JunSun1+31)=6),JunSun1+31,""))</f>
        <v>45468</v>
      </c>
      <c r="O33" s="39">
        <f>IF(DAY(JunSun1)=1,IF(AND(YEAR(JunSun1+25)=CalendarYear,MONTH(JunSun1+25)=6),JunSun1+25,""),IF(AND(YEAR(JunSun1+32)=CalendarYear,MONTH(JunSun1+32)=6),JunSun1+32,""))</f>
        <v>45469</v>
      </c>
      <c r="P33" s="39">
        <f>IF(DAY(JunSun1)=1,IF(AND(YEAR(JunSun1+26)=CalendarYear,MONTH(JunSun1+26)=6),JunSun1+26,""),IF(AND(YEAR(JunSun1+33)=CalendarYear,MONTH(JunSun1+33)=6),JunSun1+33,""))</f>
        <v>45470</v>
      </c>
      <c r="Q33" s="39">
        <f>IF(DAY(JunSun1)=1,IF(AND(YEAR(JunSun1+27)=CalendarYear,MONTH(JunSun1+27)=6),JunSun1+27,""),IF(AND(YEAR(JunSun1+34)=CalendarYear,MONTH(JunSun1+34)=6),JunSun1+34,""))</f>
        <v>45471</v>
      </c>
      <c r="R33" s="3">
        <f>IF(DAY(JunSun1)=1,IF(AND(YEAR(JunSun1+28)=CalendarYear,MONTH(JunSun1+28)=6),JunSun1+28,""),IF(AND(YEAR(JunSun1+35)=CalendarYear,MONTH(JunSun1+35)=6),JunSun1+35,""))</f>
        <v>45472</v>
      </c>
      <c r="S33" s="12"/>
      <c r="U33" s="3">
        <f>IF(DAY(JulSun1)=1,IF(AND(YEAR(JulSun1+22)=CalendarYear,MONTH(JulSun1+22)=7),JulSun1+22,""),IF(AND(YEAR(JulSun1+29)=CalendarYear,MONTH(JulSun1+29)=7),JulSun1+29,""))</f>
        <v>45501</v>
      </c>
      <c r="V33" s="3">
        <f>IF(DAY(JulSun1)=1,IF(AND(YEAR(JulSun1+23)=CalendarYear,MONTH(JulSun1+23)=7),JulSun1+23,""),IF(AND(YEAR(JulSun1+30)=CalendarYear,MONTH(JulSun1+30)=7),JulSun1+30,""))</f>
        <v>45502</v>
      </c>
      <c r="W33" s="3">
        <f>IF(DAY(JulSun1)=1,IF(AND(YEAR(JulSun1+24)=CalendarYear,MONTH(JulSun1+24)=7),JulSun1+24,""),IF(AND(YEAR(JulSun1+31)=CalendarYear,MONTH(JulSun1+31)=7),JulSun1+31,""))</f>
        <v>45503</v>
      </c>
      <c r="X33" s="3">
        <f>IF(DAY(JulSun1)=1,IF(AND(YEAR(JulSun1+25)=CalendarYear,MONTH(JulSun1+25)=7),JulSun1+25,""),IF(AND(YEAR(JulSun1+32)=CalendarYear,MONTH(JulSun1+32)=7),JulSun1+32,""))</f>
        <v>45504</v>
      </c>
      <c r="Y33" s="3" t="str">
        <f>IF(DAY(JulSun1)=1,IF(AND(YEAR(JulSun1+26)=CalendarYear,MONTH(JulSun1+26)=7),JulSun1+26,""),IF(AND(YEAR(JulSun1+33)=CalendarYear,MONTH(JulSun1+33)=7),JulSun1+33,""))</f>
        <v/>
      </c>
      <c r="Z33" s="3" t="str">
        <f>IF(DAY(JulSun1)=1,IF(AND(YEAR(JulSun1+27)=CalendarYear,MONTH(JulSun1+27)=7),JulSun1+27,""),IF(AND(YEAR(JulSun1+34)=CalendarYear,MONTH(JulSun1+34)=7),JulSun1+34,""))</f>
        <v/>
      </c>
      <c r="AA33" s="3" t="str">
        <f>IF(DAY(JulSun1)=1,IF(AND(YEAR(JulSun1+28)=CalendarYear,MONTH(JulSun1+28)=7),JulSun1+28,""),IF(AND(YEAR(JulSun1+35)=CalendarYear,MONTH(JulSun1+35)=7),JulSun1+35,""))</f>
        <v/>
      </c>
      <c r="AB33" s="12"/>
      <c r="AD33" s="3">
        <f>IF(DAY(AugSun1)=1,IF(AND(YEAR(AugSun1+22)=CalendarYear,MONTH(AugSun1+22)=8),AugSun1+22,""),IF(AND(YEAR(AugSun1+29)=CalendarYear,MONTH(AugSun1+29)=8),AugSun1+29,""))</f>
        <v>45529</v>
      </c>
      <c r="AE33" s="3">
        <f>IF(DAY(AugSun1)=1,IF(AND(YEAR(AugSun1+23)=CalendarYear,MONTH(AugSun1+23)=8),AugSun1+23,""),IF(AND(YEAR(AugSun1+30)=CalendarYear,MONTH(AugSun1+30)=8),AugSun1+30,""))</f>
        <v>45530</v>
      </c>
      <c r="AF33" s="3">
        <f>IF(DAY(AugSun1)=1,IF(AND(YEAR(AugSun1+24)=CalendarYear,MONTH(AugSun1+24)=8),AugSun1+24,""),IF(AND(YEAR(AugSun1+31)=CalendarYear,MONTH(AugSun1+31)=8),AugSun1+31,""))</f>
        <v>45531</v>
      </c>
      <c r="AG33" s="3">
        <f>IF(DAY(AugSun1)=1,IF(AND(YEAR(AugSun1+25)=CalendarYear,MONTH(AugSun1+25)=8),AugSun1+25,""),IF(AND(YEAR(AugSun1+32)=CalendarYear,MONTH(AugSun1+32)=8),AugSun1+32,""))</f>
        <v>45532</v>
      </c>
      <c r="AH33" s="3">
        <f>IF(DAY(AugSun1)=1,IF(AND(YEAR(AugSun1+26)=CalendarYear,MONTH(AugSun1+26)=8),AugSun1+26,""),IF(AND(YEAR(AugSun1+33)=CalendarYear,MONTH(AugSun1+33)=8),AugSun1+33,""))</f>
        <v>45533</v>
      </c>
      <c r="AI33" s="39">
        <f>IF(DAY(AugSun1)=1,IF(AND(YEAR(AugSun1+27)=CalendarYear,MONTH(AugSun1+27)=8),AugSun1+27,""),IF(AND(YEAR(AugSun1+34)=CalendarYear,MONTH(AugSun1+34)=8),AugSun1+34,""))</f>
        <v>45534</v>
      </c>
      <c r="AJ33" s="3">
        <f>IF(DAY(AugSun1)=1,IF(AND(YEAR(AugSun1+28)=CalendarYear,MONTH(AugSun1+28)=8),AugSun1+28,""),IF(AND(YEAR(AugSun1+35)=CalendarYear,MONTH(AugSun1+35)=8),AugSun1+35,""))</f>
        <v>45535</v>
      </c>
    </row>
    <row r="34" spans="1:36" x14ac:dyDescent="0.2">
      <c r="C34" s="3" t="str">
        <f>IF(DAY(MaySun1)=1,IF(AND(YEAR(MaySun1+29)=CalendarYear,MONTH(MaySun1+29)=5),MaySun1+29,""),IF(AND(YEAR(MaySun1+36)=CalendarYear,MONTH(MaySun1+36)=5),MaySun1+36,""))</f>
        <v/>
      </c>
      <c r="D34" s="3" t="str">
        <f>IF(DAY(MaySun1)=1,IF(AND(YEAR(MaySun1+30)=CalendarYear,MONTH(MaySun1+30)=5),MaySun1+30,""),IF(AND(YEAR(MaySun1+37)=CalendarYear,MONTH(MaySun1+37)=5),MaySun1+37,""))</f>
        <v/>
      </c>
      <c r="E34" s="3" t="str">
        <f>IF(DAY(MaySun1)=1,IF(AND(YEAR(MaySun1+31)=CalendarYear,MONTH(MaySun1+31)=5),MaySun1+31,""),IF(AND(YEAR(MaySun1+38)=CalendarYear,MONTH(MaySun1+38)=5),MaySun1+38,""))</f>
        <v/>
      </c>
      <c r="F34" s="3" t="str">
        <f>IF(DAY(MaySun1)=1,IF(AND(YEAR(MaySun1+32)=CalendarYear,MONTH(MaySun1+32)=5),MaySun1+32,""),IF(AND(YEAR(MaySun1+39)=CalendarYear,MONTH(MaySun1+39)=5),MaySun1+39,""))</f>
        <v/>
      </c>
      <c r="G34" s="3" t="str">
        <f>IF(DAY(MaySun1)=1,IF(AND(YEAR(MaySun1+33)=CalendarYear,MONTH(MaySun1+33)=5),MaySun1+33,""),IF(AND(YEAR(MaySun1+40)=CalendarYear,MONTH(MaySun1+40)=5),MaySun1+40,""))</f>
        <v/>
      </c>
      <c r="H34" s="3" t="str">
        <f>IF(DAY(MaySun1)=1,IF(AND(YEAR(MaySun1+34)=CalendarYear,MONTH(MaySun1+34)=5),MaySun1+34,""),IF(AND(YEAR(MaySun1+41)=CalendarYear,MONTH(MaySun1+41)=5),MaySun1+41,""))</f>
        <v/>
      </c>
      <c r="I34" s="3" t="str">
        <f>IF(DAY(MaySun1)=1,IF(AND(YEAR(MaySun1+35)=CalendarYear,MONTH(MaySun1+35)=5),MaySun1+35,""),IF(AND(YEAR(MaySun1+42)=CalendarYear,MONTH(MaySun1+42)=5),MaySun1+42,""))</f>
        <v/>
      </c>
      <c r="J34" s="12"/>
      <c r="K34" s="3"/>
      <c r="L34" s="3">
        <f>IF(DAY(JunSun1)=1,IF(AND(YEAR(JunSun1+29)=CalendarYear,MONTH(JunSun1+29)=6),JunSun1+29,""),IF(AND(YEAR(JunSun1+36)=CalendarYear,MONTH(JunSun1+36)=6),JunSun1+36,""))</f>
        <v>45473</v>
      </c>
      <c r="M34" s="3" t="str">
        <f>IF(DAY(JunSun1)=1,IF(AND(YEAR(JunSun1+30)=CalendarYear,MONTH(JunSun1+30)=6),JunSun1+30,""),IF(AND(YEAR(JunSun1+37)=CalendarYear,MONTH(JunSun1+37)=6),JunSun1+37,""))</f>
        <v/>
      </c>
      <c r="N34" s="3" t="str">
        <f>IF(DAY(JunSun1)=1,IF(AND(YEAR(JunSun1+31)=CalendarYear,MONTH(JunSun1+31)=6),JunSun1+31,""),IF(AND(YEAR(JunSun1+38)=CalendarYear,MONTH(JunSun1+38)=6),JunSun1+38,""))</f>
        <v/>
      </c>
      <c r="O34" s="3" t="str">
        <f>IF(DAY(JunSun1)=1,IF(AND(YEAR(JunSun1+32)=CalendarYear,MONTH(JunSun1+32)=6),JunSun1+32,""),IF(AND(YEAR(JunSun1+39)=CalendarYear,MONTH(JunSun1+39)=6),JunSun1+39,""))</f>
        <v/>
      </c>
      <c r="P34" s="3" t="str">
        <f>IF(DAY(JunSun1)=1,IF(AND(YEAR(JunSun1+33)=CalendarYear,MONTH(JunSun1+33)=6),JunSun1+33,""),IF(AND(YEAR(JunSun1+40)=CalendarYear,MONTH(JunSun1+40)=6),JunSun1+40,""))</f>
        <v/>
      </c>
      <c r="Q34" s="3" t="str">
        <f>IF(DAY(JunSun1)=1,IF(AND(YEAR(JunSun1+34)=CalendarYear,MONTH(JunSun1+34)=6),JunSun1+34,""),IF(AND(YEAR(JunSun1+41)=CalendarYear,MONTH(JunSun1+41)=6),JunSun1+41,""))</f>
        <v/>
      </c>
      <c r="R34" s="3" t="str">
        <f>IF(DAY(JunSun1)=1,IF(AND(YEAR(JunSun1+35)=CalendarYear,MONTH(JunSun1+35)=6),JunSun1+35,""),IF(AND(YEAR(JunSun1+42)=CalendarYear,MONTH(JunSun1+42)=6),JunSun1+42,""))</f>
        <v/>
      </c>
      <c r="S34" s="12"/>
      <c r="U34" s="3" t="str">
        <f>IF(DAY(JulSun1)=1,IF(AND(YEAR(JulSun1+29)=CalendarYear,MONTH(JulSun1+29)=7),JulSun1+29,""),IF(AND(YEAR(JulSun1+36)=CalendarYear,MONTH(JulSun1+36)=7),JulSun1+36,""))</f>
        <v/>
      </c>
      <c r="V34" s="3" t="str">
        <f>IF(DAY(JulSun1)=1,IF(AND(YEAR(JulSun1+30)=CalendarYear,MONTH(JulSun1+30)=7),JulSun1+30,""),IF(AND(YEAR(JulSun1+37)=CalendarYear,MONTH(JulSun1+37)=7),JulSun1+37,""))</f>
        <v/>
      </c>
      <c r="W34" s="3" t="str">
        <f>IF(DAY(JulSun1)=1,IF(AND(YEAR(JulSun1+31)=CalendarYear,MONTH(JulSun1+31)=7),JulSun1+31,""),IF(AND(YEAR(JulSun1+38)=CalendarYear,MONTH(JulSun1+38)=7),JulSun1+38,""))</f>
        <v/>
      </c>
      <c r="X34" s="3" t="str">
        <f>IF(DAY(JulSun1)=1,IF(AND(YEAR(JulSun1+32)=CalendarYear,MONTH(JulSun1+32)=7),JulSun1+32,""),IF(AND(YEAR(JulSun1+39)=CalendarYear,MONTH(JulSun1+39)=7),JulSun1+39,""))</f>
        <v/>
      </c>
      <c r="Y34" s="3" t="str">
        <f>IF(DAY(JulSun1)=1,IF(AND(YEAR(JulSun1+33)=CalendarYear,MONTH(JulSun1+33)=7),JulSun1+33,""),IF(AND(YEAR(JulSun1+40)=CalendarYear,MONTH(JulSun1+40)=7),JulSun1+40,""))</f>
        <v/>
      </c>
      <c r="Z34" s="3" t="str">
        <f>IF(DAY(JulSun1)=1,IF(AND(YEAR(JulSun1+34)=CalendarYear,MONTH(JulSun1+34)=7),JulSun1+34,""),IF(AND(YEAR(JulSun1+41)=CalendarYear,MONTH(JulSun1+41)=7),JulSun1+41,""))</f>
        <v/>
      </c>
      <c r="AA34" s="3" t="str">
        <f>IF(DAY(JulSun1)=1,IF(AND(YEAR(JulSun1+35)=CalendarYear,MONTH(JulSun1+35)=7),JulSun1+35,""),IF(AND(YEAR(JulSun1+42)=CalendarYear,MONTH(JulSun1+42)=7),JulSun1+42,""))</f>
        <v/>
      </c>
      <c r="AB34" s="12"/>
      <c r="AD34" s="3" t="str">
        <f>IF(DAY(AugSun1)=1,IF(AND(YEAR(AugSun1+29)=CalendarYear,MONTH(AugSun1+29)=8),AugSun1+29,""),IF(AND(YEAR(AugSun1+36)=CalendarYear,MONTH(AugSun1+36)=8),AugSun1+36,""))</f>
        <v/>
      </c>
      <c r="AE34" s="3" t="str">
        <f>IF(DAY(AugSun1)=1,IF(AND(YEAR(AugSun1+30)=CalendarYear,MONTH(AugSun1+30)=8),AugSun1+30,""),IF(AND(YEAR(AugSun1+37)=CalendarYear,MONTH(AugSun1+37)=8),AugSun1+37,""))</f>
        <v/>
      </c>
      <c r="AF34" s="3" t="str">
        <f>IF(DAY(AugSun1)=1,IF(AND(YEAR(AugSun1+31)=CalendarYear,MONTH(AugSun1+31)=8),AugSun1+31,""),IF(AND(YEAR(AugSun1+38)=CalendarYear,MONTH(AugSun1+38)=8),AugSun1+38,""))</f>
        <v/>
      </c>
      <c r="AG34" s="3" t="str">
        <f>IF(DAY(AugSun1)=1,IF(AND(YEAR(AugSun1+32)=CalendarYear,MONTH(AugSun1+32)=8),AugSun1+32,""),IF(AND(YEAR(AugSun1+39)=CalendarYear,MONTH(AugSun1+39)=8),AugSun1+39,""))</f>
        <v/>
      </c>
      <c r="AH34" s="3" t="str">
        <f>IF(DAY(AugSun1)=1,IF(AND(YEAR(AugSun1+33)=CalendarYear,MONTH(AugSun1+33)=8),AugSun1+33,""),IF(AND(YEAR(AugSun1+40)=CalendarYear,MONTH(AugSun1+40)=8),AugSun1+40,""))</f>
        <v/>
      </c>
      <c r="AI34" s="3" t="str">
        <f>IF(DAY(AugSun1)=1,IF(AND(YEAR(AugSun1+34)=CalendarYear,MONTH(AugSun1+34)=8),AugSun1+34,""),IF(AND(YEAR(AugSun1+41)=CalendarYear,MONTH(AugSun1+41)=8),AugSun1+41,""))</f>
        <v/>
      </c>
      <c r="AJ34" s="3" t="str">
        <f>IF(DAY(AugSun1)=1,IF(AND(YEAR(AugSun1+35)=CalendarYear,MONTH(AugSun1+35)=8),AugSun1+35,""),IF(AND(YEAR(AugSun1+42)=CalendarYear,MONTH(AugSun1+42)=8),AugSun1+42,""))</f>
        <v/>
      </c>
    </row>
    <row r="35" spans="1:36" ht="15" x14ac:dyDescent="0.2">
      <c r="A35" s="36"/>
      <c r="J35" s="13"/>
      <c r="K35" s="3"/>
      <c r="S35" s="13"/>
      <c r="U35" s="3"/>
      <c r="V35" s="3"/>
      <c r="W35" s="3"/>
      <c r="X35" s="3"/>
      <c r="Y35" s="3"/>
      <c r="Z35" s="3"/>
      <c r="AA35" s="3"/>
      <c r="AB35" s="12"/>
      <c r="AD35" s="3"/>
      <c r="AE35" s="3"/>
      <c r="AF35" s="3"/>
      <c r="AG35" s="3"/>
      <c r="AH35" s="3"/>
      <c r="AI35" s="3"/>
      <c r="AJ35" s="3"/>
    </row>
    <row r="36" spans="1:36" ht="15.75" x14ac:dyDescent="0.25">
      <c r="A36" s="36"/>
      <c r="C36" s="48">
        <f>DATE(CalendarYear,9,1)</f>
        <v>45536</v>
      </c>
      <c r="D36" s="48"/>
      <c r="E36" s="48"/>
      <c r="F36" s="48"/>
      <c r="G36" s="48"/>
      <c r="H36" s="48"/>
      <c r="I36" s="48"/>
      <c r="J36" s="10"/>
      <c r="L36" s="48">
        <f>DATE(CalendarYear,10,1)</f>
        <v>45566</v>
      </c>
      <c r="M36" s="48"/>
      <c r="N36" s="48"/>
      <c r="O36" s="48"/>
      <c r="P36" s="48"/>
      <c r="Q36" s="48"/>
      <c r="R36" s="48"/>
      <c r="S36" s="10"/>
      <c r="U36" s="48">
        <f>DATE(CalendarYear,11,1)</f>
        <v>45597</v>
      </c>
      <c r="V36" s="48"/>
      <c r="W36" s="48"/>
      <c r="X36" s="48"/>
      <c r="Y36" s="48"/>
      <c r="Z36" s="48"/>
      <c r="AA36" s="48"/>
      <c r="AB36" s="10"/>
      <c r="AD36" s="48">
        <f>DATE(CalendarYear,12,1)</f>
        <v>45627</v>
      </c>
      <c r="AE36" s="48"/>
      <c r="AF36" s="48"/>
      <c r="AG36" s="48"/>
      <c r="AH36" s="48"/>
      <c r="AI36" s="48"/>
      <c r="AJ36" s="48"/>
    </row>
    <row r="37" spans="1:36" ht="15" x14ac:dyDescent="0.25">
      <c r="A37" s="36"/>
      <c r="C37" s="25" t="s">
        <v>2</v>
      </c>
      <c r="D37" s="25" t="s">
        <v>3</v>
      </c>
      <c r="E37" s="25" t="s">
        <v>5</v>
      </c>
      <c r="F37" s="25" t="s">
        <v>4</v>
      </c>
      <c r="G37" s="25" t="s">
        <v>6</v>
      </c>
      <c r="H37" s="25" t="s">
        <v>7</v>
      </c>
      <c r="I37" s="25" t="s">
        <v>8</v>
      </c>
      <c r="J37" s="11"/>
      <c r="L37" s="25" t="s">
        <v>2</v>
      </c>
      <c r="M37" s="25" t="s">
        <v>3</v>
      </c>
      <c r="N37" s="25" t="s">
        <v>5</v>
      </c>
      <c r="O37" s="25" t="s">
        <v>4</v>
      </c>
      <c r="P37" s="25" t="s">
        <v>6</v>
      </c>
      <c r="Q37" s="25" t="s">
        <v>7</v>
      </c>
      <c r="R37" s="25" t="s">
        <v>8</v>
      </c>
      <c r="S37" s="11"/>
      <c r="U37" s="25" t="s">
        <v>2</v>
      </c>
      <c r="V37" s="25" t="s">
        <v>3</v>
      </c>
      <c r="W37" s="25" t="s">
        <v>5</v>
      </c>
      <c r="X37" s="25" t="s">
        <v>4</v>
      </c>
      <c r="Y37" s="25" t="s">
        <v>6</v>
      </c>
      <c r="Z37" s="25" t="s">
        <v>7</v>
      </c>
      <c r="AA37" s="25" t="s">
        <v>8</v>
      </c>
      <c r="AB37" s="11"/>
      <c r="AC37" s="5"/>
      <c r="AD37" s="25" t="s">
        <v>2</v>
      </c>
      <c r="AE37" s="25" t="s">
        <v>3</v>
      </c>
      <c r="AF37" s="25" t="s">
        <v>5</v>
      </c>
      <c r="AG37" s="25" t="s">
        <v>4</v>
      </c>
      <c r="AH37" s="25" t="s">
        <v>6</v>
      </c>
      <c r="AI37" s="25" t="s">
        <v>7</v>
      </c>
      <c r="AJ37" s="25" t="s">
        <v>8</v>
      </c>
    </row>
    <row r="38" spans="1:36" ht="15" x14ac:dyDescent="0.2">
      <c r="A38" s="36"/>
      <c r="C38" s="3">
        <f>IF(DAY(SepSun1)=1,"",IF(AND(YEAR(SepSun1+1)=CalendarYear,MONTH(SepSun1+1)=9),SepSun1+1,""))</f>
        <v>45536</v>
      </c>
      <c r="D38" s="39">
        <f>IF(DAY(SepSun1)=1,"",IF(AND(YEAR(SepSun1+2)=CalendarYear,MONTH(SepSun1+2)=9),SepSun1+2,""))</f>
        <v>45537</v>
      </c>
      <c r="E38" s="3">
        <f>IF(DAY(SepSun1)=1,"",IF(AND(YEAR(SepSun1+3)=CalendarYear,MONTH(SepSun1+3)=9),SepSun1+3,""))</f>
        <v>45538</v>
      </c>
      <c r="F38" s="3">
        <f>IF(DAY(SepSun1)=1,"",IF(AND(YEAR(SepSun1+4)=CalendarYear,MONTH(SepSun1+4)=9),SepSun1+4,""))</f>
        <v>45539</v>
      </c>
      <c r="G38" s="3">
        <f>IF(DAY(SepSun1)=1,"",IF(AND(YEAR(SepSun1+5)=CalendarYear,MONTH(SepSun1+5)=9),SepSun1+5,""))</f>
        <v>45540</v>
      </c>
      <c r="H38" s="3">
        <f>IF(DAY(SepSun1)=1,"",IF(AND(YEAR(SepSun1+6)=CalendarYear,MONTH(SepSun1+6)=9),SepSun1+6,""))</f>
        <v>45541</v>
      </c>
      <c r="I38" s="3">
        <f>IF(DAY(SepSun1)=1,IF(AND(YEAR(SepSun1)=CalendarYear,MONTH(SepSun1)=9),SepSun1,""),IF(AND(YEAR(SepSun1+7)=CalendarYear,MONTH(SepSun1+7)=9),SepSun1+7,""))</f>
        <v>45542</v>
      </c>
      <c r="J38" s="12"/>
      <c r="L38" s="3" t="str">
        <f>IF(DAY(OctSun1)=1,"",IF(AND(YEAR(OctSun1+1)=CalendarYear,MONTH(OctSun1+1)=10),OctSun1+1,""))</f>
        <v/>
      </c>
      <c r="M38" s="3" t="str">
        <f>IF(DAY(OctSun1)=1,"",IF(AND(YEAR(OctSun1+2)=CalendarYear,MONTH(OctSun1+2)=10),OctSun1+2,""))</f>
        <v/>
      </c>
      <c r="N38" s="3">
        <f>IF(DAY(OctSun1)=1,"",IF(AND(YEAR(OctSun1+3)=CalendarYear,MONTH(OctSun1+3)=10),OctSun1+3,""))</f>
        <v>45566</v>
      </c>
      <c r="O38" s="3">
        <f>IF(DAY(OctSun1)=1,"",IF(AND(YEAR(OctSun1+4)=CalendarYear,MONTH(OctSun1+4)=10),OctSun1+4,""))</f>
        <v>45567</v>
      </c>
      <c r="P38" s="3">
        <f>IF(DAY(OctSun1)=1,"",IF(AND(YEAR(OctSun1+5)=CalendarYear,MONTH(OctSun1+5)=10),OctSun1+5,""))</f>
        <v>45568</v>
      </c>
      <c r="Q38" s="3">
        <f>IF(DAY(OctSun1)=1,"",IF(AND(YEAR(OctSun1+6)=CalendarYear,MONTH(OctSun1+6)=10),OctSun1+6,""))</f>
        <v>45569</v>
      </c>
      <c r="R38" s="3">
        <f>IF(DAY(OctSun1)=1,IF(AND(YEAR(OctSun1)=CalendarYear,MONTH(OctSun1)=10),OctSun1,""),IF(AND(YEAR(OctSun1+7)=CalendarYear,MONTH(OctSun1+7)=10),OctSun1+7,""))</f>
        <v>45570</v>
      </c>
      <c r="S38" s="12"/>
      <c r="U38" s="3" t="str">
        <f>IF(DAY(NovSun1)=1,"",IF(AND(YEAR(NovSun1+1)=CalendarYear,MONTH(NovSun1+1)=11),NovSun1+1,""))</f>
        <v/>
      </c>
      <c r="V38" s="3" t="str">
        <f>IF(DAY(NovSun1)=1,"",IF(AND(YEAR(NovSun1+2)=CalendarYear,MONTH(NovSun1+2)=11),NovSun1+2,""))</f>
        <v/>
      </c>
      <c r="W38" s="3" t="str">
        <f>IF(DAY(NovSun1)=1,"",IF(AND(YEAR(NovSun1+3)=CalendarYear,MONTH(NovSun1+3)=11),NovSun1+3,""))</f>
        <v/>
      </c>
      <c r="X38" s="3" t="str">
        <f>IF(DAY(NovSun1)=1,"",IF(AND(YEAR(NovSun1+4)=CalendarYear,MONTH(NovSun1+4)=11),NovSun1+4,""))</f>
        <v/>
      </c>
      <c r="Y38" s="3" t="str">
        <f>IF(DAY(NovSun1)=1,"",IF(AND(YEAR(NovSun1+5)=CalendarYear,MONTH(NovSun1+5)=11),NovSun1+5,""))</f>
        <v/>
      </c>
      <c r="Z38" s="3">
        <f>IF(DAY(NovSun1)=1,"",IF(AND(YEAR(NovSun1+6)=CalendarYear,MONTH(NovSun1+6)=11),NovSun1+6,""))</f>
        <v>45597</v>
      </c>
      <c r="AA38" s="3">
        <f>IF(DAY(NovSun1)=1,IF(AND(YEAR(NovSun1)=CalendarYear,MONTH(NovSun1)=11),NovSun1,""),IF(AND(YEAR(NovSun1+7)=CalendarYear,MONTH(NovSun1+7)=11),NovSun1+7,""))</f>
        <v>45598</v>
      </c>
      <c r="AB38" s="12"/>
      <c r="AD38" s="3">
        <f>IF(DAY(DecSun1)=1,"",IF(AND(YEAR(DecSun1+1)=CalendarYear,MONTH(DecSun1+1)=12),DecSun1+1,""))</f>
        <v>45627</v>
      </c>
      <c r="AE38" s="3">
        <f>IF(DAY(DecSun1)=1,"",IF(AND(YEAR(DecSun1+2)=CalendarYear,MONTH(DecSun1+2)=12),DecSun1+2,""))</f>
        <v>45628</v>
      </c>
      <c r="AF38" s="3">
        <f>IF(DAY(DecSun1)=1,"",IF(AND(YEAR(DecSun1+3)=CalendarYear,MONTH(DecSun1+3)=12),DecSun1+3,""))</f>
        <v>45629</v>
      </c>
      <c r="AG38" s="3">
        <f>IF(DAY(DecSun1)=1,"",IF(AND(YEAR(DecSun1+4)=CalendarYear,MONTH(DecSun1+4)=12),DecSun1+4,""))</f>
        <v>45630</v>
      </c>
      <c r="AH38" s="3">
        <f>IF(DAY(DecSun1)=1,"",IF(AND(YEAR(DecSun1+5)=CalendarYear,MONTH(DecSun1+5)=12),DecSun1+5,""))</f>
        <v>45631</v>
      </c>
      <c r="AI38" s="3">
        <f>IF(DAY(DecSun1)=1,"",IF(AND(YEAR(DecSun1+6)=CalendarYear,MONTH(DecSun1+6)=12),DecSun1+6,""))</f>
        <v>45632</v>
      </c>
      <c r="AJ38" s="3">
        <f>IF(DAY(DecSun1)=1,IF(AND(YEAR(DecSun1)=CalendarYear,MONTH(DecSun1)=12),DecSun1,""),IF(AND(YEAR(DecSun1+7)=CalendarYear,MONTH(DecSun1+7)=12),DecSun1+7,""))</f>
        <v>45633</v>
      </c>
    </row>
    <row r="39" spans="1:36" x14ac:dyDescent="0.2">
      <c r="C39" s="3">
        <f>IF(DAY(SepSun1)=1,IF(AND(YEAR(SepSun1+1)=CalendarYear,MONTH(SepSun1+1)=9),SepSun1+1,""),IF(AND(YEAR(SepSun1+8)=CalendarYear,MONTH(SepSun1+8)=9),SepSun1+8,""))</f>
        <v>45543</v>
      </c>
      <c r="D39" s="3">
        <f>IF(DAY(SepSun1)=1,IF(AND(YEAR(SepSun1+2)=CalendarYear,MONTH(SepSun1+2)=9),SepSun1+2,""),IF(AND(YEAR(SepSun1+9)=CalendarYear,MONTH(SepSun1+9)=9),SepSun1+9,""))</f>
        <v>45544</v>
      </c>
      <c r="E39" s="3">
        <f>IF(DAY(SepSun1)=1,IF(AND(YEAR(SepSun1+3)=CalendarYear,MONTH(SepSun1+3)=9),SepSun1+3,""),IF(AND(YEAR(SepSun1+10)=CalendarYear,MONTH(SepSun1+10)=9),SepSun1+10,""))</f>
        <v>45545</v>
      </c>
      <c r="F39" s="3">
        <f>IF(DAY(SepSun1)=1,IF(AND(YEAR(SepSun1+4)=CalendarYear,MONTH(SepSun1+4)=9),SepSun1+4,""),IF(AND(YEAR(SepSun1+11)=CalendarYear,MONTH(SepSun1+11)=9),SepSun1+11,""))</f>
        <v>45546</v>
      </c>
      <c r="G39" s="3">
        <f>IF(DAY(SepSun1)=1,IF(AND(YEAR(SepSun1+5)=CalendarYear,MONTH(SepSun1+5)=9),SepSun1+5,""),IF(AND(YEAR(SepSun1+12)=CalendarYear,MONTH(SepSun1+12)=9),SepSun1+12,""))</f>
        <v>45547</v>
      </c>
      <c r="H39" s="3">
        <f>IF(DAY(SepSun1)=1,IF(AND(YEAR(SepSun1+6)=CalendarYear,MONTH(SepSun1+6)=9),SepSun1+6,""),IF(AND(YEAR(SepSun1+13)=CalendarYear,MONTH(SepSun1+13)=9),SepSun1+13,""))</f>
        <v>45548</v>
      </c>
      <c r="I39" s="3">
        <f>IF(DAY(SepSun1)=1,IF(AND(YEAR(SepSun1+7)=CalendarYear,MONTH(SepSun1+7)=9),SepSun1+7,""),IF(AND(YEAR(SepSun1+14)=CalendarYear,MONTH(SepSun1+14)=9),SepSun1+14,""))</f>
        <v>45549</v>
      </c>
      <c r="J39" s="12"/>
      <c r="L39" s="3">
        <f>IF(DAY(OctSun1)=1,IF(AND(YEAR(OctSun1+1)=CalendarYear,MONTH(OctSun1+1)=10),OctSun1+1,""),IF(AND(YEAR(OctSun1+8)=CalendarYear,MONTH(OctSun1+8)=10),OctSun1+8,""))</f>
        <v>45571</v>
      </c>
      <c r="M39" s="3">
        <f>IF(DAY(OctSun1)=1,IF(AND(YEAR(OctSun1+2)=CalendarYear,MONTH(OctSun1+2)=10),OctSun1+2,""),IF(AND(YEAR(OctSun1+9)=CalendarYear,MONTH(OctSun1+9)=10),OctSun1+9,""))</f>
        <v>45572</v>
      </c>
      <c r="N39" s="3">
        <f>IF(DAY(OctSun1)=1,IF(AND(YEAR(OctSun1+3)=CalendarYear,MONTH(OctSun1+3)=10),OctSun1+3,""),IF(AND(YEAR(OctSun1+10)=CalendarYear,MONTH(OctSun1+10)=10),OctSun1+10,""))</f>
        <v>45573</v>
      </c>
      <c r="O39" s="3">
        <f>IF(DAY(OctSun1)=1,IF(AND(YEAR(OctSun1+4)=CalendarYear,MONTH(OctSun1+4)=10),OctSun1+4,""),IF(AND(YEAR(OctSun1+11)=CalendarYear,MONTH(OctSun1+11)=10),OctSun1+11,""))</f>
        <v>45574</v>
      </c>
      <c r="P39" s="3">
        <f>IF(DAY(OctSun1)=1,IF(AND(YEAR(OctSun1+5)=CalendarYear,MONTH(OctSun1+5)=10),OctSun1+5,""),IF(AND(YEAR(OctSun1+12)=CalendarYear,MONTH(OctSun1+12)=10),OctSun1+12,""))</f>
        <v>45575</v>
      </c>
      <c r="Q39" s="3">
        <f>IF(DAY(OctSun1)=1,IF(AND(YEAR(OctSun1+6)=CalendarYear,MONTH(OctSun1+6)=10),OctSun1+6,""),IF(AND(YEAR(OctSun1+13)=CalendarYear,MONTH(OctSun1+13)=10),OctSun1+13,""))</f>
        <v>45576</v>
      </c>
      <c r="R39" s="3">
        <f>IF(DAY(OctSun1)=1,IF(AND(YEAR(OctSun1+7)=CalendarYear,MONTH(OctSun1+7)=10),OctSun1+7,""),IF(AND(YEAR(OctSun1+14)=CalendarYear,MONTH(OctSun1+14)=10),OctSun1+14,""))</f>
        <v>45577</v>
      </c>
      <c r="S39" s="12"/>
      <c r="U39" s="3">
        <f>IF(DAY(NovSun1)=1,IF(AND(YEAR(NovSun1+1)=CalendarYear,MONTH(NovSun1+1)=11),NovSun1+1,""),IF(AND(YEAR(NovSun1+8)=CalendarYear,MONTH(NovSun1+8)=11),NovSun1+8,""))</f>
        <v>45599</v>
      </c>
      <c r="V39" s="3">
        <f>IF(DAY(NovSun1)=1,IF(AND(YEAR(NovSun1+2)=CalendarYear,MONTH(NovSun1+2)=11),NovSun1+2,""),IF(AND(YEAR(NovSun1+9)=CalendarYear,MONTH(NovSun1+9)=11),NovSun1+9,""))</f>
        <v>45600</v>
      </c>
      <c r="W39" s="3">
        <f>IF(DAY(NovSun1)=1,IF(AND(YEAR(NovSun1+3)=CalendarYear,MONTH(NovSun1+3)=11),NovSun1+3,""),IF(AND(YEAR(NovSun1+10)=CalendarYear,MONTH(NovSun1+10)=11),NovSun1+10,""))</f>
        <v>45601</v>
      </c>
      <c r="X39" s="3">
        <f>IF(DAY(NovSun1)=1,IF(AND(YEAR(NovSun1+4)=CalendarYear,MONTH(NovSun1+4)=11),NovSun1+4,""),IF(AND(YEAR(NovSun1+11)=CalendarYear,MONTH(NovSun1+11)=11),NovSun1+11,""))</f>
        <v>45602</v>
      </c>
      <c r="Y39" s="3">
        <f>IF(DAY(NovSun1)=1,IF(AND(YEAR(NovSun1+5)=CalendarYear,MONTH(NovSun1+5)=11),NovSun1+5,""),IF(AND(YEAR(NovSun1+12)=CalendarYear,MONTH(NovSun1+12)=11),NovSun1+12,""))</f>
        <v>45603</v>
      </c>
      <c r="Z39" s="3">
        <f>IF(DAY(NovSun1)=1,IF(AND(YEAR(NovSun1+6)=CalendarYear,MONTH(NovSun1+6)=11),NovSun1+6,""),IF(AND(YEAR(NovSun1+13)=CalendarYear,MONTH(NovSun1+13)=11),NovSun1+13,""))</f>
        <v>45604</v>
      </c>
      <c r="AA39" s="3">
        <f>IF(DAY(NovSun1)=1,IF(AND(YEAR(NovSun1+7)=CalendarYear,MONTH(NovSun1+7)=11),NovSun1+7,""),IF(AND(YEAR(NovSun1+14)=CalendarYear,MONTH(NovSun1+14)=11),NovSun1+14,""))</f>
        <v>45605</v>
      </c>
      <c r="AB39" s="12"/>
      <c r="AD39" s="3">
        <f>IF(DAY(DecSun1)=1,IF(AND(YEAR(DecSun1+1)=CalendarYear,MONTH(DecSun1+1)=12),DecSun1+1,""),IF(AND(YEAR(DecSun1+8)=CalendarYear,MONTH(DecSun1+8)=12),DecSun1+8,""))</f>
        <v>45634</v>
      </c>
      <c r="AE39" s="3">
        <f>IF(DAY(DecSun1)=1,IF(AND(YEAR(DecSun1+2)=CalendarYear,MONTH(DecSun1+2)=12),DecSun1+2,""),IF(AND(YEAR(DecSun1+9)=CalendarYear,MONTH(DecSun1+9)=12),DecSun1+9,""))</f>
        <v>45635</v>
      </c>
      <c r="AF39" s="3">
        <f>IF(DAY(DecSun1)=1,IF(AND(YEAR(DecSun1+3)=CalendarYear,MONTH(DecSun1+3)=12),DecSun1+3,""),IF(AND(YEAR(DecSun1+10)=CalendarYear,MONTH(DecSun1+10)=12),DecSun1+10,""))</f>
        <v>45636</v>
      </c>
      <c r="AG39" s="3">
        <f>IF(DAY(DecSun1)=1,IF(AND(YEAR(DecSun1+4)=CalendarYear,MONTH(DecSun1+4)=12),DecSun1+4,""),IF(AND(YEAR(DecSun1+11)=CalendarYear,MONTH(DecSun1+11)=12),DecSun1+11,""))</f>
        <v>45637</v>
      </c>
      <c r="AH39" s="3">
        <f>IF(DAY(DecSun1)=1,IF(AND(YEAR(DecSun1+5)=CalendarYear,MONTH(DecSun1+5)=12),DecSun1+5,""),IF(AND(YEAR(DecSun1+12)=CalendarYear,MONTH(DecSun1+12)=12),DecSun1+12,""))</f>
        <v>45638</v>
      </c>
      <c r="AI39" s="3">
        <f>IF(DAY(DecSun1)=1,IF(AND(YEAR(DecSun1+6)=CalendarYear,MONTH(DecSun1+6)=12),DecSun1+6,""),IF(AND(YEAR(DecSun1+13)=CalendarYear,MONTH(DecSun1+13)=12),DecSun1+13,""))</f>
        <v>45639</v>
      </c>
      <c r="AJ39" s="3">
        <f>IF(DAY(DecSun1)=1,IF(AND(YEAR(DecSun1+7)=CalendarYear,MONTH(DecSun1+7)=12),DecSun1+7,""),IF(AND(YEAR(DecSun1+14)=CalendarYear,MONTH(DecSun1+14)=12),DecSun1+14,""))</f>
        <v>45640</v>
      </c>
    </row>
    <row r="40" spans="1:36" x14ac:dyDescent="0.2">
      <c r="C40" s="3">
        <f>IF(DAY(SepSun1)=1,IF(AND(YEAR(SepSun1+8)=CalendarYear,MONTH(SepSun1+8)=9),SepSun1+8,""),IF(AND(YEAR(SepSun1+15)=CalendarYear,MONTH(SepSun1+15)=9),SepSun1+15,""))</f>
        <v>45550</v>
      </c>
      <c r="D40" s="3">
        <f>IF(DAY(SepSun1)=1,IF(AND(YEAR(SepSun1+9)=CalendarYear,MONTH(SepSun1+9)=9),SepSun1+9,""),IF(AND(YEAR(SepSun1+16)=CalendarYear,MONTH(SepSun1+16)=9),SepSun1+16,""))</f>
        <v>45551</v>
      </c>
      <c r="E40" s="3">
        <f>IF(DAY(SepSun1)=1,IF(AND(YEAR(SepSun1+10)=CalendarYear,MONTH(SepSun1+10)=9),SepSun1+10,""),IF(AND(YEAR(SepSun1+17)=CalendarYear,MONTH(SepSun1+17)=9),SepSun1+17,""))</f>
        <v>45552</v>
      </c>
      <c r="F40" s="3">
        <f>IF(DAY(SepSun1)=1,IF(AND(YEAR(SepSun1+11)=CalendarYear,MONTH(SepSun1+11)=9),SepSun1+11,""),IF(AND(YEAR(SepSun1+18)=CalendarYear,MONTH(SepSun1+18)=9),SepSun1+18,""))</f>
        <v>45553</v>
      </c>
      <c r="G40" s="3">
        <f>IF(DAY(SepSun1)=1,IF(AND(YEAR(SepSun1+12)=CalendarYear,MONTH(SepSun1+12)=9),SepSun1+12,""),IF(AND(YEAR(SepSun1+19)=CalendarYear,MONTH(SepSun1+19)=9),SepSun1+19,""))</f>
        <v>45554</v>
      </c>
      <c r="H40" s="3">
        <f>IF(DAY(SepSun1)=1,IF(AND(YEAR(SepSun1+13)=CalendarYear,MONTH(SepSun1+13)=9),SepSun1+13,""),IF(AND(YEAR(SepSun1+20)=CalendarYear,MONTH(SepSun1+20)=9),SepSun1+20,""))</f>
        <v>45555</v>
      </c>
      <c r="I40" s="3">
        <f>IF(DAY(SepSun1)=1,IF(AND(YEAR(SepSun1+14)=CalendarYear,MONTH(SepSun1+14)=9),SepSun1+14,""),IF(AND(YEAR(SepSun1+21)=CalendarYear,MONTH(SepSun1+21)=9),SepSun1+21,""))</f>
        <v>45556</v>
      </c>
      <c r="J40" s="12"/>
      <c r="L40" s="3">
        <f>IF(DAY(OctSun1)=1,IF(AND(YEAR(OctSun1+8)=CalendarYear,MONTH(OctSun1+8)=10),OctSun1+8,""),IF(AND(YEAR(OctSun1+15)=CalendarYear,MONTH(OctSun1+15)=10),OctSun1+15,""))</f>
        <v>45578</v>
      </c>
      <c r="M40" s="3">
        <f>IF(DAY(OctSun1)=1,IF(AND(YEAR(OctSun1+9)=CalendarYear,MONTH(OctSun1+9)=10),OctSun1+9,""),IF(AND(YEAR(OctSun1+16)=CalendarYear,MONTH(OctSun1+16)=10),OctSun1+16,""))</f>
        <v>45579</v>
      </c>
      <c r="N40" s="3">
        <f>IF(DAY(OctSun1)=1,IF(AND(YEAR(OctSun1+10)=CalendarYear,MONTH(OctSun1+10)=10),OctSun1+10,""),IF(AND(YEAR(OctSun1+17)=CalendarYear,MONTH(OctSun1+17)=10),OctSun1+17,""))</f>
        <v>45580</v>
      </c>
      <c r="O40" s="3">
        <f>IF(DAY(OctSun1)=1,IF(AND(YEAR(OctSun1+11)=CalendarYear,MONTH(OctSun1+11)=10),OctSun1+11,""),IF(AND(YEAR(OctSun1+18)=CalendarYear,MONTH(OctSun1+18)=10),OctSun1+18,""))</f>
        <v>45581</v>
      </c>
      <c r="P40" s="3">
        <f>IF(DAY(OctSun1)=1,IF(AND(YEAR(OctSun1+12)=CalendarYear,MONTH(OctSun1+12)=10),OctSun1+12,""),IF(AND(YEAR(OctSun1+19)=CalendarYear,MONTH(OctSun1+19)=10),OctSun1+19,""))</f>
        <v>45582</v>
      </c>
      <c r="Q40" s="3">
        <f>IF(DAY(OctSun1)=1,IF(AND(YEAR(OctSun1+13)=CalendarYear,MONTH(OctSun1+13)=10),OctSun1+13,""),IF(AND(YEAR(OctSun1+20)=CalendarYear,MONTH(OctSun1+20)=10),OctSun1+20,""))</f>
        <v>45583</v>
      </c>
      <c r="R40" s="3">
        <f>IF(DAY(OctSun1)=1,IF(AND(YEAR(OctSun1+14)=CalendarYear,MONTH(OctSun1+14)=10),OctSun1+14,""),IF(AND(YEAR(OctSun1+21)=CalendarYear,MONTH(OctSun1+21)=10),OctSun1+21,""))</f>
        <v>45584</v>
      </c>
      <c r="S40" s="12"/>
      <c r="U40" s="3">
        <f>IF(DAY(NovSun1)=1,IF(AND(YEAR(NovSun1+8)=CalendarYear,MONTH(NovSun1+8)=11),NovSun1+8,""),IF(AND(YEAR(NovSun1+15)=CalendarYear,MONTH(NovSun1+15)=11),NovSun1+15,""))</f>
        <v>45606</v>
      </c>
      <c r="V40" s="3">
        <f>IF(DAY(NovSun1)=1,IF(AND(YEAR(NovSun1+9)=CalendarYear,MONTH(NovSun1+9)=11),NovSun1+9,""),IF(AND(YEAR(NovSun1+16)=CalendarYear,MONTH(NovSun1+16)=11),NovSun1+16,""))</f>
        <v>45607</v>
      </c>
      <c r="W40" s="3">
        <f>IF(DAY(NovSun1)=1,IF(AND(YEAR(NovSun1+10)=CalendarYear,MONTH(NovSun1+10)=11),NovSun1+10,""),IF(AND(YEAR(NovSun1+17)=CalendarYear,MONTH(NovSun1+17)=11),NovSun1+17,""))</f>
        <v>45608</v>
      </c>
      <c r="X40" s="3">
        <f>IF(DAY(NovSun1)=1,IF(AND(YEAR(NovSun1+11)=CalendarYear,MONTH(NovSun1+11)=11),NovSun1+11,""),IF(AND(YEAR(NovSun1+18)=CalendarYear,MONTH(NovSun1+18)=11),NovSun1+18,""))</f>
        <v>45609</v>
      </c>
      <c r="Y40" s="3">
        <f>IF(DAY(NovSun1)=1,IF(AND(YEAR(NovSun1+12)=CalendarYear,MONTH(NovSun1+12)=11),NovSun1+12,""),IF(AND(YEAR(NovSun1+19)=CalendarYear,MONTH(NovSun1+19)=11),NovSun1+19,""))</f>
        <v>45610</v>
      </c>
      <c r="Z40" s="41">
        <f>IF(DAY(NovSun1)=1,IF(AND(YEAR(NovSun1+13)=CalendarYear,MONTH(NovSun1+13)=11),NovSun1+13,""),IF(AND(YEAR(NovSun1+20)=CalendarYear,MONTH(NovSun1+20)=11),NovSun1+20,""))</f>
        <v>45611</v>
      </c>
      <c r="AA40" s="3">
        <f>IF(DAY(NovSun1)=1,IF(AND(YEAR(NovSun1+14)=CalendarYear,MONTH(NovSun1+14)=11),NovSun1+14,""),IF(AND(YEAR(NovSun1+21)=CalendarYear,MONTH(NovSun1+21)=11),NovSun1+21,""))</f>
        <v>45612</v>
      </c>
      <c r="AB40" s="12"/>
      <c r="AD40" s="3">
        <f>IF(DAY(DecSun1)=1,IF(AND(YEAR(DecSun1+8)=CalendarYear,MONTH(DecSun1+8)=12),DecSun1+8,""),IF(AND(YEAR(DecSun1+15)=CalendarYear,MONTH(DecSun1+15)=12),DecSun1+15,""))</f>
        <v>45641</v>
      </c>
      <c r="AE40" s="3">
        <f>IF(DAY(DecSun1)=1,IF(AND(YEAR(DecSun1+9)=CalendarYear,MONTH(DecSun1+9)=12),DecSun1+9,""),IF(AND(YEAR(DecSun1+16)=CalendarYear,MONTH(DecSun1+16)=12),DecSun1+16,""))</f>
        <v>45642</v>
      </c>
      <c r="AF40" s="3">
        <f>IF(DAY(DecSun1)=1,IF(AND(YEAR(DecSun1+10)=CalendarYear,MONTH(DecSun1+10)=12),DecSun1+10,""),IF(AND(YEAR(DecSun1+17)=CalendarYear,MONTH(DecSun1+17)=12),DecSun1+17,""))</f>
        <v>45643</v>
      </c>
      <c r="AG40" s="3">
        <f>IF(DAY(DecSun1)=1,IF(AND(YEAR(DecSun1+11)=CalendarYear,MONTH(DecSun1+11)=12),DecSun1+11,""),IF(AND(YEAR(DecSun1+18)=CalendarYear,MONTH(DecSun1+18)=12),DecSun1+18,""))</f>
        <v>45644</v>
      </c>
      <c r="AH40" s="3">
        <f>IF(DAY(DecSun1)=1,IF(AND(YEAR(DecSun1+12)=CalendarYear,MONTH(DecSun1+12)=12),DecSun1+12,""),IF(AND(YEAR(DecSun1+19)=CalendarYear,MONTH(DecSun1+19)=12),DecSun1+19,""))</f>
        <v>45645</v>
      </c>
      <c r="AI40" s="3">
        <f>IF(DAY(DecSun1)=1,IF(AND(YEAR(DecSun1+13)=CalendarYear,MONTH(DecSun1+13)=12),DecSun1+13,""),IF(AND(YEAR(DecSun1+20)=CalendarYear,MONTH(DecSun1+20)=12),DecSun1+20,""))</f>
        <v>45646</v>
      </c>
      <c r="AJ40" s="3">
        <f>IF(DAY(DecSun1)=1,IF(AND(YEAR(DecSun1+14)=CalendarYear,MONTH(DecSun1+14)=12),DecSun1+14,""),IF(AND(YEAR(DecSun1+21)=CalendarYear,MONTH(DecSun1+21)=12),DecSun1+21,""))</f>
        <v>45647</v>
      </c>
    </row>
    <row r="41" spans="1:36" x14ac:dyDescent="0.2">
      <c r="C41" s="3">
        <f>IF(DAY(SepSun1)=1,IF(AND(YEAR(SepSun1+15)=CalendarYear,MONTH(SepSun1+15)=9),SepSun1+15,""),IF(AND(YEAR(SepSun1+22)=CalendarYear,MONTH(SepSun1+22)=9),SepSun1+22,""))</f>
        <v>45557</v>
      </c>
      <c r="D41" s="3">
        <f>IF(DAY(SepSun1)=1,IF(AND(YEAR(SepSun1+16)=CalendarYear,MONTH(SepSun1+16)=9),SepSun1+16,""),IF(AND(YEAR(SepSun1+23)=CalendarYear,MONTH(SepSun1+23)=9),SepSun1+23,""))</f>
        <v>45558</v>
      </c>
      <c r="E41" s="3">
        <f>IF(DAY(SepSun1)=1,IF(AND(YEAR(SepSun1+17)=CalendarYear,MONTH(SepSun1+17)=9),SepSun1+17,""),IF(AND(YEAR(SepSun1+24)=CalendarYear,MONTH(SepSun1+24)=9),SepSun1+24,""))</f>
        <v>45559</v>
      </c>
      <c r="F41" s="3">
        <f>IF(DAY(SepSun1)=1,IF(AND(YEAR(SepSun1+18)=CalendarYear,MONTH(SepSun1+18)=9),SepSun1+18,""),IF(AND(YEAR(SepSun1+25)=CalendarYear,MONTH(SepSun1+25)=9),SepSun1+25,""))</f>
        <v>45560</v>
      </c>
      <c r="G41" s="3">
        <f>IF(DAY(SepSun1)=1,IF(AND(YEAR(SepSun1+19)=CalendarYear,MONTH(SepSun1+19)=9),SepSun1+19,""),IF(AND(YEAR(SepSun1+26)=CalendarYear,MONTH(SepSun1+26)=9),SepSun1+26,""))</f>
        <v>45561</v>
      </c>
      <c r="H41" s="3">
        <f>IF(DAY(SepSun1)=1,IF(AND(YEAR(SepSun1+20)=CalendarYear,MONTH(SepSun1+20)=9),SepSun1+20,""),IF(AND(YEAR(SepSun1+27)=CalendarYear,MONTH(SepSun1+27)=9),SepSun1+27,""))</f>
        <v>45562</v>
      </c>
      <c r="I41" s="3">
        <f>IF(DAY(SepSun1)=1,IF(AND(YEAR(SepSun1+21)=CalendarYear,MONTH(SepSun1+21)=9),SepSun1+21,""),IF(AND(YEAR(SepSun1+28)=CalendarYear,MONTH(SepSun1+28)=9),SepSun1+28,""))</f>
        <v>45563</v>
      </c>
      <c r="J41" s="12"/>
      <c r="L41" s="3">
        <f>IF(DAY(OctSun1)=1,IF(AND(YEAR(OctSun1+15)=CalendarYear,MONTH(OctSun1+15)=10),OctSun1+15,""),IF(AND(YEAR(OctSun1+22)=CalendarYear,MONTH(OctSun1+22)=10),OctSun1+22,""))</f>
        <v>45585</v>
      </c>
      <c r="M41" s="3">
        <f>IF(DAY(OctSun1)=1,IF(AND(YEAR(OctSun1+16)=CalendarYear,MONTH(OctSun1+16)=10),OctSun1+16,""),IF(AND(YEAR(OctSun1+23)=CalendarYear,MONTH(OctSun1+23)=10),OctSun1+23,""))</f>
        <v>45586</v>
      </c>
      <c r="N41" s="3">
        <f>IF(DAY(OctSun1)=1,IF(AND(YEAR(OctSun1+17)=CalendarYear,MONTH(OctSun1+17)=10),OctSun1+17,""),IF(AND(YEAR(OctSun1+24)=CalendarYear,MONTH(OctSun1+24)=10),OctSun1+24,""))</f>
        <v>45587</v>
      </c>
      <c r="O41" s="3">
        <f>IF(DAY(OctSun1)=1,IF(AND(YEAR(OctSun1+18)=CalendarYear,MONTH(OctSun1+18)=10),OctSun1+18,""),IF(AND(YEAR(OctSun1+25)=CalendarYear,MONTH(OctSun1+25)=10),OctSun1+25,""))</f>
        <v>45588</v>
      </c>
      <c r="P41" s="3">
        <f>IF(DAY(OctSun1)=1,IF(AND(YEAR(OctSun1+19)=CalendarYear,MONTH(OctSun1+19)=10),OctSun1+19,""),IF(AND(YEAR(OctSun1+26)=CalendarYear,MONTH(OctSun1+26)=10),OctSun1+26,""))</f>
        <v>45589</v>
      </c>
      <c r="Q41" s="3">
        <f>IF(DAY(OctSun1)=1,IF(AND(YEAR(OctSun1+20)=CalendarYear,MONTH(OctSun1+20)=10),OctSun1+20,""),IF(AND(YEAR(OctSun1+27)=CalendarYear,MONTH(OctSun1+27)=10),OctSun1+27,""))</f>
        <v>45590</v>
      </c>
      <c r="R41" s="3">
        <f>IF(DAY(OctSun1)=1,IF(AND(YEAR(OctSun1+21)=CalendarYear,MONTH(OctSun1+21)=10),OctSun1+21,""),IF(AND(YEAR(OctSun1+28)=CalendarYear,MONTH(OctSun1+28)=10),OctSun1+28,""))</f>
        <v>45591</v>
      </c>
      <c r="S41" s="12"/>
      <c r="U41" s="3">
        <f>IF(DAY(NovSun1)=1,IF(AND(YEAR(NovSun1+15)=CalendarYear,MONTH(NovSun1+15)=11),NovSun1+15,""),IF(AND(YEAR(NovSun1+22)=CalendarYear,MONTH(NovSun1+22)=11),NovSun1+22,""))</f>
        <v>45613</v>
      </c>
      <c r="V41" s="3">
        <f>IF(DAY(NovSun1)=1,IF(AND(YEAR(NovSun1+16)=CalendarYear,MONTH(NovSun1+16)=11),NovSun1+16,""),IF(AND(YEAR(NovSun1+23)=CalendarYear,MONTH(NovSun1+23)=11),NovSun1+23,""))</f>
        <v>45614</v>
      </c>
      <c r="W41" s="3">
        <f>IF(DAY(NovSun1)=1,IF(AND(YEAR(NovSun1+17)=CalendarYear,MONTH(NovSun1+17)=11),NovSun1+17,""),IF(AND(YEAR(NovSun1+24)=CalendarYear,MONTH(NovSun1+24)=11),NovSun1+24,""))</f>
        <v>45615</v>
      </c>
      <c r="X41" s="3">
        <f>IF(DAY(NovSun1)=1,IF(AND(YEAR(NovSun1+18)=CalendarYear,MONTH(NovSun1+18)=11),NovSun1+18,""),IF(AND(YEAR(NovSun1+25)=CalendarYear,MONTH(NovSun1+25)=11),NovSun1+25,""))</f>
        <v>45616</v>
      </c>
      <c r="Y41" s="3">
        <f>IF(DAY(NovSun1)=1,IF(AND(YEAR(NovSun1+19)=CalendarYear,MONTH(NovSun1+19)=11),NovSun1+19,""),IF(AND(YEAR(NovSun1+26)=CalendarYear,MONTH(NovSun1+26)=11),NovSun1+26,""))</f>
        <v>45617</v>
      </c>
      <c r="Z41" s="3">
        <f>IF(DAY(NovSun1)=1,IF(AND(YEAR(NovSun1+20)=CalendarYear,MONTH(NovSun1+20)=11),NovSun1+20,""),IF(AND(YEAR(NovSun1+27)=CalendarYear,MONTH(NovSun1+27)=11),NovSun1+27,""))</f>
        <v>45618</v>
      </c>
      <c r="AA41" s="3">
        <f>IF(DAY(NovSun1)=1,IF(AND(YEAR(NovSun1+21)=CalendarYear,MONTH(NovSun1+21)=11),NovSun1+21,""),IF(AND(YEAR(NovSun1+28)=CalendarYear,MONTH(NovSun1+28)=11),NovSun1+28,""))</f>
        <v>45619</v>
      </c>
      <c r="AB41" s="12"/>
      <c r="AD41" s="3">
        <f>IF(DAY(DecSun1)=1,IF(AND(YEAR(DecSun1+15)=CalendarYear,MONTH(DecSun1+15)=12),DecSun1+15,""),IF(AND(YEAR(DecSun1+22)=CalendarYear,MONTH(DecSun1+22)=12),DecSun1+22,""))</f>
        <v>45648</v>
      </c>
      <c r="AE41" s="41">
        <f>IF(DAY(DecSun1)=1,IF(AND(YEAR(DecSun1+16)=CalendarYear,MONTH(DecSun1+16)=12),DecSun1+16,""),IF(AND(YEAR(DecSun1+23)=CalendarYear,MONTH(DecSun1+23)=12),DecSun1+23,""))</f>
        <v>45649</v>
      </c>
      <c r="AF41" s="39">
        <f>IF(DAY(DecSun1)=1,IF(AND(YEAR(DecSun1+17)=CalendarYear,MONTH(DecSun1+17)=12),DecSun1+17,""),IF(AND(YEAR(DecSun1+24)=CalendarYear,MONTH(DecSun1+24)=12),DecSun1+24,""))</f>
        <v>45650</v>
      </c>
      <c r="AG41" s="39">
        <f>IF(DAY(DecSun1)=1,IF(AND(YEAR(DecSun1+18)=CalendarYear,MONTH(DecSun1+18)=12),DecSun1+18,""),IF(AND(YEAR(DecSun1+25)=CalendarYear,MONTH(DecSun1+25)=12),DecSun1+25,""))</f>
        <v>45651</v>
      </c>
      <c r="AH41" s="39">
        <f>IF(DAY(DecSun1)=1,IF(AND(YEAR(DecSun1+19)=CalendarYear,MONTH(DecSun1+19)=12),DecSun1+19,""),IF(AND(YEAR(DecSun1+26)=CalendarYear,MONTH(DecSun1+26)=12),DecSun1+26,""))</f>
        <v>45652</v>
      </c>
      <c r="AI41" s="39">
        <f>IF(DAY(DecSun1)=1,IF(AND(YEAR(DecSun1+20)=CalendarYear,MONTH(DecSun1+20)=12),DecSun1+20,""),IF(AND(YEAR(DecSun1+27)=CalendarYear,MONTH(DecSun1+27)=12),DecSun1+27,""))</f>
        <v>45653</v>
      </c>
      <c r="AJ41" s="3">
        <f>IF(DAY(DecSun1)=1,IF(AND(YEAR(DecSun1+21)=CalendarYear,MONTH(DecSun1+21)=12),DecSun1+21,""),IF(AND(YEAR(DecSun1+28)=CalendarYear,MONTH(DecSun1+28)=12),DecSun1+28,""))</f>
        <v>45654</v>
      </c>
    </row>
    <row r="42" spans="1:36" x14ac:dyDescent="0.2">
      <c r="C42" s="3">
        <f>IF(DAY(SepSun1)=1,IF(AND(YEAR(SepSun1+22)=CalendarYear,MONTH(SepSun1+22)=9),SepSun1+22,""),IF(AND(YEAR(SepSun1+29)=CalendarYear,MONTH(SepSun1+29)=9),SepSun1+29,""))</f>
        <v>45564</v>
      </c>
      <c r="D42" s="3">
        <f>IF(DAY(SepSun1)=1,IF(AND(YEAR(SepSun1+23)=CalendarYear,MONTH(SepSun1+23)=9),SepSun1+23,""),IF(AND(YEAR(SepSun1+30)=CalendarYear,MONTH(SepSun1+30)=9),SepSun1+30,""))</f>
        <v>45565</v>
      </c>
      <c r="E42" s="3" t="str">
        <f>IF(DAY(SepSun1)=1,IF(AND(YEAR(SepSun1+24)=CalendarYear,MONTH(SepSun1+24)=9),SepSun1+24,""),IF(AND(YEAR(SepSun1+31)=CalendarYear,MONTH(SepSun1+31)=9),SepSun1+31,""))</f>
        <v/>
      </c>
      <c r="F42" s="3" t="str">
        <f>IF(DAY(SepSun1)=1,IF(AND(YEAR(SepSun1+25)=CalendarYear,MONTH(SepSun1+25)=9),SepSun1+25,""),IF(AND(YEAR(SepSun1+32)=CalendarYear,MONTH(SepSun1+32)=9),SepSun1+32,""))</f>
        <v/>
      </c>
      <c r="G42" s="3" t="str">
        <f>IF(DAY(SepSun1)=1,IF(AND(YEAR(SepSun1+26)=CalendarYear,MONTH(SepSun1+26)=9),SepSun1+26,""),IF(AND(YEAR(SepSun1+33)=CalendarYear,MONTH(SepSun1+33)=9),SepSun1+33,""))</f>
        <v/>
      </c>
      <c r="H42" s="3" t="str">
        <f>IF(DAY(SepSun1)=1,IF(AND(YEAR(SepSun1+27)=CalendarYear,MONTH(SepSun1+27)=9),SepSun1+27,""),IF(AND(YEAR(SepSun1+34)=CalendarYear,MONTH(SepSun1+34)=9),SepSun1+34,""))</f>
        <v/>
      </c>
      <c r="I42" s="3" t="str">
        <f>IF(DAY(SepSun1)=1,IF(AND(YEAR(SepSun1+28)=CalendarYear,MONTH(SepSun1+28)=9),SepSun1+28,""),IF(AND(YEAR(SepSun1+35)=CalendarYear,MONTH(SepSun1+35)=9),SepSun1+35,""))</f>
        <v/>
      </c>
      <c r="J42" s="12"/>
      <c r="L42" s="3">
        <f>IF(DAY(OctSun1)=1,IF(AND(YEAR(OctSun1+22)=CalendarYear,MONTH(OctSun1+22)=10),OctSun1+22,""),IF(AND(YEAR(OctSun1+29)=CalendarYear,MONTH(OctSun1+29)=10),OctSun1+29,""))</f>
        <v>45592</v>
      </c>
      <c r="M42" s="3">
        <f>IF(DAY(OctSun1)=1,IF(AND(YEAR(OctSun1+23)=CalendarYear,MONTH(OctSun1+23)=10),OctSun1+23,""),IF(AND(YEAR(OctSun1+30)=CalendarYear,MONTH(OctSun1+30)=10),OctSun1+30,""))</f>
        <v>45593</v>
      </c>
      <c r="N42" s="3">
        <f>IF(DAY(OctSun1)=1,IF(AND(YEAR(OctSun1+24)=CalendarYear,MONTH(OctSun1+24)=10),OctSun1+24,""),IF(AND(YEAR(OctSun1+31)=CalendarYear,MONTH(OctSun1+31)=10),OctSun1+31,""))</f>
        <v>45594</v>
      </c>
      <c r="O42" s="3">
        <f>IF(DAY(OctSun1)=1,IF(AND(YEAR(OctSun1+25)=CalendarYear,MONTH(OctSun1+25)=10),OctSun1+25,""),IF(AND(YEAR(OctSun1+32)=CalendarYear,MONTH(OctSun1+32)=10),OctSun1+32,""))</f>
        <v>45595</v>
      </c>
      <c r="P42" s="41">
        <f>IF(DAY(OctSun1)=1,IF(AND(YEAR(OctSun1+26)=CalendarYear,MONTH(OctSun1+26)=10),OctSun1+26,""),IF(AND(YEAR(OctSun1+33)=CalendarYear,MONTH(OctSun1+33)=10),OctSun1+33,""))</f>
        <v>45596</v>
      </c>
      <c r="Q42" s="3" t="str">
        <f>IF(DAY(OctSun1)=1,IF(AND(YEAR(OctSun1+27)=CalendarYear,MONTH(OctSun1+27)=10),OctSun1+27,""),IF(AND(YEAR(OctSun1+34)=CalendarYear,MONTH(OctSun1+34)=10),OctSun1+34,""))</f>
        <v/>
      </c>
      <c r="R42" s="3" t="str">
        <f>IF(DAY(OctSun1)=1,IF(AND(YEAR(OctSun1+28)=CalendarYear,MONTH(OctSun1+28)=10),OctSun1+28,""),IF(AND(YEAR(OctSun1+35)=CalendarYear,MONTH(OctSun1+35)=10),OctSun1+35,""))</f>
        <v/>
      </c>
      <c r="S42" s="12"/>
      <c r="U42" s="3">
        <f>IF(DAY(NovSun1)=1,IF(AND(YEAR(NovSun1+22)=CalendarYear,MONTH(NovSun1+22)=11),NovSun1+22,""),IF(AND(YEAR(NovSun1+29)=CalendarYear,MONTH(NovSun1+29)=11),NovSun1+29,""))</f>
        <v>45620</v>
      </c>
      <c r="V42" s="3">
        <f>IF(DAY(NovSun1)=1,IF(AND(YEAR(NovSun1+23)=CalendarYear,MONTH(NovSun1+23)=11),NovSun1+23,""),IF(AND(YEAR(NovSun1+30)=CalendarYear,MONTH(NovSun1+30)=11),NovSun1+30,""))</f>
        <v>45621</v>
      </c>
      <c r="W42" s="3">
        <f>IF(DAY(NovSun1)=1,IF(AND(YEAR(NovSun1+24)=CalendarYear,MONTH(NovSun1+24)=11),NovSun1+24,""),IF(AND(YEAR(NovSun1+31)=CalendarYear,MONTH(NovSun1+31)=11),NovSun1+31,""))</f>
        <v>45622</v>
      </c>
      <c r="X42" s="3">
        <f>IF(DAY(NovSun1)=1,IF(AND(YEAR(NovSun1+25)=CalendarYear,MONTH(NovSun1+25)=11),NovSun1+25,""),IF(AND(YEAR(NovSun1+32)=CalendarYear,MONTH(NovSun1+32)=11),NovSun1+32,""))</f>
        <v>45623</v>
      </c>
      <c r="Y42" s="39">
        <f>IF(DAY(NovSun1)=1,IF(AND(YEAR(NovSun1+26)=CalendarYear,MONTH(NovSun1+26)=11),NovSun1+26,""),IF(AND(YEAR(NovSun1+33)=CalendarYear,MONTH(NovSun1+33)=11),NovSun1+33,""))</f>
        <v>45624</v>
      </c>
      <c r="Z42" s="39">
        <f>IF(DAY(NovSun1)=1,IF(AND(YEAR(NovSun1+27)=CalendarYear,MONTH(NovSun1+27)=11),NovSun1+27,""),IF(AND(YEAR(NovSun1+34)=CalendarYear,MONTH(NovSun1+34)=11),NovSun1+34,""))</f>
        <v>45625</v>
      </c>
      <c r="AA42" s="3">
        <f>IF(DAY(NovSun1)=1,IF(AND(YEAR(NovSun1+28)=CalendarYear,MONTH(NovSun1+28)=11),NovSun1+28,""),IF(AND(YEAR(NovSun1+35)=CalendarYear,MONTH(NovSun1+35)=11),NovSun1+35,""))</f>
        <v>45626</v>
      </c>
      <c r="AB42" s="12"/>
      <c r="AD42" s="3">
        <f>IF(DAY(DecSun1)=1,IF(AND(YEAR(DecSun1+22)=CalendarYear,MONTH(DecSun1+22)=12),DecSun1+22,""),IF(AND(YEAR(DecSun1+29)=CalendarYear,MONTH(DecSun1+29)=12),DecSun1+29,""))</f>
        <v>45655</v>
      </c>
      <c r="AE42" s="39">
        <f>IF(DAY(DecSun1)=1,IF(AND(YEAR(DecSun1+23)=CalendarYear,MONTH(DecSun1+23)=12),DecSun1+23,""),IF(AND(YEAR(DecSun1+30)=CalendarYear,MONTH(DecSun1+30)=12),DecSun1+30,""))</f>
        <v>45656</v>
      </c>
      <c r="AF42" s="39">
        <f>IF(DAY(DecSun1)=1,IF(AND(YEAR(DecSun1+24)=CalendarYear,MONTH(DecSun1+24)=12),DecSun1+24,""),IF(AND(YEAR(DecSun1+31)=CalendarYear,MONTH(DecSun1+31)=12),DecSun1+31,""))</f>
        <v>45657</v>
      </c>
      <c r="AG42" s="3" t="str">
        <f>IF(DAY(DecSun1)=1,IF(AND(YEAR(DecSun1+25)=CalendarYear,MONTH(DecSun1+25)=12),DecSun1+25,""),IF(AND(YEAR(DecSun1+32)=CalendarYear,MONTH(DecSun1+32)=12),DecSun1+32,""))</f>
        <v/>
      </c>
      <c r="AH42" s="3" t="str">
        <f>IF(DAY(DecSun1)=1,IF(AND(YEAR(DecSun1+26)=CalendarYear,MONTH(DecSun1+26)=12),DecSun1+26,""),IF(AND(YEAR(DecSun1+33)=CalendarYear,MONTH(DecSun1+33)=12),DecSun1+33,""))</f>
        <v/>
      </c>
      <c r="AI42" s="3" t="str">
        <f>IF(DAY(DecSun1)=1,IF(AND(YEAR(DecSun1+27)=CalendarYear,MONTH(DecSun1+27)=12),DecSun1+27,""),IF(AND(YEAR(DecSun1+34)=CalendarYear,MONTH(DecSun1+34)=12),DecSun1+34,""))</f>
        <v/>
      </c>
      <c r="AJ42" s="3" t="str">
        <f>IF(DAY(DecSun1)=1,IF(AND(YEAR(DecSun1+28)=CalendarYear,MONTH(DecSun1+28)=12),DecSun1+28,""),IF(AND(YEAR(DecSun1+35)=CalendarYear,MONTH(DecSun1+35)=12),DecSun1+35,""))</f>
        <v/>
      </c>
    </row>
    <row r="43" spans="1:36" x14ac:dyDescent="0.2">
      <c r="C43" s="3" t="str">
        <f>IF(DAY(SepSun1)=1,IF(AND(YEAR(SepSun1+29)=CalendarYear,MONTH(SepSun1+29)=9),SepSun1+29,""),IF(AND(YEAR(SepSun1+36)=CalendarYear,MONTH(SepSun1+36)=9),SepSun1+36,""))</f>
        <v/>
      </c>
      <c r="D43" s="3" t="str">
        <f>IF(DAY(SepSun1)=1,IF(AND(YEAR(SepSun1+30)=CalendarYear,MONTH(SepSun1+30)=9),SepSun1+30,""),IF(AND(YEAR(SepSun1+37)=CalendarYear,MONTH(SepSun1+37)=9),SepSun1+37,""))</f>
        <v/>
      </c>
      <c r="E43" s="3" t="str">
        <f>IF(DAY(SepSun1)=1,IF(AND(YEAR(SepSun1+31)=CalendarYear,MONTH(SepSun1+31)=9),SepSun1+31,""),IF(AND(YEAR(SepSun1+38)=CalendarYear,MONTH(SepSun1+38)=9),SepSun1+38,""))</f>
        <v/>
      </c>
      <c r="F43" s="3" t="str">
        <f>IF(DAY(SepSun1)=1,IF(AND(YEAR(SepSun1+32)=CalendarYear,MONTH(SepSun1+32)=9),SepSun1+32,""),IF(AND(YEAR(SepSun1+39)=CalendarYear,MONTH(SepSun1+39)=9),SepSun1+39,""))</f>
        <v/>
      </c>
      <c r="G43" s="3" t="str">
        <f>IF(DAY(SepSun1)=1,IF(AND(YEAR(SepSun1+33)=CalendarYear,MONTH(SepSun1+33)=9),SepSun1+33,""),IF(AND(YEAR(SepSun1+40)=CalendarYear,MONTH(SepSun1+40)=9),SepSun1+40,""))</f>
        <v/>
      </c>
      <c r="H43" s="3" t="str">
        <f>IF(DAY(SepSun1)=1,IF(AND(YEAR(SepSun1+34)=CalendarYear,MONTH(SepSun1+34)=9),SepSun1+34,""),IF(AND(YEAR(SepSun1+41)=CalendarYear,MONTH(SepSun1+41)=9),SepSun1+41,""))</f>
        <v/>
      </c>
      <c r="I43" s="3" t="str">
        <f>IF(DAY(SepSun1)=1,IF(AND(YEAR(SepSun1+35)=CalendarYear,MONTH(SepSun1+35)=9),SepSun1+35,""),IF(AND(YEAR(SepSun1+42)=CalendarYear,MONTH(SepSun1+42)=9),SepSun1+42,""))</f>
        <v/>
      </c>
      <c r="J43" s="12"/>
      <c r="L43" s="3" t="str">
        <f>IF(DAY(OctSun1)=1,IF(AND(YEAR(OctSun1+29)=CalendarYear,MONTH(OctSun1+29)=10),OctSun1+29,""),IF(AND(YEAR(OctSun1+36)=CalendarYear,MONTH(OctSun1+36)=10),OctSun1+36,""))</f>
        <v/>
      </c>
      <c r="M43" s="3" t="str">
        <f>IF(DAY(OctSun1)=1,IF(AND(YEAR(OctSun1+30)=CalendarYear,MONTH(OctSun1+30)=10),OctSun1+30,""),IF(AND(YEAR(OctSun1+37)=CalendarYear,MONTH(OctSun1+37)=10),OctSun1+37,""))</f>
        <v/>
      </c>
      <c r="N43" s="3" t="str">
        <f>IF(DAY(OctSun1)=1,IF(AND(YEAR(OctSun1+31)=CalendarYear,MONTH(OctSun1+31)=10),OctSun1+31,""),IF(AND(YEAR(OctSun1+38)=CalendarYear,MONTH(OctSun1+38)=10),OctSun1+38,""))</f>
        <v/>
      </c>
      <c r="O43" s="3" t="str">
        <f>IF(DAY(OctSun1)=1,IF(AND(YEAR(OctSun1+32)=CalendarYear,MONTH(OctSun1+32)=10),OctSun1+32,""),IF(AND(YEAR(OctSun1+39)=CalendarYear,MONTH(OctSun1+39)=10),OctSun1+39,""))</f>
        <v/>
      </c>
      <c r="P43" s="3" t="str">
        <f>IF(DAY(OctSun1)=1,IF(AND(YEAR(OctSun1+33)=CalendarYear,MONTH(OctSun1+33)=10),OctSun1+33,""),IF(AND(YEAR(OctSun1+40)=CalendarYear,MONTH(OctSun1+40)=10),OctSun1+40,""))</f>
        <v/>
      </c>
      <c r="Q43" s="3" t="str">
        <f>IF(DAY(OctSun1)=1,IF(AND(YEAR(OctSun1+34)=CalendarYear,MONTH(OctSun1+34)=10),OctSun1+34,""),IF(AND(YEAR(OctSun1+41)=CalendarYear,MONTH(OctSun1+41)=10),OctSun1+41,""))</f>
        <v/>
      </c>
      <c r="R43" s="3" t="str">
        <f>IF(DAY(OctSun1)=1,IF(AND(YEAR(OctSun1+35)=CalendarYear,MONTH(OctSun1+35)=10),OctSun1+35,""),IF(AND(YEAR(OctSun1+42)=CalendarYear,MONTH(OctSun1+42)=10),OctSun1+42,""))</f>
        <v/>
      </c>
      <c r="S43" s="12"/>
      <c r="U43" s="3" t="str">
        <f>IF(DAY(NovSun1)=1,IF(AND(YEAR(NovSun1+29)=CalendarYear,MONTH(NovSun1+29)=11),NovSun1+29,""),IF(AND(YEAR(NovSun1+36)=CalendarYear,MONTH(NovSun1+36)=11),NovSun1+36,""))</f>
        <v/>
      </c>
      <c r="V43" s="3" t="str">
        <f>IF(DAY(NovSun1)=1,IF(AND(YEAR(NovSun1+30)=CalendarYear,MONTH(NovSun1+30)=11),NovSun1+30,""),IF(AND(YEAR(NovSun1+37)=CalendarYear,MONTH(NovSun1+37)=11),NovSun1+37,""))</f>
        <v/>
      </c>
      <c r="W43" s="3" t="str">
        <f>IF(DAY(NovSun1)=1,IF(AND(YEAR(NovSun1+31)=CalendarYear,MONTH(NovSun1+31)=11),NovSun1+31,""),IF(AND(YEAR(NovSun1+38)=CalendarYear,MONTH(NovSun1+38)=11),NovSun1+38,""))</f>
        <v/>
      </c>
      <c r="X43" s="3" t="str">
        <f>IF(DAY(NovSun1)=1,IF(AND(YEAR(NovSun1+32)=CalendarYear,MONTH(NovSun1+32)=11),NovSun1+32,""),IF(AND(YEAR(NovSun1+39)=CalendarYear,MONTH(NovSun1+39)=11),NovSun1+39,""))</f>
        <v/>
      </c>
      <c r="Y43" s="3" t="str">
        <f>IF(DAY(NovSun1)=1,IF(AND(YEAR(NovSun1+33)=CalendarYear,MONTH(NovSun1+33)=11),NovSun1+33,""),IF(AND(YEAR(NovSun1+40)=CalendarYear,MONTH(NovSun1+40)=11),NovSun1+40,""))</f>
        <v/>
      </c>
      <c r="Z43" s="3" t="str">
        <f>IF(DAY(NovSun1)=1,IF(AND(YEAR(NovSun1+34)=CalendarYear,MONTH(NovSun1+34)=11),NovSun1+34,""),IF(AND(YEAR(NovSun1+41)=CalendarYear,MONTH(NovSun1+41)=11),NovSun1+41,""))</f>
        <v/>
      </c>
      <c r="AA43" s="3" t="str">
        <f>IF(DAY(NovSun1)=1,IF(AND(YEAR(NovSun1+35)=CalendarYear,MONTH(NovSun1+35)=11),NovSun1+35,""),IF(AND(YEAR(NovSun1+42)=CalendarYear,MONTH(NovSun1+42)=11),NovSun1+42,""))</f>
        <v/>
      </c>
      <c r="AB43" s="12"/>
      <c r="AD43" s="3" t="str">
        <f>IF(DAY(DecSun1)=1,IF(AND(YEAR(DecSun1+29)=CalendarYear,MONTH(DecSun1+29)=12),DecSun1+29,""),IF(AND(YEAR(DecSun1+36)=CalendarYear,MONTH(DecSun1+36)=12),DecSun1+36,""))</f>
        <v/>
      </c>
      <c r="AE43" s="3" t="str">
        <f>IF(DAY(DecSun1)=1,IF(AND(YEAR(DecSun1+30)=CalendarYear,MONTH(DecSun1+30)=12),DecSun1+30,""),IF(AND(YEAR(DecSun1+37)=CalendarYear,MONTH(DecSun1+37)=12),DecSun1+37,""))</f>
        <v/>
      </c>
      <c r="AF43" s="3" t="str">
        <f>IF(DAY(DecSun1)=1,IF(AND(YEAR(DecSun1+31)=CalendarYear,MONTH(DecSun1+31)=12),DecSun1+31,""),IF(AND(YEAR(DecSun1+38)=CalendarYear,MONTH(DecSun1+38)=12),DecSun1+38,""))</f>
        <v/>
      </c>
      <c r="AG43" s="3" t="str">
        <f>IF(DAY(DecSun1)=1,IF(AND(YEAR(DecSun1+32)=CalendarYear,MONTH(DecSun1+32)=12),DecSun1+32,""),IF(AND(YEAR(DecSun1+39)=CalendarYear,MONTH(DecSun1+39)=12),DecSun1+39,""))</f>
        <v/>
      </c>
      <c r="AH43" s="3" t="str">
        <f>IF(DAY(DecSun1)=1,IF(AND(YEAR(DecSun1+33)=CalendarYear,MONTH(DecSun1+33)=12),DecSun1+33,""),IF(AND(YEAR(DecSun1+40)=CalendarYear,MONTH(DecSun1+40)=12),DecSun1+40,""))</f>
        <v/>
      </c>
      <c r="AI43" s="3" t="str">
        <f>IF(DAY(DecSun1)=1,IF(AND(YEAR(DecSun1+34)=CalendarYear,MONTH(DecSun1+34)=12),DecSun1+34,""),IF(AND(YEAR(DecSun1+41)=CalendarYear,MONTH(DecSun1+41)=12),DecSun1+41,""))</f>
        <v/>
      </c>
      <c r="AJ43" s="3" t="str">
        <f>IF(DAY(DecSun1)=1,IF(AND(YEAR(DecSun1+35)=CalendarYear,MONTH(DecSun1+35)=12),DecSun1+35,""),IF(AND(YEAR(DecSun1+42)=CalendarYear,MONTH(DecSun1+42)=12),DecSun1+42,""))</f>
        <v/>
      </c>
    </row>
  </sheetData>
  <mergeCells count="49">
    <mergeCell ref="C36:I36"/>
    <mergeCell ref="L36:R36"/>
    <mergeCell ref="U36:AA36"/>
    <mergeCell ref="AD36:AJ36"/>
    <mergeCell ref="C18:I18"/>
    <mergeCell ref="L18:R18"/>
    <mergeCell ref="U18:AA18"/>
    <mergeCell ref="AD18:AJ18"/>
    <mergeCell ref="C27:I27"/>
    <mergeCell ref="L27:R27"/>
    <mergeCell ref="U27:AA27"/>
    <mergeCell ref="AD27:AJ27"/>
    <mergeCell ref="D16:E16"/>
    <mergeCell ref="D15:E15"/>
    <mergeCell ref="H11:Q11"/>
    <mergeCell ref="H12:Q12"/>
    <mergeCell ref="Y6:AH6"/>
    <mergeCell ref="Y7:AH7"/>
    <mergeCell ref="Y8:AH8"/>
    <mergeCell ref="D12:G12"/>
    <mergeCell ref="U6:X6"/>
    <mergeCell ref="U7:X7"/>
    <mergeCell ref="U8:X8"/>
    <mergeCell ref="U9:X9"/>
    <mergeCell ref="Y9:AH9"/>
    <mergeCell ref="Y10:AH10"/>
    <mergeCell ref="U10:X10"/>
    <mergeCell ref="U11:X11"/>
    <mergeCell ref="H13:Q13"/>
    <mergeCell ref="H14:Q14"/>
    <mergeCell ref="U12:X12"/>
    <mergeCell ref="D13:G13"/>
    <mergeCell ref="D14:G14"/>
    <mergeCell ref="AL3:AN3"/>
    <mergeCell ref="D3:AD3"/>
    <mergeCell ref="AE3:AI3"/>
    <mergeCell ref="Y11:AH11"/>
    <mergeCell ref="Y12:AH12"/>
    <mergeCell ref="H6:Q6"/>
    <mergeCell ref="H7:Q7"/>
    <mergeCell ref="H9:Q9"/>
    <mergeCell ref="H10:Q10"/>
    <mergeCell ref="H8:Q8"/>
    <mergeCell ref="D6:G6"/>
    <mergeCell ref="D7:G7"/>
    <mergeCell ref="D9:G9"/>
    <mergeCell ref="D10:G10"/>
    <mergeCell ref="D11:G11"/>
    <mergeCell ref="D8:G8"/>
  </mergeCells>
  <conditionalFormatting sqref="A1:A1048576">
    <cfRule type="expression" dxfId="13" priority="2">
      <formula>ShowInstructionsText&lt;&gt;"Show additional instructions text"</formula>
    </cfRule>
  </conditionalFormatting>
  <conditionalFormatting sqref="C20:I25 U20:AA26 AD20:AJ25 C29:I34 L29:R34 U29:AA34 AD29:AJ34 C38:I43 L38:R43 U38:AA43 AD38:AJ43 L20:R25 O26:R26 M26">
    <cfRule type="expression" dxfId="2" priority="3">
      <formula>VLOOKUP(C20,ImportantDates,1,FALSE)=C20</formula>
    </cfRule>
  </conditionalFormatting>
  <conditionalFormatting sqref="X26">
    <cfRule type="expression" dxfId="1" priority="1">
      <formula>VLOOKUP(X26,ImportantDates,1,FALSE)=X26</formula>
    </cfRule>
  </conditionalFormatting>
  <dataValidations count="15">
    <dataValidation allowBlank="1" showInputMessage="1" showErrorMessage="1" prompt="Create a Family Calendar for any year in this worksheet. Helpful instructions on how to use this worksheet are in cells in this column. Next instruction is in cell A3." sqref="A1" xr:uid="{6DB776E6-6A4D-4BFE-BE80-14A88B5D4930}"/>
    <dataValidation allowBlank="1" showInputMessage="1" showErrorMessage="1" prompt="Customize calendar title in cell D3 and enter year in cell AE3. Tip is in cell AL3. Next instruction is in cell A5." sqref="A3" xr:uid="{0CBE58D5-9B9D-4DE8-8570-07B8301B13BC}"/>
    <dataValidation allowBlank="1" showInputMessage="1" showErrorMessage="1" prompt="Important Dates label is in cell D5 and Notes label in U5. Enter important dates in cells D6 to D20, occasions or events in cells H6 to H20, and Notes in cells U6 to U20. Next instruction is in cell A23." sqref="A5" xr:uid="{7A0A6FCF-F1BC-4D23-BF50-5BE53FBEE4C1}"/>
    <dataValidation allowBlank="1" showInputMessage="1" showErrorMessage="1" prompt="Annual calendar is in cells C24 through AJ49, January calendar in cells C25 to I31, February calendar in cells L25 to R31, March calendar in cells U25 to AA31, and April calendar in cells AD25 to AJ31." sqref="A17" xr:uid="{9B4A20C9-6E6F-428D-8CDC-B8E9E7D775EB}"/>
    <dataValidation allowBlank="1" showInputMessage="1" showErrorMessage="1" prompt="Month names are in this row. January label is in cell C24, February label in cell L24, March in U24, and April in AD24." sqref="A18" xr:uid="{9948D12D-6090-45FF-A621-4E0C94E2589B}"/>
    <dataValidation allowBlank="1" showInputMessage="1" showErrorMessage="1" prompt="Weekday names are in this row. January weekday names are in cells C25 to I25, February weekdays in cells L25 to R25, March weekdays in cells U25 to AA25, and April weekdays in cells AD25 to AJ25." sqref="A19" xr:uid="{5B1E74CC-C715-4320-ADC5-AE457C163013}"/>
    <dataValidation allowBlank="1" showInputMessage="1" showErrorMessage="1" prompt="Dates are auto updated in this row. January dates are in cells at right, cells C26 to I31, February dates in cells L26 to R31, March dates in cells U26 to AA31, and April in cells AD26 to AJ31. Next instruction is in cell A32." sqref="A20" xr:uid="{AB0F1C36-7D76-4745-A915-E016FEC38A53}"/>
    <dataValidation allowBlank="1" showInputMessage="1" showErrorMessage="1" prompt="May calendar is in cells C34 to I40, June calendar in cells L34 to R40, July calendar in cells U34 to AA40, and August calendar in cells AD34 to AJ40." sqref="A26" xr:uid="{EBBAA3A6-ED8B-4418-874B-9F052B2A2314}"/>
    <dataValidation allowBlank="1" showInputMessage="1" showErrorMessage="1" prompt="Month names are in this row. May label is in cell C33, June label in cell L33, July in U33, and August in AD33." sqref="A27" xr:uid="{F7A28885-B5C6-47AB-87C7-B0C3AA4055D7}"/>
    <dataValidation allowBlank="1" showInputMessage="1" showErrorMessage="1" prompt="Weekday names are in this row. May weekday names in cells C34 to I34, June weekdays in cells L34 to R34, July weekdays in cells U34 to AA34, and August weekdays in cells AD34 to AJ34." sqref="A28" xr:uid="{DB4D8796-ACDA-4E02-B00B-72350DA1CAC9}"/>
    <dataValidation allowBlank="1" showInputMessage="1" showErrorMessage="1" prompt="Dates are auto updated in this row. May dates are in cells at right, cells C35 to I40, June dates in cells L35 to R40, July dates in cells U35 to AA35, and August in cells AD35 to AJ40.Next instruction is in cell A41." sqref="A29" xr:uid="{7284FB75-745B-4BB1-8ED9-30410FEE70FA}"/>
    <dataValidation allowBlank="1" showInputMessage="1" showErrorMessage="1" prompt="September calendar is in cells C43 to I49, October calendar in cells L43 to R49, November calendar in cells U43 through AA49, and December calendar in cells AD43 to AJ49." sqref="A35" xr:uid="{56FFD5B9-8369-4251-87E2-F149D80FBB33}"/>
    <dataValidation allowBlank="1" showInputMessage="1" showErrorMessage="1" prompt="Month names are in this row. September label is in cell C42, October label in cell L42, November in U42, and December in AD42." sqref="A36" xr:uid="{2D4BE1DA-F3DC-4D76-AA44-41DA7C6ADF8B}"/>
    <dataValidation allowBlank="1" showInputMessage="1" showErrorMessage="1" prompt="Weekday names are in this row. September weekday names in cells C43 to I43, October weekdays in cells L43 to R43, November weekdays in cells U43 to AA43, and December weekdays in cells AD43 to AJ43." sqref="A37" xr:uid="{910D12DA-CDF7-447E-9471-52275D0664EA}"/>
    <dataValidation allowBlank="1" showInputMessage="1" showErrorMessage="1" prompt="Dates are auto updated in this row. September dates are in cells at right, cells C44 to I49, October dates in cells L44 to R49, November dates in cells U44 to AA49, and December in cells AD44 to AJ49." sqref="A38" xr:uid="{A9F72277-3119-4B38-A066-3387269C4C47}"/>
  </dataValidations>
  <printOptions horizontalCentered="1"/>
  <pageMargins left="0.5" right="0.5" top="0.75" bottom="0.75"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pinner">
              <controlPr defaultSize="0" print="0" autoPict="0" altText="Use the spinner button to change calendar year or change the year in cell AE3">
                <anchor moveWithCells="1">
                  <from>
                    <xdr:col>35</xdr:col>
                    <xdr:colOff>0</xdr:colOff>
                    <xdr:row>2</xdr:row>
                    <xdr:rowOff>85725</xdr:rowOff>
                  </from>
                  <to>
                    <xdr:col>35</xdr:col>
                    <xdr:colOff>152400</xdr:colOff>
                    <xdr:row>2</xdr:row>
                    <xdr:rowOff>390525</xdr:rowOff>
                  </to>
                </anchor>
              </controlPr>
            </control>
          </mc:Choice>
        </mc:AlternateContent>
      </controls>
    </mc:Choice>
  </mc:AlternateContent>
  <tableParts count="12">
    <tablePart r:id="rId5"/>
    <tablePart r:id="rId6"/>
    <tablePart r:id="rId7"/>
    <tablePart r:id="rId8"/>
    <tablePart r:id="rId9"/>
    <tablePart r:id="rId10"/>
    <tablePart r:id="rId11"/>
    <tablePart r:id="rId12"/>
    <tablePart r:id="rId13"/>
    <tablePart r:id="rId14"/>
    <tablePart r:id="rId15"/>
    <tablePart r:id="rId16"/>
  </tableParts>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TM16410202</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Start</vt:lpstr>
      <vt:lpstr>Family Calendar</vt:lpstr>
      <vt:lpstr>CalendarYear</vt:lpstr>
      <vt:lpstr>ImportantDates</vt:lpstr>
      <vt:lpstr>'Family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2022-12-29T00:51:25Z</dcterms:created>
  <dcterms:modified xsi:type="dcterms:W3CDTF">2024-01-02T19:10:33Z</dcterms:modified>
</cp:coreProperties>
</file>