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02\Desktop\"/>
    </mc:Choice>
  </mc:AlternateContent>
  <xr:revisionPtr revIDLastSave="0" documentId="8_{DE0E57A2-B1A9-4993-9325-367F533FC773}" xr6:coauthVersionLast="47" xr6:coauthVersionMax="47" xr10:uidLastSave="{00000000-0000-0000-0000-000000000000}"/>
  <bookViews>
    <workbookView xWindow="-110" yWindow="-110" windowWidth="19420" windowHeight="11020" xr2:uid="{88D3E38A-DCF7-4C55-9784-6B7F9E79A95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R71" i="1"/>
  <c r="Q71" i="1"/>
  <c r="P71" i="1"/>
  <c r="K71" i="1"/>
  <c r="Q66" i="1"/>
  <c r="P66" i="1"/>
  <c r="K66" i="1"/>
  <c r="Q63" i="1"/>
  <c r="P63" i="1"/>
  <c r="K63" i="1"/>
  <c r="S61" i="1"/>
  <c r="R61" i="1"/>
  <c r="Q61" i="1"/>
  <c r="P61" i="1"/>
  <c r="K61" i="1"/>
  <c r="Q58" i="1"/>
  <c r="P58" i="1"/>
  <c r="K58" i="1"/>
  <c r="Q56" i="1"/>
  <c r="P56" i="1"/>
  <c r="K56" i="1"/>
  <c r="R55" i="1"/>
  <c r="Q55" i="1"/>
  <c r="P55" i="1"/>
  <c r="K55" i="1"/>
  <c r="Q53" i="1"/>
  <c r="P53" i="1"/>
  <c r="K53" i="1"/>
  <c r="R52" i="1"/>
  <c r="Q52" i="1"/>
  <c r="P52" i="1"/>
  <c r="K52" i="1"/>
  <c r="Q50" i="1"/>
  <c r="P50" i="1"/>
  <c r="V50" i="1" s="1"/>
  <c r="W50" i="1" s="1"/>
  <c r="K50" i="1"/>
  <c r="X50" i="1" s="1"/>
  <c r="R45" i="1"/>
  <c r="Q45" i="1"/>
  <c r="P45" i="1"/>
  <c r="K45" i="1"/>
  <c r="Q43" i="1"/>
  <c r="P43" i="1"/>
  <c r="K43" i="1"/>
  <c r="Q42" i="1"/>
  <c r="P42" i="1"/>
  <c r="K42" i="1"/>
  <c r="R41" i="1"/>
  <c r="Q41" i="1"/>
  <c r="P41" i="1"/>
  <c r="K41" i="1"/>
  <c r="Q37" i="1"/>
  <c r="P37" i="1"/>
  <c r="K37" i="1"/>
  <c r="Q36" i="1"/>
  <c r="P36" i="1"/>
  <c r="K36" i="1"/>
  <c r="R35" i="1"/>
  <c r="Q35" i="1"/>
  <c r="P35" i="1"/>
  <c r="V35" i="1" s="1"/>
  <c r="X35" i="1" s="1"/>
  <c r="K35" i="1"/>
  <c r="R33" i="1"/>
  <c r="V33" i="1" s="1"/>
  <c r="W33" i="1" s="1"/>
  <c r="Q33" i="1"/>
  <c r="N35" i="1" s="1"/>
  <c r="N36" i="1" s="1"/>
  <c r="N37" i="1" s="1"/>
  <c r="P33" i="1"/>
  <c r="K33" i="1"/>
  <c r="K32" i="1"/>
  <c r="Q31" i="1"/>
  <c r="V31" i="1" s="1"/>
  <c r="W31" i="1" s="1"/>
  <c r="P31" i="1"/>
  <c r="K31" i="1"/>
  <c r="L31" i="1" s="1"/>
  <c r="Y30" i="1"/>
  <c r="Y27" i="1"/>
  <c r="R26" i="1"/>
  <c r="Q26" i="1"/>
  <c r="P26" i="1"/>
  <c r="K26" i="1"/>
  <c r="Q25" i="1"/>
  <c r="P25" i="1"/>
  <c r="K25" i="1"/>
  <c r="Q23" i="1"/>
  <c r="P23" i="1"/>
  <c r="K23" i="1"/>
  <c r="G23" i="1"/>
  <c r="F23" i="1"/>
  <c r="K22" i="1"/>
  <c r="Q21" i="1"/>
  <c r="P21" i="1"/>
  <c r="K21" i="1"/>
  <c r="G21" i="1"/>
  <c r="F21" i="1"/>
  <c r="V20" i="1"/>
  <c r="W20" i="1" s="1"/>
  <c r="Q20" i="1"/>
  <c r="P20" i="1"/>
  <c r="K20" i="1"/>
  <c r="G20" i="1"/>
  <c r="F20" i="1"/>
  <c r="Q17" i="1"/>
  <c r="V17" i="1" s="1"/>
  <c r="W17" i="1" s="1"/>
  <c r="P17" i="1"/>
  <c r="K17" i="1"/>
  <c r="G17" i="1"/>
  <c r="F17" i="1"/>
  <c r="Q16" i="1"/>
  <c r="P16" i="1"/>
  <c r="K16" i="1"/>
  <c r="G16" i="1"/>
  <c r="F16" i="1"/>
  <c r="Q15" i="1"/>
  <c r="P15" i="1"/>
  <c r="K15" i="1"/>
  <c r="G15" i="1"/>
  <c r="F15" i="1"/>
  <c r="Q13" i="1"/>
  <c r="P13" i="1"/>
  <c r="K13" i="1"/>
  <c r="G13" i="1"/>
  <c r="F13" i="1"/>
  <c r="Y12" i="1"/>
  <c r="K12" i="1"/>
  <c r="Q11" i="1"/>
  <c r="P11" i="1"/>
  <c r="K11" i="1"/>
  <c r="G11" i="1"/>
  <c r="F11" i="1"/>
  <c r="Y8" i="1"/>
  <c r="I10" i="1" s="1"/>
  <c r="L10" i="1" s="1"/>
  <c r="Q7" i="1"/>
  <c r="P7" i="1"/>
  <c r="K7" i="1"/>
  <c r="G7" i="1"/>
  <c r="F7" i="1"/>
  <c r="Q6" i="1"/>
  <c r="P6" i="1"/>
  <c r="K6" i="1"/>
  <c r="G6" i="1"/>
  <c r="F6" i="1"/>
  <c r="Q5" i="1"/>
  <c r="P5" i="1"/>
  <c r="N6" i="1" s="1"/>
  <c r="K5" i="1"/>
  <c r="G5" i="1"/>
  <c r="F5" i="1"/>
  <c r="X20" i="1" l="1"/>
  <c r="V71" i="1"/>
  <c r="W71" i="1" s="1"/>
  <c r="V5" i="1"/>
  <c r="W5" i="1" s="1"/>
  <c r="X17" i="1"/>
  <c r="N21" i="1"/>
  <c r="V21" i="1" s="1"/>
  <c r="N25" i="1"/>
  <c r="N26" i="1" s="1"/>
  <c r="V36" i="1"/>
  <c r="W36" i="1" s="1"/>
  <c r="V37" i="1"/>
  <c r="W37" i="1" s="1"/>
  <c r="L5" i="1"/>
  <c r="M5" i="1" s="1"/>
  <c r="N42" i="1"/>
  <c r="N43" i="1" s="1"/>
  <c r="N45" i="1" s="1"/>
  <c r="N50" i="1" s="1"/>
  <c r="N52" i="1" s="1"/>
  <c r="N53" i="1" s="1"/>
  <c r="N55" i="1" s="1"/>
  <c r="N56" i="1" s="1"/>
  <c r="N58" i="1" s="1"/>
  <c r="N61" i="1" s="1"/>
  <c r="N63" i="1" s="1"/>
  <c r="N66" i="1" s="1"/>
  <c r="N71" i="1" s="1"/>
  <c r="N73" i="1" s="1"/>
  <c r="V42" i="1"/>
  <c r="W42" i="1" s="1"/>
  <c r="V43" i="1"/>
  <c r="W43" i="1" s="1"/>
  <c r="V58" i="1"/>
  <c r="W58" i="1" s="1"/>
  <c r="V66" i="1"/>
  <c r="W66" i="1" s="1"/>
  <c r="N7" i="1"/>
  <c r="N11" i="1" s="1"/>
  <c r="N13" i="1" s="1"/>
  <c r="V6" i="1"/>
  <c r="W6" i="1" s="1"/>
  <c r="M10" i="1"/>
  <c r="Y10" i="1"/>
  <c r="M31" i="1"/>
  <c r="Y31" i="1"/>
  <c r="Y32" i="1" s="1"/>
  <c r="I33" i="1" s="1"/>
  <c r="L33" i="1"/>
  <c r="X43" i="1"/>
  <c r="V56" i="1"/>
  <c r="W56" i="1" s="1"/>
  <c r="V63" i="1"/>
  <c r="W63" i="1" s="1"/>
  <c r="Y5" i="1"/>
  <c r="I6" i="1" s="1"/>
  <c r="L6" i="1" s="1"/>
  <c r="X31" i="1"/>
  <c r="W35" i="1"/>
  <c r="V23" i="1"/>
  <c r="X33" i="1"/>
  <c r="V41" i="1"/>
  <c r="W41" i="1" s="1"/>
  <c r="W21" i="1" l="1"/>
  <c r="X21" i="1"/>
  <c r="X71" i="1"/>
  <c r="V53" i="1"/>
  <c r="X37" i="1"/>
  <c r="V61" i="1"/>
  <c r="V52" i="1"/>
  <c r="X6" i="1"/>
  <c r="X42" i="1"/>
  <c r="V55" i="1"/>
  <c r="X5" i="1"/>
  <c r="V25" i="1"/>
  <c r="X36" i="1"/>
  <c r="X58" i="1"/>
  <c r="M33" i="1"/>
  <c r="Y33" i="1"/>
  <c r="I35" i="1" s="1"/>
  <c r="L35" i="1" s="1"/>
  <c r="M6" i="1"/>
  <c r="Y6" i="1"/>
  <c r="I7" i="1" s="1"/>
  <c r="L7" i="1" s="1"/>
  <c r="X41" i="1"/>
  <c r="X66" i="1"/>
  <c r="X56" i="1"/>
  <c r="X23" i="1"/>
  <c r="W23" i="1"/>
  <c r="N15" i="1"/>
  <c r="V13" i="1"/>
  <c r="X63" i="1"/>
  <c r="W52" i="1" l="1"/>
  <c r="X52" i="1"/>
  <c r="W53" i="1"/>
  <c r="X53" i="1"/>
  <c r="W61" i="1"/>
  <c r="X61" i="1"/>
  <c r="W25" i="1"/>
  <c r="X25" i="1"/>
  <c r="W55" i="1"/>
  <c r="X55" i="1"/>
  <c r="W13" i="1"/>
  <c r="X13" i="1"/>
  <c r="N16" i="1"/>
  <c r="V15" i="1"/>
  <c r="Y35" i="1"/>
  <c r="I36" i="1" s="1"/>
  <c r="L36" i="1" s="1"/>
  <c r="M35" i="1"/>
  <c r="M7" i="1"/>
  <c r="V7" i="1"/>
  <c r="W7" i="1" s="1"/>
  <c r="Y7" i="1" l="1"/>
  <c r="I11" i="1" s="1"/>
  <c r="L11" i="1" s="1"/>
  <c r="M11" i="1"/>
  <c r="V11" i="1"/>
  <c r="W11" i="1" s="1"/>
  <c r="W15" i="1"/>
  <c r="X15" i="1"/>
  <c r="N17" i="1"/>
  <c r="V16" i="1"/>
  <c r="M36" i="1"/>
  <c r="Y36" i="1"/>
  <c r="I37" i="1" s="1"/>
  <c r="L37" i="1" s="1"/>
  <c r="W16" i="1" l="1"/>
  <c r="X16" i="1"/>
  <c r="M37" i="1"/>
  <c r="Y37" i="1"/>
  <c r="Y38" i="1" s="1"/>
  <c r="Y40" i="1" s="1"/>
  <c r="I41" i="1" s="1"/>
  <c r="L41" i="1" s="1"/>
  <c r="Y11" i="1"/>
  <c r="I13" i="1" s="1"/>
  <c r="L13" i="1" s="1"/>
  <c r="M41" i="1" l="1"/>
  <c r="Y41" i="1"/>
  <c r="I42" i="1" s="1"/>
  <c r="L42" i="1" s="1"/>
  <c r="M13" i="1"/>
  <c r="Y13" i="1"/>
  <c r="I15" i="1" s="1"/>
  <c r="L15" i="1" s="1"/>
  <c r="M15" i="1" l="1"/>
  <c r="Y15" i="1"/>
  <c r="I16" i="1" s="1"/>
  <c r="L16" i="1" s="1"/>
  <c r="M42" i="1"/>
  <c r="Y42" i="1"/>
  <c r="I43" i="1" s="1"/>
  <c r="L43" i="1" s="1"/>
  <c r="Y43" i="1" l="1"/>
  <c r="I45" i="1" s="1"/>
  <c r="L45" i="1" s="1"/>
  <c r="M43" i="1"/>
  <c r="Y16" i="1"/>
  <c r="I17" i="1" s="1"/>
  <c r="L17" i="1" s="1"/>
  <c r="M16" i="1"/>
  <c r="M17" i="1" l="1"/>
  <c r="Y17" i="1"/>
  <c r="Y18" i="1" s="1"/>
  <c r="I20" i="1" s="1"/>
  <c r="L20" i="1" s="1"/>
  <c r="M45" i="1"/>
  <c r="V45" i="1"/>
  <c r="W45" i="1" s="1"/>
  <c r="Y45" i="1" l="1"/>
  <c r="Y46" i="1" s="1"/>
  <c r="Y47" i="1" s="1"/>
  <c r="Y48" i="1" s="1"/>
  <c r="I50" i="1" s="1"/>
  <c r="L50" i="1" s="1"/>
  <c r="M50" i="1"/>
  <c r="Y50" i="1"/>
  <c r="Y51" i="1" s="1"/>
  <c r="I52" i="1" s="1"/>
  <c r="L52" i="1" s="1"/>
  <c r="M20" i="1"/>
  <c r="Y20" i="1"/>
  <c r="I21" i="1" s="1"/>
  <c r="L21" i="1" s="1"/>
  <c r="M21" i="1" l="1"/>
  <c r="Y21" i="1"/>
  <c r="Y22" i="1" s="1"/>
  <c r="I23" i="1" s="1"/>
  <c r="L23" i="1" s="1"/>
  <c r="Y52" i="1"/>
  <c r="I53" i="1" s="1"/>
  <c r="L53" i="1" s="1"/>
  <c r="M52" i="1"/>
  <c r="M53" i="1" l="1"/>
  <c r="Y53" i="1"/>
  <c r="I55" i="1" s="1"/>
  <c r="L55" i="1" s="1"/>
  <c r="M23" i="1"/>
  <c r="Y23" i="1"/>
  <c r="I25" i="1" s="1"/>
  <c r="L25" i="1" s="1"/>
  <c r="Y25" i="1" l="1"/>
  <c r="I26" i="1" s="1"/>
  <c r="L26" i="1" s="1"/>
  <c r="M25" i="1"/>
  <c r="Y55" i="1"/>
  <c r="I56" i="1" s="1"/>
  <c r="L56" i="1" s="1"/>
  <c r="M55" i="1"/>
  <c r="Y56" i="1" l="1"/>
  <c r="Y57" i="1" s="1"/>
  <c r="I58" i="1" s="1"/>
  <c r="L58" i="1" s="1"/>
  <c r="M56" i="1"/>
  <c r="M26" i="1"/>
  <c r="Y26" i="1"/>
  <c r="V26" i="1"/>
  <c r="W26" i="1" s="1"/>
  <c r="Y58" i="1" l="1"/>
  <c r="Y60" i="1" s="1"/>
  <c r="I61" i="1" s="1"/>
  <c r="L61" i="1" s="1"/>
  <c r="M58" i="1"/>
  <c r="Y61" i="1" l="1"/>
  <c r="Y62" i="1" s="1"/>
  <c r="I63" i="1" s="1"/>
  <c r="L63" i="1" s="1"/>
  <c r="M61" i="1"/>
  <c r="M63" i="1" l="1"/>
  <c r="Y63" i="1"/>
  <c r="Y65" i="1" s="1"/>
  <c r="I66" i="1" s="1"/>
  <c r="L66" i="1" s="1"/>
  <c r="M66" i="1" l="1"/>
  <c r="Y66" i="1"/>
  <c r="Y67" i="1" s="1"/>
  <c r="Y68" i="1" s="1"/>
  <c r="Y70" i="1" s="1"/>
  <c r="I71" i="1" s="1"/>
  <c r="L71" i="1" s="1"/>
  <c r="Y71" i="1" l="1"/>
  <c r="Y72" i="1" s="1"/>
  <c r="I73" i="1" s="1"/>
  <c r="L73" i="1" s="1"/>
  <c r="M71" i="1"/>
  <c r="Y73" i="1" l="1"/>
  <c r="M73" i="1"/>
</calcChain>
</file>

<file path=xl/sharedStrings.xml><?xml version="1.0" encoding="utf-8"?>
<sst xmlns="http://schemas.openxmlformats.org/spreadsheetml/2006/main" count="214" uniqueCount="85">
  <si>
    <t>Year</t>
  </si>
  <si>
    <t>Edition</t>
  </si>
  <si>
    <t>Date</t>
  </si>
  <si>
    <t xml:space="preserve">
Event</t>
  </si>
  <si>
    <t>Course</t>
  </si>
  <si>
    <t>Location</t>
  </si>
  <si>
    <t>Beginning Contents of the Flask</t>
  </si>
  <si>
    <t>Teams</t>
  </si>
  <si>
    <t>Team
Entry
Fees</t>
  </si>
  <si>
    <t>Total Contents of the Flask</t>
  </si>
  <si>
    <t>Possible Per Player</t>
  </si>
  <si>
    <t>Target Score to Beat</t>
  </si>
  <si>
    <t xml:space="preserve">The Syndicate
Score </t>
  </si>
  <si>
    <t>The  Bureau Score</t>
  </si>
  <si>
    <t>Great
Mutatos
Score</t>
  </si>
  <si>
    <t>Big
Blue
Score</t>
  </si>
  <si>
    <t>EMF
Outcome</t>
  </si>
  <si>
    <t>Flask Payout</t>
  </si>
  <si>
    <t>Paid Per Player</t>
  </si>
  <si>
    <t>Money to the Flask</t>
  </si>
  <si>
    <t>Ending Contents of the Flask</t>
  </si>
  <si>
    <t>EMF #1</t>
  </si>
  <si>
    <t>UFC</t>
  </si>
  <si>
    <t>win no record</t>
  </si>
  <si>
    <t>EMF #2</t>
  </si>
  <si>
    <t>Mondo</t>
  </si>
  <si>
    <t>EMF #3</t>
  </si>
  <si>
    <t>DHB</t>
  </si>
  <si>
    <t>record</t>
  </si>
  <si>
    <t>DID NOT PLAY - Indifference</t>
  </si>
  <si>
    <t>HHS</t>
  </si>
  <si>
    <t>DID NOT PLAY - Weather</t>
  </si>
  <si>
    <t>EMF #4</t>
  </si>
  <si>
    <t>DID NOT PLAY - AJ Cup</t>
  </si>
  <si>
    <t>EMF #5</t>
  </si>
  <si>
    <t>EMF #6</t>
  </si>
  <si>
    <t>EMF #7</t>
  </si>
  <si>
    <t>EMF #8</t>
  </si>
  <si>
    <t>tie</t>
  </si>
  <si>
    <t>DID NOT PLAY - Peeps Indifference</t>
  </si>
  <si>
    <t>EMF #9</t>
  </si>
  <si>
    <t>EMF #10</t>
  </si>
  <si>
    <t>EMF #11 (15 Holes)</t>
  </si>
  <si>
    <t>EMF #12</t>
  </si>
  <si>
    <t>Cotton Creek</t>
  </si>
  <si>
    <t>Gulf Shores, AL</t>
  </si>
  <si>
    <t>EMF #13</t>
  </si>
  <si>
    <t>Coyote Creek</t>
  </si>
  <si>
    <t>Bartonville, IL</t>
  </si>
  <si>
    <t>2016 Cloak Room Funding:</t>
  </si>
  <si>
    <t>EMF #14</t>
  </si>
  <si>
    <t xml:space="preserve">**$120 </t>
  </si>
  <si>
    <t>EMF #15</t>
  </si>
  <si>
    <t>EMF #16</t>
  </si>
  <si>
    <t>Gallery North</t>
  </si>
  <si>
    <t>Marana, AZ</t>
  </si>
  <si>
    <t>EMF #17</t>
  </si>
  <si>
    <t>EMF #18</t>
  </si>
  <si>
    <t>Metamora Fields</t>
  </si>
  <si>
    <t>Metamora, IL</t>
  </si>
  <si>
    <t>CANCELLED after 9 - Weather</t>
  </si>
  <si>
    <t>EMF #19</t>
  </si>
  <si>
    <t>EMF #20</t>
  </si>
  <si>
    <t>EMF #21</t>
  </si>
  <si>
    <t>EMF #22</t>
  </si>
  <si>
    <t>DID NOT PLAY - COVID</t>
  </si>
  <si>
    <t>EMF #23</t>
  </si>
  <si>
    <t>WeaverRidge</t>
  </si>
  <si>
    <t>Peoria, IL</t>
  </si>
  <si>
    <t>EMF #24</t>
  </si>
  <si>
    <t>EMF #25</t>
  </si>
  <si>
    <t>EMF #26</t>
  </si>
  <si>
    <t>Coyote Springs</t>
  </si>
  <si>
    <t>Las Vegas, NV</t>
  </si>
  <si>
    <t>EMF #27</t>
  </si>
  <si>
    <t>EMF #28</t>
  </si>
  <si>
    <t>EMF #29</t>
  </si>
  <si>
    <t>EMF #30</t>
  </si>
  <si>
    <t>DID NOT PLAY - Injury</t>
  </si>
  <si>
    <t>EMF #31</t>
  </si>
  <si>
    <t>EMF #32</t>
  </si>
  <si>
    <t>EMF #33</t>
  </si>
  <si>
    <t>TBD</t>
  </si>
  <si>
    <t>possible per player:</t>
  </si>
  <si>
    <t>**unclaimed 2016 cloak room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</si>
</sst>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8" formatCode="mm/dd/yy;@"/>
    <numFmt numFmtId="169" formatCode="#,##0_);\-#,##0_)"/>
  </numFmts>
  <fonts count="1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28"/>
      <color indexed="57"/>
      <name val="High Tower Text"/>
      <family val="1"/>
    </font>
    <font>
      <sz val="26"/>
      <name val="Neuropol"/>
      <family val="2"/>
    </font>
    <font>
      <sz val="8"/>
      <name val="Aptos Narrow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sz val="8"/>
      <name val="Arial"/>
      <family val="2"/>
    </font>
    <font>
      <b/>
      <sz val="8"/>
      <color theme="0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168" fontId="5" fillId="2" borderId="3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left" vertical="center"/>
    </xf>
    <xf numFmtId="168" fontId="5" fillId="2" borderId="4" xfId="0" applyNumberFormat="1" applyFont="1" applyFill="1" applyBorder="1" applyAlignment="1">
      <alignment horizontal="left" vertical="center"/>
    </xf>
    <xf numFmtId="6" fontId="5" fillId="2" borderId="2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6" fontId="5" fillId="2" borderId="3" xfId="0" applyNumberFormat="1" applyFont="1" applyFill="1" applyBorder="1" applyAlignment="1">
      <alignment vertical="center"/>
    </xf>
    <xf numFmtId="169" fontId="5" fillId="2" borderId="4" xfId="0" applyNumberFormat="1" applyFont="1" applyFill="1" applyBorder="1" applyAlignment="1">
      <alignment vertical="center"/>
    </xf>
    <xf numFmtId="169" fontId="6" fillId="3" borderId="2" xfId="0" applyNumberFormat="1" applyFont="1" applyFill="1" applyBorder="1" applyAlignment="1">
      <alignment vertical="center"/>
    </xf>
    <xf numFmtId="169" fontId="5" fillId="2" borderId="3" xfId="0" applyNumberFormat="1" applyFont="1" applyFill="1" applyBorder="1" applyAlignment="1">
      <alignment vertical="center"/>
    </xf>
    <xf numFmtId="169" fontId="5" fillId="2" borderId="3" xfId="0" applyNumberFormat="1" applyFont="1" applyFill="1" applyBorder="1" applyAlignment="1">
      <alignment horizontal="right" vertical="center"/>
    </xf>
    <xf numFmtId="169" fontId="5" fillId="3" borderId="3" xfId="0" applyNumberFormat="1" applyFont="1" applyFill="1" applyBorder="1" applyAlignment="1">
      <alignment horizontal="center" vertical="center"/>
    </xf>
    <xf numFmtId="6" fontId="5" fillId="2" borderId="4" xfId="0" applyNumberFormat="1" applyFont="1" applyFill="1" applyBorder="1" applyAlignment="1">
      <alignment vertical="center"/>
    </xf>
    <xf numFmtId="0" fontId="7" fillId="0" borderId="0" xfId="0" applyFont="1"/>
    <xf numFmtId="169" fontId="5" fillId="2" borderId="2" xfId="0" applyNumberFormat="1" applyFont="1" applyFill="1" applyBorder="1" applyAlignment="1">
      <alignment vertical="center"/>
    </xf>
    <xf numFmtId="169" fontId="8" fillId="4" borderId="3" xfId="0" applyNumberFormat="1" applyFont="1" applyFill="1" applyBorder="1" applyAlignment="1">
      <alignment vertical="center"/>
    </xf>
    <xf numFmtId="169" fontId="8" fillId="4" borderId="3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center"/>
    </xf>
    <xf numFmtId="38" fontId="5" fillId="0" borderId="0" xfId="0" applyNumberFormat="1" applyFont="1"/>
    <xf numFmtId="169" fontId="5" fillId="0" borderId="0" xfId="0" applyNumberFormat="1" applyFont="1"/>
    <xf numFmtId="169" fontId="8" fillId="4" borderId="2" xfId="0" applyNumberFormat="1" applyFont="1" applyFill="1" applyBorder="1" applyAlignment="1">
      <alignment vertical="center"/>
    </xf>
    <xf numFmtId="169" fontId="6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left" indent="1"/>
    </xf>
    <xf numFmtId="169" fontId="6" fillId="0" borderId="0" xfId="0" applyNumberFormat="1" applyFont="1"/>
    <xf numFmtId="169" fontId="5" fillId="5" borderId="2" xfId="0" applyNumberFormat="1" applyFont="1" applyFill="1" applyBorder="1" applyAlignment="1">
      <alignment vertical="center"/>
    </xf>
    <xf numFmtId="169" fontId="5" fillId="5" borderId="3" xfId="0" applyNumberFormat="1" applyFont="1" applyFill="1" applyBorder="1" applyAlignment="1">
      <alignment vertical="center"/>
    </xf>
    <xf numFmtId="169" fontId="5" fillId="5" borderId="3" xfId="0" applyNumberFormat="1" applyFont="1" applyFill="1" applyBorder="1" applyAlignment="1">
      <alignment horizontal="center" vertical="center"/>
    </xf>
    <xf numFmtId="168" fontId="5" fillId="2" borderId="5" xfId="0" applyNumberFormat="1" applyFont="1" applyFill="1" applyBorder="1" applyAlignment="1">
      <alignment horizontal="center" vertical="center"/>
    </xf>
    <xf numFmtId="168" fontId="5" fillId="2" borderId="5" xfId="0" applyNumberFormat="1" applyFont="1" applyFill="1" applyBorder="1" applyAlignment="1">
      <alignment horizontal="left" vertical="center"/>
    </xf>
    <xf numFmtId="6" fontId="5" fillId="2" borderId="6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6" fontId="5" fillId="2" borderId="5" xfId="0" applyNumberFormat="1" applyFont="1" applyFill="1" applyBorder="1" applyAlignment="1">
      <alignment vertical="center"/>
    </xf>
    <xf numFmtId="169" fontId="5" fillId="2" borderId="5" xfId="0" applyNumberFormat="1" applyFont="1" applyFill="1" applyBorder="1" applyAlignment="1">
      <alignment vertical="center"/>
    </xf>
    <xf numFmtId="6" fontId="5" fillId="2" borderId="7" xfId="0" applyNumberFormat="1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left" vertical="center"/>
    </xf>
    <xf numFmtId="38" fontId="5" fillId="2" borderId="1" xfId="0" applyNumberFormat="1" applyFont="1" applyFill="1" applyBorder="1" applyAlignment="1">
      <alignment vertical="center"/>
    </xf>
    <xf numFmtId="169" fontId="5" fillId="2" borderId="1" xfId="0" applyNumberFormat="1" applyFont="1" applyFill="1" applyBorder="1" applyAlignment="1">
      <alignment vertical="center"/>
    </xf>
    <xf numFmtId="169" fontId="5" fillId="2" borderId="1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indent="1"/>
    </xf>
    <xf numFmtId="6" fontId="5" fillId="2" borderId="1" xfId="0" applyNumberFormat="1" applyFont="1" applyFill="1" applyBorder="1" applyAlignment="1">
      <alignment vertical="center"/>
    </xf>
    <xf numFmtId="169" fontId="9" fillId="2" borderId="3" xfId="0" applyNumberFormat="1" applyFont="1" applyFill="1" applyBorder="1" applyAlignment="1">
      <alignment horizontal="right" vertical="center"/>
    </xf>
    <xf numFmtId="6" fontId="5" fillId="2" borderId="6" xfId="0" applyNumberFormat="1" applyFont="1" applyFill="1" applyBorder="1" applyAlignment="1">
      <alignment horizontal="right" vertical="center"/>
    </xf>
    <xf numFmtId="169" fontId="5" fillId="5" borderId="5" xfId="0" applyNumberFormat="1" applyFont="1" applyFill="1" applyBorder="1" applyAlignment="1">
      <alignment vertical="center"/>
    </xf>
    <xf numFmtId="169" fontId="5" fillId="2" borderId="5" xfId="0" applyNumberFormat="1" applyFont="1" applyFill="1" applyBorder="1" applyAlignment="1">
      <alignment horizontal="right" vertical="center"/>
    </xf>
    <xf numFmtId="169" fontId="5" fillId="3" borderId="5" xfId="0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168" fontId="8" fillId="6" borderId="3" xfId="0" applyNumberFormat="1" applyFont="1" applyFill="1" applyBorder="1" applyAlignment="1">
      <alignment horizontal="left" vertical="center" indent="1"/>
    </xf>
    <xf numFmtId="168" fontId="8" fillId="6" borderId="3" xfId="0" applyNumberFormat="1" applyFont="1" applyFill="1" applyBorder="1" applyAlignment="1">
      <alignment horizontal="center" vertical="center"/>
    </xf>
    <xf numFmtId="168" fontId="8" fillId="6" borderId="3" xfId="0" applyNumberFormat="1" applyFont="1" applyFill="1" applyBorder="1" applyAlignment="1">
      <alignment horizontal="left" vertical="center"/>
    </xf>
    <xf numFmtId="168" fontId="8" fillId="6" borderId="4" xfId="0" applyNumberFormat="1" applyFont="1" applyFill="1" applyBorder="1" applyAlignment="1">
      <alignment horizontal="left" vertical="center"/>
    </xf>
    <xf numFmtId="6" fontId="8" fillId="6" borderId="2" xfId="0" applyNumberFormat="1" applyFont="1" applyFill="1" applyBorder="1" applyAlignment="1">
      <alignment vertical="center"/>
    </xf>
    <xf numFmtId="38" fontId="8" fillId="6" borderId="3" xfId="0" applyNumberFormat="1" applyFont="1" applyFill="1" applyBorder="1" applyAlignment="1">
      <alignment vertical="center"/>
    </xf>
    <xf numFmtId="6" fontId="8" fillId="6" borderId="3" xfId="0" applyNumberFormat="1" applyFont="1" applyFill="1" applyBorder="1" applyAlignment="1">
      <alignment vertical="center"/>
    </xf>
    <xf numFmtId="169" fontId="8" fillId="6" borderId="4" xfId="0" applyNumberFormat="1" applyFont="1" applyFill="1" applyBorder="1" applyAlignment="1">
      <alignment vertical="center"/>
    </xf>
    <xf numFmtId="169" fontId="8" fillId="6" borderId="2" xfId="0" applyNumberFormat="1" applyFont="1" applyFill="1" applyBorder="1" applyAlignment="1">
      <alignment vertical="center"/>
    </xf>
    <xf numFmtId="169" fontId="8" fillId="6" borderId="3" xfId="0" applyNumberFormat="1" applyFont="1" applyFill="1" applyBorder="1" applyAlignment="1">
      <alignment vertical="center"/>
    </xf>
    <xf numFmtId="6" fontId="8" fillId="6" borderId="3" xfId="0" applyNumberFormat="1" applyFont="1" applyFill="1" applyBorder="1" applyAlignment="1">
      <alignment horizontal="right" vertical="center"/>
    </xf>
    <xf numFmtId="6" fontId="8" fillId="6" borderId="4" xfId="0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3811</xdr:colOff>
      <xdr:row>0</xdr:row>
      <xdr:rowOff>1270</xdr:rowOff>
    </xdr:from>
    <xdr:to>
      <xdr:col>8</xdr:col>
      <xdr:colOff>24131</xdr:colOff>
      <xdr:row>2</xdr:row>
      <xdr:rowOff>279560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9E7A3A-44DB-49DB-9664-33068303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1" y="1270"/>
          <a:ext cx="4077970" cy="919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6302\Desktop\EMF%202025%2008%2019%20-%20HHS%202025%20Edition.xlsx" TargetMode="External"/><Relationship Id="rId1" Type="http://schemas.openxmlformats.org/officeDocument/2006/relationships/externalLinkPath" Target="EMF%202025%2008%2019%20-%20HHS%202025%20Ed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OS"/>
      <sheetName val="Balance Sheet"/>
      <sheetName val="Data"/>
      <sheetName val="#33"/>
      <sheetName val="#32"/>
      <sheetName val="#31"/>
      <sheetName val="#30"/>
      <sheetName val="#29"/>
      <sheetName val="#28"/>
      <sheetName val="#27"/>
      <sheetName val="#26"/>
      <sheetName val="#25"/>
      <sheetName val="#24"/>
      <sheetName val="#23"/>
      <sheetName val="#22"/>
      <sheetName val="#21"/>
      <sheetName val="#20"/>
      <sheetName val="#19"/>
      <sheetName val="#18"/>
      <sheetName val="#17"/>
      <sheetName val="#16"/>
      <sheetName val="#15"/>
      <sheetName val="#14"/>
      <sheetName val="#13"/>
      <sheetName val="#12"/>
      <sheetName val="#11"/>
      <sheetName val="#10"/>
      <sheetName val="#9"/>
      <sheetName val="#8"/>
      <sheetName val="#7"/>
      <sheetName val="#6"/>
      <sheetName val="#5"/>
      <sheetName val="#4"/>
      <sheetName val="#3"/>
      <sheetName val="#2"/>
      <sheetName val="#1"/>
      <sheetName val="Coyote Springs"/>
      <sheetName val="Scorecard - Coyote Creek"/>
      <sheetName val="WeaverRidge"/>
      <sheetName val="The Gallery"/>
      <sheetName val="Scorecard - Met Fields"/>
      <sheetName val="Mt Hawley"/>
      <sheetName val="Cotton Creek"/>
      <sheetName val="Scorecard - WeaverRidge"/>
      <sheetName val="Scores - Coyote"/>
      <sheetName val="Scores - Met Fields"/>
      <sheetName val="Sheet1"/>
    </sheetNames>
    <sheetDataSet>
      <sheetData sheetId="0"/>
      <sheetData sheetId="1"/>
      <sheetData sheetId="2"/>
      <sheetData sheetId="3"/>
      <sheetData sheetId="4">
        <row r="15">
          <cell r="Z15">
            <v>-13</v>
          </cell>
        </row>
        <row r="21">
          <cell r="Z21">
            <v>-13</v>
          </cell>
        </row>
        <row r="27">
          <cell r="Z27">
            <v>-15</v>
          </cell>
        </row>
      </sheetData>
      <sheetData sheetId="5">
        <row r="15">
          <cell r="Z15">
            <v>-14</v>
          </cell>
        </row>
        <row r="21">
          <cell r="Z21">
            <v>-12</v>
          </cell>
        </row>
      </sheetData>
      <sheetData sheetId="6">
        <row r="15">
          <cell r="Z15">
            <v>-15</v>
          </cell>
        </row>
        <row r="21">
          <cell r="Z21">
            <v>-19</v>
          </cell>
        </row>
      </sheetData>
      <sheetData sheetId="7">
        <row r="15">
          <cell r="Z15">
            <v>-13</v>
          </cell>
        </row>
        <row r="21">
          <cell r="Z21">
            <v>-10</v>
          </cell>
        </row>
        <row r="27">
          <cell r="Z27">
            <v>-12</v>
          </cell>
        </row>
        <row r="33">
          <cell r="Z33">
            <v>-14</v>
          </cell>
        </row>
      </sheetData>
      <sheetData sheetId="8">
        <row r="15">
          <cell r="Z15">
            <v>-14</v>
          </cell>
        </row>
        <row r="21">
          <cell r="Z21">
            <v>-12</v>
          </cell>
        </row>
      </sheetData>
      <sheetData sheetId="9">
        <row r="15">
          <cell r="Z15">
            <v>-15</v>
          </cell>
        </row>
        <row r="21">
          <cell r="Z21">
            <v>-12</v>
          </cell>
        </row>
      </sheetData>
      <sheetData sheetId="10">
        <row r="15">
          <cell r="Z15">
            <v>-18</v>
          </cell>
        </row>
        <row r="21">
          <cell r="Z21">
            <v>-11</v>
          </cell>
        </row>
        <row r="27">
          <cell r="Z27">
            <v>-16</v>
          </cell>
        </row>
      </sheetData>
      <sheetData sheetId="11">
        <row r="15">
          <cell r="Z15">
            <v>-16</v>
          </cell>
        </row>
        <row r="21">
          <cell r="Z21">
            <v>-15</v>
          </cell>
        </row>
      </sheetData>
      <sheetData sheetId="12">
        <row r="15">
          <cell r="Z15">
            <v>-17</v>
          </cell>
        </row>
        <row r="21">
          <cell r="Z21">
            <v>-19</v>
          </cell>
        </row>
        <row r="27">
          <cell r="Z27">
            <v>-18</v>
          </cell>
        </row>
      </sheetData>
      <sheetData sheetId="13">
        <row r="15">
          <cell r="Z15">
            <v>-16</v>
          </cell>
        </row>
        <row r="21">
          <cell r="Z21">
            <v>-16</v>
          </cell>
        </row>
      </sheetData>
      <sheetData sheetId="14">
        <row r="15">
          <cell r="Z15">
            <v>-16</v>
          </cell>
        </row>
        <row r="21">
          <cell r="Z21">
            <v>-11</v>
          </cell>
        </row>
        <row r="27">
          <cell r="Z27">
            <v>-20</v>
          </cell>
        </row>
      </sheetData>
      <sheetData sheetId="15">
        <row r="15">
          <cell r="Z15">
            <v>-15</v>
          </cell>
        </row>
        <row r="21">
          <cell r="Z21">
            <v>-11</v>
          </cell>
        </row>
      </sheetData>
      <sheetData sheetId="16">
        <row r="15">
          <cell r="Z15">
            <v>-13</v>
          </cell>
        </row>
        <row r="21">
          <cell r="Z21">
            <v>-13</v>
          </cell>
        </row>
      </sheetData>
      <sheetData sheetId="17">
        <row r="15">
          <cell r="Z15">
            <v>-16</v>
          </cell>
        </row>
        <row r="21">
          <cell r="Z21">
            <v>-16</v>
          </cell>
        </row>
        <row r="27">
          <cell r="Z27">
            <v>-13</v>
          </cell>
        </row>
      </sheetData>
      <sheetData sheetId="18">
        <row r="15">
          <cell r="Z15">
            <v>-15</v>
          </cell>
        </row>
        <row r="21">
          <cell r="Z21">
            <v>-17</v>
          </cell>
        </row>
      </sheetData>
      <sheetData sheetId="19">
        <row r="15">
          <cell r="Z15">
            <v>-16</v>
          </cell>
        </row>
        <row r="21">
          <cell r="Z21">
            <v>-16</v>
          </cell>
        </row>
      </sheetData>
      <sheetData sheetId="20">
        <row r="15">
          <cell r="Z15">
            <v>-14</v>
          </cell>
        </row>
        <row r="21">
          <cell r="Z21">
            <v>-14</v>
          </cell>
        </row>
        <row r="27">
          <cell r="Z27">
            <v>-12</v>
          </cell>
        </row>
      </sheetData>
      <sheetData sheetId="21">
        <row r="15">
          <cell r="Z15">
            <v>-11</v>
          </cell>
        </row>
        <row r="21">
          <cell r="Z21">
            <v>-16</v>
          </cell>
        </row>
        <row r="27">
          <cell r="Z27">
            <v>-11</v>
          </cell>
        </row>
      </sheetData>
      <sheetData sheetId="22">
        <row r="15">
          <cell r="Z15">
            <v>-16</v>
          </cell>
        </row>
        <row r="21">
          <cell r="Z21">
            <v>-16</v>
          </cell>
        </row>
      </sheetData>
      <sheetData sheetId="23">
        <row r="15">
          <cell r="Z15">
            <v>-14</v>
          </cell>
        </row>
        <row r="21">
          <cell r="Z21">
            <v>-15</v>
          </cell>
        </row>
        <row r="27">
          <cell r="Z27">
            <v>-19</v>
          </cell>
        </row>
      </sheetData>
      <sheetData sheetId="24">
        <row r="15">
          <cell r="Z15">
            <v>-11</v>
          </cell>
        </row>
        <row r="21">
          <cell r="Z21">
            <v>-14</v>
          </cell>
        </row>
      </sheetData>
      <sheetData sheetId="25">
        <row r="2">
          <cell r="Z2" t="str">
            <v>Metamora Fields</v>
          </cell>
        </row>
        <row r="3">
          <cell r="B3" t="str">
            <v>Metamora, IL</v>
          </cell>
        </row>
        <row r="15">
          <cell r="Z15">
            <v>-6</v>
          </cell>
        </row>
        <row r="21">
          <cell r="Z21">
            <v>-6</v>
          </cell>
        </row>
      </sheetData>
      <sheetData sheetId="26">
        <row r="2">
          <cell r="Z2" t="str">
            <v>Coyote Creek</v>
          </cell>
        </row>
        <row r="3">
          <cell r="B3" t="str">
            <v>Bartonville, IL</v>
          </cell>
        </row>
        <row r="15">
          <cell r="Z15">
            <v>-12</v>
          </cell>
        </row>
        <row r="21">
          <cell r="Z21">
            <v>-11</v>
          </cell>
        </row>
      </sheetData>
      <sheetData sheetId="27">
        <row r="2">
          <cell r="Z2" t="str">
            <v>Coyote Creek</v>
          </cell>
        </row>
        <row r="3">
          <cell r="B3" t="str">
            <v>Bartonville, IL</v>
          </cell>
        </row>
        <row r="15">
          <cell r="Z15">
            <v>-15</v>
          </cell>
        </row>
        <row r="21">
          <cell r="Z21">
            <v>-16</v>
          </cell>
        </row>
      </sheetData>
      <sheetData sheetId="28">
        <row r="2">
          <cell r="Z2" t="str">
            <v>Coyote Creek</v>
          </cell>
        </row>
        <row r="3">
          <cell r="B3" t="str">
            <v>Bartonville, IL</v>
          </cell>
        </row>
        <row r="15">
          <cell r="Z15">
            <v>-14</v>
          </cell>
        </row>
        <row r="21">
          <cell r="Z21">
            <v>-14</v>
          </cell>
        </row>
      </sheetData>
      <sheetData sheetId="29">
        <row r="2">
          <cell r="Z2" t="str">
            <v>Coyote Creek</v>
          </cell>
        </row>
        <row r="3">
          <cell r="B3" t="str">
            <v>Bartonville, IL</v>
          </cell>
        </row>
        <row r="15">
          <cell r="Z15">
            <v>-13</v>
          </cell>
        </row>
        <row r="21">
          <cell r="Z21">
            <v>-15</v>
          </cell>
        </row>
      </sheetData>
      <sheetData sheetId="30">
        <row r="2">
          <cell r="Z2" t="str">
            <v>Squaw Lakes</v>
          </cell>
        </row>
        <row r="3">
          <cell r="B3" t="str">
            <v>Glen Rose, TX</v>
          </cell>
        </row>
        <row r="15">
          <cell r="Z15">
            <v>-12</v>
          </cell>
        </row>
        <row r="21">
          <cell r="Z21">
            <v>-15</v>
          </cell>
        </row>
      </sheetData>
      <sheetData sheetId="31">
        <row r="2">
          <cell r="Z2" t="str">
            <v>Arrowhead</v>
          </cell>
        </row>
        <row r="3">
          <cell r="B3" t="str">
            <v>Edelstein, IL</v>
          </cell>
        </row>
        <row r="15">
          <cell r="Z15">
            <v>-11</v>
          </cell>
        </row>
        <row r="21">
          <cell r="Z21">
            <v>-12</v>
          </cell>
        </row>
      </sheetData>
      <sheetData sheetId="32">
        <row r="2">
          <cell r="Z2" t="str">
            <v>Arrowhead</v>
          </cell>
        </row>
        <row r="3">
          <cell r="B3" t="str">
            <v>Edelstein, IL</v>
          </cell>
        </row>
        <row r="15">
          <cell r="Z15">
            <v>-17</v>
          </cell>
        </row>
        <row r="21">
          <cell r="Z21">
            <v>-16</v>
          </cell>
        </row>
      </sheetData>
      <sheetData sheetId="33">
        <row r="2">
          <cell r="Z2" t="str">
            <v>Lick Creek</v>
          </cell>
        </row>
        <row r="3">
          <cell r="B3" t="str">
            <v>Pekin, IL</v>
          </cell>
        </row>
        <row r="15">
          <cell r="Z15">
            <v>-9</v>
          </cell>
        </row>
        <row r="21">
          <cell r="Z21">
            <v>-16</v>
          </cell>
        </row>
      </sheetData>
      <sheetData sheetId="34">
        <row r="2">
          <cell r="Z2" t="str">
            <v>Metamora Fields</v>
          </cell>
        </row>
        <row r="3">
          <cell r="B3" t="str">
            <v>Metamora, IL</v>
          </cell>
        </row>
        <row r="15">
          <cell r="Z15">
            <v>-14</v>
          </cell>
        </row>
        <row r="21">
          <cell r="Z21">
            <v>-10</v>
          </cell>
        </row>
      </sheetData>
      <sheetData sheetId="35">
        <row r="2">
          <cell r="Z2" t="str">
            <v>Oxmoor (Valley)</v>
          </cell>
        </row>
        <row r="3">
          <cell r="B3" t="str">
            <v>Birmingham, AL</v>
          </cell>
        </row>
        <row r="15">
          <cell r="Z15">
            <v>-14</v>
          </cell>
        </row>
        <row r="21">
          <cell r="Z21">
            <v>-10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77BF-CAAB-4ED4-AED8-655E4622E638}">
  <dimension ref="B1:Z74"/>
  <sheetViews>
    <sheetView tabSelected="1" workbookViewId="0">
      <selection activeCell="K2" sqref="K2"/>
    </sheetView>
  </sheetViews>
  <sheetFormatPr defaultRowHeight="14.5"/>
  <cols>
    <col min="1" max="1" width="1.90625" customWidth="1"/>
    <col min="2" max="2" width="6.7265625" customWidth="1"/>
    <col min="4" max="4" width="10" customWidth="1"/>
    <col min="6" max="6" width="11.90625" customWidth="1"/>
    <col min="8" max="8" width="1.36328125" customWidth="1"/>
    <col min="9" max="9" width="6.6328125" customWidth="1"/>
    <col min="10" max="10" width="5.90625" customWidth="1"/>
    <col min="11" max="11" width="5.6328125" customWidth="1"/>
    <col min="12" max="12" width="6.54296875" customWidth="1"/>
    <col min="13" max="13" width="5.36328125" customWidth="1"/>
    <col min="14" max="14" width="4.453125" customWidth="1"/>
    <col min="15" max="15" width="1.26953125" customWidth="1"/>
    <col min="16" max="16" width="6.54296875" customWidth="1"/>
    <col min="17" max="18" width="6.1796875" customWidth="1"/>
    <col min="19" max="19" width="5.90625" customWidth="1"/>
    <col min="20" max="20" width="1.453125" customWidth="1"/>
    <col min="22" max="22" width="6.453125" customWidth="1"/>
    <col min="23" max="23" width="6.36328125" customWidth="1"/>
    <col min="24" max="24" width="6" customWidth="1"/>
    <col min="25" max="25" width="12.1796875" customWidth="1"/>
  </cols>
  <sheetData>
    <row r="1" spans="2:26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6" ht="36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</row>
    <row r="3" spans="2:26" ht="60.5" customHeight="1" thickBot="1"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1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1"/>
      <c r="P3" s="4" t="s">
        <v>12</v>
      </c>
      <c r="Q3" s="4" t="s">
        <v>13</v>
      </c>
      <c r="R3" s="4" t="s">
        <v>14</v>
      </c>
      <c r="S3" s="4" t="s">
        <v>15</v>
      </c>
      <c r="T3" s="4"/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</row>
    <row r="4" spans="2:26" ht="15" thickBot="1">
      <c r="C4" s="1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6" ht="15" thickBot="1">
      <c r="B5" s="7">
        <v>2012</v>
      </c>
      <c r="C5" s="8" t="s">
        <v>21</v>
      </c>
      <c r="D5" s="9">
        <v>41021</v>
      </c>
      <c r="E5" s="9" t="s">
        <v>22</v>
      </c>
      <c r="F5" s="10" t="str">
        <f>+'[1]#1'!Z2</f>
        <v>Oxmoor (Valley)</v>
      </c>
      <c r="G5" s="11" t="str">
        <f>+'[1]#1'!B3</f>
        <v>Birmingham, AL</v>
      </c>
      <c r="H5" s="1"/>
      <c r="I5" s="12">
        <v>0</v>
      </c>
      <c r="J5" s="13">
        <v>2</v>
      </c>
      <c r="K5" s="14">
        <f>+J5*4*20</f>
        <v>160</v>
      </c>
      <c r="L5" s="14">
        <f t="shared" ref="L5:L16" si="0">+K5+I5</f>
        <v>160</v>
      </c>
      <c r="M5" s="14">
        <f t="shared" ref="M5:M7" si="1">+L5/4</f>
        <v>40</v>
      </c>
      <c r="N5" s="15">
        <v>-15</v>
      </c>
      <c r="O5" s="1"/>
      <c r="P5" s="16">
        <f>+'[1]#1'!Z15</f>
        <v>-14</v>
      </c>
      <c r="Q5" s="17">
        <f>+'[1]#1'!Z21</f>
        <v>-10</v>
      </c>
      <c r="R5" s="18"/>
      <c r="S5" s="18"/>
      <c r="T5" s="18"/>
      <c r="U5" s="19" t="s">
        <v>23</v>
      </c>
      <c r="V5" s="14">
        <f>IF(MIN(P5:R5)=AVERAGE(P5:R5),0,IF(MIN(P5:R5)&lt;N5,L5,75%*K5))</f>
        <v>120</v>
      </c>
      <c r="W5" s="14">
        <f t="shared" ref="W5:W7" si="2">+V5/4</f>
        <v>30</v>
      </c>
      <c r="X5" s="14">
        <f>+K5-V5</f>
        <v>40</v>
      </c>
      <c r="Y5" s="20">
        <f>+L5-V5</f>
        <v>40</v>
      </c>
      <c r="Z5" s="21"/>
    </row>
    <row r="6" spans="2:26" ht="15" thickBot="1">
      <c r="B6" s="7">
        <v>2012</v>
      </c>
      <c r="C6" s="8" t="s">
        <v>24</v>
      </c>
      <c r="D6" s="9">
        <v>41098</v>
      </c>
      <c r="E6" s="9" t="s">
        <v>25</v>
      </c>
      <c r="F6" s="10" t="str">
        <f>+'[1]#2'!Z2</f>
        <v>Metamora Fields</v>
      </c>
      <c r="G6" s="11" t="str">
        <f>+'[1]#2'!B3</f>
        <v>Metamora, IL</v>
      </c>
      <c r="H6" s="1"/>
      <c r="I6" s="12">
        <f>+Y5</f>
        <v>40</v>
      </c>
      <c r="J6" s="13">
        <v>2</v>
      </c>
      <c r="K6" s="14">
        <f>+J6*4*20</f>
        <v>160</v>
      </c>
      <c r="L6" s="14">
        <f t="shared" si="0"/>
        <v>200</v>
      </c>
      <c r="M6" s="14">
        <f t="shared" si="1"/>
        <v>50</v>
      </c>
      <c r="N6" s="15">
        <f>MIN(N5:R5)</f>
        <v>-15</v>
      </c>
      <c r="O6" s="1"/>
      <c r="P6" s="16">
        <f>+'[1]#2'!Z15</f>
        <v>-14</v>
      </c>
      <c r="Q6" s="17">
        <f>+'[1]#2'!Z21</f>
        <v>-10</v>
      </c>
      <c r="R6" s="18"/>
      <c r="S6" s="18"/>
      <c r="T6" s="18"/>
      <c r="U6" s="19" t="s">
        <v>23</v>
      </c>
      <c r="V6" s="14">
        <f>IF(MIN(P6:R6)=AVERAGE(P6:R6),0,IF(MIN(P6:R6)&lt;N6,L6,75%*K6))</f>
        <v>120</v>
      </c>
      <c r="W6" s="14">
        <f t="shared" si="2"/>
        <v>30</v>
      </c>
      <c r="X6" s="14">
        <f>+K6-V6</f>
        <v>40</v>
      </c>
      <c r="Y6" s="20">
        <f>+L6-V6</f>
        <v>80</v>
      </c>
      <c r="Z6" s="21"/>
    </row>
    <row r="7" spans="2:26" ht="15" thickBot="1">
      <c r="B7" s="7">
        <v>2012</v>
      </c>
      <c r="C7" s="8" t="s">
        <v>26</v>
      </c>
      <c r="D7" s="9">
        <v>41139</v>
      </c>
      <c r="E7" s="9" t="s">
        <v>27</v>
      </c>
      <c r="F7" s="10" t="str">
        <f>+'[1]#3'!Z2</f>
        <v>Lick Creek</v>
      </c>
      <c r="G7" s="11" t="str">
        <f>+'[1]#3'!B3</f>
        <v>Pekin, IL</v>
      </c>
      <c r="H7" s="1"/>
      <c r="I7" s="12">
        <f>+Y6</f>
        <v>80</v>
      </c>
      <c r="J7" s="13">
        <v>2</v>
      </c>
      <c r="K7" s="14">
        <f>+J7*4*20</f>
        <v>160</v>
      </c>
      <c r="L7" s="14">
        <f t="shared" si="0"/>
        <v>240</v>
      </c>
      <c r="M7" s="14">
        <f t="shared" si="1"/>
        <v>60</v>
      </c>
      <c r="N7" s="15">
        <f>MIN(N6:R6)</f>
        <v>-15</v>
      </c>
      <c r="O7" s="1"/>
      <c r="P7" s="22">
        <f>+'[1]#3'!Z15</f>
        <v>-9</v>
      </c>
      <c r="Q7" s="23">
        <f>+'[1]#3'!Z21</f>
        <v>-16</v>
      </c>
      <c r="R7" s="18"/>
      <c r="S7" s="18"/>
      <c r="T7" s="18"/>
      <c r="U7" s="24" t="s">
        <v>28</v>
      </c>
      <c r="V7" s="14">
        <f>IF(MIN(P7:R7)=AVERAGE(P7:R7),0,IF(MIN(P7:R7)&lt;N7,L7,75%*K7))</f>
        <v>240</v>
      </c>
      <c r="W7" s="14">
        <f t="shared" si="2"/>
        <v>60</v>
      </c>
      <c r="X7" s="14">
        <v>0</v>
      </c>
      <c r="Y7" s="20">
        <f>+L7-V7</f>
        <v>0</v>
      </c>
      <c r="Z7" s="21"/>
    </row>
    <row r="8" spans="2:26" ht="15" thickBot="1">
      <c r="B8" s="7">
        <v>2012</v>
      </c>
      <c r="C8" s="25" t="s">
        <v>29</v>
      </c>
      <c r="D8" s="9"/>
      <c r="E8" s="9" t="s">
        <v>30</v>
      </c>
      <c r="F8" s="10"/>
      <c r="G8" s="11"/>
      <c r="H8" s="1"/>
      <c r="I8" s="12"/>
      <c r="J8" s="13"/>
      <c r="K8" s="14"/>
      <c r="L8" s="14"/>
      <c r="M8" s="14"/>
      <c r="N8" s="15"/>
      <c r="O8" s="1"/>
      <c r="P8" s="22"/>
      <c r="Q8" s="17"/>
      <c r="R8" s="18"/>
      <c r="S8" s="18"/>
      <c r="T8" s="18"/>
      <c r="U8" s="18"/>
      <c r="V8" s="14"/>
      <c r="W8" s="14"/>
      <c r="X8" s="14"/>
      <c r="Y8" s="20">
        <f>+L8-V8</f>
        <v>0</v>
      </c>
      <c r="Z8" s="21"/>
    </row>
    <row r="9" spans="2:26" ht="15" thickBot="1">
      <c r="B9" s="21"/>
      <c r="C9" s="26"/>
      <c r="D9" s="27"/>
      <c r="E9" s="27"/>
      <c r="F9" s="26"/>
      <c r="G9" s="26"/>
      <c r="H9" s="1"/>
      <c r="I9" s="26"/>
      <c r="J9" s="28"/>
      <c r="K9" s="26"/>
      <c r="L9" s="26"/>
      <c r="M9" s="26"/>
      <c r="N9" s="29"/>
      <c r="O9" s="1"/>
      <c r="P9" s="29"/>
      <c r="Q9" s="29"/>
      <c r="R9" s="29"/>
      <c r="S9" s="29"/>
      <c r="T9" s="29"/>
      <c r="U9" s="29"/>
      <c r="V9" s="26"/>
      <c r="W9" s="26"/>
      <c r="X9" s="26"/>
      <c r="Y9" s="26"/>
      <c r="Z9" s="21"/>
    </row>
    <row r="10" spans="2:26" ht="15" thickBot="1">
      <c r="B10" s="7">
        <v>2013</v>
      </c>
      <c r="C10" s="25" t="s">
        <v>31</v>
      </c>
      <c r="D10" s="9"/>
      <c r="E10" s="9" t="s">
        <v>27</v>
      </c>
      <c r="F10" s="10"/>
      <c r="G10" s="11"/>
      <c r="H10" s="1"/>
      <c r="I10" s="12">
        <f>+Y8</f>
        <v>0</v>
      </c>
      <c r="J10" s="13"/>
      <c r="K10" s="14"/>
      <c r="L10" s="14">
        <f>+K10+I10</f>
        <v>0</v>
      </c>
      <c r="M10" s="14">
        <f t="shared" ref="M10:M11" si="3">+L10/4</f>
        <v>0</v>
      </c>
      <c r="N10" s="15">
        <v>-16</v>
      </c>
      <c r="O10" s="1"/>
      <c r="P10" s="22"/>
      <c r="Q10" s="17"/>
      <c r="R10" s="18"/>
      <c r="S10" s="18"/>
      <c r="T10" s="18"/>
      <c r="U10" s="18"/>
      <c r="V10" s="14"/>
      <c r="W10" s="14"/>
      <c r="X10" s="14"/>
      <c r="Y10" s="20">
        <f>+L10-V10</f>
        <v>0</v>
      </c>
      <c r="Z10" s="21"/>
    </row>
    <row r="11" spans="2:26" ht="15" thickBot="1">
      <c r="B11" s="7">
        <v>2013</v>
      </c>
      <c r="C11" s="8" t="s">
        <v>32</v>
      </c>
      <c r="D11" s="9">
        <v>41454</v>
      </c>
      <c r="E11" s="9" t="s">
        <v>25</v>
      </c>
      <c r="F11" s="10" t="str">
        <f>+'[1]#4'!Z2</f>
        <v>Arrowhead</v>
      </c>
      <c r="G11" s="11" t="str">
        <f>+'[1]#4'!B3</f>
        <v>Edelstein, IL</v>
      </c>
      <c r="H11" s="1"/>
      <c r="I11" s="12">
        <f>+Y7</f>
        <v>0</v>
      </c>
      <c r="J11" s="13">
        <v>2</v>
      </c>
      <c r="K11" s="14">
        <f t="shared" ref="K11:K17" si="4">+J11*4*20</f>
        <v>160</v>
      </c>
      <c r="L11" s="14">
        <f t="shared" si="0"/>
        <v>160</v>
      </c>
      <c r="M11" s="14">
        <f t="shared" si="3"/>
        <v>40</v>
      </c>
      <c r="N11" s="15">
        <f>MIN(N7:R7)</f>
        <v>-16</v>
      </c>
      <c r="O11" s="1"/>
      <c r="P11" s="30">
        <f>+'[1]#4'!Z15</f>
        <v>-17</v>
      </c>
      <c r="Q11" s="17">
        <f>+'[1]#4'!Z21</f>
        <v>-16</v>
      </c>
      <c r="R11" s="18"/>
      <c r="S11" s="18"/>
      <c r="T11" s="18"/>
      <c r="U11" s="24" t="s">
        <v>28</v>
      </c>
      <c r="V11" s="14">
        <f>IF(MIN(P11:R11)=AVERAGE(P11:R11),0,IF(MIN(P11:R11)&lt;N11,L11,75%*K11))</f>
        <v>160</v>
      </c>
      <c r="W11" s="14">
        <f t="shared" ref="W11:W17" si="5">+V11/4</f>
        <v>40</v>
      </c>
      <c r="X11" s="14">
        <v>0</v>
      </c>
      <c r="Y11" s="20">
        <f>+L11-V11</f>
        <v>0</v>
      </c>
      <c r="Z11" s="21"/>
    </row>
    <row r="12" spans="2:26" ht="15" thickBot="1">
      <c r="B12" s="7">
        <v>2013</v>
      </c>
      <c r="C12" s="25" t="s">
        <v>33</v>
      </c>
      <c r="D12" s="9"/>
      <c r="E12" s="9" t="s">
        <v>22</v>
      </c>
      <c r="F12" s="10"/>
      <c r="G12" s="11"/>
      <c r="H12" s="1"/>
      <c r="I12" s="12"/>
      <c r="J12" s="13"/>
      <c r="K12" s="14">
        <f t="shared" si="4"/>
        <v>0</v>
      </c>
      <c r="L12" s="14"/>
      <c r="M12" s="14"/>
      <c r="N12" s="15"/>
      <c r="O12" s="1"/>
      <c r="P12" s="22"/>
      <c r="Q12" s="17"/>
      <c r="R12" s="18"/>
      <c r="S12" s="18"/>
      <c r="T12" s="18"/>
      <c r="U12" s="18"/>
      <c r="V12" s="14"/>
      <c r="W12" s="14"/>
      <c r="X12" s="14"/>
      <c r="Y12" s="20">
        <f>+L12-V12</f>
        <v>0</v>
      </c>
      <c r="Z12" s="21"/>
    </row>
    <row r="13" spans="2:26" ht="15" thickBot="1">
      <c r="B13" s="7">
        <v>2013</v>
      </c>
      <c r="C13" s="8" t="s">
        <v>34</v>
      </c>
      <c r="D13" s="9">
        <v>41558</v>
      </c>
      <c r="E13" s="9" t="s">
        <v>30</v>
      </c>
      <c r="F13" s="10" t="str">
        <f>+'[1]#5'!Z2</f>
        <v>Arrowhead</v>
      </c>
      <c r="G13" s="11" t="str">
        <f>+'[1]#5'!B3</f>
        <v>Edelstein, IL</v>
      </c>
      <c r="H13" s="1"/>
      <c r="I13" s="12">
        <f>+Y11</f>
        <v>0</v>
      </c>
      <c r="J13" s="13">
        <v>2</v>
      </c>
      <c r="K13" s="14">
        <f t="shared" si="4"/>
        <v>160</v>
      </c>
      <c r="L13" s="14">
        <f t="shared" si="0"/>
        <v>160</v>
      </c>
      <c r="M13" s="14">
        <f t="shared" ref="M13:M17" si="6">+L13/4</f>
        <v>40</v>
      </c>
      <c r="N13" s="15">
        <f>MIN(N11:R11)</f>
        <v>-17</v>
      </c>
      <c r="O13" s="1"/>
      <c r="P13" s="22">
        <f>+'[1]#5'!Z15</f>
        <v>-11</v>
      </c>
      <c r="Q13" s="31">
        <f>+'[1]#5'!Z21</f>
        <v>-12</v>
      </c>
      <c r="R13" s="18"/>
      <c r="S13" s="18"/>
      <c r="T13" s="18"/>
      <c r="U13" s="19" t="s">
        <v>23</v>
      </c>
      <c r="V13" s="14">
        <f>IF(MIN(P13:R13)=AVERAGE(P13:R13),0,IF(MIN(P13:R13)&lt;N13,L13,75%*K13))</f>
        <v>120</v>
      </c>
      <c r="W13" s="14">
        <f t="shared" si="5"/>
        <v>30</v>
      </c>
      <c r="X13" s="14">
        <f>+K13-V13</f>
        <v>40</v>
      </c>
      <c r="Y13" s="20">
        <f>+L13-V13</f>
        <v>40</v>
      </c>
      <c r="Z13" s="21"/>
    </row>
    <row r="14" spans="2:26" ht="15" thickBot="1">
      <c r="B14" s="21"/>
      <c r="C14" s="32"/>
      <c r="D14" s="27"/>
      <c r="E14" s="27"/>
      <c r="F14" s="26"/>
      <c r="G14" s="26"/>
      <c r="H14" s="1"/>
      <c r="I14" s="26"/>
      <c r="J14" s="28"/>
      <c r="K14" s="26"/>
      <c r="L14" s="26"/>
      <c r="M14" s="26"/>
      <c r="N14" s="29"/>
      <c r="O14" s="1"/>
      <c r="P14" s="29"/>
      <c r="Q14" s="33"/>
      <c r="R14" s="29"/>
      <c r="S14" s="29"/>
      <c r="T14" s="29"/>
      <c r="U14" s="29"/>
      <c r="V14" s="26"/>
      <c r="W14" s="26"/>
      <c r="X14" s="26"/>
      <c r="Y14" s="26"/>
      <c r="Z14" s="21"/>
    </row>
    <row r="15" spans="2:26" ht="15" thickBot="1">
      <c r="B15" s="7">
        <v>2014</v>
      </c>
      <c r="C15" s="8" t="s">
        <v>35</v>
      </c>
      <c r="D15" s="9">
        <v>41737</v>
      </c>
      <c r="E15" s="9" t="s">
        <v>22</v>
      </c>
      <c r="F15" s="10" t="str">
        <f>+'[1]#6'!Z2</f>
        <v>Squaw Lakes</v>
      </c>
      <c r="G15" s="11" t="str">
        <f>+'[1]#6'!B3</f>
        <v>Glen Rose, TX</v>
      </c>
      <c r="H15" s="1"/>
      <c r="I15" s="12">
        <f>+Y13</f>
        <v>40</v>
      </c>
      <c r="J15" s="13">
        <v>2</v>
      </c>
      <c r="K15" s="14">
        <f t="shared" si="4"/>
        <v>160</v>
      </c>
      <c r="L15" s="14">
        <f t="shared" si="0"/>
        <v>200</v>
      </c>
      <c r="M15" s="14">
        <f t="shared" si="6"/>
        <v>50</v>
      </c>
      <c r="N15" s="15">
        <f>MIN(N13:R13)</f>
        <v>-17</v>
      </c>
      <c r="O15" s="1"/>
      <c r="P15" s="22">
        <f>+'[1]#6'!Z15</f>
        <v>-12</v>
      </c>
      <c r="Q15" s="31">
        <f>+'[1]#6'!Z21</f>
        <v>-15</v>
      </c>
      <c r="R15" s="17"/>
      <c r="S15" s="17"/>
      <c r="T15" s="17"/>
      <c r="U15" s="19" t="s">
        <v>23</v>
      </c>
      <c r="V15" s="14">
        <f>IF(COUNTIF(P15:R15,MIN(P15:R15))&gt;1,0,IF(MIN(P15:R15)&lt;N15,L15,75%*K15))</f>
        <v>120</v>
      </c>
      <c r="W15" s="14">
        <f t="shared" si="5"/>
        <v>30</v>
      </c>
      <c r="X15" s="14">
        <f>+K15-V15</f>
        <v>40</v>
      </c>
      <c r="Y15" s="20">
        <f>+L15-V15</f>
        <v>80</v>
      </c>
      <c r="Z15" s="21"/>
    </row>
    <row r="16" spans="2:26" ht="15" thickBot="1">
      <c r="B16" s="7">
        <v>2014</v>
      </c>
      <c r="C16" s="8" t="s">
        <v>36</v>
      </c>
      <c r="D16" s="9">
        <v>41817</v>
      </c>
      <c r="E16" s="9" t="s">
        <v>25</v>
      </c>
      <c r="F16" s="10" t="str">
        <f>+'[1]#7'!Z2</f>
        <v>Coyote Creek</v>
      </c>
      <c r="G16" s="11" t="str">
        <f>+'[1]#7'!B3</f>
        <v>Bartonville, IL</v>
      </c>
      <c r="H16" s="1"/>
      <c r="I16" s="12">
        <f>+Y15</f>
        <v>80</v>
      </c>
      <c r="J16" s="13">
        <v>2</v>
      </c>
      <c r="K16" s="14">
        <f t="shared" si="4"/>
        <v>160</v>
      </c>
      <c r="L16" s="14">
        <f t="shared" si="0"/>
        <v>240</v>
      </c>
      <c r="M16" s="14">
        <f t="shared" si="6"/>
        <v>60</v>
      </c>
      <c r="N16" s="15">
        <f>MIN(N15:R15)</f>
        <v>-17</v>
      </c>
      <c r="O16" s="1"/>
      <c r="P16" s="22">
        <f>+'[1]#7'!Z15</f>
        <v>-13</v>
      </c>
      <c r="Q16" s="31">
        <f>+'[1]#7'!Z21</f>
        <v>-15</v>
      </c>
      <c r="R16" s="17"/>
      <c r="S16" s="17"/>
      <c r="T16" s="17"/>
      <c r="U16" s="19" t="s">
        <v>23</v>
      </c>
      <c r="V16" s="14">
        <f>IF(COUNTIF(P16:R16,MIN(P16:R16))&gt;1,0,IF(MIN(P16:R16)&lt;N16,L16,75%*K16))</f>
        <v>120</v>
      </c>
      <c r="W16" s="14">
        <f t="shared" si="5"/>
        <v>30</v>
      </c>
      <c r="X16" s="14">
        <f>+K16-V16</f>
        <v>40</v>
      </c>
      <c r="Y16" s="20">
        <f>+L16-V16</f>
        <v>120</v>
      </c>
      <c r="Z16" s="21"/>
    </row>
    <row r="17" spans="2:26" ht="15" thickBot="1">
      <c r="B17" s="7">
        <v>2014</v>
      </c>
      <c r="C17" s="8" t="s">
        <v>37</v>
      </c>
      <c r="D17" s="9">
        <v>41887</v>
      </c>
      <c r="E17" s="9" t="s">
        <v>27</v>
      </c>
      <c r="F17" s="10" t="str">
        <f>+'[1]#8'!Z2</f>
        <v>Coyote Creek</v>
      </c>
      <c r="G17" s="11" t="str">
        <f>+'[1]#8'!B3</f>
        <v>Bartonville, IL</v>
      </c>
      <c r="H17" s="1"/>
      <c r="I17" s="12">
        <f>+Y16</f>
        <v>120</v>
      </c>
      <c r="J17" s="13">
        <v>2</v>
      </c>
      <c r="K17" s="14">
        <f t="shared" si="4"/>
        <v>160</v>
      </c>
      <c r="L17" s="14">
        <f>+K17+I17</f>
        <v>280</v>
      </c>
      <c r="M17" s="14">
        <f t="shared" si="6"/>
        <v>70</v>
      </c>
      <c r="N17" s="15">
        <f>MIN(N16:R16)</f>
        <v>-17</v>
      </c>
      <c r="O17" s="1"/>
      <c r="P17" s="34">
        <f>+'[1]#8'!Z15</f>
        <v>-14</v>
      </c>
      <c r="Q17" s="35">
        <f>+'[1]#8'!Z21</f>
        <v>-14</v>
      </c>
      <c r="R17" s="17"/>
      <c r="S17" s="17"/>
      <c r="T17" s="17"/>
      <c r="U17" s="36" t="s">
        <v>38</v>
      </c>
      <c r="V17" s="14">
        <f>IF(COUNTIF(P17:R17,MIN(P17:R17))&gt;1,0,IF(MIN(P17:R17)&lt;N17,L17,75%*K17))</f>
        <v>0</v>
      </c>
      <c r="W17" s="14">
        <f t="shared" si="5"/>
        <v>0</v>
      </c>
      <c r="X17" s="14">
        <f>+K17-V17</f>
        <v>160</v>
      </c>
      <c r="Y17" s="20">
        <f>+L17-V17</f>
        <v>280</v>
      </c>
      <c r="Z17" s="21"/>
    </row>
    <row r="18" spans="2:26" ht="15" thickBot="1">
      <c r="B18" s="7">
        <v>2014</v>
      </c>
      <c r="C18" s="25" t="s">
        <v>39</v>
      </c>
      <c r="D18" s="9"/>
      <c r="E18" s="9" t="s">
        <v>30</v>
      </c>
      <c r="F18" s="10"/>
      <c r="G18" s="11"/>
      <c r="H18" s="1"/>
      <c r="I18" s="12"/>
      <c r="J18" s="13"/>
      <c r="K18" s="14"/>
      <c r="L18" s="14"/>
      <c r="M18" s="14"/>
      <c r="N18" s="15"/>
      <c r="O18" s="1"/>
      <c r="P18" s="22"/>
      <c r="Q18" s="17"/>
      <c r="R18" s="18"/>
      <c r="S18" s="18"/>
      <c r="T18" s="18"/>
      <c r="U18" s="18"/>
      <c r="V18" s="14"/>
      <c r="W18" s="14"/>
      <c r="X18" s="14"/>
      <c r="Y18" s="20">
        <f>+Y17</f>
        <v>280</v>
      </c>
      <c r="Z18" s="21"/>
    </row>
    <row r="19" spans="2:26" ht="15" thickBot="1">
      <c r="B19" s="21"/>
      <c r="C19" s="26"/>
      <c r="D19" s="27"/>
      <c r="E19" s="27"/>
      <c r="F19" s="26"/>
      <c r="G19" s="26"/>
      <c r="H19" s="1"/>
      <c r="I19" s="26"/>
      <c r="J19" s="28"/>
      <c r="K19" s="26"/>
      <c r="L19" s="26"/>
      <c r="M19" s="26"/>
      <c r="N19" s="29"/>
      <c r="O19" s="1"/>
      <c r="P19" s="29"/>
      <c r="Q19" s="29"/>
      <c r="R19" s="29"/>
      <c r="S19" s="29"/>
      <c r="T19" s="29"/>
      <c r="U19" s="29"/>
      <c r="V19" s="26"/>
      <c r="W19" s="26"/>
      <c r="X19" s="26"/>
      <c r="Y19" s="26"/>
      <c r="Z19" s="21"/>
    </row>
    <row r="20" spans="2:26" ht="15" thickBot="1">
      <c r="B20" s="7">
        <v>2015</v>
      </c>
      <c r="C20" s="8" t="s">
        <v>40</v>
      </c>
      <c r="D20" s="37">
        <v>42147</v>
      </c>
      <c r="E20" s="37" t="s">
        <v>27</v>
      </c>
      <c r="F20" s="38" t="str">
        <f>+'[1]#9'!Z2</f>
        <v>Coyote Creek</v>
      </c>
      <c r="G20" s="11" t="str">
        <f>+'[1]#9'!B3</f>
        <v>Bartonville, IL</v>
      </c>
      <c r="H20" s="1"/>
      <c r="I20" s="39">
        <f>+Y18</f>
        <v>280</v>
      </c>
      <c r="J20" s="40">
        <v>2</v>
      </c>
      <c r="K20" s="14">
        <f t="shared" ref="K20:K26" si="7">+J20*4*20</f>
        <v>160</v>
      </c>
      <c r="L20" s="41">
        <f>+K20+I20</f>
        <v>440</v>
      </c>
      <c r="M20" s="14">
        <f t="shared" ref="M20:M21" si="8">+L20/4</f>
        <v>110</v>
      </c>
      <c r="N20" s="15">
        <v>-17</v>
      </c>
      <c r="O20" s="1"/>
      <c r="P20" s="22">
        <f>+'[1]#9'!Z15</f>
        <v>-15</v>
      </c>
      <c r="Q20" s="31">
        <f>+'[1]#9'!Z21</f>
        <v>-16</v>
      </c>
      <c r="R20" s="42"/>
      <c r="S20" s="42"/>
      <c r="T20" s="42"/>
      <c r="U20" s="19" t="s">
        <v>23</v>
      </c>
      <c r="V20" s="41">
        <f>IF(COUNTIF(P20:R20,MIN(P20:R20))&gt;1,0,IF(MIN(P20:R20)&lt;N20,L20,75%*K20))</f>
        <v>120</v>
      </c>
      <c r="W20" s="14">
        <f t="shared" ref="W20:W21" si="9">+V20/4</f>
        <v>30</v>
      </c>
      <c r="X20" s="14">
        <f>+K20-V20</f>
        <v>40</v>
      </c>
      <c r="Y20" s="43">
        <f>+L20-V20</f>
        <v>320</v>
      </c>
      <c r="Z20" s="21"/>
    </row>
    <row r="21" spans="2:26" ht="15" thickBot="1">
      <c r="B21" s="7">
        <v>2015</v>
      </c>
      <c r="C21" s="8" t="s">
        <v>41</v>
      </c>
      <c r="D21" s="9">
        <v>42175</v>
      </c>
      <c r="E21" s="9" t="s">
        <v>25</v>
      </c>
      <c r="F21" s="10" t="str">
        <f>+'[1]#10'!Z2</f>
        <v>Coyote Creek</v>
      </c>
      <c r="G21" s="11" t="str">
        <f>+'[1]#10'!B3</f>
        <v>Bartonville, IL</v>
      </c>
      <c r="H21" s="1"/>
      <c r="I21" s="12">
        <f>+Y20</f>
        <v>320</v>
      </c>
      <c r="J21" s="13">
        <v>2</v>
      </c>
      <c r="K21" s="14">
        <f t="shared" si="7"/>
        <v>160</v>
      </c>
      <c r="L21" s="14">
        <f>+K21+I21</f>
        <v>480</v>
      </c>
      <c r="M21" s="14">
        <f t="shared" si="8"/>
        <v>120</v>
      </c>
      <c r="N21" s="15">
        <f>MIN(N20:R20)</f>
        <v>-17</v>
      </c>
      <c r="O21" s="1"/>
      <c r="P21" s="16">
        <f>+'[1]#10'!Z15</f>
        <v>-12</v>
      </c>
      <c r="Q21" s="17">
        <f>+'[1]#10'!Z21</f>
        <v>-11</v>
      </c>
      <c r="R21" s="17"/>
      <c r="S21" s="17"/>
      <c r="T21" s="17"/>
      <c r="U21" s="19" t="s">
        <v>23</v>
      </c>
      <c r="V21" s="14">
        <f>IF(COUNTIF(P21:R21,MIN(P21:R21))&gt;1,0,IF(MIN(P21:R21)&lt;N21,L21,75%*K21))</f>
        <v>120</v>
      </c>
      <c r="W21" s="14">
        <f t="shared" si="9"/>
        <v>30</v>
      </c>
      <c r="X21" s="14">
        <f>+K21-V21</f>
        <v>40</v>
      </c>
      <c r="Y21" s="20">
        <f>+L21-V21</f>
        <v>360</v>
      </c>
      <c r="Z21" s="21"/>
    </row>
    <row r="22" spans="2:26" ht="15" thickBot="1">
      <c r="B22" s="7">
        <v>2015</v>
      </c>
      <c r="C22" s="8" t="s">
        <v>33</v>
      </c>
      <c r="D22" s="44"/>
      <c r="E22" s="44" t="s">
        <v>22</v>
      </c>
      <c r="F22" s="45"/>
      <c r="G22" s="11"/>
      <c r="H22" s="1"/>
      <c r="I22" s="12"/>
      <c r="J22" s="46"/>
      <c r="K22" s="14">
        <f t="shared" si="7"/>
        <v>0</v>
      </c>
      <c r="L22" s="14"/>
      <c r="M22" s="14"/>
      <c r="N22" s="15"/>
      <c r="O22" s="1"/>
      <c r="P22" s="22"/>
      <c r="Q22" s="47"/>
      <c r="R22" s="48"/>
      <c r="S22" s="48"/>
      <c r="T22" s="48"/>
      <c r="U22" s="48"/>
      <c r="V22" s="14"/>
      <c r="W22" s="14"/>
      <c r="X22" s="14"/>
      <c r="Y22" s="20">
        <f>+Y21</f>
        <v>360</v>
      </c>
      <c r="Z22" s="21"/>
    </row>
    <row r="23" spans="2:26" ht="15" thickBot="1">
      <c r="B23" s="7">
        <v>2015</v>
      </c>
      <c r="C23" s="25" t="s">
        <v>42</v>
      </c>
      <c r="D23" s="9">
        <v>42280</v>
      </c>
      <c r="E23" s="9" t="s">
        <v>30</v>
      </c>
      <c r="F23" s="10" t="str">
        <f>+'[1]#11'!Z2</f>
        <v>Metamora Fields</v>
      </c>
      <c r="G23" s="11" t="str">
        <f>+'[1]#11'!B3</f>
        <v>Metamora, IL</v>
      </c>
      <c r="H23" s="1"/>
      <c r="I23" s="12">
        <f>+Y22</f>
        <v>360</v>
      </c>
      <c r="J23" s="13">
        <v>2</v>
      </c>
      <c r="K23" s="14">
        <f t="shared" si="7"/>
        <v>160</v>
      </c>
      <c r="L23" s="14">
        <f>+K23+I23</f>
        <v>520</v>
      </c>
      <c r="M23" s="14">
        <f t="shared" ref="M23:M26" si="10">+L23/4</f>
        <v>130</v>
      </c>
      <c r="N23" s="15">
        <v>-17</v>
      </c>
      <c r="O23" s="1"/>
      <c r="P23" s="34">
        <f>+'[1]#11'!Z15</f>
        <v>-6</v>
      </c>
      <c r="Q23" s="35">
        <f>+'[1]#11'!Z21</f>
        <v>-6</v>
      </c>
      <c r="R23" s="18"/>
      <c r="S23" s="18"/>
      <c r="T23" s="18"/>
      <c r="U23" s="36" t="s">
        <v>38</v>
      </c>
      <c r="V23" s="14">
        <f>IF(COUNTIF(P23:R23,MIN(P23:R23))&gt;1,0,IF(MIN(P23:R23)&lt;N23,L23,75%*K23))</f>
        <v>0</v>
      </c>
      <c r="W23" s="14">
        <f t="shared" ref="W23:W26" si="11">+V23/4</f>
        <v>0</v>
      </c>
      <c r="X23" s="14">
        <f>+K23-V23</f>
        <v>160</v>
      </c>
      <c r="Y23" s="20">
        <f>+L23-V23</f>
        <v>520</v>
      </c>
      <c r="Z23" s="21"/>
    </row>
    <row r="24" spans="2:26" ht="15" thickBot="1">
      <c r="B24" s="21"/>
      <c r="C24" s="26"/>
      <c r="D24" s="27"/>
      <c r="E24" s="27"/>
      <c r="F24" s="26"/>
      <c r="G24" s="26"/>
      <c r="H24" s="1"/>
      <c r="I24" s="26"/>
      <c r="J24" s="28"/>
      <c r="K24" s="26"/>
      <c r="L24" s="26"/>
      <c r="M24" s="26"/>
      <c r="N24" s="29"/>
      <c r="O24" s="1"/>
      <c r="P24" s="29"/>
      <c r="Q24" s="29"/>
      <c r="R24" s="29"/>
      <c r="S24" s="29"/>
      <c r="T24" s="29"/>
      <c r="U24" s="29"/>
      <c r="V24" s="26"/>
      <c r="W24" s="26"/>
      <c r="X24" s="26"/>
      <c r="Y24" s="26"/>
      <c r="Z24" s="21"/>
    </row>
    <row r="25" spans="2:26" ht="15" thickBot="1">
      <c r="B25" s="7">
        <v>2016</v>
      </c>
      <c r="C25" s="49" t="s">
        <v>43</v>
      </c>
      <c r="D25" s="37">
        <v>42480</v>
      </c>
      <c r="E25" s="37" t="s">
        <v>22</v>
      </c>
      <c r="F25" s="38" t="s">
        <v>44</v>
      </c>
      <c r="G25" s="11" t="s">
        <v>45</v>
      </c>
      <c r="H25" s="1"/>
      <c r="I25" s="39">
        <f>+Y23</f>
        <v>520</v>
      </c>
      <c r="J25" s="40">
        <v>2</v>
      </c>
      <c r="K25" s="14">
        <f t="shared" si="7"/>
        <v>160</v>
      </c>
      <c r="L25" s="41">
        <f>+K25+I25</f>
        <v>680</v>
      </c>
      <c r="M25" s="14">
        <f t="shared" si="10"/>
        <v>170</v>
      </c>
      <c r="N25" s="15">
        <f>MIN(N23:R23)</f>
        <v>-17</v>
      </c>
      <c r="O25" s="1"/>
      <c r="P25" s="22">
        <f>+'[1]#12'!Z15</f>
        <v>-11</v>
      </c>
      <c r="Q25" s="31">
        <f>+'[1]#12'!Z21</f>
        <v>-14</v>
      </c>
      <c r="R25" s="17"/>
      <c r="S25" s="17"/>
      <c r="T25" s="17"/>
      <c r="U25" s="19" t="s">
        <v>23</v>
      </c>
      <c r="V25" s="14">
        <f>IF(COUNTIF(P25:R25,MIN(P25:R25))&gt;1,0,IF(MIN(P25:R25)&lt;N25,L25,75%*K25))</f>
        <v>120</v>
      </c>
      <c r="W25" s="14">
        <f t="shared" si="11"/>
        <v>30</v>
      </c>
      <c r="X25" s="14">
        <f>+K25-V25</f>
        <v>40</v>
      </c>
      <c r="Y25" s="20">
        <f>+L25-V25</f>
        <v>560</v>
      </c>
      <c r="Z25" s="21"/>
    </row>
    <row r="26" spans="2:26" ht="15" thickBot="1">
      <c r="B26" s="7">
        <v>2016</v>
      </c>
      <c r="C26" s="8" t="s">
        <v>46</v>
      </c>
      <c r="D26" s="9">
        <v>42545</v>
      </c>
      <c r="E26" s="9" t="s">
        <v>25</v>
      </c>
      <c r="F26" s="10" t="s">
        <v>47</v>
      </c>
      <c r="G26" s="11" t="s">
        <v>48</v>
      </c>
      <c r="H26" s="1"/>
      <c r="I26" s="12">
        <f>+Y25</f>
        <v>560</v>
      </c>
      <c r="J26" s="13">
        <v>3</v>
      </c>
      <c r="K26" s="14">
        <f t="shared" si="7"/>
        <v>240</v>
      </c>
      <c r="L26" s="14">
        <f>+K26+I26</f>
        <v>800</v>
      </c>
      <c r="M26" s="14">
        <f t="shared" si="10"/>
        <v>200</v>
      </c>
      <c r="N26" s="15">
        <f>MIN(N25:R25)</f>
        <v>-17</v>
      </c>
      <c r="O26" s="1"/>
      <c r="P26" s="22">
        <f>+'[1]#13'!Z15</f>
        <v>-14</v>
      </c>
      <c r="Q26" s="17">
        <f>+'[1]#13'!Z21</f>
        <v>-15</v>
      </c>
      <c r="R26" s="23">
        <f>+'[1]#13'!Z27</f>
        <v>-19</v>
      </c>
      <c r="S26" s="17"/>
      <c r="T26" s="17"/>
      <c r="U26" s="24" t="s">
        <v>28</v>
      </c>
      <c r="V26" s="14">
        <f>IF(COUNTIF(P26:R26,MIN(P26:R26))&gt;1,0,IF(MIN(P26:R26)&lt;N26,L26,75%*K26))</f>
        <v>800</v>
      </c>
      <c r="W26" s="14">
        <f t="shared" si="11"/>
        <v>200</v>
      </c>
      <c r="X26" s="14">
        <v>0</v>
      </c>
      <c r="Y26" s="20">
        <f>+L26-V26</f>
        <v>0</v>
      </c>
      <c r="Z26" s="21"/>
    </row>
    <row r="27" spans="2:26" ht="15" thickBot="1">
      <c r="B27" s="7">
        <v>2016</v>
      </c>
      <c r="C27" s="25" t="s">
        <v>29</v>
      </c>
      <c r="D27" s="44"/>
      <c r="E27" s="44" t="s">
        <v>27</v>
      </c>
      <c r="F27" s="45"/>
      <c r="G27" s="11"/>
      <c r="H27" s="1"/>
      <c r="I27" s="12"/>
      <c r="J27" s="46"/>
      <c r="K27" s="50"/>
      <c r="L27" s="14"/>
      <c r="M27" s="14"/>
      <c r="N27" s="15"/>
      <c r="O27" s="1"/>
      <c r="P27" s="22"/>
      <c r="Q27" s="17"/>
      <c r="R27" s="17"/>
      <c r="S27" s="17"/>
      <c r="T27" s="17"/>
      <c r="U27" s="17"/>
      <c r="V27" s="14"/>
      <c r="W27" s="14"/>
      <c r="X27" s="14"/>
      <c r="Y27" s="20">
        <f>+L27-V27</f>
        <v>0</v>
      </c>
      <c r="Z27" s="21"/>
    </row>
    <row r="28" spans="2:26" ht="15" thickBot="1">
      <c r="B28" s="7">
        <v>2016</v>
      </c>
      <c r="C28" s="25" t="s">
        <v>29</v>
      </c>
      <c r="D28" s="9"/>
      <c r="E28" s="9" t="s">
        <v>30</v>
      </c>
      <c r="F28" s="10"/>
      <c r="G28" s="11"/>
      <c r="H28" s="1"/>
      <c r="I28" s="12"/>
      <c r="J28" s="13"/>
      <c r="K28" s="14"/>
      <c r="L28" s="14"/>
      <c r="M28" s="14"/>
      <c r="N28" s="15"/>
      <c r="O28" s="1"/>
      <c r="P28" s="22"/>
      <c r="Q28" s="17"/>
      <c r="R28" s="17"/>
      <c r="S28" s="17"/>
      <c r="T28" s="17"/>
      <c r="U28" s="17"/>
      <c r="V28" s="51"/>
      <c r="W28" s="51"/>
      <c r="X28" s="51" t="s">
        <v>49</v>
      </c>
      <c r="Y28" s="20">
        <v>120</v>
      </c>
      <c r="Z28" s="21"/>
    </row>
    <row r="29" spans="2:26" ht="15" thickBot="1">
      <c r="B29" s="21"/>
      <c r="C29" s="26"/>
      <c r="D29" s="27"/>
      <c r="E29" s="27"/>
      <c r="F29" s="26"/>
      <c r="G29" s="26"/>
      <c r="H29" s="1"/>
      <c r="I29" s="26"/>
      <c r="J29" s="28"/>
      <c r="K29" s="26"/>
      <c r="L29" s="26"/>
      <c r="M29" s="26"/>
      <c r="N29" s="29"/>
      <c r="O29" s="1"/>
      <c r="P29" s="29"/>
      <c r="Q29" s="29"/>
      <c r="R29" s="29"/>
      <c r="S29" s="29"/>
      <c r="T29" s="29"/>
      <c r="U29" s="29"/>
      <c r="V29" s="26"/>
      <c r="W29" s="26"/>
      <c r="X29" s="26"/>
      <c r="Y29" s="26"/>
      <c r="Z29" s="21"/>
    </row>
    <row r="30" spans="2:26" ht="15" thickBot="1">
      <c r="B30" s="7">
        <v>2017</v>
      </c>
      <c r="C30" s="49" t="s">
        <v>33</v>
      </c>
      <c r="D30" s="9"/>
      <c r="E30" s="9" t="s">
        <v>22</v>
      </c>
      <c r="F30" s="10"/>
      <c r="G30" s="11"/>
      <c r="H30" s="1"/>
      <c r="I30" s="12"/>
      <c r="J30" s="13"/>
      <c r="K30" s="14"/>
      <c r="L30" s="14"/>
      <c r="M30" s="14"/>
      <c r="N30" s="15"/>
      <c r="O30" s="1"/>
      <c r="P30" s="22"/>
      <c r="Q30" s="17"/>
      <c r="R30" s="18"/>
      <c r="S30" s="18"/>
      <c r="T30" s="18"/>
      <c r="U30" s="18"/>
      <c r="V30" s="14"/>
      <c r="W30" s="14"/>
      <c r="X30" s="14"/>
      <c r="Y30" s="20">
        <f>+Y28</f>
        <v>120</v>
      </c>
      <c r="Z30" s="21"/>
    </row>
    <row r="31" spans="2:26" ht="15" thickBot="1">
      <c r="B31" s="7">
        <v>2017</v>
      </c>
      <c r="C31" s="8" t="s">
        <v>50</v>
      </c>
      <c r="D31" s="37">
        <v>42916</v>
      </c>
      <c r="E31" s="37" t="s">
        <v>25</v>
      </c>
      <c r="F31" s="38" t="s">
        <v>47</v>
      </c>
      <c r="G31" s="11" t="s">
        <v>48</v>
      </c>
      <c r="H31" s="1"/>
      <c r="I31" s="52" t="s">
        <v>51</v>
      </c>
      <c r="J31" s="40">
        <v>2</v>
      </c>
      <c r="K31" s="14">
        <f t="shared" ref="K31:K37" si="12">+J31*4*20</f>
        <v>160</v>
      </c>
      <c r="L31" s="41">
        <f>+K31+120</f>
        <v>280</v>
      </c>
      <c r="M31" s="14">
        <f t="shared" ref="M31:M37" si="13">+L31/4</f>
        <v>70</v>
      </c>
      <c r="N31" s="15">
        <v>-19</v>
      </c>
      <c r="O31" s="1"/>
      <c r="P31" s="34">
        <f>+'[1]#14'!Z15</f>
        <v>-16</v>
      </c>
      <c r="Q31" s="53">
        <f>+'[1]#14'!Z21</f>
        <v>-16</v>
      </c>
      <c r="R31" s="54"/>
      <c r="S31" s="54"/>
      <c r="T31" s="54"/>
      <c r="U31" s="36" t="s">
        <v>38</v>
      </c>
      <c r="V31" s="41">
        <f>IF(COUNTIF(P31:R31,MIN(P31:R31))&gt;1,0,IF(MIN(P31:R31)&lt;N31,L31,75%*K31))</f>
        <v>0</v>
      </c>
      <c r="W31" s="14">
        <f t="shared" ref="W31:W37" si="14">+V31/4</f>
        <v>0</v>
      </c>
      <c r="X31" s="14">
        <f>+K31-V31</f>
        <v>160</v>
      </c>
      <c r="Y31" s="43">
        <f>+L31-V31</f>
        <v>280</v>
      </c>
      <c r="Z31" s="21"/>
    </row>
    <row r="32" spans="2:26" ht="15" thickBot="1">
      <c r="B32" s="7">
        <v>2017</v>
      </c>
      <c r="C32" s="25" t="s">
        <v>29</v>
      </c>
      <c r="D32" s="9"/>
      <c r="E32" s="9" t="s">
        <v>27</v>
      </c>
      <c r="F32" s="10"/>
      <c r="G32" s="11"/>
      <c r="H32" s="1"/>
      <c r="I32" s="12"/>
      <c r="J32" s="13"/>
      <c r="K32" s="14">
        <f t="shared" si="12"/>
        <v>0</v>
      </c>
      <c r="L32" s="14"/>
      <c r="M32" s="14"/>
      <c r="N32" s="15"/>
      <c r="O32" s="1"/>
      <c r="P32" s="22"/>
      <c r="Q32" s="17"/>
      <c r="R32" s="18"/>
      <c r="S32" s="18"/>
      <c r="T32" s="18"/>
      <c r="U32" s="18"/>
      <c r="V32" s="14"/>
      <c r="W32" s="14"/>
      <c r="X32" s="14"/>
      <c r="Y32" s="20">
        <f>+Y31</f>
        <v>280</v>
      </c>
      <c r="Z32" s="21"/>
    </row>
    <row r="33" spans="2:26" ht="15" thickBot="1">
      <c r="B33" s="7">
        <v>2017</v>
      </c>
      <c r="C33" s="25" t="s">
        <v>52</v>
      </c>
      <c r="D33" s="9">
        <v>43014</v>
      </c>
      <c r="E33" s="9" t="s">
        <v>30</v>
      </c>
      <c r="F33" s="10" t="s">
        <v>47</v>
      </c>
      <c r="G33" s="11" t="s">
        <v>48</v>
      </c>
      <c r="H33" s="1"/>
      <c r="I33" s="12">
        <f>+Y32</f>
        <v>280</v>
      </c>
      <c r="J33" s="13">
        <v>3</v>
      </c>
      <c r="K33" s="14">
        <f t="shared" si="12"/>
        <v>240</v>
      </c>
      <c r="L33" s="14">
        <f>+K33+I33</f>
        <v>520</v>
      </c>
      <c r="M33" s="14">
        <f t="shared" si="13"/>
        <v>130</v>
      </c>
      <c r="N33" s="15">
        <v>-19</v>
      </c>
      <c r="O33" s="1"/>
      <c r="P33" s="22">
        <f>+'[1]#15'!Z15</f>
        <v>-11</v>
      </c>
      <c r="Q33" s="31">
        <f>+'[1]#15'!Z21</f>
        <v>-16</v>
      </c>
      <c r="R33" s="18">
        <f>+'[1]#15'!Z27</f>
        <v>-11</v>
      </c>
      <c r="S33" s="18"/>
      <c r="T33" s="18"/>
      <c r="U33" s="19" t="s">
        <v>23</v>
      </c>
      <c r="V33" s="14">
        <f>IF(COUNTIF(P33:R33,MIN(P33:R33))&gt;1,0,IF(MIN(P33:R33)&lt;N33,L33,75%*K33))</f>
        <v>180</v>
      </c>
      <c r="W33" s="14">
        <f t="shared" si="14"/>
        <v>45</v>
      </c>
      <c r="X33" s="14">
        <f>+K33-V33</f>
        <v>60</v>
      </c>
      <c r="Y33" s="20">
        <f>+L33-V33</f>
        <v>340</v>
      </c>
      <c r="Z33" s="21"/>
    </row>
    <row r="34" spans="2:26" ht="15" thickBot="1">
      <c r="B34" s="21"/>
      <c r="C34" s="26"/>
      <c r="D34" s="27"/>
      <c r="E34" s="27"/>
      <c r="F34" s="26"/>
      <c r="G34" s="26"/>
      <c r="H34" s="1"/>
      <c r="I34" s="26"/>
      <c r="J34" s="28"/>
      <c r="K34" s="26"/>
      <c r="L34" s="26"/>
      <c r="M34" s="26"/>
      <c r="N34" s="29"/>
      <c r="O34" s="1"/>
      <c r="P34" s="29"/>
      <c r="Q34" s="29"/>
      <c r="R34" s="29"/>
      <c r="S34" s="29"/>
      <c r="T34" s="29"/>
      <c r="U34" s="29"/>
      <c r="V34" s="26"/>
      <c r="W34" s="26"/>
      <c r="X34" s="26"/>
      <c r="Y34" s="26"/>
      <c r="Z34" s="21"/>
    </row>
    <row r="35" spans="2:26" ht="15" thickBot="1">
      <c r="B35" s="7">
        <v>2018</v>
      </c>
      <c r="C35" s="49" t="s">
        <v>53</v>
      </c>
      <c r="D35" s="37">
        <v>43209</v>
      </c>
      <c r="E35" s="37" t="s">
        <v>22</v>
      </c>
      <c r="F35" s="38" t="s">
        <v>54</v>
      </c>
      <c r="G35" s="11" t="s">
        <v>55</v>
      </c>
      <c r="H35" s="1"/>
      <c r="I35" s="39">
        <f>+Y33</f>
        <v>340</v>
      </c>
      <c r="J35" s="40">
        <v>3</v>
      </c>
      <c r="K35" s="14">
        <f t="shared" si="12"/>
        <v>240</v>
      </c>
      <c r="L35" s="41">
        <f>+K35+I35</f>
        <v>580</v>
      </c>
      <c r="M35" s="14">
        <f t="shared" si="13"/>
        <v>145</v>
      </c>
      <c r="N35" s="15">
        <f>MIN(N33:R33)</f>
        <v>-19</v>
      </c>
      <c r="O35" s="1"/>
      <c r="P35" s="34">
        <f>+'[1]#16'!Z15</f>
        <v>-14</v>
      </c>
      <c r="Q35" s="53">
        <f>+'[1]#16'!Z21</f>
        <v>-14</v>
      </c>
      <c r="R35" s="42">
        <f>+'[1]#16'!Z27</f>
        <v>-12</v>
      </c>
      <c r="S35" s="42"/>
      <c r="T35" s="42"/>
      <c r="U35" s="36" t="s">
        <v>38</v>
      </c>
      <c r="V35" s="41">
        <f>IF(COUNTIF(P35:R35,MIN(P35:R35))&gt;1,0,IF(MIN(P35:R35)&lt;N35,L35,75%*K35))</f>
        <v>0</v>
      </c>
      <c r="W35" s="14">
        <f t="shared" si="14"/>
        <v>0</v>
      </c>
      <c r="X35" s="14">
        <f>+K35-V35</f>
        <v>240</v>
      </c>
      <c r="Y35" s="43">
        <f>+L35-V35</f>
        <v>580</v>
      </c>
      <c r="Z35" s="21"/>
    </row>
    <row r="36" spans="2:26" ht="15" thickBot="1">
      <c r="B36" s="7">
        <v>2018</v>
      </c>
      <c r="C36" s="8" t="s">
        <v>56</v>
      </c>
      <c r="D36" s="37">
        <v>43280</v>
      </c>
      <c r="E36" s="37" t="s">
        <v>25</v>
      </c>
      <c r="F36" s="38" t="s">
        <v>47</v>
      </c>
      <c r="G36" s="11" t="s">
        <v>48</v>
      </c>
      <c r="H36" s="1"/>
      <c r="I36" s="39">
        <f>+Y35</f>
        <v>580</v>
      </c>
      <c r="J36" s="40">
        <v>2</v>
      </c>
      <c r="K36" s="14">
        <f t="shared" si="12"/>
        <v>160</v>
      </c>
      <c r="L36" s="41">
        <f>+K36+I36</f>
        <v>740</v>
      </c>
      <c r="M36" s="14">
        <f t="shared" si="13"/>
        <v>185</v>
      </c>
      <c r="N36" s="15">
        <f>MIN(N35:R35)</f>
        <v>-19</v>
      </c>
      <c r="O36" s="1"/>
      <c r="P36" s="34">
        <f>+'[1]#17'!Z15</f>
        <v>-16</v>
      </c>
      <c r="Q36" s="53">
        <f>+'[1]#17'!Z21</f>
        <v>-16</v>
      </c>
      <c r="R36" s="42"/>
      <c r="S36" s="42"/>
      <c r="T36" s="42"/>
      <c r="U36" s="36" t="s">
        <v>38</v>
      </c>
      <c r="V36" s="41">
        <f>IF(COUNTIF(P36:R36,MIN(P36:R36))&gt;1,0,IF(MIN(P36:R36)&lt;N36,L36,75%*K36))</f>
        <v>0</v>
      </c>
      <c r="W36" s="14">
        <f t="shared" si="14"/>
        <v>0</v>
      </c>
      <c r="X36" s="14">
        <f>+K36-V36</f>
        <v>160</v>
      </c>
      <c r="Y36" s="43">
        <f>+L36-V36</f>
        <v>740</v>
      </c>
      <c r="Z36" s="21"/>
    </row>
    <row r="37" spans="2:26" ht="15" thickBot="1">
      <c r="B37" s="7">
        <v>2018</v>
      </c>
      <c r="C37" s="25" t="s">
        <v>57</v>
      </c>
      <c r="D37" s="9">
        <v>43300</v>
      </c>
      <c r="E37" s="9" t="s">
        <v>27</v>
      </c>
      <c r="F37" s="10" t="s">
        <v>58</v>
      </c>
      <c r="G37" s="11" t="s">
        <v>59</v>
      </c>
      <c r="H37" s="1"/>
      <c r="I37" s="12">
        <f>+Y36</f>
        <v>740</v>
      </c>
      <c r="J37" s="13">
        <v>2</v>
      </c>
      <c r="K37" s="14">
        <f t="shared" si="12"/>
        <v>160</v>
      </c>
      <c r="L37" s="14">
        <f>+K37+I37</f>
        <v>900</v>
      </c>
      <c r="M37" s="14">
        <f t="shared" si="13"/>
        <v>225</v>
      </c>
      <c r="N37" s="15">
        <f>MIN(N36:R36)</f>
        <v>-19</v>
      </c>
      <c r="O37" s="1"/>
      <c r="P37" s="22">
        <f>+'[1]#18'!Z15</f>
        <v>-15</v>
      </c>
      <c r="Q37" s="31">
        <f>+'[1]#18'!Z21</f>
        <v>-17</v>
      </c>
      <c r="R37" s="17"/>
      <c r="S37" s="17"/>
      <c r="T37" s="17"/>
      <c r="U37" s="19" t="s">
        <v>23</v>
      </c>
      <c r="V37" s="14">
        <f>IF(COUNTIF(P37:R37,MIN(P37:R37))&gt;1,0,IF(MIN(P37:R37)&lt;N37,L37,75%*K37))</f>
        <v>120</v>
      </c>
      <c r="W37" s="14">
        <f t="shared" si="14"/>
        <v>30</v>
      </c>
      <c r="X37" s="14">
        <f>+K37-V37</f>
        <v>40</v>
      </c>
      <c r="Y37" s="20">
        <f>+L37-V37</f>
        <v>780</v>
      </c>
      <c r="Z37" s="21"/>
    </row>
    <row r="38" spans="2:26" ht="15" thickBot="1">
      <c r="B38" s="7">
        <v>2018</v>
      </c>
      <c r="C38" s="25" t="s">
        <v>60</v>
      </c>
      <c r="D38" s="9"/>
      <c r="E38" s="9" t="s">
        <v>30</v>
      </c>
      <c r="F38" s="10"/>
      <c r="G38" s="11"/>
      <c r="H38" s="1"/>
      <c r="I38" s="12"/>
      <c r="J38" s="13"/>
      <c r="K38" s="14"/>
      <c r="L38" s="14"/>
      <c r="M38" s="14"/>
      <c r="N38" s="15"/>
      <c r="O38" s="1"/>
      <c r="P38" s="22"/>
      <c r="Q38" s="17"/>
      <c r="R38" s="18"/>
      <c r="S38" s="18"/>
      <c r="T38" s="18"/>
      <c r="U38" s="18"/>
      <c r="V38" s="14"/>
      <c r="W38" s="14"/>
      <c r="X38" s="14"/>
      <c r="Y38" s="20">
        <f>+Y37</f>
        <v>780</v>
      </c>
      <c r="Z38" s="21"/>
    </row>
    <row r="39" spans="2:26" ht="15" thickBot="1">
      <c r="B39" s="21"/>
      <c r="C39" s="26"/>
      <c r="D39" s="27"/>
      <c r="E39" s="27"/>
      <c r="F39" s="26"/>
      <c r="G39" s="26"/>
      <c r="H39" s="1"/>
      <c r="I39" s="26"/>
      <c r="J39" s="28"/>
      <c r="K39" s="26"/>
      <c r="L39" s="26"/>
      <c r="M39" s="26"/>
      <c r="N39" s="29"/>
      <c r="O39" s="1"/>
      <c r="P39" s="29"/>
      <c r="Q39" s="29"/>
      <c r="R39" s="29"/>
      <c r="S39" s="29"/>
      <c r="T39" s="29"/>
      <c r="U39" s="29"/>
      <c r="V39" s="26"/>
      <c r="W39" s="26"/>
      <c r="X39" s="26"/>
      <c r="Y39" s="26"/>
      <c r="Z39" s="21"/>
    </row>
    <row r="40" spans="2:26" ht="15" thickBot="1">
      <c r="B40" s="7">
        <v>2019</v>
      </c>
      <c r="C40" s="49" t="s">
        <v>33</v>
      </c>
      <c r="D40" s="9"/>
      <c r="E40" s="9" t="s">
        <v>22</v>
      </c>
      <c r="F40" s="10"/>
      <c r="G40" s="11"/>
      <c r="H40" s="1"/>
      <c r="I40" s="12"/>
      <c r="J40" s="13"/>
      <c r="K40" s="14"/>
      <c r="L40" s="14"/>
      <c r="M40" s="14"/>
      <c r="N40" s="15"/>
      <c r="O40" s="1"/>
      <c r="P40" s="22"/>
      <c r="Q40" s="17"/>
      <c r="R40" s="18"/>
      <c r="S40" s="18"/>
      <c r="T40" s="18"/>
      <c r="U40" s="18"/>
      <c r="V40" s="14"/>
      <c r="W40" s="14"/>
      <c r="X40" s="14"/>
      <c r="Y40" s="20">
        <f>+Y38</f>
        <v>780</v>
      </c>
      <c r="Z40" s="21"/>
    </row>
    <row r="41" spans="2:26" ht="15" thickBot="1">
      <c r="B41" s="7">
        <v>2019</v>
      </c>
      <c r="C41" s="8" t="s">
        <v>61</v>
      </c>
      <c r="D41" s="37">
        <v>43630</v>
      </c>
      <c r="E41" s="37" t="s">
        <v>25</v>
      </c>
      <c r="F41" s="38" t="s">
        <v>47</v>
      </c>
      <c r="G41" s="11" t="s">
        <v>48</v>
      </c>
      <c r="H41" s="1"/>
      <c r="I41" s="39">
        <f>+Y40</f>
        <v>780</v>
      </c>
      <c r="J41" s="40">
        <v>3</v>
      </c>
      <c r="K41" s="14">
        <f>+J41*4*20</f>
        <v>240</v>
      </c>
      <c r="L41" s="41">
        <f>+K41+I41</f>
        <v>1020</v>
      </c>
      <c r="M41" s="14">
        <f t="shared" ref="M41:M43" si="15">+L41/4</f>
        <v>255</v>
      </c>
      <c r="N41" s="15">
        <v>-19</v>
      </c>
      <c r="O41" s="1"/>
      <c r="P41" s="34">
        <f>+'[1]#19'!Z15</f>
        <v>-16</v>
      </c>
      <c r="Q41" s="53">
        <f>+'[1]#19'!Z21</f>
        <v>-16</v>
      </c>
      <c r="R41" s="42">
        <f>+'[1]#19'!Z27</f>
        <v>-13</v>
      </c>
      <c r="S41" s="42"/>
      <c r="T41" s="42"/>
      <c r="U41" s="36" t="s">
        <v>38</v>
      </c>
      <c r="V41" s="41">
        <f>IF(COUNTIF(P41:R41,MIN(P41:R41))&gt;1,0,IF(MIN(P41:R41)&lt;N41,L41,75%*K41))</f>
        <v>0</v>
      </c>
      <c r="W41" s="14">
        <f t="shared" ref="W41:W43" si="16">+V41/4</f>
        <v>0</v>
      </c>
      <c r="X41" s="14">
        <f>+K41-V41</f>
        <v>240</v>
      </c>
      <c r="Y41" s="43">
        <f>+L41-V41</f>
        <v>1020</v>
      </c>
      <c r="Z41" s="21"/>
    </row>
    <row r="42" spans="2:26" ht="15" thickBot="1">
      <c r="B42" s="7">
        <v>2019</v>
      </c>
      <c r="C42" s="25" t="s">
        <v>62</v>
      </c>
      <c r="D42" s="37">
        <v>43685</v>
      </c>
      <c r="E42" s="37" t="s">
        <v>27</v>
      </c>
      <c r="F42" s="38" t="s">
        <v>58</v>
      </c>
      <c r="G42" s="11" t="s">
        <v>59</v>
      </c>
      <c r="H42" s="1"/>
      <c r="I42" s="39">
        <f>+Y41</f>
        <v>1020</v>
      </c>
      <c r="J42" s="40">
        <v>2</v>
      </c>
      <c r="K42" s="14">
        <f>+J42*4*20</f>
        <v>160</v>
      </c>
      <c r="L42" s="41">
        <f>+K42+I42</f>
        <v>1180</v>
      </c>
      <c r="M42" s="14">
        <f t="shared" si="15"/>
        <v>295</v>
      </c>
      <c r="N42" s="15">
        <f>MIN(N41:R41)</f>
        <v>-19</v>
      </c>
      <c r="O42" s="1"/>
      <c r="P42" s="34">
        <f>+'[1]#20'!Z15</f>
        <v>-13</v>
      </c>
      <c r="Q42" s="53">
        <f>+'[1]#20'!Z21</f>
        <v>-13</v>
      </c>
      <c r="R42" s="42"/>
      <c r="S42" s="42"/>
      <c r="T42" s="42"/>
      <c r="U42" s="36" t="s">
        <v>38</v>
      </c>
      <c r="V42" s="41">
        <f>IF(COUNTIF(P42:R42,MIN(P42:R42))&gt;1,0,IF(MIN(P42:R42)&lt;N42,L42,75%*K42))</f>
        <v>0</v>
      </c>
      <c r="W42" s="14">
        <f t="shared" si="16"/>
        <v>0</v>
      </c>
      <c r="X42" s="14">
        <f>+K42-V42</f>
        <v>160</v>
      </c>
      <c r="Y42" s="43">
        <f>+L42-V42</f>
        <v>1180</v>
      </c>
      <c r="Z42" s="21"/>
    </row>
    <row r="43" spans="2:26" ht="15" thickBot="1">
      <c r="B43" s="7">
        <v>2019</v>
      </c>
      <c r="C43" s="25" t="s">
        <v>63</v>
      </c>
      <c r="D43" s="9">
        <v>43742</v>
      </c>
      <c r="E43" s="9" t="s">
        <v>30</v>
      </c>
      <c r="F43" s="10" t="s">
        <v>47</v>
      </c>
      <c r="G43" s="11" t="s">
        <v>48</v>
      </c>
      <c r="H43" s="1"/>
      <c r="I43" s="12">
        <f>+Y42</f>
        <v>1180</v>
      </c>
      <c r="J43" s="13">
        <v>2</v>
      </c>
      <c r="K43" s="14">
        <f>+J43*4*20</f>
        <v>160</v>
      </c>
      <c r="L43" s="14">
        <f>+K43+I43</f>
        <v>1340</v>
      </c>
      <c r="M43" s="14">
        <f t="shared" si="15"/>
        <v>335</v>
      </c>
      <c r="N43" s="15">
        <f>MIN(N42:R42)</f>
        <v>-19</v>
      </c>
      <c r="O43" s="1"/>
      <c r="P43" s="16">
        <f>+'[1]#21'!Z15</f>
        <v>-15</v>
      </c>
      <c r="Q43" s="17">
        <f>+'[1]#21'!Z21</f>
        <v>-11</v>
      </c>
      <c r="R43" s="17"/>
      <c r="S43" s="17"/>
      <c r="T43" s="17"/>
      <c r="U43" s="19" t="s">
        <v>23</v>
      </c>
      <c r="V43" s="14">
        <f>IF(COUNTIF(P43:R43,MIN(P43:R43))&gt;1,0,IF(MIN(P43:R43)&lt;N43,L43,75%*K43))</f>
        <v>120</v>
      </c>
      <c r="W43" s="14">
        <f t="shared" si="16"/>
        <v>30</v>
      </c>
      <c r="X43" s="14">
        <f>+K43-V43</f>
        <v>40</v>
      </c>
      <c r="Y43" s="20">
        <f>+L43-V43</f>
        <v>1220</v>
      </c>
      <c r="Z43" s="21"/>
    </row>
    <row r="44" spans="2:26" ht="15" thickBot="1">
      <c r="B44" s="21"/>
      <c r="C44" s="26"/>
      <c r="D44" s="27"/>
      <c r="E44" s="27"/>
      <c r="F44" s="26"/>
      <c r="G44" s="26"/>
      <c r="H44" s="1"/>
      <c r="I44" s="26"/>
      <c r="J44" s="28"/>
      <c r="K44" s="26"/>
      <c r="L44" s="26"/>
      <c r="M44" s="26"/>
      <c r="N44" s="29"/>
      <c r="O44" s="1"/>
      <c r="P44" s="29"/>
      <c r="Q44" s="29"/>
      <c r="R44" s="29"/>
      <c r="S44" s="29"/>
      <c r="T44" s="29"/>
      <c r="U44" s="29"/>
      <c r="V44" s="26"/>
      <c r="W44" s="26"/>
      <c r="X44" s="26"/>
      <c r="Y44" s="26"/>
      <c r="Z44" s="21"/>
    </row>
    <row r="45" spans="2:26" ht="15" thickBot="1">
      <c r="B45" s="7">
        <v>2020</v>
      </c>
      <c r="C45" s="8" t="s">
        <v>64</v>
      </c>
      <c r="D45" s="9">
        <v>44036</v>
      </c>
      <c r="E45" s="9" t="s">
        <v>25</v>
      </c>
      <c r="F45" s="10" t="s">
        <v>47</v>
      </c>
      <c r="G45" s="11" t="s">
        <v>48</v>
      </c>
      <c r="H45" s="1"/>
      <c r="I45" s="12">
        <f>+Y43</f>
        <v>1220</v>
      </c>
      <c r="J45" s="13">
        <v>3</v>
      </c>
      <c r="K45" s="14">
        <f>+J45*4*20</f>
        <v>240</v>
      </c>
      <c r="L45" s="14">
        <f>+K45+I45</f>
        <v>1460</v>
      </c>
      <c r="M45" s="14">
        <f t="shared" ref="M45" si="17">+L45/4</f>
        <v>365</v>
      </c>
      <c r="N45" s="15">
        <f>MIN(N43:R43)</f>
        <v>-19</v>
      </c>
      <c r="O45" s="1"/>
      <c r="P45" s="22">
        <f>+'[1]#22'!Z15</f>
        <v>-16</v>
      </c>
      <c r="Q45" s="17">
        <f>+'[1]#22'!Z21</f>
        <v>-11</v>
      </c>
      <c r="R45" s="23">
        <f>+'[1]#22'!Z27</f>
        <v>-20</v>
      </c>
      <c r="S45" s="17"/>
      <c r="T45" s="17"/>
      <c r="U45" s="24" t="s">
        <v>28</v>
      </c>
      <c r="V45" s="14">
        <f>IF(COUNTIF(P45:R45,MIN(P45:R45))&gt;1,0,IF(MIN(P45:R45)&lt;N45,L45,75%*K45))</f>
        <v>1460</v>
      </c>
      <c r="W45" s="14">
        <f t="shared" ref="W45" si="18">+V45/4</f>
        <v>365</v>
      </c>
      <c r="X45" s="14">
        <v>0</v>
      </c>
      <c r="Y45" s="20">
        <f>+L45-V45</f>
        <v>0</v>
      </c>
      <c r="Z45" s="21"/>
    </row>
    <row r="46" spans="2:26" ht="15" thickBot="1">
      <c r="B46" s="7">
        <v>2020</v>
      </c>
      <c r="C46" s="8" t="s">
        <v>65</v>
      </c>
      <c r="D46" s="37"/>
      <c r="E46" s="37" t="s">
        <v>27</v>
      </c>
      <c r="F46" s="38"/>
      <c r="G46" s="11"/>
      <c r="H46" s="1"/>
      <c r="I46" s="39"/>
      <c r="J46" s="40"/>
      <c r="K46" s="41"/>
      <c r="L46" s="41"/>
      <c r="M46" s="41"/>
      <c r="N46" s="15"/>
      <c r="O46" s="1"/>
      <c r="P46" s="22"/>
      <c r="Q46" s="42"/>
      <c r="R46" s="42"/>
      <c r="S46" s="42"/>
      <c r="T46" s="42"/>
      <c r="U46" s="42"/>
      <c r="V46" s="41"/>
      <c r="W46" s="41"/>
      <c r="X46" s="41"/>
      <c r="Y46" s="43">
        <f>+Y45</f>
        <v>0</v>
      </c>
      <c r="Z46" s="21"/>
    </row>
    <row r="47" spans="2:26" ht="15" thickBot="1">
      <c r="B47" s="7">
        <v>2020</v>
      </c>
      <c r="C47" s="25" t="s">
        <v>65</v>
      </c>
      <c r="D47" s="37"/>
      <c r="E47" s="37" t="s">
        <v>22</v>
      </c>
      <c r="F47" s="38"/>
      <c r="G47" s="11"/>
      <c r="H47" s="1"/>
      <c r="I47" s="39"/>
      <c r="J47" s="40"/>
      <c r="K47" s="41"/>
      <c r="L47" s="41"/>
      <c r="M47" s="41"/>
      <c r="N47" s="15"/>
      <c r="O47" s="1"/>
      <c r="P47" s="22"/>
      <c r="Q47" s="42"/>
      <c r="R47" s="42"/>
      <c r="S47" s="42"/>
      <c r="T47" s="42"/>
      <c r="U47" s="42"/>
      <c r="V47" s="41"/>
      <c r="W47" s="41"/>
      <c r="X47" s="41"/>
      <c r="Y47" s="43">
        <f>+Y46</f>
        <v>0</v>
      </c>
      <c r="Z47" s="21"/>
    </row>
    <row r="48" spans="2:26" ht="15" thickBot="1">
      <c r="B48" s="7">
        <v>2020</v>
      </c>
      <c r="C48" s="25" t="s">
        <v>29</v>
      </c>
      <c r="D48" s="9"/>
      <c r="E48" s="9" t="s">
        <v>30</v>
      </c>
      <c r="F48" s="10"/>
      <c r="G48" s="11"/>
      <c r="H48" s="1"/>
      <c r="I48" s="12"/>
      <c r="J48" s="13"/>
      <c r="K48" s="14"/>
      <c r="L48" s="14"/>
      <c r="M48" s="14"/>
      <c r="N48" s="15"/>
      <c r="O48" s="1"/>
      <c r="P48" s="22"/>
      <c r="Q48" s="17"/>
      <c r="R48" s="18"/>
      <c r="S48" s="18"/>
      <c r="T48" s="18"/>
      <c r="U48" s="18"/>
      <c r="V48" s="14"/>
      <c r="W48" s="14"/>
      <c r="X48" s="14"/>
      <c r="Y48" s="20">
        <f>+Y47</f>
        <v>0</v>
      </c>
      <c r="Z48" s="21"/>
    </row>
    <row r="49" spans="2:26" ht="15" thickBot="1">
      <c r="B49" s="21"/>
      <c r="C49" s="26"/>
      <c r="D49" s="27"/>
      <c r="E49" s="27"/>
      <c r="F49" s="26"/>
      <c r="G49" s="26"/>
      <c r="H49" s="1"/>
      <c r="I49" s="26"/>
      <c r="J49" s="28"/>
      <c r="K49" s="26"/>
      <c r="L49" s="26"/>
      <c r="M49" s="26"/>
      <c r="N49" s="29"/>
      <c r="O49" s="1"/>
      <c r="P49" s="29"/>
      <c r="Q49" s="29"/>
      <c r="R49" s="29"/>
      <c r="S49" s="29"/>
      <c r="T49" s="29"/>
      <c r="U49" s="29"/>
      <c r="V49" s="26"/>
      <c r="W49" s="26"/>
      <c r="X49" s="26"/>
      <c r="Y49" s="26"/>
      <c r="Z49" s="21"/>
    </row>
    <row r="50" spans="2:26" ht="15" thickBot="1">
      <c r="B50" s="7">
        <v>2021</v>
      </c>
      <c r="C50" s="8" t="s">
        <v>66</v>
      </c>
      <c r="D50" s="9">
        <v>44351</v>
      </c>
      <c r="E50" s="9" t="s">
        <v>25</v>
      </c>
      <c r="F50" s="10" t="s">
        <v>67</v>
      </c>
      <c r="G50" s="11" t="s">
        <v>68</v>
      </c>
      <c r="H50" s="1"/>
      <c r="I50" s="12">
        <f>+Y48</f>
        <v>0</v>
      </c>
      <c r="J50" s="13">
        <v>2</v>
      </c>
      <c r="K50" s="14">
        <f>+J50*4*40</f>
        <v>320</v>
      </c>
      <c r="L50" s="14">
        <f>+K50+I50</f>
        <v>320</v>
      </c>
      <c r="M50" s="14">
        <f t="shared" ref="M50:M53" si="19">+L50/4</f>
        <v>80</v>
      </c>
      <c r="N50" s="15">
        <f>MIN(N45:R45)</f>
        <v>-20</v>
      </c>
      <c r="O50" s="1"/>
      <c r="P50" s="34">
        <f>+'[1]#23'!Z15</f>
        <v>-16</v>
      </c>
      <c r="Q50" s="35">
        <f>+'[1]#23'!Z21</f>
        <v>-16</v>
      </c>
      <c r="R50" s="18"/>
      <c r="S50" s="17"/>
      <c r="T50" s="17"/>
      <c r="U50" s="36" t="s">
        <v>38</v>
      </c>
      <c r="V50" s="14">
        <f>IF(COUNTIF(P50:R50,MIN(P50:R50))&gt;1,0,IF(MIN(P50:R50)&lt;N50,L50,87.5%*K50))</f>
        <v>0</v>
      </c>
      <c r="W50" s="14">
        <f t="shared" ref="W50:W53" si="20">+V50/4</f>
        <v>0</v>
      </c>
      <c r="X50" s="14">
        <f>+K50-V50</f>
        <v>320</v>
      </c>
      <c r="Y50" s="20">
        <f>+L50-V50</f>
        <v>320</v>
      </c>
      <c r="Z50" s="21"/>
    </row>
    <row r="51" spans="2:26" ht="15" thickBot="1">
      <c r="B51" s="7">
        <v>2021</v>
      </c>
      <c r="C51" s="8" t="s">
        <v>33</v>
      </c>
      <c r="D51" s="37"/>
      <c r="E51" s="37" t="s">
        <v>22</v>
      </c>
      <c r="F51" s="38"/>
      <c r="G51" s="11"/>
      <c r="H51" s="1"/>
      <c r="I51" s="39"/>
      <c r="J51" s="40"/>
      <c r="K51" s="14"/>
      <c r="L51" s="41"/>
      <c r="M51" s="41"/>
      <c r="N51" s="15"/>
      <c r="O51" s="1"/>
      <c r="P51" s="22"/>
      <c r="Q51" s="42"/>
      <c r="R51" s="42"/>
      <c r="S51" s="42"/>
      <c r="T51" s="42"/>
      <c r="U51" s="42"/>
      <c r="V51" s="41"/>
      <c r="W51" s="41"/>
      <c r="X51" s="41"/>
      <c r="Y51" s="43">
        <f>+Y50</f>
        <v>320</v>
      </c>
      <c r="Z51" s="21"/>
    </row>
    <row r="52" spans="2:26" ht="15" thickBot="1">
      <c r="B52" s="7">
        <v>2021</v>
      </c>
      <c r="C52" s="25" t="s">
        <v>69</v>
      </c>
      <c r="D52" s="37">
        <v>44427</v>
      </c>
      <c r="E52" s="37" t="s">
        <v>27</v>
      </c>
      <c r="F52" s="38" t="s">
        <v>47</v>
      </c>
      <c r="G52" s="11" t="s">
        <v>48</v>
      </c>
      <c r="H52" s="1"/>
      <c r="I52" s="39">
        <f>+Y51</f>
        <v>320</v>
      </c>
      <c r="J52" s="40">
        <v>3</v>
      </c>
      <c r="K52" s="14">
        <f>+J52*4*40</f>
        <v>480</v>
      </c>
      <c r="L52" s="41">
        <f>+K52+I52</f>
        <v>800</v>
      </c>
      <c r="M52" s="14">
        <f t="shared" si="19"/>
        <v>200</v>
      </c>
      <c r="N52" s="15">
        <f>MIN(N50:R50)</f>
        <v>-20</v>
      </c>
      <c r="O52" s="1"/>
      <c r="P52" s="22">
        <f>+'[1]#24'!Z15</f>
        <v>-17</v>
      </c>
      <c r="Q52" s="55">
        <f>+'[1]#24'!Z21</f>
        <v>-19</v>
      </c>
      <c r="R52" s="42">
        <f>+'[1]#24'!Z27</f>
        <v>-18</v>
      </c>
      <c r="S52" s="42"/>
      <c r="T52" s="42"/>
      <c r="U52" s="19" t="s">
        <v>23</v>
      </c>
      <c r="V52" s="41">
        <f>IF(COUNTIF(P52:R52,MIN(P52:R52))&gt;1,0,IF(MIN(P52:R52)&lt;N52,L52,87.5%*K52))</f>
        <v>420</v>
      </c>
      <c r="W52" s="14">
        <f t="shared" si="20"/>
        <v>105</v>
      </c>
      <c r="X52" s="14">
        <f>+K52-V52</f>
        <v>60</v>
      </c>
      <c r="Y52" s="43">
        <f>+L52-V52</f>
        <v>380</v>
      </c>
      <c r="Z52" s="21"/>
    </row>
    <row r="53" spans="2:26" ht="15" thickBot="1">
      <c r="B53" s="7">
        <v>2021</v>
      </c>
      <c r="C53" s="25" t="s">
        <v>70</v>
      </c>
      <c r="D53" s="9">
        <v>44476</v>
      </c>
      <c r="E53" s="9" t="s">
        <v>30</v>
      </c>
      <c r="F53" s="10" t="s">
        <v>47</v>
      </c>
      <c r="G53" s="11" t="s">
        <v>48</v>
      </c>
      <c r="H53" s="1"/>
      <c r="I53" s="12">
        <f>+Y52</f>
        <v>380</v>
      </c>
      <c r="J53" s="13">
        <v>2</v>
      </c>
      <c r="K53" s="14">
        <f>+J53*4*40</f>
        <v>320</v>
      </c>
      <c r="L53" s="14">
        <f>+K53+I53</f>
        <v>700</v>
      </c>
      <c r="M53" s="14">
        <f t="shared" si="19"/>
        <v>175</v>
      </c>
      <c r="N53" s="15">
        <f>MIN(N52:R52)</f>
        <v>-20</v>
      </c>
      <c r="O53" s="1"/>
      <c r="P53" s="16">
        <f>+'[1]#25'!Z15</f>
        <v>-16</v>
      </c>
      <c r="Q53" s="17">
        <f>+'[1]#25'!Z21</f>
        <v>-15</v>
      </c>
      <c r="R53" s="17"/>
      <c r="S53" s="17"/>
      <c r="T53" s="17"/>
      <c r="U53" s="19" t="s">
        <v>23</v>
      </c>
      <c r="V53" s="14">
        <f>IF(COUNTIF(P53:R53,MIN(P53:R53))&gt;1,0,IF(MIN(P53:R53)&lt;N53,L53,87.5%*K53))</f>
        <v>280</v>
      </c>
      <c r="W53" s="14">
        <f t="shared" si="20"/>
        <v>70</v>
      </c>
      <c r="X53" s="14">
        <f>+K53-V53</f>
        <v>40</v>
      </c>
      <c r="Y53" s="20">
        <f>+L53-V53</f>
        <v>420</v>
      </c>
      <c r="Z53" s="21"/>
    </row>
    <row r="54" spans="2:26" ht="15" thickBot="1">
      <c r="B54" s="21"/>
      <c r="C54" s="26"/>
      <c r="D54" s="27"/>
      <c r="E54" s="27"/>
      <c r="F54" s="26"/>
      <c r="G54" s="26"/>
      <c r="H54" s="1"/>
      <c r="I54" s="26"/>
      <c r="J54" s="28"/>
      <c r="K54" s="26"/>
      <c r="L54" s="26"/>
      <c r="M54" s="26"/>
      <c r="N54" s="29"/>
      <c r="O54" s="1"/>
      <c r="P54" s="29"/>
      <c r="Q54" s="29"/>
      <c r="R54" s="29"/>
      <c r="S54" s="29"/>
      <c r="T54" s="29"/>
      <c r="U54" s="29"/>
      <c r="V54" s="26"/>
      <c r="W54" s="26"/>
      <c r="X54" s="26"/>
      <c r="Y54" s="26"/>
      <c r="Z54" s="21"/>
    </row>
    <row r="55" spans="2:26" ht="15" thickBot="1">
      <c r="B55" s="7">
        <v>2022</v>
      </c>
      <c r="C55" s="25" t="s">
        <v>71</v>
      </c>
      <c r="D55" s="9">
        <v>44683</v>
      </c>
      <c r="E55" s="9" t="s">
        <v>22</v>
      </c>
      <c r="F55" s="10" t="s">
        <v>72</v>
      </c>
      <c r="G55" s="11" t="s">
        <v>73</v>
      </c>
      <c r="H55" s="1"/>
      <c r="I55" s="12">
        <f>+Y53</f>
        <v>420</v>
      </c>
      <c r="J55" s="13">
        <v>3</v>
      </c>
      <c r="K55" s="14">
        <f>+J55*4*40</f>
        <v>480</v>
      </c>
      <c r="L55" s="14">
        <f>+K55+I55</f>
        <v>900</v>
      </c>
      <c r="M55" s="14">
        <f t="shared" ref="M55:M56" si="21">+L55/4</f>
        <v>225</v>
      </c>
      <c r="N55" s="15">
        <f>MIN(N53:R53)</f>
        <v>-20</v>
      </c>
      <c r="O55" s="1"/>
      <c r="P55" s="16">
        <f>+'[1]#26'!Z15</f>
        <v>-18</v>
      </c>
      <c r="Q55" s="17">
        <f>+'[1]#26'!Z21</f>
        <v>-11</v>
      </c>
      <c r="R55" s="17">
        <f>+'[1]#26'!Z27</f>
        <v>-16</v>
      </c>
      <c r="S55" s="17"/>
      <c r="T55" s="17"/>
      <c r="U55" s="19" t="s">
        <v>23</v>
      </c>
      <c r="V55" s="41">
        <f>IF(COUNTIF(P55:R55,MIN(P55:R55))&gt;1,0,IF(MIN(P55:R55)&lt;N55,L55,87.5%*K55))</f>
        <v>420</v>
      </c>
      <c r="W55" s="14">
        <f t="shared" ref="W55:W56" si="22">+V55/4</f>
        <v>105</v>
      </c>
      <c r="X55" s="14">
        <f>+K55-V55</f>
        <v>60</v>
      </c>
      <c r="Y55" s="43">
        <f>+L55-V55</f>
        <v>480</v>
      </c>
      <c r="Z55" s="21"/>
    </row>
    <row r="56" spans="2:26" ht="15" thickBot="1">
      <c r="B56" s="7">
        <v>2022</v>
      </c>
      <c r="C56" s="25" t="s">
        <v>74</v>
      </c>
      <c r="D56" s="9">
        <v>44722</v>
      </c>
      <c r="E56" s="9" t="s">
        <v>25</v>
      </c>
      <c r="F56" s="10" t="s">
        <v>47</v>
      </c>
      <c r="G56" s="11" t="s">
        <v>48</v>
      </c>
      <c r="H56" s="1"/>
      <c r="I56" s="12">
        <f>Y55</f>
        <v>480</v>
      </c>
      <c r="J56" s="13">
        <v>2</v>
      </c>
      <c r="K56" s="14">
        <f>+J56*4*40</f>
        <v>320</v>
      </c>
      <c r="L56" s="14">
        <f>+K56+I56</f>
        <v>800</v>
      </c>
      <c r="M56" s="14">
        <f t="shared" si="21"/>
        <v>200</v>
      </c>
      <c r="N56" s="15">
        <f>MIN(N55:R55)</f>
        <v>-20</v>
      </c>
      <c r="O56" s="1"/>
      <c r="P56" s="16">
        <f>+'[1]#27'!Z15</f>
        <v>-15</v>
      </c>
      <c r="Q56" s="17">
        <f>+'[1]#27'!Z21</f>
        <v>-12</v>
      </c>
      <c r="R56" s="17"/>
      <c r="S56" s="17"/>
      <c r="T56" s="17"/>
      <c r="U56" s="19" t="s">
        <v>23</v>
      </c>
      <c r="V56" s="41">
        <f>IF(COUNTIF(P56:R56,MIN(P56:R56))&gt;1,0,IF(MIN(P56:R56)&lt;N56,L56,87.5%*K56))</f>
        <v>280</v>
      </c>
      <c r="W56" s="14">
        <f t="shared" si="22"/>
        <v>70</v>
      </c>
      <c r="X56" s="14">
        <f>+K56-V56</f>
        <v>40</v>
      </c>
      <c r="Y56" s="43">
        <f>+L56-V56</f>
        <v>520</v>
      </c>
      <c r="Z56" s="21"/>
    </row>
    <row r="57" spans="2:26" ht="15" thickBot="1">
      <c r="B57" s="7">
        <v>2022</v>
      </c>
      <c r="C57" s="8" t="s">
        <v>29</v>
      </c>
      <c r="D57" s="37"/>
      <c r="E57" s="37" t="s">
        <v>27</v>
      </c>
      <c r="F57" s="38"/>
      <c r="G57" s="11"/>
      <c r="H57" s="1"/>
      <c r="I57" s="39"/>
      <c r="J57" s="40"/>
      <c r="K57" s="14"/>
      <c r="L57" s="41"/>
      <c r="M57" s="41"/>
      <c r="N57" s="15"/>
      <c r="O57" s="1"/>
      <c r="P57" s="22"/>
      <c r="Q57" s="42"/>
      <c r="R57" s="42"/>
      <c r="S57" s="42"/>
      <c r="T57" s="42"/>
      <c r="U57" s="42"/>
      <c r="V57" s="41"/>
      <c r="W57" s="41"/>
      <c r="X57" s="41"/>
      <c r="Y57" s="43">
        <f>+Y56</f>
        <v>520</v>
      </c>
      <c r="Z57" s="21"/>
    </row>
    <row r="58" spans="2:26" ht="15" thickBot="1">
      <c r="B58" s="7">
        <v>2022</v>
      </c>
      <c r="C58" s="25" t="s">
        <v>75</v>
      </c>
      <c r="D58" s="9">
        <v>44835</v>
      </c>
      <c r="E58" s="9" t="s">
        <v>30</v>
      </c>
      <c r="F58" s="10" t="s">
        <v>58</v>
      </c>
      <c r="G58" s="11" t="s">
        <v>59</v>
      </c>
      <c r="H58" s="1"/>
      <c r="I58" s="12">
        <f>Y57</f>
        <v>520</v>
      </c>
      <c r="J58" s="13">
        <v>2</v>
      </c>
      <c r="K58" s="14">
        <f>+J58*4*40</f>
        <v>320</v>
      </c>
      <c r="L58" s="14">
        <f>+K58+I58</f>
        <v>840</v>
      </c>
      <c r="M58" s="14">
        <f>+L58/4</f>
        <v>210</v>
      </c>
      <c r="N58" s="15">
        <f>MIN(N56:R56)</f>
        <v>-20</v>
      </c>
      <c r="O58" s="1"/>
      <c r="P58" s="16">
        <f>+'[1]#28'!$Z$15</f>
        <v>-14</v>
      </c>
      <c r="Q58" s="17">
        <f>+'[1]#28'!$Z$21</f>
        <v>-12</v>
      </c>
      <c r="R58" s="17"/>
      <c r="S58" s="17"/>
      <c r="T58" s="17"/>
      <c r="U58" s="19" t="s">
        <v>23</v>
      </c>
      <c r="V58" s="14">
        <f>IF(COUNTIF(P58:R58,MIN(P58:R58))&gt;1,0,IF(MIN(P58:R58)&lt;N58,L58,87.5%*K58))</f>
        <v>280</v>
      </c>
      <c r="W58" s="14">
        <f>+V58/4</f>
        <v>70</v>
      </c>
      <c r="X58" s="14">
        <f>+K58-V58</f>
        <v>40</v>
      </c>
      <c r="Y58" s="20">
        <f>+L58-V58</f>
        <v>560</v>
      </c>
      <c r="Z58" s="21"/>
    </row>
    <row r="59" spans="2:26" ht="15" thickBot="1">
      <c r="B59" s="21"/>
      <c r="C59" s="26"/>
      <c r="D59" s="27"/>
      <c r="E59" s="27"/>
      <c r="F59" s="26"/>
      <c r="G59" s="26"/>
      <c r="H59" s="1"/>
      <c r="I59" s="26"/>
      <c r="J59" s="28"/>
      <c r="K59" s="26"/>
      <c r="L59" s="26"/>
      <c r="M59" s="26"/>
      <c r="N59" s="29"/>
      <c r="O59" s="1"/>
      <c r="P59" s="29"/>
      <c r="Q59" s="29"/>
      <c r="R59" s="29"/>
      <c r="S59" s="29"/>
      <c r="T59" s="29"/>
      <c r="U59" s="29"/>
      <c r="V59" s="26"/>
      <c r="W59" s="26"/>
      <c r="X59" s="26"/>
      <c r="Y59" s="26"/>
      <c r="Z59" s="21"/>
    </row>
    <row r="60" spans="2:26" ht="15" thickBot="1">
      <c r="B60" s="7">
        <v>2023</v>
      </c>
      <c r="C60" s="8" t="s">
        <v>33</v>
      </c>
      <c r="D60" s="37"/>
      <c r="E60" s="37" t="s">
        <v>22</v>
      </c>
      <c r="F60" s="38"/>
      <c r="G60" s="11"/>
      <c r="H60" s="1"/>
      <c r="I60" s="39"/>
      <c r="J60" s="40"/>
      <c r="K60" s="14"/>
      <c r="L60" s="41"/>
      <c r="M60" s="41"/>
      <c r="N60" s="15"/>
      <c r="O60" s="1"/>
      <c r="P60" s="22"/>
      <c r="Q60" s="42"/>
      <c r="R60" s="42"/>
      <c r="S60" s="42"/>
      <c r="T60" s="42"/>
      <c r="U60" s="42"/>
      <c r="V60" s="41"/>
      <c r="W60" s="41"/>
      <c r="X60" s="41"/>
      <c r="Y60" s="43">
        <f>+Y58</f>
        <v>560</v>
      </c>
      <c r="Z60" s="21"/>
    </row>
    <row r="61" spans="2:26" ht="15" thickBot="1">
      <c r="B61" s="7">
        <v>2023</v>
      </c>
      <c r="C61" s="25" t="s">
        <v>76</v>
      </c>
      <c r="D61" s="9">
        <v>45093</v>
      </c>
      <c r="E61" s="9" t="s">
        <v>25</v>
      </c>
      <c r="F61" s="10" t="s">
        <v>47</v>
      </c>
      <c r="G61" s="11" t="s">
        <v>48</v>
      </c>
      <c r="H61" s="1"/>
      <c r="I61" s="12">
        <f>Y60</f>
        <v>560</v>
      </c>
      <c r="J61" s="13">
        <v>4</v>
      </c>
      <c r="K61" s="14">
        <f>+J61*4*40</f>
        <v>640</v>
      </c>
      <c r="L61" s="14">
        <f>+K61+I61</f>
        <v>1200</v>
      </c>
      <c r="M61" s="14">
        <f>+L61/4</f>
        <v>300</v>
      </c>
      <c r="N61" s="15">
        <f>MIN(N58:S58)</f>
        <v>-20</v>
      </c>
      <c r="O61" s="1"/>
      <c r="P61" s="22">
        <f>+'[1]#29'!$Z$15</f>
        <v>-13</v>
      </c>
      <c r="Q61" s="17">
        <f>+'[1]#29'!$Z$21</f>
        <v>-10</v>
      </c>
      <c r="R61" s="17">
        <f>+'[1]#29'!$Z$27</f>
        <v>-12</v>
      </c>
      <c r="S61" s="31">
        <f>+'[1]#29'!$Z$33</f>
        <v>-14</v>
      </c>
      <c r="T61" s="17"/>
      <c r="U61" s="19" t="s">
        <v>23</v>
      </c>
      <c r="V61" s="14">
        <f>IF(COUNTIF(P61:S61,MIN(P61:S61))&gt;1,0,IF(MIN(P61:S61)&lt;N61,L61,87.5%*K61))</f>
        <v>560</v>
      </c>
      <c r="W61" s="14">
        <f>+V61/4</f>
        <v>140</v>
      </c>
      <c r="X61" s="14">
        <f>+K61-V61</f>
        <v>80</v>
      </c>
      <c r="Y61" s="20">
        <f>+L61-V61</f>
        <v>640</v>
      </c>
      <c r="Z61" s="21"/>
    </row>
    <row r="62" spans="2:26" ht="15" thickBot="1">
      <c r="B62" s="7">
        <v>2023</v>
      </c>
      <c r="C62" s="8" t="s">
        <v>29</v>
      </c>
      <c r="D62" s="37"/>
      <c r="E62" s="37" t="s">
        <v>27</v>
      </c>
      <c r="F62" s="38"/>
      <c r="G62" s="11"/>
      <c r="H62" s="1"/>
      <c r="I62" s="39"/>
      <c r="J62" s="40"/>
      <c r="K62" s="14"/>
      <c r="L62" s="41"/>
      <c r="M62" s="41"/>
      <c r="N62" s="15"/>
      <c r="O62" s="1"/>
      <c r="P62" s="22"/>
      <c r="Q62" s="42"/>
      <c r="R62" s="42"/>
      <c r="S62" s="42"/>
      <c r="T62" s="42"/>
      <c r="U62" s="42"/>
      <c r="V62" s="41"/>
      <c r="W62" s="41"/>
      <c r="X62" s="41"/>
      <c r="Y62" s="43">
        <f>+Y61</f>
        <v>640</v>
      </c>
      <c r="Z62" s="21"/>
    </row>
    <row r="63" spans="2:26" ht="15" thickBot="1">
      <c r="B63" s="7">
        <v>2023</v>
      </c>
      <c r="C63" s="25" t="s">
        <v>77</v>
      </c>
      <c r="D63" s="9">
        <v>45197</v>
      </c>
      <c r="E63" s="9" t="s">
        <v>30</v>
      </c>
      <c r="F63" s="10" t="s">
        <v>47</v>
      </c>
      <c r="G63" s="11" t="s">
        <v>48</v>
      </c>
      <c r="H63" s="1"/>
      <c r="I63" s="12">
        <f>Y62</f>
        <v>640</v>
      </c>
      <c r="J63" s="13">
        <v>2</v>
      </c>
      <c r="K63" s="14">
        <f>+J63*4*40</f>
        <v>320</v>
      </c>
      <c r="L63" s="14">
        <f>+K63+I63</f>
        <v>960</v>
      </c>
      <c r="M63" s="14">
        <f>+L63/4</f>
        <v>240</v>
      </c>
      <c r="N63" s="15">
        <f>MIN(N61:R61)</f>
        <v>-20</v>
      </c>
      <c r="O63" s="1"/>
      <c r="P63" s="22">
        <f>+'[1]#30'!Z15</f>
        <v>-15</v>
      </c>
      <c r="Q63" s="31">
        <f>+'[1]#30'!Z21</f>
        <v>-19</v>
      </c>
      <c r="R63" s="17"/>
      <c r="S63" s="17"/>
      <c r="T63" s="17"/>
      <c r="U63" s="19" t="s">
        <v>23</v>
      </c>
      <c r="V63" s="14">
        <f>IF(COUNTIF(P63:S63,MIN(P63:S63))&gt;1,0,IF(MIN(P63:S63)&lt;N63,L63,87.5%*K63))</f>
        <v>280</v>
      </c>
      <c r="W63" s="14">
        <f>+V63/4</f>
        <v>70</v>
      </c>
      <c r="X63" s="14">
        <f>+K63-V63</f>
        <v>40</v>
      </c>
      <c r="Y63" s="20">
        <f>+L63-V63</f>
        <v>680</v>
      </c>
      <c r="Z63" s="21"/>
    </row>
    <row r="64" spans="2:26" ht="15" thickBot="1">
      <c r="B64" s="21"/>
      <c r="C64" s="26"/>
      <c r="D64" s="27"/>
      <c r="E64" s="27"/>
      <c r="F64" s="26"/>
      <c r="G64" s="26"/>
      <c r="H64" s="1"/>
      <c r="I64" s="26"/>
      <c r="J64" s="28"/>
      <c r="K64" s="26"/>
      <c r="L64" s="26"/>
      <c r="M64" s="26"/>
      <c r="N64" s="29"/>
      <c r="O64" s="1"/>
      <c r="P64" s="29"/>
      <c r="Q64" s="29"/>
      <c r="R64" s="29"/>
      <c r="S64" s="29"/>
      <c r="T64" s="29"/>
      <c r="U64" s="29"/>
      <c r="V64" s="26"/>
      <c r="W64" s="26"/>
      <c r="X64" s="26"/>
      <c r="Y64" s="26"/>
      <c r="Z64" s="21"/>
    </row>
    <row r="65" spans="2:26" ht="15" thickBot="1">
      <c r="B65" s="7">
        <v>2024</v>
      </c>
      <c r="C65" s="8" t="s">
        <v>78</v>
      </c>
      <c r="D65" s="37"/>
      <c r="E65" s="37" t="s">
        <v>22</v>
      </c>
      <c r="F65" s="38"/>
      <c r="G65" s="11"/>
      <c r="H65" s="1"/>
      <c r="I65" s="39"/>
      <c r="J65" s="40"/>
      <c r="K65" s="14"/>
      <c r="L65" s="41"/>
      <c r="M65" s="41"/>
      <c r="N65" s="15"/>
      <c r="O65" s="1"/>
      <c r="P65" s="22"/>
      <c r="Q65" s="42"/>
      <c r="R65" s="42"/>
      <c r="S65" s="42"/>
      <c r="T65" s="42"/>
      <c r="U65" s="42"/>
      <c r="V65" s="41"/>
      <c r="W65" s="41"/>
      <c r="X65" s="41"/>
      <c r="Y65" s="43">
        <f>+Y63</f>
        <v>680</v>
      </c>
      <c r="Z65" s="21"/>
    </row>
    <row r="66" spans="2:26" ht="15" thickBot="1">
      <c r="B66" s="7">
        <v>2024</v>
      </c>
      <c r="C66" s="25" t="s">
        <v>79</v>
      </c>
      <c r="D66" s="9">
        <v>45470</v>
      </c>
      <c r="E66" s="9" t="s">
        <v>25</v>
      </c>
      <c r="F66" s="10" t="s">
        <v>47</v>
      </c>
      <c r="G66" s="11" t="s">
        <v>48</v>
      </c>
      <c r="H66" s="1"/>
      <c r="I66" s="12">
        <f>Y65</f>
        <v>680</v>
      </c>
      <c r="J66" s="13">
        <v>2</v>
      </c>
      <c r="K66" s="14">
        <f>+J66*4*40</f>
        <v>320</v>
      </c>
      <c r="L66" s="14">
        <f>+K66+I66</f>
        <v>1000</v>
      </c>
      <c r="M66" s="14">
        <f>+L66/4</f>
        <v>250</v>
      </c>
      <c r="N66" s="15">
        <f>MIN(N63:S63)</f>
        <v>-20</v>
      </c>
      <c r="O66" s="1"/>
      <c r="P66" s="16">
        <f>+'[1]#31'!Z15</f>
        <v>-14</v>
      </c>
      <c r="Q66" s="17">
        <f>+'[1]#31'!Z21</f>
        <v>-12</v>
      </c>
      <c r="R66" s="17"/>
      <c r="S66" s="17"/>
      <c r="T66" s="17"/>
      <c r="U66" s="19" t="s">
        <v>23</v>
      </c>
      <c r="V66" s="14">
        <f>IF(COUNTIF(P66:S66,MIN(P66:S66))&gt;1,0,IF(MIN(P66:S66)&lt;N66,L66,87.5%*K66))</f>
        <v>280</v>
      </c>
      <c r="W66" s="14">
        <f>+V66/4</f>
        <v>70</v>
      </c>
      <c r="X66" s="14">
        <f>+K66-V66</f>
        <v>40</v>
      </c>
      <c r="Y66" s="20">
        <f>+L66-V66</f>
        <v>720</v>
      </c>
      <c r="Z66" s="21"/>
    </row>
    <row r="67" spans="2:26" ht="15" thickBot="1">
      <c r="B67" s="7">
        <v>2024</v>
      </c>
      <c r="C67" s="8" t="s">
        <v>31</v>
      </c>
      <c r="D67" s="37"/>
      <c r="E67" s="37" t="s">
        <v>27</v>
      </c>
      <c r="F67" s="38"/>
      <c r="G67" s="11"/>
      <c r="H67" s="1"/>
      <c r="I67" s="39"/>
      <c r="J67" s="40"/>
      <c r="K67" s="14"/>
      <c r="L67" s="41"/>
      <c r="M67" s="41"/>
      <c r="N67" s="15"/>
      <c r="O67" s="1"/>
      <c r="P67" s="22"/>
      <c r="Q67" s="42"/>
      <c r="R67" s="42"/>
      <c r="S67" s="42"/>
      <c r="T67" s="42"/>
      <c r="U67" s="42"/>
      <c r="V67" s="41"/>
      <c r="W67" s="41"/>
      <c r="X67" s="41"/>
      <c r="Y67" s="43">
        <f>+Y66</f>
        <v>720</v>
      </c>
      <c r="Z67" s="21"/>
    </row>
    <row r="68" spans="2:26" ht="15" thickBot="1">
      <c r="B68" s="7">
        <v>2024</v>
      </c>
      <c r="C68" s="8" t="s">
        <v>31</v>
      </c>
      <c r="D68" s="9"/>
      <c r="E68" s="9" t="s">
        <v>30</v>
      </c>
      <c r="F68" s="10"/>
      <c r="G68" s="11"/>
      <c r="H68" s="1"/>
      <c r="I68" s="12"/>
      <c r="J68" s="13"/>
      <c r="K68" s="14"/>
      <c r="L68" s="14"/>
      <c r="M68" s="14"/>
      <c r="N68" s="15"/>
      <c r="O68" s="1"/>
      <c r="P68" s="22"/>
      <c r="Q68" s="17"/>
      <c r="R68" s="17"/>
      <c r="S68" s="17"/>
      <c r="T68" s="17"/>
      <c r="U68" s="17"/>
      <c r="V68" s="14"/>
      <c r="W68" s="14"/>
      <c r="X68" s="14"/>
      <c r="Y68" s="20">
        <f>+Y67</f>
        <v>720</v>
      </c>
      <c r="Z68" s="21"/>
    </row>
    <row r="69" spans="2:26" ht="15" thickBo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6" ht="15" thickBot="1">
      <c r="B70" s="7">
        <v>2025</v>
      </c>
      <c r="C70" s="8" t="s">
        <v>33</v>
      </c>
      <c r="D70" s="37"/>
      <c r="E70" s="37" t="s">
        <v>22</v>
      </c>
      <c r="F70" s="38"/>
      <c r="G70" s="11"/>
      <c r="H70" s="1"/>
      <c r="I70" s="39"/>
      <c r="J70" s="40"/>
      <c r="K70" s="14"/>
      <c r="L70" s="41"/>
      <c r="M70" s="41"/>
      <c r="N70" s="15"/>
      <c r="O70" s="1"/>
      <c r="P70" s="22"/>
      <c r="Q70" s="42"/>
      <c r="R70" s="42"/>
      <c r="S70" s="42"/>
      <c r="T70" s="42"/>
      <c r="U70" s="42"/>
      <c r="V70" s="41"/>
      <c r="W70" s="41"/>
      <c r="X70" s="41"/>
      <c r="Y70" s="43">
        <f>+Y68</f>
        <v>720</v>
      </c>
      <c r="Z70" s="21"/>
    </row>
    <row r="71" spans="2:26" ht="15" thickBot="1">
      <c r="B71" s="7">
        <v>2025</v>
      </c>
      <c r="C71" s="25" t="s">
        <v>80</v>
      </c>
      <c r="D71" s="9">
        <v>45863</v>
      </c>
      <c r="E71" s="9" t="s">
        <v>25</v>
      </c>
      <c r="F71" s="10" t="s">
        <v>47</v>
      </c>
      <c r="G71" s="11" t="s">
        <v>48</v>
      </c>
      <c r="H71" s="1"/>
      <c r="I71" s="12">
        <f>+Y70</f>
        <v>720</v>
      </c>
      <c r="J71" s="13">
        <v>3</v>
      </c>
      <c r="K71" s="14">
        <f>+J71*4*40</f>
        <v>480</v>
      </c>
      <c r="L71" s="14">
        <f>+K71+I71</f>
        <v>1200</v>
      </c>
      <c r="M71" s="14">
        <f>+L71/4</f>
        <v>300</v>
      </c>
      <c r="N71" s="15">
        <f>MIN(N66:S66)</f>
        <v>-20</v>
      </c>
      <c r="O71" s="1"/>
      <c r="P71" s="22">
        <f>+'[1]#32'!Z15</f>
        <v>-13</v>
      </c>
      <c r="Q71" s="17">
        <f>+'[1]#32'!Z21</f>
        <v>-13</v>
      </c>
      <c r="R71" s="31">
        <f>+'[1]#32'!$Z$27</f>
        <v>-15</v>
      </c>
      <c r="S71" s="17"/>
      <c r="T71" s="17"/>
      <c r="U71" s="19" t="s">
        <v>23</v>
      </c>
      <c r="V71" s="41">
        <f>IF(COUNTIF(P71:R71,MIN(P71:R71))&gt;1,0,IF(MIN(P71:R71)&lt;N71,L71,87.5%*K71))</f>
        <v>420</v>
      </c>
      <c r="W71" s="14">
        <f t="shared" ref="W71" si="23">+V71/4</f>
        <v>105</v>
      </c>
      <c r="X71" s="14">
        <f>+K71-V71</f>
        <v>60</v>
      </c>
      <c r="Y71" s="43">
        <f>+L71-V71</f>
        <v>780</v>
      </c>
      <c r="Z71" s="21"/>
    </row>
    <row r="72" spans="2:26" ht="15" thickBot="1">
      <c r="B72" s="7">
        <v>2025</v>
      </c>
      <c r="C72" s="8" t="s">
        <v>29</v>
      </c>
      <c r="D72" s="37"/>
      <c r="E72" s="37" t="s">
        <v>27</v>
      </c>
      <c r="F72" s="38"/>
      <c r="G72" s="11"/>
      <c r="H72" s="1"/>
      <c r="I72" s="39"/>
      <c r="J72" s="40"/>
      <c r="K72" s="14"/>
      <c r="L72" s="41"/>
      <c r="M72" s="41"/>
      <c r="N72" s="15"/>
      <c r="O72" s="1"/>
      <c r="P72" s="22"/>
      <c r="Q72" s="42"/>
      <c r="R72" s="42"/>
      <c r="S72" s="42"/>
      <c r="T72" s="42"/>
      <c r="U72" s="42"/>
      <c r="V72" s="41"/>
      <c r="W72" s="41"/>
      <c r="X72" s="41"/>
      <c r="Y72" s="43">
        <f>+Y71</f>
        <v>780</v>
      </c>
      <c r="Z72" s="21"/>
    </row>
    <row r="73" spans="2:26" ht="15" thickBot="1">
      <c r="B73" s="56">
        <v>2025</v>
      </c>
      <c r="C73" s="57" t="s">
        <v>81</v>
      </c>
      <c r="D73" s="58" t="s">
        <v>82</v>
      </c>
      <c r="E73" s="58" t="s">
        <v>30</v>
      </c>
      <c r="F73" s="59" t="s">
        <v>82</v>
      </c>
      <c r="G73" s="60" t="s">
        <v>82</v>
      </c>
      <c r="H73" s="1"/>
      <c r="I73" s="61">
        <f>+Y72</f>
        <v>780</v>
      </c>
      <c r="J73" s="62">
        <v>3</v>
      </c>
      <c r="K73" s="63">
        <f>+J73*4*40</f>
        <v>480</v>
      </c>
      <c r="L73" s="63">
        <f>+K73+I73</f>
        <v>1260</v>
      </c>
      <c r="M73" s="63">
        <f>+L73/4</f>
        <v>315</v>
      </c>
      <c r="N73" s="64">
        <f>MIN(N71:S71)</f>
        <v>-20</v>
      </c>
      <c r="O73" s="1"/>
      <c r="P73" s="65"/>
      <c r="Q73" s="66"/>
      <c r="R73" s="66"/>
      <c r="S73" s="66"/>
      <c r="T73" s="66"/>
      <c r="U73" s="66"/>
      <c r="V73" s="67"/>
      <c r="W73" s="67"/>
      <c r="X73" s="67" t="s">
        <v>83</v>
      </c>
      <c r="Y73" s="68">
        <f>+L73/4</f>
        <v>315</v>
      </c>
      <c r="Z73" s="21"/>
    </row>
    <row r="74" spans="2:26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69" t="s">
        <v>84</v>
      </c>
      <c r="Z7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Tilly</dc:creator>
  <cp:lastModifiedBy>Todd Tilly</cp:lastModifiedBy>
  <dcterms:created xsi:type="dcterms:W3CDTF">2025-08-20T15:35:47Z</dcterms:created>
  <dcterms:modified xsi:type="dcterms:W3CDTF">2025-08-20T15:40:46Z</dcterms:modified>
</cp:coreProperties>
</file>