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hidePivotFieldList="1" autoCompressPictures="0"/>
  <bookViews>
    <workbookView xWindow="480" yWindow="220" windowWidth="25120" windowHeight="13700" tabRatio="500"/>
  </bookViews>
  <sheets>
    <sheet name="Hoja1" sheetId="1" r:id="rId1"/>
  </sheets>
  <calcPr calcId="140000" concurrentCalc="0"/>
  <pivotCaches>
    <pivotCache cacheId="9" r:id="rId2"/>
    <pivotCache cacheId="13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4" i="1" l="1"/>
  <c r="L68" i="1"/>
  <c r="N61" i="1"/>
  <c r="N60" i="1"/>
  <c r="H44" i="1"/>
  <c r="H45" i="1"/>
  <c r="H46" i="1"/>
  <c r="H47" i="1"/>
  <c r="H48" i="1"/>
  <c r="H49" i="1"/>
  <c r="H50" i="1"/>
  <c r="H51" i="1"/>
  <c r="H52" i="1"/>
  <c r="H53" i="1"/>
  <c r="H54" i="1"/>
  <c r="H55" i="1"/>
  <c r="H43" i="1"/>
  <c r="G44" i="1"/>
  <c r="G45" i="1"/>
  <c r="G46" i="1"/>
  <c r="G47" i="1"/>
  <c r="G48" i="1"/>
  <c r="G49" i="1"/>
  <c r="G50" i="1"/>
  <c r="G51" i="1"/>
  <c r="G52" i="1"/>
  <c r="G53" i="1"/>
  <c r="G54" i="1"/>
  <c r="G55" i="1"/>
  <c r="G43" i="1"/>
  <c r="F44" i="1"/>
  <c r="F45" i="1"/>
  <c r="F46" i="1"/>
  <c r="F47" i="1"/>
  <c r="F48" i="1"/>
  <c r="F49" i="1"/>
  <c r="F50" i="1"/>
  <c r="F51" i="1"/>
  <c r="F52" i="1"/>
  <c r="F53" i="1"/>
  <c r="F54" i="1"/>
  <c r="F55" i="1"/>
  <c r="F43" i="1"/>
  <c r="H37" i="1"/>
  <c r="H35" i="1"/>
  <c r="H34" i="1"/>
  <c r="H36" i="1"/>
  <c r="E1" i="1"/>
  <c r="F1" i="1"/>
  <c r="G1" i="1"/>
  <c r="H1" i="1"/>
  <c r="I1" i="1"/>
  <c r="J1" i="1"/>
  <c r="K1" i="1"/>
  <c r="K6" i="1"/>
  <c r="C26" i="1"/>
  <c r="K5" i="1"/>
  <c r="C32" i="1"/>
  <c r="C31" i="1"/>
  <c r="C30" i="1"/>
  <c r="C29" i="1"/>
  <c r="C28" i="1"/>
  <c r="C27" i="1"/>
</calcChain>
</file>

<file path=xl/sharedStrings.xml><?xml version="1.0" encoding="utf-8"?>
<sst xmlns="http://schemas.openxmlformats.org/spreadsheetml/2006/main" count="229" uniqueCount="93">
  <si>
    <t>Supongamos que cuentas con la siguiente tabla</t>
  </si>
  <si>
    <t>Persona</t>
  </si>
  <si>
    <t>Saldo</t>
  </si>
  <si>
    <t>Edad</t>
  </si>
  <si>
    <t>Ana</t>
  </si>
  <si>
    <t>Beto</t>
  </si>
  <si>
    <t>Carlos</t>
  </si>
  <si>
    <t>Diana</t>
  </si>
  <si>
    <t>Fernanda</t>
  </si>
  <si>
    <t>Guillermo</t>
  </si>
  <si>
    <t>Horacio</t>
  </si>
  <si>
    <t>Ines</t>
  </si>
  <si>
    <t>Javier</t>
  </si>
  <si>
    <t>Kevin</t>
  </si>
  <si>
    <t>Laura</t>
  </si>
  <si>
    <t>Monica</t>
  </si>
  <si>
    <t>Estado</t>
  </si>
  <si>
    <t>Tamaulipas</t>
  </si>
  <si>
    <t>Eduardo</t>
  </si>
  <si>
    <t>Veracruz</t>
  </si>
  <si>
    <t>Nuevo Leon</t>
  </si>
  <si>
    <t>San Luis</t>
  </si>
  <si>
    <t>Jalisco</t>
  </si>
  <si>
    <t>Chiapas</t>
  </si>
  <si>
    <t>Campeche</t>
  </si>
  <si>
    <t>suma</t>
  </si>
  <si>
    <t>promedio</t>
  </si>
  <si>
    <t>maximo</t>
  </si>
  <si>
    <t>minimo</t>
  </si>
  <si>
    <t>2o mayor</t>
  </si>
  <si>
    <t>3ero menor</t>
  </si>
  <si>
    <t>moda</t>
  </si>
  <si>
    <t>Ahora vamos a calcular, para la variable Saldo, la suma, el promedio, el valor maximo, el valor minimo, el segundo valor mas grande, el tercero mas chico, y el que mas se repite(la moda).</t>
  </si>
  <si>
    <t>Observa las formulas que puse en las celdas marcadas.</t>
  </si>
  <si>
    <t>Ejemplos de operaciones basicas con numeros</t>
  </si>
  <si>
    <t>Observa las formulas que puse en las celdas marcadas aqui arriba.</t>
  </si>
  <si>
    <t>Ejemplos de operaciones usando los numeros que ya estan escritos en las celdas</t>
  </si>
  <si>
    <t>Sumo el primero con el ultimo:</t>
  </si>
  <si>
    <t>Cuento cuantos numeros hay:</t>
  </si>
  <si>
    <t>Ahora vamos a contar cuantas de esas personas tienen mas de 4200 de saldo:</t>
  </si>
  <si>
    <t>Vamos a sumar los saldos de esas personas que tienen mas de 4200</t>
  </si>
  <si>
    <t>Eso me serviria para obtener el saldo promedio de esas personas:</t>
  </si>
  <si>
    <t>Ahora sumo los saldos de las personas con 20 años de edad o menos:</t>
  </si>
  <si>
    <t>contar.si()</t>
  </si>
  <si>
    <t>sumar.si()</t>
  </si>
  <si>
    <t>Ahora agrego variables nuevas a la tabla, segun varios criterios.</t>
  </si>
  <si>
    <t>Variable2</t>
  </si>
  <si>
    <t>Variable3</t>
  </si>
  <si>
    <t>V1=De Tamps</t>
  </si>
  <si>
    <t>si()</t>
  </si>
  <si>
    <t>si() y  y()</t>
  </si>
  <si>
    <t>si() y  o()</t>
  </si>
  <si>
    <t>La primera variable solo vale 1 si es de Tamaulipas, 0 si no.</t>
  </si>
  <si>
    <t>La segunda pone Tipo1 si su saldo es menor a 5600 y su edad es 25 o mas.</t>
  </si>
  <si>
    <t>La segunda pone Llamar si su edad es 30 o mas o es de Jalisco.</t>
  </si>
  <si>
    <t>Contestemos algunas preguntas por medio de TABLAS DINAMICAS</t>
  </si>
  <si>
    <t>Ahora hagamos otras cosas con la tabla:</t>
  </si>
  <si>
    <t>Si hay alguien que se llame Horacio, ¿cual es su saldo?</t>
  </si>
  <si>
    <t>adentro de INDICE hay (tabla, numero de renglon, numero de columna)</t>
  </si>
  <si>
    <t>fue renglon 8 y columna 2 (la del Saldo)</t>
  </si>
  <si>
    <t>Con la funcion INDICE(), encuentro ese saldo:</t>
  </si>
  <si>
    <t>Con la funcion COINCIDIR(), busco en qué numero de renglon está:</t>
  </si>
  <si>
    <t>*en inglés son MATCH() e INDEX()</t>
  </si>
  <si>
    <t>¿Cual es el saldo promedio por estado?</t>
  </si>
  <si>
    <t>¿Cuantas personas hay por estado y cual es la suma de sus edades?</t>
  </si>
  <si>
    <t>Tambien se podia con la funcion BUSCARV()</t>
  </si>
  <si>
    <t>*en ingles es VLOOKUP()</t>
  </si>
  <si>
    <t>Solo con BUSCARV():</t>
  </si>
  <si>
    <t>Si hay alguien con 2000 de Saldo, hallar su estado:</t>
  </si>
  <si>
    <t>puse (nombreBuscado, tabla, columna, VERDADERO porque los nombres estan ordenados)</t>
  </si>
  <si>
    <t>puse (saldoBuscado, tabla, columna, FALSO porque los saldos no estan ordenados)</t>
  </si>
  <si>
    <t>Etiquetas de fila</t>
  </si>
  <si>
    <t>Total general</t>
  </si>
  <si>
    <t>Suma de Saldo</t>
  </si>
  <si>
    <t>Total</t>
  </si>
  <si>
    <t>Promedio de Saldo</t>
  </si>
  <si>
    <t>Fue creada seleccionando la tabla, luego Datos -&gt; Tabla Dinamica.</t>
  </si>
  <si>
    <t>Luego en Rotulos de fila puse Estado, y en Valores puse Saldo.</t>
  </si>
  <si>
    <t>Al final di click para cambiar Suma por Promedio, para los saldos.</t>
  </si>
  <si>
    <t>Valores</t>
  </si>
  <si>
    <t>Contar de Persona</t>
  </si>
  <si>
    <t>Fue creada igual que antes, pero en Valores puse Saldo y Persona.</t>
  </si>
  <si>
    <t>Sistema operativo</t>
  </si>
  <si>
    <t>Windows</t>
  </si>
  <si>
    <t>MacOS</t>
  </si>
  <si>
    <t>Si ahora ademas tuvieramos el sistema operativo de su computadora:</t>
  </si>
  <si>
    <t>Etiquetas de columna</t>
  </si>
  <si>
    <t>Máx de Edad</t>
  </si>
  <si>
    <t>Fue creada igual que antes, pero en Etiquetas de columna puse Sistema operativo.</t>
  </si>
  <si>
    <t>En Valores puse Edad, y cambie Suma por Max.</t>
  </si>
  <si>
    <t>En la tabla vemos que, por ejemplo, en Tamaulipas la persona con mayor edad que usa Windows tiene 32 años.</t>
  </si>
  <si>
    <t>En Nuevo Leon la persona con mayor edad que usa MacOS tiene 29 años.</t>
  </si>
  <si>
    <t>Por estado y sistema operativo, ¿cuántos años tiene el usuario con mayor edad?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</si>
</sst>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0" fillId="2" borderId="0" xfId="0" applyFill="1"/>
    <xf numFmtId="0" fontId="1" fillId="0" borderId="0" xfId="0" applyFont="1"/>
    <xf numFmtId="0" fontId="0" fillId="0" borderId="0" xfId="0" applyFont="1"/>
    <xf numFmtId="2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45560.929962037037" createdVersion="4" refreshedVersion="4" minRefreshableVersion="3" recordCount="13">
  <cacheSource type="worksheet">
    <worksheetSource ref="B59:E72" sheet="Hoja1"/>
  </cacheSource>
  <cacheFields count="4">
    <cacheField name="Persona" numFmtId="0">
      <sharedItems/>
    </cacheField>
    <cacheField name="Saldo" numFmtId="0">
      <sharedItems containsSemiMixedTypes="0" containsString="0" containsNumber="1" containsInteger="1" minValue="2000" maxValue="7200"/>
    </cacheField>
    <cacheField name="Edad" numFmtId="0">
      <sharedItems containsSemiMixedTypes="0" containsString="0" containsNumber="1" containsInteger="1" minValue="18" maxValue="33"/>
    </cacheField>
    <cacheField name="Estado" numFmtId="0">
      <sharedItems count="7">
        <s v="Veracruz"/>
        <s v="Nuevo Leon"/>
        <s v="San Luis"/>
        <s v="Jalisco"/>
        <s v="Tamaulipas"/>
        <s v="Chiapas"/>
        <s v="Campech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" refreshedDate="45560.934621180553" createdVersion="4" refreshedVersion="4" minRefreshableVersion="3" recordCount="13">
  <cacheSource type="worksheet">
    <worksheetSource ref="B106:F119" sheet="Hoja1"/>
  </cacheSource>
  <cacheFields count="5">
    <cacheField name="Persona" numFmtId="0">
      <sharedItems/>
    </cacheField>
    <cacheField name="Saldo" numFmtId="0">
      <sharedItems containsSemiMixedTypes="0" containsString="0" containsNumber="1" containsInteger="1" minValue="2000" maxValue="7200"/>
    </cacheField>
    <cacheField name="Edad" numFmtId="0">
      <sharedItems containsSemiMixedTypes="0" containsString="0" containsNumber="1" containsInteger="1" minValue="18" maxValue="33"/>
    </cacheField>
    <cacheField name="Estado" numFmtId="0">
      <sharedItems count="7">
        <s v="Veracruz"/>
        <s v="Nuevo Leon"/>
        <s v="San Luis"/>
        <s v="Jalisco"/>
        <s v="Tamaulipas"/>
        <s v="Chiapas"/>
        <s v="Campeche"/>
      </sharedItems>
    </cacheField>
    <cacheField name="Sistema operativo" numFmtId="0">
      <sharedItems count="2">
        <s v="Windows"/>
        <s v="Ma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s v="Ana"/>
    <n v="5000"/>
    <n v="19"/>
    <x v="0"/>
  </r>
  <r>
    <s v="Beto"/>
    <n v="3000"/>
    <n v="21"/>
    <x v="1"/>
  </r>
  <r>
    <s v="Carlos"/>
    <n v="4000"/>
    <n v="23"/>
    <x v="2"/>
  </r>
  <r>
    <s v="Diana"/>
    <n v="6000"/>
    <n v="30"/>
    <x v="3"/>
  </r>
  <r>
    <s v="Eduardo"/>
    <n v="7000"/>
    <n v="27"/>
    <x v="4"/>
  </r>
  <r>
    <s v="Fernanda"/>
    <n v="7000"/>
    <n v="29"/>
    <x v="1"/>
  </r>
  <r>
    <s v="Guillermo"/>
    <n v="2000"/>
    <n v="20"/>
    <x v="0"/>
  </r>
  <r>
    <s v="Horacio"/>
    <n v="4500"/>
    <n v="22"/>
    <x v="3"/>
  </r>
  <r>
    <s v="Ines"/>
    <n v="5500"/>
    <n v="33"/>
    <x v="5"/>
  </r>
  <r>
    <s v="Javier"/>
    <n v="7200"/>
    <n v="18"/>
    <x v="4"/>
  </r>
  <r>
    <s v="Kevin"/>
    <n v="5300"/>
    <n v="31"/>
    <x v="2"/>
  </r>
  <r>
    <s v="Laura"/>
    <n v="2900"/>
    <n v="29"/>
    <x v="6"/>
  </r>
  <r>
    <s v="Monica"/>
    <n v="4850"/>
    <n v="3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s v="Ana"/>
    <n v="5000"/>
    <n v="19"/>
    <x v="0"/>
    <x v="0"/>
  </r>
  <r>
    <s v="Beto"/>
    <n v="3000"/>
    <n v="21"/>
    <x v="1"/>
    <x v="1"/>
  </r>
  <r>
    <s v="Carlos"/>
    <n v="4000"/>
    <n v="23"/>
    <x v="2"/>
    <x v="0"/>
  </r>
  <r>
    <s v="Diana"/>
    <n v="6000"/>
    <n v="30"/>
    <x v="3"/>
    <x v="1"/>
  </r>
  <r>
    <s v="Eduardo"/>
    <n v="7000"/>
    <n v="27"/>
    <x v="4"/>
    <x v="0"/>
  </r>
  <r>
    <s v="Fernanda"/>
    <n v="7000"/>
    <n v="29"/>
    <x v="1"/>
    <x v="1"/>
  </r>
  <r>
    <s v="Guillermo"/>
    <n v="2000"/>
    <n v="20"/>
    <x v="0"/>
    <x v="1"/>
  </r>
  <r>
    <s v="Horacio"/>
    <n v="4500"/>
    <n v="22"/>
    <x v="3"/>
    <x v="0"/>
  </r>
  <r>
    <s v="Ines"/>
    <n v="5500"/>
    <n v="33"/>
    <x v="5"/>
    <x v="0"/>
  </r>
  <r>
    <s v="Javier"/>
    <n v="7200"/>
    <n v="18"/>
    <x v="4"/>
    <x v="1"/>
  </r>
  <r>
    <s v="Kevin"/>
    <n v="5300"/>
    <n v="31"/>
    <x v="2"/>
    <x v="0"/>
  </r>
  <r>
    <s v="Laura"/>
    <n v="2900"/>
    <n v="29"/>
    <x v="6"/>
    <x v="0"/>
  </r>
  <r>
    <s v="Monica"/>
    <n v="4850"/>
    <n v="32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H108:K117" firstHeaderRow="1" firstDataRow="2" firstDataCol="1"/>
  <pivotFields count="5">
    <pivotField showAll="0"/>
    <pivotField showAll="0"/>
    <pivotField dataField="1" showAll="0"/>
    <pivotField axis="axisRow" showAll="0">
      <items count="8">
        <item x="6"/>
        <item x="5"/>
        <item x="3"/>
        <item x="1"/>
        <item x="2"/>
        <item x="4"/>
        <item x="0"/>
        <item t="default"/>
      </items>
    </pivotField>
    <pivotField axis="axisCol" showAll="0">
      <items count="3">
        <item x="1"/>
        <item x="0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Máx de Edad" fld="2" subtotal="max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G92:I101" firstHeaderRow="1" firstDataRow="2" firstDataCol="1"/>
  <pivotFields count="4">
    <pivotField dataField="1" showAll="0"/>
    <pivotField dataField="1" showAll="0"/>
    <pivotField showAll="0"/>
    <pivotField axis="axisRow" showAll="0">
      <items count="8">
        <item x="6"/>
        <item x="5"/>
        <item x="3"/>
        <item x="1"/>
        <item x="2"/>
        <item x="4"/>
        <item x="0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Saldo" fld="1" baseField="0" baseItem="0"/>
    <dataField name="Contar de Persona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H76:I85" firstHeaderRow="2" firstDataRow="2" firstDataCol="1"/>
  <pivotFields count="4">
    <pivotField showAll="0"/>
    <pivotField dataField="1" showAll="0"/>
    <pivotField showAll="0"/>
    <pivotField axis="axisRow" showAll="0">
      <items count="8">
        <item x="6"/>
        <item x="5"/>
        <item x="3"/>
        <item x="1"/>
        <item x="2"/>
        <item x="4"/>
        <item x="0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Promedio de Saldo" fld="1" subtotal="average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topLeftCell="A45" workbookViewId="0">
      <selection activeCell="G17" sqref="G17"/>
    </sheetView>
  </sheetViews>
  <sheetFormatPr baseColWidth="10" defaultRowHeight="15" x14ac:dyDescent="0"/>
  <cols>
    <col min="7" max="7" width="12.5" customWidth="1"/>
    <col min="8" max="8" width="17" bestFit="1" customWidth="1"/>
    <col min="9" max="9" width="12.1640625" customWidth="1"/>
    <col min="10" max="10" width="7.6640625" customWidth="1"/>
    <col min="11" max="11" width="8.33203125" customWidth="1"/>
    <col min="12" max="12" width="8.83203125" customWidth="1"/>
    <col min="13" max="13" width="11.83203125" bestFit="1" customWidth="1"/>
    <col min="14" max="14" width="17" bestFit="1" customWidth="1"/>
    <col min="15" max="15" width="13.1640625" customWidth="1"/>
    <col min="16" max="16" width="16.33203125" bestFit="1" customWidth="1"/>
  </cols>
  <sheetData>
    <row r="1" spans="1:11">
      <c r="A1" s="4" t="s">
        <v>34</v>
      </c>
      <c r="E1" s="3">
        <f>2+3</f>
        <v>5</v>
      </c>
      <c r="F1" s="3">
        <f>5-1</f>
        <v>4</v>
      </c>
      <c r="G1" s="3">
        <f>3*9</f>
        <v>27</v>
      </c>
      <c r="H1" s="3">
        <f>1200/15</f>
        <v>80</v>
      </c>
      <c r="I1" s="3">
        <f>SQRT(49)</f>
        <v>7</v>
      </c>
      <c r="J1" s="3">
        <f>2^6</f>
        <v>64</v>
      </c>
      <c r="K1" s="3">
        <f>(2+9)*(84/7)^2</f>
        <v>1584</v>
      </c>
    </row>
    <row r="2" spans="1:11">
      <c r="E2" t="s">
        <v>35</v>
      </c>
    </row>
    <row r="5" spans="1:11">
      <c r="A5" s="4" t="s">
        <v>36</v>
      </c>
      <c r="H5" t="s">
        <v>37</v>
      </c>
      <c r="K5" s="3">
        <f>E1+K1</f>
        <v>1589</v>
      </c>
    </row>
    <row r="6" spans="1:11">
      <c r="H6" t="s">
        <v>38</v>
      </c>
      <c r="K6" s="3">
        <f>COUNT(E1:K1)</f>
        <v>7</v>
      </c>
    </row>
    <row r="8" spans="1:11">
      <c r="A8" t="s">
        <v>0</v>
      </c>
    </row>
    <row r="9" spans="1:11">
      <c r="B9" s="4" t="s">
        <v>1</v>
      </c>
      <c r="C9" s="4" t="s">
        <v>2</v>
      </c>
      <c r="D9" s="4" t="s">
        <v>3</v>
      </c>
      <c r="E9" s="4" t="s">
        <v>16</v>
      </c>
    </row>
    <row r="10" spans="1:11">
      <c r="B10" t="s">
        <v>4</v>
      </c>
      <c r="C10">
        <v>5000</v>
      </c>
      <c r="D10">
        <v>19</v>
      </c>
      <c r="E10" t="s">
        <v>19</v>
      </c>
    </row>
    <row r="11" spans="1:11">
      <c r="B11" t="s">
        <v>5</v>
      </c>
      <c r="C11">
        <v>3000</v>
      </c>
      <c r="D11">
        <v>21</v>
      </c>
      <c r="E11" t="s">
        <v>20</v>
      </c>
    </row>
    <row r="12" spans="1:11">
      <c r="B12" t="s">
        <v>6</v>
      </c>
      <c r="C12">
        <v>4000</v>
      </c>
      <c r="D12">
        <v>23</v>
      </c>
      <c r="E12" t="s">
        <v>21</v>
      </c>
    </row>
    <row r="13" spans="1:11">
      <c r="B13" t="s">
        <v>7</v>
      </c>
      <c r="C13">
        <v>6000</v>
      </c>
      <c r="D13">
        <v>30</v>
      </c>
      <c r="E13" t="s">
        <v>22</v>
      </c>
    </row>
    <row r="14" spans="1:11">
      <c r="B14" t="s">
        <v>18</v>
      </c>
      <c r="C14">
        <v>7000</v>
      </c>
      <c r="D14">
        <v>27</v>
      </c>
      <c r="E14" t="s">
        <v>17</v>
      </c>
    </row>
    <row r="15" spans="1:11">
      <c r="B15" t="s">
        <v>8</v>
      </c>
      <c r="C15">
        <v>7000</v>
      </c>
      <c r="D15">
        <v>29</v>
      </c>
      <c r="E15" t="s">
        <v>20</v>
      </c>
    </row>
    <row r="16" spans="1:11">
      <c r="B16" t="s">
        <v>9</v>
      </c>
      <c r="C16">
        <v>2000</v>
      </c>
      <c r="D16">
        <v>20</v>
      </c>
      <c r="E16" t="s">
        <v>19</v>
      </c>
    </row>
    <row r="17" spans="1:5">
      <c r="B17" t="s">
        <v>10</v>
      </c>
      <c r="C17">
        <v>4500</v>
      </c>
      <c r="D17">
        <v>22</v>
      </c>
      <c r="E17" t="s">
        <v>22</v>
      </c>
    </row>
    <row r="18" spans="1:5">
      <c r="B18" t="s">
        <v>11</v>
      </c>
      <c r="C18">
        <v>5500</v>
      </c>
      <c r="D18">
        <v>33</v>
      </c>
      <c r="E18" t="s">
        <v>23</v>
      </c>
    </row>
    <row r="19" spans="1:5">
      <c r="B19" t="s">
        <v>12</v>
      </c>
      <c r="C19">
        <v>7200</v>
      </c>
      <c r="D19">
        <v>18</v>
      </c>
      <c r="E19" t="s">
        <v>17</v>
      </c>
    </row>
    <row r="20" spans="1:5">
      <c r="B20" t="s">
        <v>13</v>
      </c>
      <c r="C20">
        <v>5300</v>
      </c>
      <c r="D20">
        <v>31</v>
      </c>
      <c r="E20" t="s">
        <v>21</v>
      </c>
    </row>
    <row r="21" spans="1:5">
      <c r="B21" t="s">
        <v>14</v>
      </c>
      <c r="C21">
        <v>2900</v>
      </c>
      <c r="D21">
        <v>29</v>
      </c>
      <c r="E21" t="s">
        <v>24</v>
      </c>
    </row>
    <row r="22" spans="1:5">
      <c r="B22" t="s">
        <v>15</v>
      </c>
      <c r="C22">
        <v>4850</v>
      </c>
      <c r="D22">
        <v>32</v>
      </c>
      <c r="E22" t="s">
        <v>17</v>
      </c>
    </row>
    <row r="24" spans="1:5">
      <c r="A24" t="s">
        <v>32</v>
      </c>
    </row>
    <row r="25" spans="1:5">
      <c r="A25" t="s">
        <v>33</v>
      </c>
    </row>
    <row r="26" spans="1:5">
      <c r="B26" t="s">
        <v>25</v>
      </c>
      <c r="C26" s="1">
        <f>SUM(C10:C22)</f>
        <v>64250</v>
      </c>
    </row>
    <row r="27" spans="1:5">
      <c r="B27" t="s">
        <v>26</v>
      </c>
      <c r="C27" s="2">
        <f>AVERAGE(C10:C22)</f>
        <v>4942.3076923076924</v>
      </c>
    </row>
    <row r="28" spans="1:5">
      <c r="B28" t="s">
        <v>27</v>
      </c>
      <c r="C28" s="1">
        <f>MAX(C10:C22)</f>
        <v>7200</v>
      </c>
    </row>
    <row r="29" spans="1:5">
      <c r="B29" t="s">
        <v>28</v>
      </c>
      <c r="C29" s="1">
        <f>MIN(C10:C22)</f>
        <v>2000</v>
      </c>
    </row>
    <row r="30" spans="1:5">
      <c r="B30" t="s">
        <v>29</v>
      </c>
      <c r="C30" s="1">
        <f>LARGE(C10:C22,2)</f>
        <v>7000</v>
      </c>
    </row>
    <row r="31" spans="1:5">
      <c r="B31" t="s">
        <v>30</v>
      </c>
      <c r="C31" s="1">
        <f>SMALL(C10:C22,3)</f>
        <v>3000</v>
      </c>
    </row>
    <row r="32" spans="1:5">
      <c r="B32" t="s">
        <v>31</v>
      </c>
      <c r="C32" s="1">
        <f>_xlfn.MODE.SNGL(C10:C22)</f>
        <v>7000</v>
      </c>
    </row>
    <row r="34" spans="1:10">
      <c r="A34" s="4" t="s">
        <v>43</v>
      </c>
      <c r="B34" t="s">
        <v>39</v>
      </c>
      <c r="H34" s="3">
        <f>COUNTIF(C10:C22,"&gt;4200")</f>
        <v>9</v>
      </c>
    </row>
    <row r="35" spans="1:10">
      <c r="A35" s="4" t="s">
        <v>44</v>
      </c>
      <c r="B35" t="s">
        <v>40</v>
      </c>
      <c r="H35" s="3">
        <f>SUMIF(C10:C22,"&gt;4200",C10:C22)</f>
        <v>52350</v>
      </c>
    </row>
    <row r="36" spans="1:10">
      <c r="A36" s="4"/>
      <c r="C36" t="s">
        <v>41</v>
      </c>
      <c r="H36" s="6">
        <f>H35/H34</f>
        <v>5816.666666666667</v>
      </c>
    </row>
    <row r="37" spans="1:10">
      <c r="A37" s="4" t="s">
        <v>44</v>
      </c>
      <c r="B37" t="s">
        <v>42</v>
      </c>
      <c r="H37" s="3">
        <f>SUMIF(D10:D22,"&lt;=20",C10:C22)</f>
        <v>14200</v>
      </c>
    </row>
    <row r="40" spans="1:10">
      <c r="A40" t="s">
        <v>45</v>
      </c>
    </row>
    <row r="41" spans="1:10">
      <c r="F41" s="4" t="s">
        <v>49</v>
      </c>
      <c r="G41" s="4" t="s">
        <v>50</v>
      </c>
      <c r="H41" s="4" t="s">
        <v>51</v>
      </c>
    </row>
    <row r="42" spans="1:10">
      <c r="B42" s="4" t="s">
        <v>1</v>
      </c>
      <c r="C42" s="4" t="s">
        <v>2</v>
      </c>
      <c r="D42" s="4" t="s">
        <v>3</v>
      </c>
      <c r="E42" s="4" t="s">
        <v>16</v>
      </c>
      <c r="F42" s="4" t="s">
        <v>48</v>
      </c>
      <c r="G42" s="4" t="s">
        <v>46</v>
      </c>
      <c r="H42" s="4" t="s">
        <v>47</v>
      </c>
    </row>
    <row r="43" spans="1:10">
      <c r="B43" t="s">
        <v>4</v>
      </c>
      <c r="C43">
        <v>5000</v>
      </c>
      <c r="D43">
        <v>19</v>
      </c>
      <c r="E43" t="s">
        <v>19</v>
      </c>
      <c r="F43" s="3">
        <f>IF(E43="Tamaulipas",1,0)</f>
        <v>0</v>
      </c>
      <c r="G43" s="3" t="str">
        <f>IF(AND(C43&lt;5600,D43&gt;=25),"Tipo 1", "Tipo 2")</f>
        <v>Tipo 2</v>
      </c>
      <c r="H43" s="3" t="str">
        <f>IF(OR(D43&gt;30,E43="Jalisco"),"Llamar", "No llamar")</f>
        <v>No llamar</v>
      </c>
      <c r="J43" t="s">
        <v>52</v>
      </c>
    </row>
    <row r="44" spans="1:10">
      <c r="B44" t="s">
        <v>5</v>
      </c>
      <c r="C44">
        <v>3000</v>
      </c>
      <c r="D44">
        <v>21</v>
      </c>
      <c r="E44" t="s">
        <v>20</v>
      </c>
      <c r="F44" s="3">
        <f t="shared" ref="F44:F55" si="0">IF(E44="Tamaulipas",1,0)</f>
        <v>0</v>
      </c>
      <c r="G44" s="3" t="str">
        <f t="shared" ref="G44:G55" si="1">IF(AND(C44&lt;5600,D44&gt;=25),"Tipo 1", "Tipo 2")</f>
        <v>Tipo 2</v>
      </c>
      <c r="H44" s="3" t="str">
        <f t="shared" ref="H44:H55" si="2">IF(OR(D44&gt;30,E44="Jalisco"),"Llamar", "No llamar")</f>
        <v>No llamar</v>
      </c>
      <c r="J44" t="s">
        <v>53</v>
      </c>
    </row>
    <row r="45" spans="1:10">
      <c r="B45" t="s">
        <v>6</v>
      </c>
      <c r="C45">
        <v>4000</v>
      </c>
      <c r="D45">
        <v>23</v>
      </c>
      <c r="E45" t="s">
        <v>21</v>
      </c>
      <c r="F45" s="3">
        <f t="shared" si="0"/>
        <v>0</v>
      </c>
      <c r="G45" s="3" t="str">
        <f t="shared" si="1"/>
        <v>Tipo 2</v>
      </c>
      <c r="H45" s="3" t="str">
        <f t="shared" si="2"/>
        <v>No llamar</v>
      </c>
      <c r="J45" t="s">
        <v>54</v>
      </c>
    </row>
    <row r="46" spans="1:10">
      <c r="B46" t="s">
        <v>7</v>
      </c>
      <c r="C46">
        <v>6000</v>
      </c>
      <c r="D46">
        <v>30</v>
      </c>
      <c r="E46" t="s">
        <v>22</v>
      </c>
      <c r="F46" s="3">
        <f t="shared" si="0"/>
        <v>0</v>
      </c>
      <c r="G46" s="3" t="str">
        <f t="shared" si="1"/>
        <v>Tipo 2</v>
      </c>
      <c r="H46" s="3" t="str">
        <f t="shared" si="2"/>
        <v>Llamar</v>
      </c>
    </row>
    <row r="47" spans="1:10">
      <c r="B47" t="s">
        <v>18</v>
      </c>
      <c r="C47">
        <v>7000</v>
      </c>
      <c r="D47">
        <v>27</v>
      </c>
      <c r="E47" t="s">
        <v>17</v>
      </c>
      <c r="F47" s="3">
        <f t="shared" si="0"/>
        <v>1</v>
      </c>
      <c r="G47" s="3" t="str">
        <f t="shared" si="1"/>
        <v>Tipo 2</v>
      </c>
      <c r="H47" s="3" t="str">
        <f t="shared" si="2"/>
        <v>No llamar</v>
      </c>
    </row>
    <row r="48" spans="1:10">
      <c r="B48" t="s">
        <v>8</v>
      </c>
      <c r="C48">
        <v>7000</v>
      </c>
      <c r="D48">
        <v>29</v>
      </c>
      <c r="E48" t="s">
        <v>20</v>
      </c>
      <c r="F48" s="3">
        <f t="shared" si="0"/>
        <v>0</v>
      </c>
      <c r="G48" s="3" t="str">
        <f t="shared" si="1"/>
        <v>Tipo 2</v>
      </c>
      <c r="H48" s="3" t="str">
        <f t="shared" si="2"/>
        <v>No llamar</v>
      </c>
    </row>
    <row r="49" spans="1:15">
      <c r="B49" t="s">
        <v>9</v>
      </c>
      <c r="C49">
        <v>2000</v>
      </c>
      <c r="D49">
        <v>20</v>
      </c>
      <c r="E49" t="s">
        <v>19</v>
      </c>
      <c r="F49" s="3">
        <f t="shared" si="0"/>
        <v>0</v>
      </c>
      <c r="G49" s="3" t="str">
        <f t="shared" si="1"/>
        <v>Tipo 2</v>
      </c>
      <c r="H49" s="3" t="str">
        <f t="shared" si="2"/>
        <v>No llamar</v>
      </c>
    </row>
    <row r="50" spans="1:15">
      <c r="B50" t="s">
        <v>10</v>
      </c>
      <c r="C50">
        <v>4500</v>
      </c>
      <c r="D50">
        <v>22</v>
      </c>
      <c r="E50" t="s">
        <v>22</v>
      </c>
      <c r="F50" s="3">
        <f t="shared" si="0"/>
        <v>0</v>
      </c>
      <c r="G50" s="3" t="str">
        <f t="shared" si="1"/>
        <v>Tipo 2</v>
      </c>
      <c r="H50" s="3" t="str">
        <f t="shared" si="2"/>
        <v>Llamar</v>
      </c>
    </row>
    <row r="51" spans="1:15">
      <c r="B51" t="s">
        <v>11</v>
      </c>
      <c r="C51">
        <v>5500</v>
      </c>
      <c r="D51">
        <v>33</v>
      </c>
      <c r="E51" t="s">
        <v>23</v>
      </c>
      <c r="F51" s="3">
        <f t="shared" si="0"/>
        <v>0</v>
      </c>
      <c r="G51" s="3" t="str">
        <f t="shared" si="1"/>
        <v>Tipo 1</v>
      </c>
      <c r="H51" s="3" t="str">
        <f t="shared" si="2"/>
        <v>Llamar</v>
      </c>
    </row>
    <row r="52" spans="1:15">
      <c r="B52" t="s">
        <v>12</v>
      </c>
      <c r="C52">
        <v>7200</v>
      </c>
      <c r="D52">
        <v>18</v>
      </c>
      <c r="E52" t="s">
        <v>17</v>
      </c>
      <c r="F52" s="3">
        <f t="shared" si="0"/>
        <v>1</v>
      </c>
      <c r="G52" s="3" t="str">
        <f t="shared" si="1"/>
        <v>Tipo 2</v>
      </c>
      <c r="H52" s="3" t="str">
        <f t="shared" si="2"/>
        <v>No llamar</v>
      </c>
    </row>
    <row r="53" spans="1:15">
      <c r="B53" t="s">
        <v>13</v>
      </c>
      <c r="C53">
        <v>5300</v>
      </c>
      <c r="D53">
        <v>31</v>
      </c>
      <c r="E53" t="s">
        <v>21</v>
      </c>
      <c r="F53" s="3">
        <f t="shared" si="0"/>
        <v>0</v>
      </c>
      <c r="G53" s="3" t="str">
        <f t="shared" si="1"/>
        <v>Tipo 1</v>
      </c>
      <c r="H53" s="3" t="str">
        <f t="shared" si="2"/>
        <v>Llamar</v>
      </c>
    </row>
    <row r="54" spans="1:15">
      <c r="B54" t="s">
        <v>14</v>
      </c>
      <c r="C54">
        <v>2900</v>
      </c>
      <c r="D54">
        <v>29</v>
      </c>
      <c r="E54" t="s">
        <v>24</v>
      </c>
      <c r="F54" s="3">
        <f t="shared" si="0"/>
        <v>0</v>
      </c>
      <c r="G54" s="3" t="str">
        <f t="shared" si="1"/>
        <v>Tipo 1</v>
      </c>
      <c r="H54" s="3" t="str">
        <f t="shared" si="2"/>
        <v>No llamar</v>
      </c>
    </row>
    <row r="55" spans="1:15">
      <c r="B55" t="s">
        <v>15</v>
      </c>
      <c r="C55">
        <v>4850</v>
      </c>
      <c r="D55">
        <v>32</v>
      </c>
      <c r="E55" t="s">
        <v>17</v>
      </c>
      <c r="F55" s="3">
        <f t="shared" si="0"/>
        <v>1</v>
      </c>
      <c r="G55" s="3" t="str">
        <f t="shared" si="1"/>
        <v>Tipo 1</v>
      </c>
      <c r="H55" s="3" t="str">
        <f t="shared" si="2"/>
        <v>Llamar</v>
      </c>
    </row>
    <row r="58" spans="1:15">
      <c r="A58" t="s">
        <v>56</v>
      </c>
    </row>
    <row r="59" spans="1:15">
      <c r="B59" s="4" t="s">
        <v>1</v>
      </c>
      <c r="C59" s="4" t="s">
        <v>2</v>
      </c>
      <c r="D59" s="4" t="s">
        <v>3</v>
      </c>
      <c r="E59" s="4" t="s">
        <v>16</v>
      </c>
      <c r="G59" s="5" t="s">
        <v>57</v>
      </c>
    </row>
    <row r="60" spans="1:15">
      <c r="B60" t="s">
        <v>4</v>
      </c>
      <c r="C60">
        <v>5000</v>
      </c>
      <c r="D60">
        <v>19</v>
      </c>
      <c r="E60" t="s">
        <v>19</v>
      </c>
      <c r="H60" s="4" t="s">
        <v>61</v>
      </c>
      <c r="N60" s="3">
        <f>MATCH("Horacio",B60:B72)</f>
        <v>8</v>
      </c>
    </row>
    <row r="61" spans="1:15">
      <c r="B61" t="s">
        <v>5</v>
      </c>
      <c r="C61">
        <v>3000</v>
      </c>
      <c r="D61">
        <v>21</v>
      </c>
      <c r="E61" t="s">
        <v>20</v>
      </c>
      <c r="H61" s="4" t="s">
        <v>60</v>
      </c>
      <c r="N61" s="3">
        <f>INDEX(B60:E72,8,2)</f>
        <v>4500</v>
      </c>
      <c r="O61" t="s">
        <v>58</v>
      </c>
    </row>
    <row r="62" spans="1:15">
      <c r="B62" t="s">
        <v>6</v>
      </c>
      <c r="C62">
        <v>4000</v>
      </c>
      <c r="D62">
        <v>23</v>
      </c>
      <c r="E62" t="s">
        <v>21</v>
      </c>
      <c r="H62" s="4" t="s">
        <v>62</v>
      </c>
      <c r="O62" t="s">
        <v>59</v>
      </c>
    </row>
    <row r="63" spans="1:15">
      <c r="B63" t="s">
        <v>7</v>
      </c>
      <c r="C63">
        <v>6000</v>
      </c>
      <c r="D63">
        <v>30</v>
      </c>
      <c r="E63" t="s">
        <v>22</v>
      </c>
    </row>
    <row r="64" spans="1:15">
      <c r="B64" t="s">
        <v>18</v>
      </c>
      <c r="C64">
        <v>7000</v>
      </c>
      <c r="D64">
        <v>27</v>
      </c>
      <c r="E64" t="s">
        <v>17</v>
      </c>
      <c r="G64" s="4" t="s">
        <v>65</v>
      </c>
      <c r="J64" s="3">
        <f>VLOOKUP("Horacio",B60:E72,2,TRUE)</f>
        <v>4500</v>
      </c>
      <c r="K64" t="s">
        <v>69</v>
      </c>
    </row>
    <row r="65" spans="1:13">
      <c r="B65" t="s">
        <v>8</v>
      </c>
      <c r="C65">
        <v>7000</v>
      </c>
      <c r="D65">
        <v>29</v>
      </c>
      <c r="E65" t="s">
        <v>20</v>
      </c>
      <c r="G65" s="4" t="s">
        <v>66</v>
      </c>
    </row>
    <row r="66" spans="1:13">
      <c r="B66" t="s">
        <v>9</v>
      </c>
      <c r="C66">
        <v>2000</v>
      </c>
      <c r="D66">
        <v>20</v>
      </c>
      <c r="E66" t="s">
        <v>19</v>
      </c>
    </row>
    <row r="67" spans="1:13">
      <c r="B67" t="s">
        <v>10</v>
      </c>
      <c r="C67">
        <v>4500</v>
      </c>
      <c r="D67">
        <v>22</v>
      </c>
      <c r="E67" t="s">
        <v>22</v>
      </c>
      <c r="G67" s="4" t="s">
        <v>67</v>
      </c>
    </row>
    <row r="68" spans="1:13">
      <c r="B68" t="s">
        <v>11</v>
      </c>
      <c r="C68">
        <v>5500</v>
      </c>
      <c r="D68">
        <v>33</v>
      </c>
      <c r="E68" t="s">
        <v>23</v>
      </c>
      <c r="H68" t="s">
        <v>68</v>
      </c>
      <c r="L68" s="3" t="str">
        <f>VLOOKUP(2000,C60:E72,3,FALSE)</f>
        <v>Veracruz</v>
      </c>
      <c r="M68" t="s">
        <v>70</v>
      </c>
    </row>
    <row r="69" spans="1:13">
      <c r="B69" t="s">
        <v>12</v>
      </c>
      <c r="C69">
        <v>7200</v>
      </c>
      <c r="D69">
        <v>18</v>
      </c>
      <c r="E69" t="s">
        <v>17</v>
      </c>
    </row>
    <row r="70" spans="1:13">
      <c r="B70" t="s">
        <v>13</v>
      </c>
      <c r="C70">
        <v>5300</v>
      </c>
      <c r="D70">
        <v>31</v>
      </c>
      <c r="E70" t="s">
        <v>21</v>
      </c>
    </row>
    <row r="71" spans="1:13">
      <c r="B71" t="s">
        <v>14</v>
      </c>
      <c r="C71">
        <v>2900</v>
      </c>
      <c r="D71">
        <v>29</v>
      </c>
      <c r="E71" t="s">
        <v>24</v>
      </c>
    </row>
    <row r="72" spans="1:13">
      <c r="B72" t="s">
        <v>15</v>
      </c>
      <c r="C72">
        <v>4850</v>
      </c>
      <c r="D72">
        <v>32</v>
      </c>
      <c r="E72" t="s">
        <v>17</v>
      </c>
    </row>
    <row r="74" spans="1:13">
      <c r="A74" s="4" t="s">
        <v>55</v>
      </c>
    </row>
    <row r="75" spans="1:13">
      <c r="B75" t="s">
        <v>63</v>
      </c>
    </row>
    <row r="76" spans="1:13">
      <c r="H76" s="7" t="s">
        <v>75</v>
      </c>
    </row>
    <row r="77" spans="1:13">
      <c r="H77" s="7" t="s">
        <v>71</v>
      </c>
      <c r="I77" t="s">
        <v>74</v>
      </c>
    </row>
    <row r="78" spans="1:13">
      <c r="H78" s="8" t="s">
        <v>24</v>
      </c>
      <c r="I78" s="9">
        <v>2900</v>
      </c>
    </row>
    <row r="79" spans="1:13">
      <c r="H79" s="8" t="s">
        <v>23</v>
      </c>
      <c r="I79" s="9">
        <v>5500</v>
      </c>
    </row>
    <row r="80" spans="1:13">
      <c r="H80" s="8" t="s">
        <v>22</v>
      </c>
      <c r="I80" s="9">
        <v>5250</v>
      </c>
    </row>
    <row r="81" spans="2:9">
      <c r="H81" s="8" t="s">
        <v>20</v>
      </c>
      <c r="I81" s="9">
        <v>5000</v>
      </c>
    </row>
    <row r="82" spans="2:9">
      <c r="H82" s="8" t="s">
        <v>21</v>
      </c>
      <c r="I82" s="9">
        <v>4650</v>
      </c>
    </row>
    <row r="83" spans="2:9">
      <c r="H83" s="8" t="s">
        <v>17</v>
      </c>
      <c r="I83" s="9">
        <v>6350</v>
      </c>
    </row>
    <row r="84" spans="2:9">
      <c r="H84" s="8" t="s">
        <v>19</v>
      </c>
      <c r="I84" s="9">
        <v>3500</v>
      </c>
    </row>
    <row r="85" spans="2:9">
      <c r="H85" s="8" t="s">
        <v>72</v>
      </c>
      <c r="I85" s="9">
        <v>4942.3076923076924</v>
      </c>
    </row>
    <row r="86" spans="2:9">
      <c r="H86" s="8" t="s">
        <v>76</v>
      </c>
    </row>
    <row r="87" spans="2:9">
      <c r="H87" s="8" t="s">
        <v>77</v>
      </c>
    </row>
    <row r="88" spans="2:9">
      <c r="H88" s="8" t="s">
        <v>78</v>
      </c>
    </row>
    <row r="90" spans="2:9">
      <c r="B90" t="s">
        <v>64</v>
      </c>
    </row>
    <row r="92" spans="2:9">
      <c r="H92" s="7" t="s">
        <v>79</v>
      </c>
    </row>
    <row r="93" spans="2:9">
      <c r="G93" s="7" t="s">
        <v>71</v>
      </c>
      <c r="H93" t="s">
        <v>73</v>
      </c>
      <c r="I93" t="s">
        <v>80</v>
      </c>
    </row>
    <row r="94" spans="2:9">
      <c r="G94" s="8" t="s">
        <v>24</v>
      </c>
      <c r="H94" s="9">
        <v>2900</v>
      </c>
      <c r="I94" s="9">
        <v>1</v>
      </c>
    </row>
    <row r="95" spans="2:9">
      <c r="G95" s="8" t="s">
        <v>23</v>
      </c>
      <c r="H95" s="9">
        <v>5500</v>
      </c>
      <c r="I95" s="9">
        <v>1</v>
      </c>
    </row>
    <row r="96" spans="2:9">
      <c r="G96" s="8" t="s">
        <v>22</v>
      </c>
      <c r="H96" s="9">
        <v>10500</v>
      </c>
      <c r="I96" s="9">
        <v>2</v>
      </c>
    </row>
    <row r="97" spans="2:11">
      <c r="G97" s="8" t="s">
        <v>20</v>
      </c>
      <c r="H97" s="9">
        <v>10000</v>
      </c>
      <c r="I97" s="9">
        <v>2</v>
      </c>
    </row>
    <row r="98" spans="2:11">
      <c r="G98" s="8" t="s">
        <v>21</v>
      </c>
      <c r="H98" s="9">
        <v>9300</v>
      </c>
      <c r="I98" s="9">
        <v>2</v>
      </c>
    </row>
    <row r="99" spans="2:11">
      <c r="G99" s="8" t="s">
        <v>17</v>
      </c>
      <c r="H99" s="9">
        <v>19050</v>
      </c>
      <c r="I99" s="9">
        <v>3</v>
      </c>
    </row>
    <row r="100" spans="2:11">
      <c r="G100" s="8" t="s">
        <v>19</v>
      </c>
      <c r="H100" s="9">
        <v>7000</v>
      </c>
      <c r="I100" s="9">
        <v>2</v>
      </c>
    </row>
    <row r="101" spans="2:11">
      <c r="G101" s="8" t="s">
        <v>72</v>
      </c>
      <c r="H101" s="9">
        <v>64250</v>
      </c>
      <c r="I101" s="9">
        <v>13</v>
      </c>
    </row>
    <row r="103" spans="2:11">
      <c r="G103" s="8" t="s">
        <v>81</v>
      </c>
    </row>
    <row r="105" spans="2:11">
      <c r="B105" t="s">
        <v>85</v>
      </c>
    </row>
    <row r="106" spans="2:11">
      <c r="B106" s="4" t="s">
        <v>1</v>
      </c>
      <c r="C106" s="4" t="s">
        <v>2</v>
      </c>
      <c r="D106" s="4" t="s">
        <v>3</v>
      </c>
      <c r="E106" s="4" t="s">
        <v>16</v>
      </c>
      <c r="F106" s="4" t="s">
        <v>82</v>
      </c>
      <c r="H106" t="s">
        <v>92</v>
      </c>
    </row>
    <row r="107" spans="2:11">
      <c r="B107" t="s">
        <v>4</v>
      </c>
      <c r="C107">
        <v>5000</v>
      </c>
      <c r="D107">
        <v>19</v>
      </c>
      <c r="E107" t="s">
        <v>19</v>
      </c>
      <c r="F107" t="s">
        <v>83</v>
      </c>
    </row>
    <row r="108" spans="2:11">
      <c r="B108" t="s">
        <v>5</v>
      </c>
      <c r="C108">
        <v>3000</v>
      </c>
      <c r="D108">
        <v>21</v>
      </c>
      <c r="E108" t="s">
        <v>20</v>
      </c>
      <c r="F108" t="s">
        <v>84</v>
      </c>
      <c r="H108" s="7" t="s">
        <v>87</v>
      </c>
      <c r="I108" s="7" t="s">
        <v>86</v>
      </c>
    </row>
    <row r="109" spans="2:11">
      <c r="B109" t="s">
        <v>6</v>
      </c>
      <c r="C109">
        <v>4000</v>
      </c>
      <c r="D109">
        <v>23</v>
      </c>
      <c r="E109" t="s">
        <v>21</v>
      </c>
      <c r="F109" t="s">
        <v>83</v>
      </c>
      <c r="H109" s="7" t="s">
        <v>71</v>
      </c>
      <c r="I109" t="s">
        <v>84</v>
      </c>
      <c r="J109" t="s">
        <v>83</v>
      </c>
      <c r="K109" t="s">
        <v>72</v>
      </c>
    </row>
    <row r="110" spans="2:11">
      <c r="B110" t="s">
        <v>7</v>
      </c>
      <c r="C110">
        <v>6000</v>
      </c>
      <c r="D110">
        <v>30</v>
      </c>
      <c r="E110" t="s">
        <v>22</v>
      </c>
      <c r="F110" t="s">
        <v>84</v>
      </c>
      <c r="H110" s="8" t="s">
        <v>24</v>
      </c>
      <c r="I110" s="9"/>
      <c r="J110" s="9">
        <v>29</v>
      </c>
      <c r="K110" s="9">
        <v>29</v>
      </c>
    </row>
    <row r="111" spans="2:11">
      <c r="B111" t="s">
        <v>18</v>
      </c>
      <c r="C111">
        <v>7000</v>
      </c>
      <c r="D111">
        <v>27</v>
      </c>
      <c r="E111" t="s">
        <v>17</v>
      </c>
      <c r="F111" t="s">
        <v>83</v>
      </c>
      <c r="H111" s="8" t="s">
        <v>23</v>
      </c>
      <c r="I111" s="9"/>
      <c r="J111" s="9">
        <v>33</v>
      </c>
      <c r="K111" s="9">
        <v>33</v>
      </c>
    </row>
    <row r="112" spans="2:11">
      <c r="B112" t="s">
        <v>8</v>
      </c>
      <c r="C112">
        <v>7000</v>
      </c>
      <c r="D112">
        <v>29</v>
      </c>
      <c r="E112" t="s">
        <v>20</v>
      </c>
      <c r="F112" t="s">
        <v>84</v>
      </c>
      <c r="H112" s="8" t="s">
        <v>22</v>
      </c>
      <c r="I112" s="9">
        <v>30</v>
      </c>
      <c r="J112" s="9">
        <v>22</v>
      </c>
      <c r="K112" s="9">
        <v>30</v>
      </c>
    </row>
    <row r="113" spans="2:11">
      <c r="B113" t="s">
        <v>9</v>
      </c>
      <c r="C113">
        <v>2000</v>
      </c>
      <c r="D113">
        <v>20</v>
      </c>
      <c r="E113" t="s">
        <v>19</v>
      </c>
      <c r="F113" t="s">
        <v>84</v>
      </c>
      <c r="H113" s="8" t="s">
        <v>20</v>
      </c>
      <c r="I113" s="9">
        <v>29</v>
      </c>
      <c r="J113" s="9"/>
      <c r="K113" s="9">
        <v>29</v>
      </c>
    </row>
    <row r="114" spans="2:11">
      <c r="B114" t="s">
        <v>10</v>
      </c>
      <c r="C114">
        <v>4500</v>
      </c>
      <c r="D114">
        <v>22</v>
      </c>
      <c r="E114" t="s">
        <v>22</v>
      </c>
      <c r="F114" t="s">
        <v>83</v>
      </c>
      <c r="H114" s="8" t="s">
        <v>21</v>
      </c>
      <c r="I114" s="9"/>
      <c r="J114" s="9">
        <v>31</v>
      </c>
      <c r="K114" s="9">
        <v>31</v>
      </c>
    </row>
    <row r="115" spans="2:11">
      <c r="B115" t="s">
        <v>11</v>
      </c>
      <c r="C115">
        <v>5500</v>
      </c>
      <c r="D115">
        <v>33</v>
      </c>
      <c r="E115" t="s">
        <v>23</v>
      </c>
      <c r="F115" t="s">
        <v>83</v>
      </c>
      <c r="H115" s="8" t="s">
        <v>17</v>
      </c>
      <c r="I115" s="9">
        <v>18</v>
      </c>
      <c r="J115" s="9">
        <v>32</v>
      </c>
      <c r="K115" s="9">
        <v>32</v>
      </c>
    </row>
    <row r="116" spans="2:11">
      <c r="B116" t="s">
        <v>12</v>
      </c>
      <c r="C116">
        <v>7200</v>
      </c>
      <c r="D116">
        <v>18</v>
      </c>
      <c r="E116" t="s">
        <v>17</v>
      </c>
      <c r="F116" t="s">
        <v>84</v>
      </c>
      <c r="H116" s="8" t="s">
        <v>19</v>
      </c>
      <c r="I116" s="9">
        <v>20</v>
      </c>
      <c r="J116" s="9">
        <v>19</v>
      </c>
      <c r="K116" s="9">
        <v>20</v>
      </c>
    </row>
    <row r="117" spans="2:11">
      <c r="B117" t="s">
        <v>13</v>
      </c>
      <c r="C117">
        <v>5300</v>
      </c>
      <c r="D117">
        <v>31</v>
      </c>
      <c r="E117" t="s">
        <v>21</v>
      </c>
      <c r="F117" t="s">
        <v>83</v>
      </c>
      <c r="H117" s="8" t="s">
        <v>72</v>
      </c>
      <c r="I117" s="9">
        <v>30</v>
      </c>
      <c r="J117" s="9">
        <v>33</v>
      </c>
      <c r="K117" s="9">
        <v>33</v>
      </c>
    </row>
    <row r="118" spans="2:11">
      <c r="B118" t="s">
        <v>14</v>
      </c>
      <c r="C118">
        <v>2900</v>
      </c>
      <c r="D118">
        <v>29</v>
      </c>
      <c r="E118" t="s">
        <v>24</v>
      </c>
      <c r="F118" t="s">
        <v>83</v>
      </c>
    </row>
    <row r="119" spans="2:11">
      <c r="B119" t="s">
        <v>15</v>
      </c>
      <c r="C119">
        <v>4850</v>
      </c>
      <c r="D119">
        <v>32</v>
      </c>
      <c r="E119" t="s">
        <v>17</v>
      </c>
      <c r="F119" t="s">
        <v>83</v>
      </c>
      <c r="H119" s="8" t="s">
        <v>88</v>
      </c>
    </row>
    <row r="120" spans="2:11">
      <c r="H120" s="8" t="s">
        <v>89</v>
      </c>
    </row>
    <row r="121" spans="2:11">
      <c r="H121" s="8" t="s">
        <v>90</v>
      </c>
    </row>
    <row r="122" spans="2:11">
      <c r="H122" s="8" t="s">
        <v>91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RobertoLopez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2024-09-26T03:10:20Z</dcterms:created>
  <dcterms:modified xsi:type="dcterms:W3CDTF">2024-09-26T04:31:35Z</dcterms:modified>
</cp:coreProperties>
</file>