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Mi unidad\ORGANIZADO\KooL\Contenido\PRESUPUESTO\"/>
    </mc:Choice>
  </mc:AlternateContent>
  <xr:revisionPtr revIDLastSave="0" documentId="13_ncr:1_{31F60642-6F42-47E3-BC0F-74B72A368757}" xr6:coauthVersionLast="47" xr6:coauthVersionMax="47" xr10:uidLastSave="{00000000-0000-0000-0000-000000000000}"/>
  <workbookProtection workbookAlgorithmName="SHA-512" workbookHashValue="P3c6oS4x29gOu63s+v2h9QVJks70DBSKZjqmywY/Ww97htr5/ZvPTv968RNlgvAHh8U8EOxmhhufnCzwH2aguQ==" workbookSaltValue="ZTgq06UUJx7BCK/SB21ZXQ==" workbookSpinCount="100000" lockStructure="1"/>
  <bookViews>
    <workbookView xWindow="-110" yWindow="-110" windowWidth="19420" windowHeight="10420" xr2:uid="{00000000-000D-0000-FFFF-FFFF00000000}"/>
  </bookViews>
  <sheets>
    <sheet name="Instrucciones" sheetId="2" r:id="rId1"/>
    <sheet name="Presupuesto Financier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1" l="1"/>
  <c r="D99" i="1"/>
  <c r="D61" i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O49" i="1" l="1"/>
  <c r="N49" i="1"/>
  <c r="M49" i="1"/>
  <c r="J49" i="1"/>
  <c r="G49" i="1"/>
  <c r="F49" i="1"/>
  <c r="E49" i="1"/>
  <c r="D49" i="1"/>
  <c r="H49" i="1"/>
  <c r="I49" i="1"/>
  <c r="K49" i="1"/>
  <c r="L49" i="1"/>
  <c r="P99" i="1"/>
  <c r="P96" i="1"/>
  <c r="E31" i="1"/>
  <c r="E68" i="1" s="1"/>
  <c r="E69" i="1" s="1"/>
  <c r="F31" i="1"/>
  <c r="F68" i="1" s="1"/>
  <c r="F69" i="1" s="1"/>
  <c r="D31" i="1"/>
  <c r="D68" i="1" s="1"/>
  <c r="O89" i="1"/>
  <c r="N89" i="1"/>
  <c r="M89" i="1"/>
  <c r="L89" i="1"/>
  <c r="K89" i="1"/>
  <c r="J89" i="1"/>
  <c r="I89" i="1"/>
  <c r="H89" i="1"/>
  <c r="G89" i="1"/>
  <c r="F89" i="1"/>
  <c r="E89" i="1"/>
  <c r="D89" i="1"/>
  <c r="D74" i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AF74" i="1" s="1"/>
  <c r="O65" i="1"/>
  <c r="N65" i="1"/>
  <c r="M65" i="1"/>
  <c r="L65" i="1"/>
  <c r="K65" i="1"/>
  <c r="J65" i="1"/>
  <c r="I65" i="1"/>
  <c r="H65" i="1"/>
  <c r="G65" i="1"/>
  <c r="F65" i="1"/>
  <c r="E65" i="1"/>
  <c r="D65" i="1"/>
  <c r="C75" i="1"/>
  <c r="C69" i="1"/>
  <c r="C67" i="1"/>
  <c r="P49" i="1" l="1"/>
  <c r="AE74" i="1"/>
  <c r="AC74" i="1"/>
  <c r="Z65" i="1"/>
  <c r="P89" i="1"/>
  <c r="AC65" i="1"/>
  <c r="AB65" i="1"/>
  <c r="Z74" i="1"/>
  <c r="AA74" i="1"/>
  <c r="AB74" i="1"/>
  <c r="C70" i="1"/>
  <c r="C77" i="1" s="1"/>
  <c r="AD74" i="1"/>
  <c r="AD65" i="1"/>
  <c r="AF65" i="1"/>
  <c r="G31" i="1"/>
  <c r="G68" i="1" s="1"/>
  <c r="G69" i="1" s="1"/>
  <c r="H28" i="1"/>
  <c r="H47" i="1" s="1"/>
  <c r="H93" i="1" s="1"/>
  <c r="AA65" i="1"/>
  <c r="AE65" i="1"/>
  <c r="O90" i="1"/>
  <c r="N90" i="1"/>
  <c r="M90" i="1"/>
  <c r="L90" i="1"/>
  <c r="K90" i="1"/>
  <c r="J90" i="1"/>
  <c r="I90" i="1"/>
  <c r="H90" i="1"/>
  <c r="G90" i="1"/>
  <c r="F90" i="1"/>
  <c r="E90" i="1"/>
  <c r="G28" i="1"/>
  <c r="G47" i="1" s="1"/>
  <c r="G93" i="1" s="1"/>
  <c r="F28" i="1"/>
  <c r="F47" i="1" s="1"/>
  <c r="F93" i="1" s="1"/>
  <c r="E28" i="1"/>
  <c r="E47" i="1" s="1"/>
  <c r="E93" i="1" s="1"/>
  <c r="D28" i="1"/>
  <c r="D47" i="1" s="1"/>
  <c r="E43" i="1"/>
  <c r="D43" i="1"/>
  <c r="O40" i="1"/>
  <c r="N40" i="1"/>
  <c r="M40" i="1"/>
  <c r="L40" i="1"/>
  <c r="K40" i="1"/>
  <c r="J40" i="1"/>
  <c r="I40" i="1"/>
  <c r="H40" i="1"/>
  <c r="G40" i="1"/>
  <c r="F40" i="1"/>
  <c r="E40" i="1"/>
  <c r="D40" i="1"/>
  <c r="O36" i="1"/>
  <c r="N36" i="1"/>
  <c r="M36" i="1"/>
  <c r="L36" i="1"/>
  <c r="K36" i="1"/>
  <c r="J36" i="1"/>
  <c r="I36" i="1"/>
  <c r="H36" i="1"/>
  <c r="G36" i="1"/>
  <c r="F36" i="1"/>
  <c r="E36" i="1"/>
  <c r="D36" i="1"/>
  <c r="D93" i="1" l="1"/>
  <c r="D90" i="1"/>
  <c r="P90" i="1" s="1"/>
  <c r="P40" i="1"/>
  <c r="P36" i="1"/>
  <c r="D60" i="1"/>
  <c r="H31" i="1"/>
  <c r="H68" i="1" s="1"/>
  <c r="H69" i="1" s="1"/>
  <c r="F37" i="1"/>
  <c r="F66" i="1" s="1"/>
  <c r="F67" i="1" s="1"/>
  <c r="F70" i="1" s="1"/>
  <c r="F57" i="1"/>
  <c r="N37" i="1"/>
  <c r="G37" i="1"/>
  <c r="G66" i="1" s="1"/>
  <c r="G67" i="1" s="1"/>
  <c r="G70" i="1" s="1"/>
  <c r="G57" i="1"/>
  <c r="O37" i="1"/>
  <c r="H46" i="1"/>
  <c r="H92" i="1" s="1"/>
  <c r="J37" i="1"/>
  <c r="I37" i="1"/>
  <c r="I38" i="1" s="1"/>
  <c r="K37" i="1"/>
  <c r="K38" i="1" s="1"/>
  <c r="D37" i="1"/>
  <c r="D57" i="1"/>
  <c r="L37" i="1"/>
  <c r="E37" i="1"/>
  <c r="E57" i="1"/>
  <c r="M37" i="1"/>
  <c r="I46" i="1"/>
  <c r="I92" i="1" s="1"/>
  <c r="K46" i="1"/>
  <c r="K92" i="1" s="1"/>
  <c r="D46" i="1"/>
  <c r="L46" i="1"/>
  <c r="L92" i="1" s="1"/>
  <c r="J46" i="1"/>
  <c r="J92" i="1" s="1"/>
  <c r="E46" i="1"/>
  <c r="E92" i="1" s="1"/>
  <c r="M46" i="1"/>
  <c r="M92" i="1" s="1"/>
  <c r="F46" i="1"/>
  <c r="F92" i="1" s="1"/>
  <c r="N46" i="1"/>
  <c r="N92" i="1" s="1"/>
  <c r="G46" i="1"/>
  <c r="G92" i="1" s="1"/>
  <c r="O46" i="1"/>
  <c r="O92" i="1" s="1"/>
  <c r="H37" i="1"/>
  <c r="D92" i="1" l="1"/>
  <c r="P92" i="1" s="1"/>
  <c r="P46" i="1"/>
  <c r="P37" i="1"/>
  <c r="P38" i="1" s="1"/>
  <c r="D66" i="1"/>
  <c r="E60" i="1"/>
  <c r="L38" i="1"/>
  <c r="L39" i="1" s="1"/>
  <c r="I31" i="1"/>
  <c r="I68" i="1" s="1"/>
  <c r="I69" i="1" s="1"/>
  <c r="I28" i="1"/>
  <c r="I47" i="1" s="1"/>
  <c r="D38" i="1"/>
  <c r="D58" i="1"/>
  <c r="F38" i="1"/>
  <c r="F58" i="1"/>
  <c r="H38" i="1"/>
  <c r="H39" i="1" s="1"/>
  <c r="M38" i="1"/>
  <c r="O38" i="1"/>
  <c r="G38" i="1"/>
  <c r="G58" i="1"/>
  <c r="E38" i="1"/>
  <c r="J38" i="1"/>
  <c r="N38" i="1"/>
  <c r="F43" i="1"/>
  <c r="I41" i="1"/>
  <c r="I83" i="1" s="1"/>
  <c r="I39" i="1"/>
  <c r="K39" i="1"/>
  <c r="K41" i="1"/>
  <c r="K83" i="1" s="1"/>
  <c r="H41" i="1" l="1"/>
  <c r="H83" i="1" s="1"/>
  <c r="F60" i="1"/>
  <c r="P41" i="1"/>
  <c r="P39" i="1"/>
  <c r="L41" i="1"/>
  <c r="L83" i="1" s="1"/>
  <c r="I93" i="1"/>
  <c r="Z69" i="1"/>
  <c r="J31" i="1"/>
  <c r="J68" i="1" s="1"/>
  <c r="J69" i="1" s="1"/>
  <c r="J28" i="1"/>
  <c r="J47" i="1" s="1"/>
  <c r="J93" i="1" s="1"/>
  <c r="Z68" i="1"/>
  <c r="I94" i="1" s="1"/>
  <c r="O39" i="1"/>
  <c r="O41" i="1"/>
  <c r="D39" i="1"/>
  <c r="D41" i="1"/>
  <c r="D83" i="1" s="1"/>
  <c r="N39" i="1"/>
  <c r="N41" i="1"/>
  <c r="E41" i="1"/>
  <c r="E83" i="1" s="1"/>
  <c r="E39" i="1"/>
  <c r="M41" i="1"/>
  <c r="M39" i="1"/>
  <c r="J41" i="1"/>
  <c r="J39" i="1"/>
  <c r="G41" i="1"/>
  <c r="G39" i="1"/>
  <c r="F39" i="1"/>
  <c r="F41" i="1"/>
  <c r="F83" i="1" s="1"/>
  <c r="G43" i="1"/>
  <c r="K42" i="1"/>
  <c r="I42" i="1"/>
  <c r="L42" i="1"/>
  <c r="D192" i="1"/>
  <c r="H42" i="1" l="1"/>
  <c r="G60" i="1"/>
  <c r="G42" i="1"/>
  <c r="G83" i="1"/>
  <c r="O42" i="1"/>
  <c r="O83" i="1"/>
  <c r="G44" i="1"/>
  <c r="G48" i="1" s="1"/>
  <c r="G50" i="1" s="1"/>
  <c r="G51" i="1" s="1"/>
  <c r="P42" i="1"/>
  <c r="J42" i="1"/>
  <c r="J83" i="1"/>
  <c r="M42" i="1"/>
  <c r="M83" i="1"/>
  <c r="N42" i="1"/>
  <c r="N83" i="1"/>
  <c r="AA69" i="1"/>
  <c r="AA68" i="1"/>
  <c r="J94" i="1" s="1"/>
  <c r="K31" i="1"/>
  <c r="K68" i="1" s="1"/>
  <c r="K28" i="1"/>
  <c r="K47" i="1" s="1"/>
  <c r="K93" i="1" s="1"/>
  <c r="E42" i="1"/>
  <c r="E44" i="1"/>
  <c r="F42" i="1"/>
  <c r="F44" i="1"/>
  <c r="D42" i="1"/>
  <c r="D44" i="1"/>
  <c r="D45" i="1" s="1"/>
  <c r="H43" i="1"/>
  <c r="H44" i="1" s="1"/>
  <c r="G45" i="1" l="1"/>
  <c r="P83" i="1"/>
  <c r="H60" i="1"/>
  <c r="AB68" i="1"/>
  <c r="K94" i="1" s="1"/>
  <c r="K69" i="1"/>
  <c r="L31" i="1"/>
  <c r="L68" i="1" s="1"/>
  <c r="L28" i="1"/>
  <c r="L47" i="1" s="1"/>
  <c r="L93" i="1" s="1"/>
  <c r="H45" i="1"/>
  <c r="H48" i="1"/>
  <c r="H50" i="1" s="1"/>
  <c r="H51" i="1" s="1"/>
  <c r="F45" i="1"/>
  <c r="F48" i="1"/>
  <c r="F50" i="1" s="1"/>
  <c r="F51" i="1" s="1"/>
  <c r="E45" i="1"/>
  <c r="E48" i="1"/>
  <c r="E50" i="1" s="1"/>
  <c r="E51" i="1" s="1"/>
  <c r="I43" i="1"/>
  <c r="I44" i="1" l="1"/>
  <c r="I45" i="1" s="1"/>
  <c r="I60" i="1"/>
  <c r="AC68" i="1"/>
  <c r="L94" i="1" s="1"/>
  <c r="L69" i="1"/>
  <c r="AB69" i="1"/>
  <c r="M31" i="1"/>
  <c r="M68" i="1" s="1"/>
  <c r="M28" i="1"/>
  <c r="M47" i="1" s="1"/>
  <c r="J43" i="1"/>
  <c r="J44" i="1" s="1"/>
  <c r="I48" i="1" l="1"/>
  <c r="I50" i="1" s="1"/>
  <c r="I51" i="1" s="1"/>
  <c r="M93" i="1"/>
  <c r="J60" i="1"/>
  <c r="Z60" i="1"/>
  <c r="AC69" i="1"/>
  <c r="AD68" i="1"/>
  <c r="M94" i="1" s="1"/>
  <c r="M69" i="1"/>
  <c r="N31" i="1"/>
  <c r="N68" i="1" s="1"/>
  <c r="N28" i="1"/>
  <c r="N47" i="1" s="1"/>
  <c r="N93" i="1" s="1"/>
  <c r="J45" i="1"/>
  <c r="J48" i="1"/>
  <c r="J50" i="1" s="1"/>
  <c r="J51" i="1" s="1"/>
  <c r="K43" i="1"/>
  <c r="K44" i="1" s="1"/>
  <c r="K60" i="1" l="1"/>
  <c r="AA60" i="1"/>
  <c r="AD69" i="1"/>
  <c r="AE68" i="1"/>
  <c r="N94" i="1" s="1"/>
  <c r="N69" i="1"/>
  <c r="O31" i="1"/>
  <c r="O68" i="1" s="1"/>
  <c r="O28" i="1"/>
  <c r="O47" i="1" s="1"/>
  <c r="K45" i="1"/>
  <c r="K48" i="1"/>
  <c r="K50" i="1" s="1"/>
  <c r="K51" i="1" s="1"/>
  <c r="L43" i="1"/>
  <c r="L44" i="1" s="1"/>
  <c r="O93" i="1" l="1"/>
  <c r="P93" i="1" s="1"/>
  <c r="P47" i="1"/>
  <c r="L60" i="1"/>
  <c r="AB60" i="1"/>
  <c r="AF68" i="1"/>
  <c r="O94" i="1" s="1"/>
  <c r="O69" i="1"/>
  <c r="AE69" i="1"/>
  <c r="L45" i="1"/>
  <c r="L48" i="1"/>
  <c r="L50" i="1" s="1"/>
  <c r="L51" i="1" s="1"/>
  <c r="M43" i="1"/>
  <c r="M44" i="1" s="1"/>
  <c r="M60" i="1" l="1"/>
  <c r="AC60" i="1"/>
  <c r="AF69" i="1"/>
  <c r="M45" i="1"/>
  <c r="M48" i="1"/>
  <c r="M50" i="1" s="1"/>
  <c r="M51" i="1" s="1"/>
  <c r="N43" i="1"/>
  <c r="N44" i="1" s="1"/>
  <c r="O43" i="1"/>
  <c r="C62" i="1"/>
  <c r="C57" i="1"/>
  <c r="C59" i="1" s="1"/>
  <c r="V61" i="1" l="1"/>
  <c r="E95" i="1" s="1"/>
  <c r="D62" i="1"/>
  <c r="N60" i="1"/>
  <c r="AD60" i="1"/>
  <c r="O44" i="1"/>
  <c r="O48" i="1" s="1"/>
  <c r="O50" i="1" s="1"/>
  <c r="O51" i="1" s="1"/>
  <c r="P43" i="1"/>
  <c r="P44" i="1" s="1"/>
  <c r="N45" i="1"/>
  <c r="N48" i="1"/>
  <c r="N50" i="1" s="1"/>
  <c r="N51" i="1" s="1"/>
  <c r="U61" i="1"/>
  <c r="D95" i="1" s="1"/>
  <c r="E20" i="1"/>
  <c r="P45" i="1" l="1"/>
  <c r="P48" i="1"/>
  <c r="P50" i="1" s="1"/>
  <c r="P51" i="1" s="1"/>
  <c r="H20" i="1"/>
  <c r="E66" i="1"/>
  <c r="E67" i="1" s="1"/>
  <c r="E70" i="1" s="1"/>
  <c r="W70" i="1" s="1"/>
  <c r="O45" i="1"/>
  <c r="O60" i="1"/>
  <c r="AF60" i="1" s="1"/>
  <c r="AE60" i="1"/>
  <c r="E62" i="1"/>
  <c r="V62" i="1" s="1"/>
  <c r="H19" i="1"/>
  <c r="E58" i="1"/>
  <c r="V58" i="1" s="1"/>
  <c r="E85" i="1" s="1"/>
  <c r="U65" i="1"/>
  <c r="V65" i="1"/>
  <c r="W65" i="1"/>
  <c r="D67" i="1"/>
  <c r="C63" i="1"/>
  <c r="C78" i="1" s="1"/>
  <c r="U57" i="1"/>
  <c r="D84" i="1" s="1"/>
  <c r="U66" i="1"/>
  <c r="D86" i="1" s="1"/>
  <c r="X65" i="1"/>
  <c r="Y65" i="1"/>
  <c r="V57" i="1"/>
  <c r="E84" i="1" s="1"/>
  <c r="U58" i="1"/>
  <c r="D85" i="1" s="1"/>
  <c r="V68" i="1"/>
  <c r="D72" i="1"/>
  <c r="U72" i="1" s="1"/>
  <c r="U68" i="1"/>
  <c r="D69" i="1"/>
  <c r="U69" i="1" s="1"/>
  <c r="W57" i="1"/>
  <c r="F84" i="1" s="1"/>
  <c r="X58" i="1"/>
  <c r="G85" i="1" s="1"/>
  <c r="X66" i="1"/>
  <c r="G86" i="1" s="1"/>
  <c r="X57" i="1"/>
  <c r="G84" i="1" s="1"/>
  <c r="D48" i="1"/>
  <c r="D50" i="1" s="1"/>
  <c r="W68" i="1"/>
  <c r="X68" i="1"/>
  <c r="U62" i="1"/>
  <c r="U60" i="1"/>
  <c r="W69" i="1"/>
  <c r="Y68" i="1"/>
  <c r="Y69" i="1"/>
  <c r="V60" i="1"/>
  <c r="X67" i="1"/>
  <c r="X70" i="1"/>
  <c r="U74" i="1"/>
  <c r="W60" i="1"/>
  <c r="Y60" i="1"/>
  <c r="X60" i="1"/>
  <c r="V74" i="1"/>
  <c r="W74" i="1"/>
  <c r="X74" i="1"/>
  <c r="Y74" i="1"/>
  <c r="W66" i="1" l="1"/>
  <c r="F86" i="1" s="1"/>
  <c r="V66" i="1"/>
  <c r="E86" i="1" s="1"/>
  <c r="E87" i="1" s="1"/>
  <c r="E88" i="1" s="1"/>
  <c r="E91" i="1" s="1"/>
  <c r="W67" i="1"/>
  <c r="W58" i="1"/>
  <c r="F85" i="1" s="1"/>
  <c r="D87" i="1"/>
  <c r="D88" i="1" s="1"/>
  <c r="D91" i="1" s="1"/>
  <c r="F62" i="1"/>
  <c r="W62" i="1" s="1"/>
  <c r="W61" i="1"/>
  <c r="F95" i="1" s="1"/>
  <c r="I20" i="1"/>
  <c r="H66" i="1"/>
  <c r="G87" i="1"/>
  <c r="G88" i="1" s="1"/>
  <c r="G91" i="1" s="1"/>
  <c r="V69" i="1"/>
  <c r="D70" i="1"/>
  <c r="V70" i="1" s="1"/>
  <c r="G94" i="1"/>
  <c r="V67" i="1"/>
  <c r="U67" i="1"/>
  <c r="D73" i="1"/>
  <c r="D75" i="1" s="1"/>
  <c r="D51" i="1"/>
  <c r="E72" i="1"/>
  <c r="F72" i="1" s="1"/>
  <c r="I19" i="1"/>
  <c r="H58" i="1"/>
  <c r="Y58" i="1" s="1"/>
  <c r="H85" i="1" s="1"/>
  <c r="F94" i="1"/>
  <c r="H94" i="1"/>
  <c r="D94" i="1"/>
  <c r="E94" i="1"/>
  <c r="E97" i="1" s="1"/>
  <c r="F87" i="1" l="1"/>
  <c r="F88" i="1" s="1"/>
  <c r="F91" i="1" s="1"/>
  <c r="E98" i="1"/>
  <c r="D97" i="1"/>
  <c r="D98" i="1" s="1"/>
  <c r="D100" i="1" s="1"/>
  <c r="E99" i="1" s="1"/>
  <c r="P94" i="1"/>
  <c r="G62" i="1"/>
  <c r="X62" i="1" s="1"/>
  <c r="X61" i="1"/>
  <c r="G95" i="1" s="1"/>
  <c r="G97" i="1" s="1"/>
  <c r="G98" i="1" s="1"/>
  <c r="J20" i="1"/>
  <c r="I66" i="1"/>
  <c r="I67" i="1" s="1"/>
  <c r="H67" i="1"/>
  <c r="Y66" i="1"/>
  <c r="H86" i="1" s="1"/>
  <c r="U70" i="1"/>
  <c r="X69" i="1"/>
  <c r="F97" i="1"/>
  <c r="U75" i="1"/>
  <c r="G72" i="1"/>
  <c r="W72" i="1"/>
  <c r="J19" i="1"/>
  <c r="I58" i="1"/>
  <c r="Z58" i="1" s="1"/>
  <c r="I85" i="1" s="1"/>
  <c r="V72" i="1"/>
  <c r="E73" i="1"/>
  <c r="E75" i="1" s="1"/>
  <c r="U73" i="1"/>
  <c r="E100" i="1" l="1"/>
  <c r="F99" i="1" s="1"/>
  <c r="F98" i="1"/>
  <c r="Z66" i="1"/>
  <c r="I86" i="1" s="1"/>
  <c r="H62" i="1"/>
  <c r="Y62" i="1" s="1"/>
  <c r="Y61" i="1"/>
  <c r="H95" i="1" s="1"/>
  <c r="H97" i="1" s="1"/>
  <c r="H70" i="1"/>
  <c r="Y70" i="1" s="1"/>
  <c r="Y67" i="1"/>
  <c r="Z67" i="1"/>
  <c r="I70" i="1"/>
  <c r="K20" i="1"/>
  <c r="J66" i="1"/>
  <c r="U77" i="1"/>
  <c r="D56" i="1"/>
  <c r="E77" i="1"/>
  <c r="V75" i="1"/>
  <c r="F73" i="1"/>
  <c r="F75" i="1" s="1"/>
  <c r="V73" i="1"/>
  <c r="K19" i="1"/>
  <c r="J58" i="1"/>
  <c r="AA58" i="1" s="1"/>
  <c r="J85" i="1" s="1"/>
  <c r="H72" i="1"/>
  <c r="X72" i="1"/>
  <c r="F100" i="1" l="1"/>
  <c r="G99" i="1" s="1"/>
  <c r="G100" i="1" s="1"/>
  <c r="H99" i="1" s="1"/>
  <c r="Z70" i="1"/>
  <c r="AA66" i="1"/>
  <c r="J86" i="1" s="1"/>
  <c r="J67" i="1"/>
  <c r="Z61" i="1"/>
  <c r="I95" i="1" s="1"/>
  <c r="I97" i="1" s="1"/>
  <c r="I62" i="1"/>
  <c r="Z62" i="1" s="1"/>
  <c r="L20" i="1"/>
  <c r="K66" i="1"/>
  <c r="F77" i="1"/>
  <c r="W75" i="1"/>
  <c r="D59" i="1"/>
  <c r="D101" i="1"/>
  <c r="U56" i="1"/>
  <c r="E56" i="1"/>
  <c r="V77" i="1"/>
  <c r="I72" i="1"/>
  <c r="Y72" i="1"/>
  <c r="L19" i="1"/>
  <c r="K58" i="1"/>
  <c r="AB58" i="1" s="1"/>
  <c r="K85" i="1" s="1"/>
  <c r="G73" i="1"/>
  <c r="G75" i="1" s="1"/>
  <c r="W73" i="1"/>
  <c r="AA61" i="1" l="1"/>
  <c r="J95" i="1" s="1"/>
  <c r="J97" i="1" s="1"/>
  <c r="J62" i="1"/>
  <c r="AA62" i="1" s="1"/>
  <c r="AA67" i="1"/>
  <c r="J70" i="1"/>
  <c r="AA70" i="1" s="1"/>
  <c r="M20" i="1"/>
  <c r="L66" i="1"/>
  <c r="J72" i="1"/>
  <c r="Z72" i="1"/>
  <c r="AB66" i="1"/>
  <c r="K86" i="1" s="1"/>
  <c r="K67" i="1"/>
  <c r="G77" i="1"/>
  <c r="X75" i="1"/>
  <c r="D63" i="1"/>
  <c r="U59" i="1"/>
  <c r="E59" i="1"/>
  <c r="E101" i="1"/>
  <c r="V56" i="1"/>
  <c r="F56" i="1"/>
  <c r="W77" i="1"/>
  <c r="H73" i="1"/>
  <c r="H75" i="1" s="1"/>
  <c r="X73" i="1"/>
  <c r="M19" i="1"/>
  <c r="L58" i="1"/>
  <c r="AC58" i="1" s="1"/>
  <c r="L85" i="1" s="1"/>
  <c r="K72" i="1" l="1"/>
  <c r="AA72" i="1"/>
  <c r="AC66" i="1"/>
  <c r="L86" i="1" s="1"/>
  <c r="L67" i="1"/>
  <c r="AB61" i="1"/>
  <c r="K95" i="1" s="1"/>
  <c r="K97" i="1" s="1"/>
  <c r="K62" i="1"/>
  <c r="AB62" i="1" s="1"/>
  <c r="AB67" i="1"/>
  <c r="K70" i="1"/>
  <c r="AB70" i="1" s="1"/>
  <c r="N20" i="1"/>
  <c r="M66" i="1"/>
  <c r="E63" i="1"/>
  <c r="V59" i="1"/>
  <c r="D78" i="1"/>
  <c r="U63" i="1"/>
  <c r="H77" i="1"/>
  <c r="Y75" i="1"/>
  <c r="F59" i="1"/>
  <c r="F101" i="1"/>
  <c r="W56" i="1"/>
  <c r="G56" i="1"/>
  <c r="X77" i="1"/>
  <c r="N19" i="1"/>
  <c r="M58" i="1"/>
  <c r="AD58" i="1" s="1"/>
  <c r="M85" i="1" s="1"/>
  <c r="I73" i="1"/>
  <c r="Y73" i="1"/>
  <c r="AC67" i="1" l="1"/>
  <c r="L70" i="1"/>
  <c r="AC70" i="1" s="1"/>
  <c r="AC61" i="1"/>
  <c r="L95" i="1" s="1"/>
  <c r="L97" i="1" s="1"/>
  <c r="L62" i="1"/>
  <c r="AC62" i="1" s="1"/>
  <c r="AD66" i="1"/>
  <c r="M86" i="1" s="1"/>
  <c r="M67" i="1"/>
  <c r="O20" i="1"/>
  <c r="O66" i="1" s="1"/>
  <c r="O67" i="1" s="1"/>
  <c r="N66" i="1"/>
  <c r="AE66" i="1" s="1"/>
  <c r="N86" i="1" s="1"/>
  <c r="L72" i="1"/>
  <c r="AB72" i="1"/>
  <c r="F63" i="1"/>
  <c r="W59" i="1"/>
  <c r="G59" i="1"/>
  <c r="G101" i="1"/>
  <c r="X56" i="1"/>
  <c r="Z73" i="1"/>
  <c r="I75" i="1"/>
  <c r="Y77" i="1"/>
  <c r="E78" i="1"/>
  <c r="V63" i="1"/>
  <c r="J73" i="1"/>
  <c r="O19" i="1"/>
  <c r="N58" i="1"/>
  <c r="AE58" i="1" s="1"/>
  <c r="N85" i="1" s="1"/>
  <c r="AD61" i="1" l="1"/>
  <c r="M95" i="1" s="1"/>
  <c r="M97" i="1" s="1"/>
  <c r="M62" i="1"/>
  <c r="AD62" i="1" s="1"/>
  <c r="M72" i="1"/>
  <c r="AC72" i="1"/>
  <c r="O70" i="1"/>
  <c r="AF66" i="1"/>
  <c r="O86" i="1" s="1"/>
  <c r="P86" i="1" s="1"/>
  <c r="N67" i="1"/>
  <c r="AF67" i="1" s="1"/>
  <c r="AD67" i="1"/>
  <c r="M70" i="1"/>
  <c r="AD70" i="1" s="1"/>
  <c r="Z75" i="1"/>
  <c r="I77" i="1"/>
  <c r="J75" i="1"/>
  <c r="AA73" i="1"/>
  <c r="G63" i="1"/>
  <c r="X59" i="1"/>
  <c r="F78" i="1"/>
  <c r="W63" i="1"/>
  <c r="H18" i="1"/>
  <c r="O58" i="1"/>
  <c r="AF58" i="1" s="1"/>
  <c r="O85" i="1" s="1"/>
  <c r="P85" i="1" s="1"/>
  <c r="K73" i="1"/>
  <c r="N72" i="1" l="1"/>
  <c r="AD72" i="1"/>
  <c r="AE67" i="1"/>
  <c r="N70" i="1"/>
  <c r="AE70" i="1" s="1"/>
  <c r="AE61" i="1"/>
  <c r="N95" i="1" s="1"/>
  <c r="N97" i="1" s="1"/>
  <c r="N62" i="1"/>
  <c r="AE62" i="1" s="1"/>
  <c r="G78" i="1"/>
  <c r="X63" i="1"/>
  <c r="K75" i="1"/>
  <c r="AB73" i="1"/>
  <c r="AA75" i="1"/>
  <c r="J77" i="1"/>
  <c r="Z77" i="1"/>
  <c r="L73" i="1"/>
  <c r="I18" i="1"/>
  <c r="H57" i="1"/>
  <c r="H56" i="1" s="1"/>
  <c r="O62" i="1" l="1"/>
  <c r="AF62" i="1" s="1"/>
  <c r="AF61" i="1"/>
  <c r="O95" i="1" s="1"/>
  <c r="H59" i="1"/>
  <c r="H63" i="1" s="1"/>
  <c r="Y56" i="1"/>
  <c r="AF70" i="1"/>
  <c r="O72" i="1"/>
  <c r="AF72" i="1" s="1"/>
  <c r="AE72" i="1"/>
  <c r="AC73" i="1"/>
  <c r="L75" i="1"/>
  <c r="AB75" i="1"/>
  <c r="K77" i="1"/>
  <c r="AA77" i="1"/>
  <c r="Y57" i="1"/>
  <c r="H84" i="1" s="1"/>
  <c r="J18" i="1"/>
  <c r="I57" i="1"/>
  <c r="M73" i="1"/>
  <c r="Z57" i="1" l="1"/>
  <c r="I84" i="1" s="1"/>
  <c r="I87" i="1" s="1"/>
  <c r="I88" i="1" s="1"/>
  <c r="I91" i="1" s="1"/>
  <c r="I98" i="1" s="1"/>
  <c r="I56" i="1"/>
  <c r="O97" i="1"/>
  <c r="P95" i="1"/>
  <c r="P97" i="1" s="1"/>
  <c r="H87" i="1"/>
  <c r="H88" i="1" s="1"/>
  <c r="H91" i="1" s="1"/>
  <c r="H98" i="1" s="1"/>
  <c r="H100" i="1" s="1"/>
  <c r="H78" i="1"/>
  <c r="Y63" i="1"/>
  <c r="Y59" i="1"/>
  <c r="AB77" i="1"/>
  <c r="M75" i="1"/>
  <c r="AD73" i="1"/>
  <c r="AC75" i="1"/>
  <c r="L77" i="1"/>
  <c r="K18" i="1"/>
  <c r="J57" i="1"/>
  <c r="N73" i="1"/>
  <c r="AA57" i="1" l="1"/>
  <c r="J84" i="1" s="1"/>
  <c r="J56" i="1"/>
  <c r="I99" i="1"/>
  <c r="I100" i="1" s="1"/>
  <c r="H101" i="1"/>
  <c r="Z56" i="1"/>
  <c r="I59" i="1"/>
  <c r="M77" i="1"/>
  <c r="AD75" i="1"/>
  <c r="AE73" i="1"/>
  <c r="N75" i="1"/>
  <c r="AC77" i="1"/>
  <c r="O73" i="1"/>
  <c r="L18" i="1"/>
  <c r="K57" i="1"/>
  <c r="Z59" i="1" l="1"/>
  <c r="I63" i="1"/>
  <c r="AB57" i="1"/>
  <c r="K84" i="1" s="1"/>
  <c r="K87" i="1" s="1"/>
  <c r="K88" i="1" s="1"/>
  <c r="K91" i="1" s="1"/>
  <c r="K98" i="1" s="1"/>
  <c r="K56" i="1"/>
  <c r="AA56" i="1"/>
  <c r="J59" i="1"/>
  <c r="J99" i="1"/>
  <c r="I101" i="1"/>
  <c r="J87" i="1"/>
  <c r="J88" i="1" s="1"/>
  <c r="J91" i="1" s="1"/>
  <c r="J98" i="1" s="1"/>
  <c r="AD77" i="1"/>
  <c r="AE75" i="1"/>
  <c r="N77" i="1"/>
  <c r="AF73" i="1"/>
  <c r="O75" i="1"/>
  <c r="M18" i="1"/>
  <c r="L57" i="1"/>
  <c r="J100" i="1" l="1"/>
  <c r="K99" i="1" s="1"/>
  <c r="K100" i="1" s="1"/>
  <c r="AA59" i="1"/>
  <c r="J63" i="1"/>
  <c r="AB56" i="1"/>
  <c r="K59" i="1"/>
  <c r="Z63" i="1"/>
  <c r="I78" i="1"/>
  <c r="AC57" i="1"/>
  <c r="L84" i="1" s="1"/>
  <c r="L87" i="1" s="1"/>
  <c r="L88" i="1" s="1"/>
  <c r="L91" i="1" s="1"/>
  <c r="L98" i="1" s="1"/>
  <c r="L56" i="1"/>
  <c r="AF75" i="1"/>
  <c r="O77" i="1"/>
  <c r="AE77" i="1"/>
  <c r="N18" i="1"/>
  <c r="M57" i="1"/>
  <c r="J101" i="1" l="1"/>
  <c r="K63" i="1"/>
  <c r="AB59" i="1"/>
  <c r="AD57" i="1"/>
  <c r="M84" i="1" s="1"/>
  <c r="M87" i="1" s="1"/>
  <c r="M88" i="1" s="1"/>
  <c r="M91" i="1" s="1"/>
  <c r="M98" i="1" s="1"/>
  <c r="M56" i="1"/>
  <c r="L99" i="1"/>
  <c r="L100" i="1" s="1"/>
  <c r="K101" i="1"/>
  <c r="L59" i="1"/>
  <c r="AC56" i="1"/>
  <c r="AA63" i="1"/>
  <c r="J78" i="1"/>
  <c r="AF77" i="1"/>
  <c r="O18" i="1"/>
  <c r="O57" i="1" s="1"/>
  <c r="N57" i="1"/>
  <c r="AF57" i="1" l="1"/>
  <c r="O84" i="1" s="1"/>
  <c r="O87" i="1" s="1"/>
  <c r="O88" i="1" s="1"/>
  <c r="O91" i="1" s="1"/>
  <c r="O98" i="1" s="1"/>
  <c r="O56" i="1"/>
  <c r="O59" i="1" s="1"/>
  <c r="M99" i="1"/>
  <c r="M100" i="1" s="1"/>
  <c r="L101" i="1"/>
  <c r="AC59" i="1"/>
  <c r="L63" i="1"/>
  <c r="AE57" i="1"/>
  <c r="N84" i="1" s="1"/>
  <c r="N87" i="1" s="1"/>
  <c r="N88" i="1" s="1"/>
  <c r="N91" i="1" s="1"/>
  <c r="N98" i="1" s="1"/>
  <c r="N56" i="1"/>
  <c r="M59" i="1"/>
  <c r="AD56" i="1"/>
  <c r="K78" i="1"/>
  <c r="AB63" i="1"/>
  <c r="N59" i="1" l="1"/>
  <c r="AF59" i="1" s="1"/>
  <c r="AE56" i="1"/>
  <c r="AC63" i="1"/>
  <c r="L78" i="1"/>
  <c r="AF56" i="1"/>
  <c r="P84" i="1"/>
  <c r="P87" i="1" s="1"/>
  <c r="P88" i="1" s="1"/>
  <c r="P91" i="1" s="1"/>
  <c r="P98" i="1" s="1"/>
  <c r="P100" i="1" s="1"/>
  <c r="P101" i="1" s="1"/>
  <c r="N99" i="1"/>
  <c r="N100" i="1" s="1"/>
  <c r="M101" i="1"/>
  <c r="AD59" i="1"/>
  <c r="M63" i="1"/>
  <c r="O63" i="1"/>
  <c r="O99" i="1" l="1"/>
  <c r="O100" i="1" s="1"/>
  <c r="O101" i="1" s="1"/>
  <c r="N101" i="1"/>
  <c r="AD63" i="1"/>
  <c r="M78" i="1"/>
  <c r="AE59" i="1"/>
  <c r="N63" i="1"/>
  <c r="O78" i="1"/>
  <c r="N78" i="1" l="1"/>
  <c r="AE63" i="1"/>
  <c r="AF63" i="1"/>
</calcChain>
</file>

<file path=xl/sharedStrings.xml><?xml version="1.0" encoding="utf-8"?>
<sst xmlns="http://schemas.openxmlformats.org/spreadsheetml/2006/main" count="160" uniqueCount="93">
  <si>
    <t>Estado de Resultados</t>
  </si>
  <si>
    <t>% Costo en los ingresos netos</t>
  </si>
  <si>
    <t>Rotación Clientes</t>
  </si>
  <si>
    <t>Rotación Inventarios</t>
  </si>
  <si>
    <t>Ingresos Operacionales Netos</t>
  </si>
  <si>
    <t>Utilidad Bruta</t>
  </si>
  <si>
    <t>Gastos Operacionales</t>
  </si>
  <si>
    <t>EBITDA</t>
  </si>
  <si>
    <t>Depreciaciones</t>
  </si>
  <si>
    <t>Utilidad Operacional</t>
  </si>
  <si>
    <t>Utilidad antes de impuesto de renta</t>
  </si>
  <si>
    <t>Caja y Bancos</t>
  </si>
  <si>
    <t>Inversiones</t>
  </si>
  <si>
    <t>Clientes</t>
  </si>
  <si>
    <t>Inventarios</t>
  </si>
  <si>
    <t>Total Activos</t>
  </si>
  <si>
    <t>Obligaciones Financieras C.P.</t>
  </si>
  <si>
    <t>Cuentas por pagar</t>
  </si>
  <si>
    <t>Obligaciones Financieras L.P.</t>
  </si>
  <si>
    <t>Total Pasivos</t>
  </si>
  <si>
    <t>Capital Social</t>
  </si>
  <si>
    <t>Resultados del ejercicio</t>
  </si>
  <si>
    <t>Resultados de ejercicios anteriores</t>
  </si>
  <si>
    <t>Total Patrimonio</t>
  </si>
  <si>
    <t>Total Pasivo y Patrimonio</t>
  </si>
  <si>
    <t>Check</t>
  </si>
  <si>
    <t>Inversión en Capital de Trabajo</t>
  </si>
  <si>
    <t>Flujo de Caja Operativo</t>
  </si>
  <si>
    <t>Flujo de Caja Libre</t>
  </si>
  <si>
    <t>Otros ingresos/egresos</t>
  </si>
  <si>
    <t>Intereses financieros</t>
  </si>
  <si>
    <t>Capitalizaciones/Dividendos</t>
  </si>
  <si>
    <t>Flujo de Caja Financiero</t>
  </si>
  <si>
    <t>Flujo de Caja Neto</t>
  </si>
  <si>
    <t>Caja inicial</t>
  </si>
  <si>
    <t>Caja final</t>
  </si>
  <si>
    <t>Deuda Corto Plazo</t>
  </si>
  <si>
    <t>Deuda Largo Plazo</t>
  </si>
  <si>
    <t>Intereses</t>
  </si>
  <si>
    <t>Deuda</t>
  </si>
  <si>
    <t>Interés %</t>
  </si>
  <si>
    <t>Estado de Resultados (COP Millones)</t>
  </si>
  <si>
    <t>Balance General (COP Millones)</t>
  </si>
  <si>
    <t>Flujo de Caja (COP Millones)</t>
  </si>
  <si>
    <t>Margen Bruto</t>
  </si>
  <si>
    <t>Margen EBITDA</t>
  </si>
  <si>
    <t>Utilidad Neta</t>
  </si>
  <si>
    <t>Margen Operacional</t>
  </si>
  <si>
    <t>Margen Neto</t>
  </si>
  <si>
    <t>Impuesto de renta</t>
  </si>
  <si>
    <t>Rotación Proveedores</t>
  </si>
  <si>
    <t>CapEx</t>
  </si>
  <si>
    <t>Propiedad, Planta y Equipo (Neto)</t>
  </si>
  <si>
    <t>Cuentas por Pagar</t>
  </si>
  <si>
    <t>Total Pasivos Corrientes</t>
  </si>
  <si>
    <t>Total Activos Corrientes</t>
  </si>
  <si>
    <t>Total Activo No Corrientes</t>
  </si>
  <si>
    <t>Total Pasivos No Corrientes</t>
  </si>
  <si>
    <t>Deuda Financiera</t>
  </si>
  <si>
    <r>
      <t>MODELOS FINANCIEROS</t>
    </r>
    <r>
      <rPr>
        <b/>
        <sz val="12"/>
        <color rgb="FF2DB5F8"/>
        <rFont val="Calibri Light"/>
        <family val="2"/>
      </rPr>
      <t xml:space="preserve"> KOOL</t>
    </r>
  </si>
  <si>
    <t>Presupuesto Financiero</t>
  </si>
  <si>
    <t>Dic 2024</t>
  </si>
  <si>
    <t>Ene 2025</t>
  </si>
  <si>
    <t>Feb 2025</t>
  </si>
  <si>
    <t>Mar 2025</t>
  </si>
  <si>
    <t>Abr 2025</t>
  </si>
  <si>
    <t>May 2025</t>
  </si>
  <si>
    <t>Jun 2025</t>
  </si>
  <si>
    <t>Jul 2025</t>
  </si>
  <si>
    <t>Ago 2025</t>
  </si>
  <si>
    <t>Sep 2025</t>
  </si>
  <si>
    <t>Oct 2025</t>
  </si>
  <si>
    <t>Nov 2025</t>
  </si>
  <si>
    <t>Dic 2025</t>
  </si>
  <si>
    <t>Ingresos Operacionales</t>
  </si>
  <si>
    <t>Supuestos Operativos Claves (COP Millones)</t>
  </si>
  <si>
    <t>Ingresos/gastos no operacionales</t>
  </si>
  <si>
    <t>% Ingresos/gastos No Operacionales</t>
  </si>
  <si>
    <t>Impuesto de Renta</t>
  </si>
  <si>
    <t>Total</t>
  </si>
  <si>
    <t>Proyección Endeudamiento Financiero</t>
  </si>
  <si>
    <t>Mes</t>
  </si>
  <si>
    <t>Instrucciones</t>
  </si>
  <si>
    <r>
      <rPr>
        <sz val="12"/>
        <color theme="0"/>
        <rFont val="Century Gothic"/>
        <family val="2"/>
      </rPr>
      <t>•</t>
    </r>
    <r>
      <rPr>
        <sz val="12"/>
        <color theme="0"/>
        <rFont val="Calibri Light"/>
        <family val="2"/>
      </rPr>
      <t xml:space="preserve"> Aunque el modelo esta alimentado con cifras en COP, puedes utilizar cualquier moneda, lo importante es que todo lo trabajes en miles, millones, etc. </t>
    </r>
  </si>
  <si>
    <r>
      <rPr>
        <sz val="12"/>
        <color theme="0"/>
        <rFont val="Century Gothic"/>
        <family val="2"/>
      </rPr>
      <t>•</t>
    </r>
    <r>
      <rPr>
        <sz val="12"/>
        <color theme="0"/>
        <rFont val="Calibri Light"/>
        <family val="2"/>
      </rPr>
      <t xml:space="preserve"> El modelo esta construido con la naturaleza de usos y fuentes, así que las cifras negativas serán "usos" y las positivas "fuentes"</t>
    </r>
    <r>
      <rPr>
        <vertAlign val="superscript"/>
        <sz val="12"/>
        <color theme="0"/>
        <rFont val="Calibri Light"/>
        <family val="2"/>
      </rPr>
      <t>1</t>
    </r>
  </si>
  <si>
    <r>
      <rPr>
        <vertAlign val="superscript"/>
        <sz val="12"/>
        <color theme="1"/>
        <rFont val="Calibri Light"/>
        <family val="2"/>
      </rPr>
      <t>1</t>
    </r>
    <r>
      <rPr>
        <sz val="12"/>
        <color theme="1"/>
        <rFont val="Calibri Light"/>
        <family val="2"/>
      </rPr>
      <t xml:space="preserve">Un "uso" es algo que </t>
    </r>
    <r>
      <rPr>
        <b/>
        <sz val="12"/>
        <color theme="1"/>
        <rFont val="Calibri Light"/>
        <family val="2"/>
      </rPr>
      <t>disminuye</t>
    </r>
    <r>
      <rPr>
        <sz val="12"/>
        <color theme="1"/>
        <rFont val="Calibri Light"/>
        <family val="2"/>
      </rPr>
      <t xml:space="preserve"> el flujo de caja de mi empresa y una "fuente" es algo que </t>
    </r>
    <r>
      <rPr>
        <b/>
        <sz val="12"/>
        <color theme="1"/>
        <rFont val="Calibri Light"/>
        <family val="2"/>
      </rPr>
      <t>aumenta</t>
    </r>
    <r>
      <rPr>
        <sz val="12"/>
        <color theme="1"/>
        <rFont val="Calibri Light"/>
        <family val="2"/>
      </rPr>
      <t xml:space="preserve"> el flujo de caja de mi empresa</t>
    </r>
  </si>
  <si>
    <r>
      <rPr>
        <sz val="12"/>
        <color theme="0"/>
        <rFont val="Century Gothic"/>
        <family val="2"/>
      </rPr>
      <t>•</t>
    </r>
    <r>
      <rPr>
        <sz val="12"/>
        <color theme="0"/>
        <rFont val="Calibri Light"/>
        <family val="2"/>
      </rPr>
      <t xml:space="preserve"> Todas las celdas resaltadas en amarillo son </t>
    </r>
    <r>
      <rPr>
        <i/>
        <sz val="12"/>
        <color theme="0"/>
        <rFont val="Calibri Light"/>
        <family val="2"/>
      </rPr>
      <t>drivers</t>
    </r>
    <r>
      <rPr>
        <sz val="12"/>
        <color theme="0"/>
        <rFont val="Calibri Light"/>
        <family val="2"/>
      </rPr>
      <t xml:space="preserve"> del modelo por ende solo estas celdas son las que debes modificar para construir tu presupuesto financiero</t>
    </r>
  </si>
  <si>
    <t>Capital de Trabajo, CapEx y Otros</t>
  </si>
  <si>
    <t>Costos de Venta</t>
  </si>
  <si>
    <r>
      <rPr>
        <sz val="12"/>
        <color theme="0"/>
        <rFont val="Century Gothic"/>
        <family val="2"/>
      </rPr>
      <t>•</t>
    </r>
    <r>
      <rPr>
        <sz val="12"/>
        <color theme="0"/>
        <rFont val="Calibri Light"/>
        <family val="2"/>
      </rPr>
      <t xml:space="preserve"> Verifica siempre que las filas de los checks (78 y 101) siempre estén en cero</t>
    </r>
  </si>
  <si>
    <r>
      <rPr>
        <sz val="12"/>
        <color theme="0"/>
        <rFont val="Century Gothic"/>
        <family val="2"/>
      </rPr>
      <t>•</t>
    </r>
    <r>
      <rPr>
        <sz val="12"/>
        <color theme="0"/>
        <rFont val="Calibri Light"/>
        <family val="2"/>
      </rPr>
      <t xml:space="preserve"> Estamos dejando todas las celdas desbloqueadas así que ten cuidado con los ajustes que le hagas al archivo</t>
    </r>
  </si>
  <si>
    <r>
      <rPr>
        <sz val="12"/>
        <color theme="0"/>
        <rFont val="Century Gothic"/>
        <family val="2"/>
      </rPr>
      <t>•</t>
    </r>
    <r>
      <rPr>
        <sz val="12"/>
        <color theme="0"/>
        <rFont val="Calibri Light"/>
        <family val="2"/>
      </rPr>
      <t xml:space="preserve"> Revisa muy bien el flujo de caja de tu negocio, si la caja final es negativa debes verificar que estrategias implementar para que sea positiva (+ventas, -gastos, +margen, etc.)</t>
    </r>
  </si>
  <si>
    <r>
      <rPr>
        <sz val="12"/>
        <color theme="0"/>
        <rFont val="Century Gothic"/>
        <family val="2"/>
      </rPr>
      <t>•</t>
    </r>
    <r>
      <rPr>
        <sz val="12"/>
        <color theme="0"/>
        <rFont val="Calibri Light"/>
        <family val="2"/>
      </rPr>
      <t xml:space="preserve"> Escríbenos por Instagram si tienes alguna pregunta, </t>
    </r>
    <r>
      <rPr>
        <b/>
        <sz val="12"/>
        <color theme="0"/>
        <rFont val="Calibri Light"/>
        <family val="2"/>
      </rPr>
      <t>será un gusto ayudarte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</si>
</sst>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#,##0.0%_);\(#,##0.0%\);0.0%_);@_%_)"/>
    <numFmt numFmtId="168" formatCode="#,##0_%_);\(#,##0\)_%;#,##0_%_);@_%_)"/>
    <numFmt numFmtId="169" formatCode="#,##0_ ;\-#,##0\ "/>
    <numFmt numFmtId="170" formatCode="_-&quot;$&quot;\ * #,##0_-;\-&quot;$&quot;\ * #,##0_-;_-&quot;$&quot;\ * &quot;-&quot;??_-;_-@_-"/>
    <numFmt numFmtId="171" formatCode="&quot;$&quot;\ #,##0_);\(&quot;$&quot;\ #,##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Palatino"/>
      <family val="1"/>
    </font>
    <font>
      <sz val="8"/>
      <name val="Tahoma"/>
      <family val="2"/>
    </font>
    <font>
      <sz val="9"/>
      <name val="Helvetica-Black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b/>
      <sz val="10"/>
      <color rgb="FF00CC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 tint="-0.34998626667073579"/>
      <name val="Calibri Light"/>
      <family val="2"/>
      <scheme val="major"/>
    </font>
    <font>
      <b/>
      <sz val="12"/>
      <color theme="1"/>
      <name val="Calibri Light"/>
      <family val="2"/>
    </font>
    <font>
      <b/>
      <sz val="12"/>
      <color rgb="FF2DB5F8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 Light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sz val="12"/>
      <color theme="0"/>
      <name val="Century Gothic"/>
      <family val="2"/>
    </font>
    <font>
      <i/>
      <sz val="12"/>
      <color theme="0"/>
      <name val="Calibri Light"/>
      <family val="2"/>
    </font>
    <font>
      <vertAlign val="superscript"/>
      <sz val="12"/>
      <color theme="0"/>
      <name val="Calibri Light"/>
      <family val="2"/>
    </font>
    <font>
      <sz val="12"/>
      <color theme="1"/>
      <name val="Calibri Light"/>
      <family val="2"/>
    </font>
    <font>
      <vertAlign val="superscript"/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46E93"/>
        <bgColor indexed="64"/>
      </patternFill>
    </fill>
    <fill>
      <patternFill patternType="solid">
        <fgColor rgb="FF2DB5F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4" fillId="0" borderId="0" applyFill="0" applyBorder="0" applyProtection="0">
      <alignment horizontal="left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3" applyFont="1"/>
    <xf numFmtId="0" fontId="3" fillId="0" borderId="0" xfId="3" applyFont="1" applyFill="1"/>
    <xf numFmtId="0" fontId="3" fillId="0" borderId="0" xfId="3" applyFont="1" applyAlignment="1">
      <alignment horizontal="centerContinuous"/>
    </xf>
    <xf numFmtId="0" fontId="5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 indent="2"/>
    </xf>
    <xf numFmtId="0" fontId="8" fillId="0" borderId="0" xfId="3" applyFont="1" applyAlignment="1">
      <alignment horizontal="centerContinuous"/>
    </xf>
    <xf numFmtId="0" fontId="9" fillId="0" borderId="0" xfId="3" applyFont="1" applyAlignment="1"/>
    <xf numFmtId="0" fontId="10" fillId="0" borderId="0" xfId="0" applyFont="1"/>
    <xf numFmtId="166" fontId="10" fillId="0" borderId="0" xfId="2" applyNumberFormat="1" applyFont="1"/>
    <xf numFmtId="0" fontId="7" fillId="0" borderId="0" xfId="4" applyFont="1" applyBorder="1">
      <alignment horizontal="left"/>
    </xf>
    <xf numFmtId="0" fontId="8" fillId="0" borderId="0" xfId="3" applyFont="1" applyAlignment="1">
      <alignment horizontal="left" indent="2"/>
    </xf>
    <xf numFmtId="167" fontId="8" fillId="0" borderId="0" xfId="3" applyNumberFormat="1" applyFont="1" applyFill="1" applyAlignment="1">
      <alignment horizontal="right"/>
    </xf>
    <xf numFmtId="167" fontId="11" fillId="2" borderId="0" xfId="3" applyNumberFormat="1" applyFont="1" applyFill="1" applyAlignment="1">
      <alignment horizontal="right"/>
    </xf>
    <xf numFmtId="167" fontId="12" fillId="0" borderId="0" xfId="3" applyNumberFormat="1" applyFont="1" applyFill="1" applyAlignment="1">
      <alignment horizontal="right"/>
    </xf>
    <xf numFmtId="169" fontId="10" fillId="0" borderId="0" xfId="0" applyNumberFormat="1" applyFont="1"/>
    <xf numFmtId="169" fontId="11" fillId="2" borderId="0" xfId="0" applyNumberFormat="1" applyFont="1" applyFill="1"/>
    <xf numFmtId="168" fontId="10" fillId="0" borderId="0" xfId="1" applyNumberFormat="1" applyFont="1" applyFill="1" applyBorder="1" applyAlignment="1">
      <alignment horizontal="left" vertical="center"/>
    </xf>
    <xf numFmtId="168" fontId="13" fillId="0" borderId="0" xfId="1" applyNumberFormat="1" applyFont="1" applyFill="1" applyBorder="1" applyAlignment="1">
      <alignment horizontal="left" vertical="top"/>
    </xf>
    <xf numFmtId="166" fontId="10" fillId="0" borderId="0" xfId="2" applyNumberFormat="1" applyFont="1" applyFill="1" applyBorder="1" applyAlignment="1" applyProtection="1">
      <alignment horizontal="right" vertical="center"/>
    </xf>
    <xf numFmtId="0" fontId="10" fillId="0" borderId="0" xfId="3" applyFont="1" applyAlignment="1">
      <alignment horizontal="left"/>
    </xf>
    <xf numFmtId="168" fontId="13" fillId="0" borderId="0" xfId="1" applyNumberFormat="1" applyFont="1" applyFill="1" applyBorder="1" applyAlignment="1">
      <alignment vertical="top"/>
    </xf>
    <xf numFmtId="164" fontId="10" fillId="0" borderId="0" xfId="0" applyNumberFormat="1" applyFont="1"/>
    <xf numFmtId="168" fontId="10" fillId="0" borderId="0" xfId="1" applyNumberFormat="1" applyFont="1" applyFill="1" applyBorder="1" applyAlignment="1">
      <alignment horizontal="left"/>
    </xf>
    <xf numFmtId="3" fontId="10" fillId="0" borderId="0" xfId="0" applyNumberFormat="1" applyFont="1"/>
    <xf numFmtId="168" fontId="10" fillId="0" borderId="0" xfId="1" applyNumberFormat="1" applyFont="1" applyAlignment="1">
      <alignment horizontal="left"/>
    </xf>
    <xf numFmtId="168" fontId="10" fillId="0" borderId="0" xfId="1" applyNumberFormat="1" applyFont="1" applyFill="1" applyBorder="1" applyAlignment="1">
      <alignment horizontal="left" vertical="top"/>
    </xf>
    <xf numFmtId="168" fontId="10" fillId="0" borderId="0" xfId="1" applyNumberFormat="1" applyFont="1" applyFill="1" applyBorder="1" applyAlignment="1">
      <alignment horizontal="left" vertical="top" indent="1"/>
    </xf>
    <xf numFmtId="0" fontId="10" fillId="0" borderId="0" xfId="0" applyFont="1" applyAlignment="1">
      <alignment horizontal="left" indent="2"/>
    </xf>
    <xf numFmtId="0" fontId="13" fillId="0" borderId="0" xfId="0" applyFont="1"/>
    <xf numFmtId="171" fontId="10" fillId="0" borderId="0" xfId="0" applyNumberFormat="1" applyFont="1" applyAlignment="1">
      <alignment vertical="center"/>
    </xf>
    <xf numFmtId="168" fontId="13" fillId="0" borderId="1" xfId="1" applyNumberFormat="1" applyFont="1" applyFill="1" applyBorder="1" applyAlignment="1">
      <alignment horizontal="left" vertical="center"/>
    </xf>
    <xf numFmtId="164" fontId="13" fillId="0" borderId="1" xfId="0" applyNumberFormat="1" applyFont="1" applyBorder="1" applyAlignment="1">
      <alignment horizontal="right" vertical="center"/>
    </xf>
    <xf numFmtId="171" fontId="13" fillId="0" borderId="1" xfId="0" applyNumberFormat="1" applyFont="1" applyBorder="1" applyAlignment="1">
      <alignment vertical="center"/>
    </xf>
    <xf numFmtId="168" fontId="13" fillId="0" borderId="2" xfId="1" applyNumberFormat="1" applyFont="1" applyFill="1" applyBorder="1" applyAlignment="1">
      <alignment horizontal="left" vertical="center"/>
    </xf>
    <xf numFmtId="164" fontId="13" fillId="0" borderId="2" xfId="0" applyNumberFormat="1" applyFont="1" applyBorder="1" applyAlignment="1">
      <alignment horizontal="right" vertical="center"/>
    </xf>
    <xf numFmtId="171" fontId="13" fillId="0" borderId="2" xfId="0" applyNumberFormat="1" applyFont="1" applyBorder="1" applyAlignment="1">
      <alignment vertical="center"/>
    </xf>
    <xf numFmtId="168" fontId="13" fillId="0" borderId="0" xfId="1" applyNumberFormat="1" applyFont="1" applyFill="1" applyBorder="1" applyAlignment="1">
      <alignment horizontal="left" vertical="center"/>
    </xf>
    <xf numFmtId="166" fontId="13" fillId="0" borderId="0" xfId="2" applyNumberFormat="1" applyFont="1" applyFill="1" applyBorder="1" applyAlignment="1" applyProtection="1">
      <alignment horizontal="right" vertical="center"/>
    </xf>
    <xf numFmtId="168" fontId="14" fillId="0" borderId="0" xfId="1" applyNumberFormat="1" applyFont="1" applyFill="1" applyBorder="1" applyAlignment="1">
      <alignment horizontal="left" vertical="top"/>
    </xf>
    <xf numFmtId="171" fontId="14" fillId="0" borderId="0" xfId="0" applyNumberFormat="1" applyFont="1" applyAlignment="1">
      <alignment vertical="center"/>
    </xf>
    <xf numFmtId="171" fontId="10" fillId="0" borderId="0" xfId="0" applyNumberFormat="1" applyFont="1"/>
    <xf numFmtId="0" fontId="8" fillId="0" borderId="0" xfId="3" applyFont="1" applyAlignment="1">
      <alignment horizontal="left" indent="1"/>
    </xf>
    <xf numFmtId="168" fontId="10" fillId="0" borderId="0" xfId="1" applyNumberFormat="1" applyFont="1" applyFill="1" applyBorder="1" applyAlignment="1">
      <alignment horizontal="left" vertical="center" indent="1"/>
    </xf>
    <xf numFmtId="9" fontId="10" fillId="0" borderId="0" xfId="2" applyFont="1"/>
    <xf numFmtId="171" fontId="5" fillId="0" borderId="0" xfId="0" applyNumberFormat="1" applyFont="1"/>
    <xf numFmtId="170" fontId="5" fillId="0" borderId="0" xfId="5" applyNumberFormat="1" applyFont="1"/>
    <xf numFmtId="170" fontId="5" fillId="0" borderId="0" xfId="0" applyNumberFormat="1" applyFont="1"/>
    <xf numFmtId="9" fontId="5" fillId="0" borderId="0" xfId="2" applyFont="1"/>
    <xf numFmtId="0" fontId="15" fillId="0" borderId="0" xfId="0" applyFont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4" borderId="0" xfId="0" applyFont="1" applyFill="1"/>
    <xf numFmtId="0" fontId="18" fillId="4" borderId="0" xfId="0" applyFont="1" applyFill="1"/>
    <xf numFmtId="171" fontId="11" fillId="2" borderId="0" xfId="0" applyNumberFormat="1" applyFont="1" applyFill="1" applyAlignment="1">
      <alignment vertical="center"/>
    </xf>
    <xf numFmtId="3" fontId="11" fillId="2" borderId="0" xfId="0" applyNumberFormat="1" applyFont="1" applyFill="1"/>
    <xf numFmtId="166" fontId="11" fillId="2" borderId="0" xfId="0" applyNumberFormat="1" applyFont="1" applyFill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 indent="1"/>
    </xf>
    <xf numFmtId="0" fontId="20" fillId="4" borderId="0" xfId="0" applyFont="1" applyFill="1"/>
    <xf numFmtId="0" fontId="19" fillId="4" borderId="0" xfId="0" applyFont="1" applyFill="1"/>
    <xf numFmtId="0" fontId="21" fillId="4" borderId="0" xfId="0" applyFont="1" applyFill="1"/>
    <xf numFmtId="0" fontId="25" fillId="0" borderId="0" xfId="0" applyFont="1"/>
  </cellXfs>
  <cellStyles count="7">
    <cellStyle name="******************************************" xfId="3" xr:uid="{00000000-0005-0000-0000-000000000000}"/>
    <cellStyle name="Millares" xfId="1" builtinId="3"/>
    <cellStyle name="Millares 2" xfId="6" xr:uid="{3B62BA91-D296-4FBC-8CE4-3AA69ABD7FF7}"/>
    <cellStyle name="Moneda" xfId="5" builtinId="4"/>
    <cellStyle name="Normal" xfId="0" builtinId="0"/>
    <cellStyle name="Porcentaje" xfId="2" builtinId="5"/>
    <cellStyle name="Table Title" xfId="4" xr:uid="{00000000-0005-0000-0000-000004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177800</xdr:rowOff>
    </xdr:from>
    <xdr:to>
      <xdr:col>14</xdr:col>
      <xdr:colOff>827164</xdr:colOff>
      <xdr:row>3</xdr:row>
      <xdr:rowOff>20041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417B92-E64A-4EE2-B453-026B514C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9325" y="177800"/>
          <a:ext cx="2341639" cy="42009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16</xdr:row>
      <xdr:rowOff>38100</xdr:rowOff>
    </xdr:from>
    <xdr:to>
      <xdr:col>3</xdr:col>
      <xdr:colOff>87430</xdr:colOff>
      <xdr:row>20</xdr:row>
      <xdr:rowOff>160958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9D86AF4-CA6D-4F52-8D73-3B1518962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04" t="-1" r="41699" b="3303"/>
        <a:stretch/>
      </xdr:blipFill>
      <xdr:spPr bwMode="auto">
        <a:xfrm>
          <a:off x="19050" y="3213100"/>
          <a:ext cx="1776530" cy="8499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263525</xdr:colOff>
      <xdr:row>1</xdr:row>
      <xdr:rowOff>12700</xdr:rowOff>
    </xdr:from>
    <xdr:to>
      <xdr:col>15</xdr:col>
      <xdr:colOff>646189</xdr:colOff>
      <xdr:row>3</xdr:row>
      <xdr:rowOff>7693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FE3250-C08D-4F78-90B4-27CC06E8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50800"/>
          <a:ext cx="2325764" cy="395043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101</xdr:row>
      <xdr:rowOff>149225</xdr:rowOff>
    </xdr:from>
    <xdr:to>
      <xdr:col>8</xdr:col>
      <xdr:colOff>370005</xdr:colOff>
      <xdr:row>108</xdr:row>
      <xdr:rowOff>87933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BC3F785-41B7-4CEB-8A59-62A8BA3458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04" t="-1" r="41699" b="3303"/>
        <a:stretch/>
      </xdr:blipFill>
      <xdr:spPr bwMode="auto">
        <a:xfrm>
          <a:off x="4733925" y="15655925"/>
          <a:ext cx="1782880" cy="8531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DA3B3-322E-4860-A493-493CE4F8252F}">
  <dimension ref="A2:P16"/>
  <sheetViews>
    <sheetView showGridLines="0" showRowColHeaders="0" tabSelected="1" workbookViewId="0">
      <selection activeCell="L6" sqref="L6"/>
    </sheetView>
  </sheetViews>
  <sheetFormatPr baseColWidth="10" defaultColWidth="0" defaultRowHeight="14.5"/>
  <cols>
    <col min="1" max="1" width="2.54296875" customWidth="1"/>
    <col min="2" max="14" width="10.90625" customWidth="1"/>
    <col min="15" max="15" width="12.7265625" customWidth="1"/>
    <col min="16" max="16" width="2.6328125" customWidth="1"/>
    <col min="17" max="16384" width="10.90625" hidden="1"/>
  </cols>
  <sheetData>
    <row r="2" spans="2:15" ht="15.5">
      <c r="B2" s="52" t="s">
        <v>59</v>
      </c>
    </row>
    <row r="3" spans="2:15" ht="15.5">
      <c r="B3" s="52" t="s">
        <v>60</v>
      </c>
    </row>
    <row r="5" spans="2:15" ht="15.5">
      <c r="B5" s="63" t="s">
        <v>82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2:1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2:15" ht="16">
      <c r="B7" s="65" t="s">
        <v>86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2:15" ht="16">
      <c r="B8" s="65" t="s">
        <v>83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2:15" ht="17.5">
      <c r="B9" s="65" t="s">
        <v>84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2:15" ht="16">
      <c r="B10" s="65" t="s">
        <v>90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2:15" ht="16">
      <c r="B11" s="65" t="s">
        <v>89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2:15" ht="16">
      <c r="B12" s="65" t="s">
        <v>91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2:15" ht="16">
      <c r="B13" s="65" t="s">
        <v>92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2:15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6" spans="2:15" ht="17.5">
      <c r="B16" s="66" t="s">
        <v>85</v>
      </c>
    </row>
  </sheetData>
  <sheetProtection algorithmName="SHA-512" hashValue="moEysuMNHRlQYStDBHD2HiVxVB+k4P5uOCZrhy+YONSJsqNlUKBk2SieX2gKCVyEc0jIFugvplSgIUMaxEdAEQ==" saltValue="tCliBvtdJUKuhRZqPJc2U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241"/>
  <sheetViews>
    <sheetView showGridLines="0" zoomScaleNormal="100" workbookViewId="0">
      <pane ySplit="5" topLeftCell="A6" activePane="bottomLeft" state="frozen"/>
      <selection pane="bottomLeft" activeCell="B16" sqref="B16"/>
    </sheetView>
  </sheetViews>
  <sheetFormatPr baseColWidth="10" defaultColWidth="11.453125" defaultRowHeight="0" customHeight="1" zeroHeight="1"/>
  <cols>
    <col min="1" max="1" width="2.08984375" style="4" customWidth="1"/>
    <col min="2" max="2" width="29.7265625" style="4" customWidth="1"/>
    <col min="3" max="3" width="10.08984375" style="4" customWidth="1"/>
    <col min="4" max="16" width="9.26953125" style="4" customWidth="1"/>
    <col min="17" max="17" width="14.7265625" style="4" customWidth="1"/>
    <col min="18" max="18" width="11.453125" style="4"/>
    <col min="19" max="20" width="11.453125" style="4" customWidth="1"/>
    <col min="21" max="25" width="11.453125" style="4" hidden="1" customWidth="1"/>
    <col min="26" max="32" width="0" style="4" hidden="1" customWidth="1"/>
    <col min="33" max="16384" width="11.453125" style="4"/>
  </cols>
  <sheetData>
    <row r="1" spans="2:37" s="1" customFormat="1" ht="3" customHeight="1"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s="1" customFormat="1" ht="15.5">
      <c r="B2" s="52" t="s">
        <v>59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s="1" customFormat="1" ht="15.5">
      <c r="B3" s="52" t="s">
        <v>60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s="1" customFormat="1" ht="6" customHeight="1"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s="1" customFormat="1" ht="13">
      <c r="B5" s="53" t="s">
        <v>81</v>
      </c>
      <c r="C5" s="54" t="s">
        <v>61</v>
      </c>
      <c r="D5" s="54" t="s">
        <v>62</v>
      </c>
      <c r="E5" s="54" t="s">
        <v>63</v>
      </c>
      <c r="F5" s="54" t="s">
        <v>64</v>
      </c>
      <c r="G5" s="54" t="s">
        <v>65</v>
      </c>
      <c r="H5" s="54" t="s">
        <v>66</v>
      </c>
      <c r="I5" s="54" t="s">
        <v>67</v>
      </c>
      <c r="J5" s="54" t="s">
        <v>68</v>
      </c>
      <c r="K5" s="54" t="s">
        <v>69</v>
      </c>
      <c r="L5" s="54" t="s">
        <v>70</v>
      </c>
      <c r="M5" s="54" t="s">
        <v>71</v>
      </c>
      <c r="N5" s="54" t="s">
        <v>72</v>
      </c>
      <c r="O5" s="54" t="s">
        <v>73</v>
      </c>
      <c r="P5" s="54" t="s">
        <v>79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7.5" customHeigh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2:37" ht="14.5">
      <c r="B7" s="55" t="s">
        <v>75</v>
      </c>
      <c r="C7" s="56"/>
      <c r="D7" s="56"/>
      <c r="E7" s="55"/>
      <c r="F7" s="56"/>
      <c r="G7" s="56"/>
      <c r="H7" s="55"/>
      <c r="I7" s="56"/>
      <c r="J7" s="56"/>
      <c r="K7" s="55"/>
      <c r="L7" s="56"/>
      <c r="M7" s="56"/>
      <c r="N7" s="55"/>
      <c r="O7" s="56"/>
      <c r="P7" s="56"/>
    </row>
    <row r="8" spans="2:37" ht="5.25" customHeight="1">
      <c r="B8" s="1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37" ht="13">
      <c r="B9" s="13" t="s"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37" ht="13">
      <c r="B10" s="45" t="s">
        <v>74</v>
      </c>
      <c r="C10" s="12"/>
      <c r="D10" s="57">
        <v>1000</v>
      </c>
      <c r="E10" s="57">
        <v>1000</v>
      </c>
      <c r="F10" s="57">
        <v>1000</v>
      </c>
      <c r="G10" s="57">
        <v>1050</v>
      </c>
      <c r="H10" s="57">
        <v>1050</v>
      </c>
      <c r="I10" s="57">
        <v>1050</v>
      </c>
      <c r="J10" s="57">
        <v>1100</v>
      </c>
      <c r="K10" s="57">
        <v>1100</v>
      </c>
      <c r="L10" s="57">
        <v>1100</v>
      </c>
      <c r="M10" s="57">
        <v>1150</v>
      </c>
      <c r="N10" s="57">
        <v>1150</v>
      </c>
      <c r="O10" s="57">
        <v>1150</v>
      </c>
    </row>
    <row r="11" spans="2:37" ht="13">
      <c r="B11" s="45" t="s">
        <v>1</v>
      </c>
      <c r="C11" s="15"/>
      <c r="D11" s="16">
        <v>0.8</v>
      </c>
      <c r="E11" s="16">
        <v>0.8</v>
      </c>
      <c r="F11" s="16">
        <v>0.8</v>
      </c>
      <c r="G11" s="16">
        <v>0.8</v>
      </c>
      <c r="H11" s="16">
        <v>0.8</v>
      </c>
      <c r="I11" s="16">
        <v>0.8</v>
      </c>
      <c r="J11" s="16">
        <v>0.8</v>
      </c>
      <c r="K11" s="16">
        <v>0.8</v>
      </c>
      <c r="L11" s="16">
        <v>0.8</v>
      </c>
      <c r="M11" s="16">
        <v>0.8</v>
      </c>
      <c r="N11" s="16">
        <v>0.8</v>
      </c>
      <c r="O11" s="16">
        <v>0.8</v>
      </c>
    </row>
    <row r="12" spans="2:37" ht="13">
      <c r="B12" s="46" t="s">
        <v>6</v>
      </c>
      <c r="C12" s="15"/>
      <c r="D12" s="57">
        <v>100</v>
      </c>
      <c r="E12" s="57">
        <v>100</v>
      </c>
      <c r="F12" s="57">
        <v>100</v>
      </c>
      <c r="G12" s="57">
        <v>100</v>
      </c>
      <c r="H12" s="57">
        <v>100</v>
      </c>
      <c r="I12" s="57">
        <v>100</v>
      </c>
      <c r="J12" s="57">
        <v>100</v>
      </c>
      <c r="K12" s="57">
        <v>100</v>
      </c>
      <c r="L12" s="57">
        <v>100</v>
      </c>
      <c r="M12" s="57">
        <v>100</v>
      </c>
      <c r="N12" s="57">
        <v>100</v>
      </c>
      <c r="O12" s="57">
        <v>100</v>
      </c>
    </row>
    <row r="13" spans="2:37" ht="13">
      <c r="B13" s="46" t="s">
        <v>8</v>
      </c>
      <c r="C13" s="15"/>
      <c r="D13" s="57">
        <v>50</v>
      </c>
      <c r="E13" s="57">
        <v>50.333333333333336</v>
      </c>
      <c r="F13" s="57">
        <v>50.833333333333336</v>
      </c>
      <c r="G13" s="57">
        <v>50.833333333333336</v>
      </c>
      <c r="H13" s="57">
        <v>51.166666666666664</v>
      </c>
      <c r="I13" s="57">
        <v>51.5</v>
      </c>
      <c r="J13" s="57">
        <v>52.083333333333336</v>
      </c>
      <c r="K13" s="57">
        <v>52.083333333333336</v>
      </c>
      <c r="L13" s="57">
        <v>52.083333333333336</v>
      </c>
      <c r="M13" s="57">
        <v>52.666666666666664</v>
      </c>
      <c r="N13" s="57">
        <v>53</v>
      </c>
      <c r="O13" s="57">
        <v>53</v>
      </c>
    </row>
    <row r="14" spans="2:37" ht="13">
      <c r="B14" s="45" t="s">
        <v>77</v>
      </c>
      <c r="C14" s="15"/>
      <c r="D14" s="16">
        <v>5.0000000000000001E-3</v>
      </c>
      <c r="E14" s="16">
        <v>5.0000000000000001E-3</v>
      </c>
      <c r="F14" s="16">
        <v>5.0000000000000001E-3</v>
      </c>
      <c r="G14" s="16">
        <v>5.0000000000000001E-3</v>
      </c>
      <c r="H14" s="16">
        <v>5.0000000000000001E-3</v>
      </c>
      <c r="I14" s="16">
        <v>5.0000000000000001E-3</v>
      </c>
      <c r="J14" s="16">
        <v>5.0000000000000001E-3</v>
      </c>
      <c r="K14" s="16">
        <v>5.0000000000000001E-3</v>
      </c>
      <c r="L14" s="16">
        <v>5.0000000000000001E-3</v>
      </c>
      <c r="M14" s="16">
        <v>5.0000000000000001E-3</v>
      </c>
      <c r="N14" s="16">
        <v>5.0000000000000001E-3</v>
      </c>
      <c r="O14" s="16">
        <v>5.0000000000000001E-3</v>
      </c>
    </row>
    <row r="15" spans="2:37" ht="13">
      <c r="B15" s="45" t="s">
        <v>78</v>
      </c>
      <c r="C15" s="15"/>
      <c r="D15" s="57">
        <v>7.91</v>
      </c>
      <c r="E15" s="57">
        <v>8.0033333333333321</v>
      </c>
      <c r="F15" s="57">
        <v>8.0383333333333322</v>
      </c>
      <c r="G15" s="57">
        <v>11.835833333333328</v>
      </c>
      <c r="H15" s="57">
        <v>11.929166666666669</v>
      </c>
      <c r="I15" s="57">
        <v>12.022499999999997</v>
      </c>
      <c r="J15" s="57">
        <v>15.615833333333329</v>
      </c>
      <c r="K15" s="57">
        <v>15.825833333333328</v>
      </c>
      <c r="L15" s="57">
        <v>16.035833333333329</v>
      </c>
      <c r="M15" s="57">
        <v>19.62916666666667</v>
      </c>
      <c r="N15" s="57">
        <v>19.722499999999997</v>
      </c>
      <c r="O15" s="57">
        <v>19.932500000000001</v>
      </c>
    </row>
    <row r="16" spans="2:37" ht="6" customHeight="1">
      <c r="B16" s="4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3">
      <c r="B17" s="13" t="s">
        <v>87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3">
      <c r="B18" s="45" t="s">
        <v>2</v>
      </c>
      <c r="C18" s="18"/>
      <c r="D18" s="19">
        <v>45</v>
      </c>
      <c r="E18" s="19">
        <v>45</v>
      </c>
      <c r="F18" s="19">
        <v>45</v>
      </c>
      <c r="G18" s="19">
        <v>45</v>
      </c>
      <c r="H18" s="19">
        <f t="shared" ref="H18:O20" si="0">G18</f>
        <v>45</v>
      </c>
      <c r="I18" s="19">
        <f t="shared" si="0"/>
        <v>45</v>
      </c>
      <c r="J18" s="19">
        <f t="shared" si="0"/>
        <v>45</v>
      </c>
      <c r="K18" s="19">
        <f t="shared" si="0"/>
        <v>45</v>
      </c>
      <c r="L18" s="19">
        <f t="shared" si="0"/>
        <v>45</v>
      </c>
      <c r="M18" s="19">
        <f t="shared" si="0"/>
        <v>45</v>
      </c>
      <c r="N18" s="19">
        <f t="shared" si="0"/>
        <v>45</v>
      </c>
      <c r="O18" s="19">
        <f t="shared" si="0"/>
        <v>45</v>
      </c>
    </row>
    <row r="19" spans="2:15" ht="13">
      <c r="B19" s="45" t="s">
        <v>3</v>
      </c>
      <c r="C19" s="18"/>
      <c r="D19" s="19">
        <v>0</v>
      </c>
      <c r="E19" s="19">
        <v>0</v>
      </c>
      <c r="F19" s="19">
        <v>0</v>
      </c>
      <c r="G19" s="19"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19">
        <f t="shared" si="0"/>
        <v>0</v>
      </c>
      <c r="O19" s="19">
        <f t="shared" si="0"/>
        <v>0</v>
      </c>
    </row>
    <row r="20" spans="2:15" ht="13">
      <c r="B20" s="45" t="s">
        <v>50</v>
      </c>
      <c r="C20" s="18"/>
      <c r="D20" s="19">
        <v>20</v>
      </c>
      <c r="E20" s="19">
        <f>D20</f>
        <v>20</v>
      </c>
      <c r="F20" s="19">
        <v>20</v>
      </c>
      <c r="G20" s="19">
        <v>20</v>
      </c>
      <c r="H20" s="19">
        <f t="shared" si="0"/>
        <v>20</v>
      </c>
      <c r="I20" s="19">
        <f t="shared" si="0"/>
        <v>20</v>
      </c>
      <c r="J20" s="19">
        <f t="shared" si="0"/>
        <v>20</v>
      </c>
      <c r="K20" s="19">
        <f t="shared" si="0"/>
        <v>20</v>
      </c>
      <c r="L20" s="19">
        <f t="shared" si="0"/>
        <v>20</v>
      </c>
      <c r="M20" s="19">
        <f t="shared" si="0"/>
        <v>20</v>
      </c>
      <c r="N20" s="19">
        <f t="shared" si="0"/>
        <v>20</v>
      </c>
      <c r="O20" s="19">
        <f t="shared" si="0"/>
        <v>20</v>
      </c>
    </row>
    <row r="21" spans="2:15" ht="13">
      <c r="B21" s="45" t="s">
        <v>51</v>
      </c>
      <c r="C21" s="18"/>
      <c r="D21" s="57">
        <v>20</v>
      </c>
      <c r="E21" s="57">
        <v>30</v>
      </c>
      <c r="F21" s="57">
        <v>0</v>
      </c>
      <c r="G21" s="57">
        <v>20</v>
      </c>
      <c r="H21" s="57">
        <v>20</v>
      </c>
      <c r="I21" s="57">
        <v>35</v>
      </c>
      <c r="J21" s="57">
        <v>0</v>
      </c>
      <c r="K21" s="57">
        <v>0</v>
      </c>
      <c r="L21" s="57">
        <v>35</v>
      </c>
      <c r="M21" s="57">
        <v>20</v>
      </c>
      <c r="N21" s="57">
        <v>0</v>
      </c>
      <c r="O21" s="57">
        <v>0</v>
      </c>
    </row>
    <row r="22" spans="2:15" ht="13">
      <c r="B22" s="45" t="s">
        <v>12</v>
      </c>
      <c r="C22" s="18"/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</row>
    <row r="23" spans="2:15" ht="13">
      <c r="B23" s="1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2:15" ht="13">
      <c r="B24" s="13" t="s">
        <v>80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ht="7.5" customHeight="1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ht="13">
      <c r="B26" s="60" t="s">
        <v>39</v>
      </c>
      <c r="C26" s="27"/>
      <c r="D26" s="58">
        <v>2700</v>
      </c>
      <c r="E26" s="58">
        <v>2650</v>
      </c>
      <c r="F26" s="58">
        <v>2600</v>
      </c>
      <c r="G26" s="58">
        <v>2550</v>
      </c>
      <c r="H26" s="58">
        <v>2500</v>
      </c>
      <c r="I26" s="58">
        <v>2450</v>
      </c>
      <c r="J26" s="58">
        <v>2400</v>
      </c>
      <c r="K26" s="58">
        <v>2350</v>
      </c>
      <c r="L26" s="58">
        <v>2300</v>
      </c>
      <c r="M26" s="58">
        <v>2250</v>
      </c>
      <c r="N26" s="58">
        <v>2200</v>
      </c>
      <c r="O26" s="58">
        <v>2150</v>
      </c>
    </row>
    <row r="27" spans="2:15" ht="13">
      <c r="B27" s="60" t="s">
        <v>40</v>
      </c>
      <c r="C27" s="11"/>
      <c r="D27" s="59">
        <v>1.2E-2</v>
      </c>
      <c r="E27" s="59">
        <v>1.2E-2</v>
      </c>
      <c r="F27" s="59">
        <v>1.2E-2</v>
      </c>
      <c r="G27" s="59">
        <v>1.2E-2</v>
      </c>
      <c r="H27" s="59">
        <v>1.2E-2</v>
      </c>
      <c r="I27" s="59">
        <v>1.2E-2</v>
      </c>
      <c r="J27" s="59">
        <v>1.2E-2</v>
      </c>
      <c r="K27" s="59">
        <v>1.2E-2</v>
      </c>
      <c r="L27" s="59">
        <v>1.2E-2</v>
      </c>
      <c r="M27" s="59">
        <v>1.2E-2</v>
      </c>
      <c r="N27" s="59">
        <v>1.2E-2</v>
      </c>
      <c r="O27" s="59">
        <v>1.2E-2</v>
      </c>
    </row>
    <row r="28" spans="2:15" ht="13">
      <c r="B28" s="62" t="s">
        <v>38</v>
      </c>
      <c r="C28" s="11"/>
      <c r="D28" s="33">
        <f>D26*D27</f>
        <v>32.4</v>
      </c>
      <c r="E28" s="33">
        <f>E26*E27</f>
        <v>31.8</v>
      </c>
      <c r="F28" s="33">
        <f t="shared" ref="F28:O28" si="1">F26*F27</f>
        <v>31.2</v>
      </c>
      <c r="G28" s="33">
        <f t="shared" si="1"/>
        <v>30.6</v>
      </c>
      <c r="H28" s="33">
        <f t="shared" si="1"/>
        <v>30</v>
      </c>
      <c r="I28" s="33">
        <f t="shared" si="1"/>
        <v>29.400000000000002</v>
      </c>
      <c r="J28" s="33">
        <f t="shared" si="1"/>
        <v>28.8</v>
      </c>
      <c r="K28" s="33">
        <f t="shared" si="1"/>
        <v>28.2</v>
      </c>
      <c r="L28" s="33">
        <f t="shared" si="1"/>
        <v>27.6</v>
      </c>
      <c r="M28" s="33">
        <f t="shared" si="1"/>
        <v>27</v>
      </c>
      <c r="N28" s="33">
        <f t="shared" si="1"/>
        <v>26.400000000000002</v>
      </c>
      <c r="O28" s="33">
        <f t="shared" si="1"/>
        <v>25.8</v>
      </c>
    </row>
    <row r="29" spans="2:15" ht="9" customHeight="1">
      <c r="B29" s="6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ht="13">
      <c r="B30" s="62" t="s">
        <v>36</v>
      </c>
      <c r="C30" s="32"/>
      <c r="D30" s="57">
        <v>600</v>
      </c>
      <c r="E30" s="57">
        <v>600</v>
      </c>
      <c r="F30" s="57">
        <v>600</v>
      </c>
      <c r="G30" s="57">
        <v>600</v>
      </c>
      <c r="H30" s="57">
        <v>600</v>
      </c>
      <c r="I30" s="57">
        <v>600</v>
      </c>
      <c r="J30" s="57">
        <v>600</v>
      </c>
      <c r="K30" s="57">
        <v>600</v>
      </c>
      <c r="L30" s="57">
        <v>600</v>
      </c>
      <c r="M30" s="57">
        <v>600</v>
      </c>
      <c r="N30" s="57">
        <v>600</v>
      </c>
      <c r="O30" s="57">
        <v>600</v>
      </c>
    </row>
    <row r="31" spans="2:15" ht="13">
      <c r="B31" s="62" t="s">
        <v>37</v>
      </c>
      <c r="C31" s="32"/>
      <c r="D31" s="33">
        <f>D26-D30</f>
        <v>2100</v>
      </c>
      <c r="E31" s="33">
        <f t="shared" ref="E31:O31" si="2">E26-E30</f>
        <v>2050</v>
      </c>
      <c r="F31" s="33">
        <f t="shared" si="2"/>
        <v>2000</v>
      </c>
      <c r="G31" s="33">
        <f t="shared" si="2"/>
        <v>1950</v>
      </c>
      <c r="H31" s="33">
        <f t="shared" si="2"/>
        <v>1900</v>
      </c>
      <c r="I31" s="33">
        <f t="shared" si="2"/>
        <v>1850</v>
      </c>
      <c r="J31" s="33">
        <f t="shared" si="2"/>
        <v>1800</v>
      </c>
      <c r="K31" s="33">
        <f t="shared" si="2"/>
        <v>1750</v>
      </c>
      <c r="L31" s="33">
        <f t="shared" si="2"/>
        <v>1700</v>
      </c>
      <c r="M31" s="33">
        <f t="shared" si="2"/>
        <v>1650</v>
      </c>
      <c r="N31" s="33">
        <f t="shared" si="2"/>
        <v>1600</v>
      </c>
      <c r="O31" s="33">
        <f t="shared" si="2"/>
        <v>1550</v>
      </c>
    </row>
    <row r="32" spans="2:15" ht="13"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2:37" ht="14.5">
      <c r="B33" s="55" t="s">
        <v>41</v>
      </c>
      <c r="C33" s="56"/>
      <c r="D33" s="56"/>
      <c r="E33" s="55"/>
      <c r="F33" s="56"/>
      <c r="G33" s="56"/>
      <c r="H33" s="55"/>
      <c r="I33" s="56"/>
      <c r="J33" s="56"/>
      <c r="K33" s="55"/>
      <c r="L33" s="56"/>
      <c r="M33" s="56"/>
      <c r="N33" s="55"/>
      <c r="O33" s="56"/>
      <c r="P33" s="56"/>
    </row>
    <row r="34" spans="2:37" s="1" customFormat="1" ht="13">
      <c r="B34" s="53" t="s">
        <v>81</v>
      </c>
      <c r="C34" s="54"/>
      <c r="D34" s="54" t="s">
        <v>62</v>
      </c>
      <c r="E34" s="54" t="s">
        <v>63</v>
      </c>
      <c r="F34" s="54" t="s">
        <v>64</v>
      </c>
      <c r="G34" s="54" t="s">
        <v>65</v>
      </c>
      <c r="H34" s="54" t="s">
        <v>66</v>
      </c>
      <c r="I34" s="54" t="s">
        <v>67</v>
      </c>
      <c r="J34" s="54" t="s">
        <v>68</v>
      </c>
      <c r="K34" s="54" t="s">
        <v>69</v>
      </c>
      <c r="L34" s="54" t="s">
        <v>70</v>
      </c>
      <c r="M34" s="54" t="s">
        <v>71</v>
      </c>
      <c r="N34" s="54" t="s">
        <v>72</v>
      </c>
      <c r="O34" s="54" t="s">
        <v>73</v>
      </c>
      <c r="P34" s="54" t="s">
        <v>79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2:37" ht="6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37" ht="13">
      <c r="B36" s="34" t="s">
        <v>4</v>
      </c>
      <c r="C36" s="36"/>
      <c r="D36" s="36">
        <f t="shared" ref="D36:O36" si="3">D10</f>
        <v>1000</v>
      </c>
      <c r="E36" s="36">
        <f t="shared" si="3"/>
        <v>1000</v>
      </c>
      <c r="F36" s="36">
        <f t="shared" si="3"/>
        <v>1000</v>
      </c>
      <c r="G36" s="36">
        <f t="shared" si="3"/>
        <v>1050</v>
      </c>
      <c r="H36" s="36">
        <f t="shared" si="3"/>
        <v>1050</v>
      </c>
      <c r="I36" s="36">
        <f t="shared" si="3"/>
        <v>1050</v>
      </c>
      <c r="J36" s="36">
        <f t="shared" si="3"/>
        <v>1100</v>
      </c>
      <c r="K36" s="36">
        <f t="shared" si="3"/>
        <v>1100</v>
      </c>
      <c r="L36" s="36">
        <f t="shared" si="3"/>
        <v>1100</v>
      </c>
      <c r="M36" s="36">
        <f t="shared" si="3"/>
        <v>1150</v>
      </c>
      <c r="N36" s="36">
        <f t="shared" si="3"/>
        <v>1150</v>
      </c>
      <c r="O36" s="36">
        <f t="shared" si="3"/>
        <v>1150</v>
      </c>
      <c r="P36" s="36">
        <f>SUM(D36:O36)</f>
        <v>12900</v>
      </c>
    </row>
    <row r="37" spans="2:37" ht="13">
      <c r="B37" s="20" t="s">
        <v>88</v>
      </c>
      <c r="C37" s="33"/>
      <c r="D37" s="33">
        <f t="shared" ref="D37:O37" si="4">-D36*D11</f>
        <v>-800</v>
      </c>
      <c r="E37" s="33">
        <f t="shared" si="4"/>
        <v>-800</v>
      </c>
      <c r="F37" s="33">
        <f t="shared" si="4"/>
        <v>-800</v>
      </c>
      <c r="G37" s="33">
        <f t="shared" si="4"/>
        <v>-840</v>
      </c>
      <c r="H37" s="33">
        <f t="shared" si="4"/>
        <v>-840</v>
      </c>
      <c r="I37" s="33">
        <f t="shared" si="4"/>
        <v>-840</v>
      </c>
      <c r="J37" s="33">
        <f t="shared" si="4"/>
        <v>-880</v>
      </c>
      <c r="K37" s="33">
        <f t="shared" si="4"/>
        <v>-880</v>
      </c>
      <c r="L37" s="33">
        <f t="shared" si="4"/>
        <v>-880</v>
      </c>
      <c r="M37" s="33">
        <f t="shared" si="4"/>
        <v>-920</v>
      </c>
      <c r="N37" s="33">
        <f t="shared" si="4"/>
        <v>-920</v>
      </c>
      <c r="O37" s="33">
        <f t="shared" si="4"/>
        <v>-920</v>
      </c>
      <c r="P37" s="33">
        <f>SUM(D37:O37)</f>
        <v>-10320</v>
      </c>
      <c r="Q37" s="49"/>
      <c r="R37" s="49"/>
    </row>
    <row r="38" spans="2:37" ht="13">
      <c r="B38" s="34" t="s">
        <v>5</v>
      </c>
      <c r="C38" s="36"/>
      <c r="D38" s="36">
        <f>D36+D37</f>
        <v>200</v>
      </c>
      <c r="E38" s="36">
        <f t="shared" ref="E38:O38" si="5">E36+E37</f>
        <v>200</v>
      </c>
      <c r="F38" s="36">
        <f t="shared" si="5"/>
        <v>200</v>
      </c>
      <c r="G38" s="36">
        <f t="shared" si="5"/>
        <v>210</v>
      </c>
      <c r="H38" s="36">
        <f t="shared" si="5"/>
        <v>210</v>
      </c>
      <c r="I38" s="36">
        <f t="shared" si="5"/>
        <v>210</v>
      </c>
      <c r="J38" s="36">
        <f t="shared" si="5"/>
        <v>220</v>
      </c>
      <c r="K38" s="36">
        <f t="shared" si="5"/>
        <v>220</v>
      </c>
      <c r="L38" s="36">
        <f t="shared" si="5"/>
        <v>220</v>
      </c>
      <c r="M38" s="36">
        <f t="shared" si="5"/>
        <v>230</v>
      </c>
      <c r="N38" s="36">
        <f t="shared" si="5"/>
        <v>230</v>
      </c>
      <c r="O38" s="36">
        <f t="shared" si="5"/>
        <v>230</v>
      </c>
      <c r="P38" s="36">
        <f t="shared" ref="P38" si="6">P36+P37</f>
        <v>2580</v>
      </c>
      <c r="Q38" s="49"/>
      <c r="R38" s="49"/>
      <c r="Z38" s="51"/>
    </row>
    <row r="39" spans="2:37" ht="13">
      <c r="B39" s="40" t="s">
        <v>44</v>
      </c>
      <c r="C39" s="41"/>
      <c r="D39" s="41">
        <f>IFERROR(D38/D36,0)</f>
        <v>0.2</v>
      </c>
      <c r="E39" s="41">
        <f t="shared" ref="E39:O39" si="7">IFERROR(E38/E36,0)</f>
        <v>0.2</v>
      </c>
      <c r="F39" s="41">
        <f t="shared" si="7"/>
        <v>0.2</v>
      </c>
      <c r="G39" s="41">
        <f t="shared" si="7"/>
        <v>0.2</v>
      </c>
      <c r="H39" s="41">
        <f t="shared" si="7"/>
        <v>0.2</v>
      </c>
      <c r="I39" s="41">
        <f t="shared" si="7"/>
        <v>0.2</v>
      </c>
      <c r="J39" s="41">
        <f t="shared" si="7"/>
        <v>0.2</v>
      </c>
      <c r="K39" s="41">
        <f t="shared" si="7"/>
        <v>0.2</v>
      </c>
      <c r="L39" s="41">
        <f t="shared" si="7"/>
        <v>0.2</v>
      </c>
      <c r="M39" s="41">
        <f t="shared" si="7"/>
        <v>0.2</v>
      </c>
      <c r="N39" s="41">
        <f t="shared" si="7"/>
        <v>0.2</v>
      </c>
      <c r="O39" s="41">
        <f t="shared" si="7"/>
        <v>0.2</v>
      </c>
      <c r="P39" s="41">
        <f t="shared" ref="P39" si="8">IFERROR(P38/P36,0)</f>
        <v>0.2</v>
      </c>
      <c r="Q39" s="49"/>
      <c r="R39" s="49"/>
    </row>
    <row r="40" spans="2:37" ht="13">
      <c r="B40" s="20" t="s">
        <v>6</v>
      </c>
      <c r="C40" s="33"/>
      <c r="D40" s="33">
        <f t="shared" ref="D40:O40" si="9">-D12</f>
        <v>-100</v>
      </c>
      <c r="E40" s="33">
        <f t="shared" si="9"/>
        <v>-100</v>
      </c>
      <c r="F40" s="33">
        <f t="shared" si="9"/>
        <v>-100</v>
      </c>
      <c r="G40" s="33">
        <f t="shared" si="9"/>
        <v>-100</v>
      </c>
      <c r="H40" s="33">
        <f t="shared" si="9"/>
        <v>-100</v>
      </c>
      <c r="I40" s="33">
        <f t="shared" si="9"/>
        <v>-100</v>
      </c>
      <c r="J40" s="33">
        <f t="shared" si="9"/>
        <v>-100</v>
      </c>
      <c r="K40" s="33">
        <f t="shared" si="9"/>
        <v>-100</v>
      </c>
      <c r="L40" s="33">
        <f t="shared" si="9"/>
        <v>-100</v>
      </c>
      <c r="M40" s="33">
        <f t="shared" si="9"/>
        <v>-100</v>
      </c>
      <c r="N40" s="33">
        <f t="shared" si="9"/>
        <v>-100</v>
      </c>
      <c r="O40" s="33">
        <f t="shared" si="9"/>
        <v>-100</v>
      </c>
      <c r="P40" s="33">
        <f>SUM(D40:O40)</f>
        <v>-1200</v>
      </c>
      <c r="R40" s="50"/>
    </row>
    <row r="41" spans="2:37" ht="13">
      <c r="B41" s="34" t="s">
        <v>7</v>
      </c>
      <c r="C41" s="36"/>
      <c r="D41" s="36">
        <f>D38+D40</f>
        <v>100</v>
      </c>
      <c r="E41" s="36">
        <f t="shared" ref="E41:O41" si="10">E38+E40</f>
        <v>100</v>
      </c>
      <c r="F41" s="36">
        <f t="shared" si="10"/>
        <v>100</v>
      </c>
      <c r="G41" s="36">
        <f t="shared" si="10"/>
        <v>110</v>
      </c>
      <c r="H41" s="36">
        <f t="shared" si="10"/>
        <v>110</v>
      </c>
      <c r="I41" s="36">
        <f t="shared" si="10"/>
        <v>110</v>
      </c>
      <c r="J41" s="36">
        <f t="shared" si="10"/>
        <v>120</v>
      </c>
      <c r="K41" s="36">
        <f t="shared" si="10"/>
        <v>120</v>
      </c>
      <c r="L41" s="36">
        <f t="shared" si="10"/>
        <v>120</v>
      </c>
      <c r="M41" s="36">
        <f t="shared" si="10"/>
        <v>130</v>
      </c>
      <c r="N41" s="36">
        <f t="shared" si="10"/>
        <v>130</v>
      </c>
      <c r="O41" s="36">
        <f t="shared" si="10"/>
        <v>130</v>
      </c>
      <c r="P41" s="36">
        <f t="shared" ref="P41" si="11">P38+P40</f>
        <v>1380</v>
      </c>
    </row>
    <row r="42" spans="2:37" ht="13">
      <c r="B42" s="40" t="s">
        <v>45</v>
      </c>
      <c r="C42" s="41"/>
      <c r="D42" s="41">
        <f t="shared" ref="D42:O42" si="12">IFERROR(D41/D36,0)</f>
        <v>0.1</v>
      </c>
      <c r="E42" s="41">
        <f t="shared" si="12"/>
        <v>0.1</v>
      </c>
      <c r="F42" s="41">
        <f t="shared" si="12"/>
        <v>0.1</v>
      </c>
      <c r="G42" s="41">
        <f t="shared" si="12"/>
        <v>0.10476190476190476</v>
      </c>
      <c r="H42" s="41">
        <f t="shared" si="12"/>
        <v>0.10476190476190476</v>
      </c>
      <c r="I42" s="41">
        <f t="shared" si="12"/>
        <v>0.10476190476190476</v>
      </c>
      <c r="J42" s="41">
        <f t="shared" si="12"/>
        <v>0.10909090909090909</v>
      </c>
      <c r="K42" s="41">
        <f t="shared" si="12"/>
        <v>0.10909090909090909</v>
      </c>
      <c r="L42" s="41">
        <f t="shared" si="12"/>
        <v>0.10909090909090909</v>
      </c>
      <c r="M42" s="41">
        <f t="shared" si="12"/>
        <v>0.11304347826086956</v>
      </c>
      <c r="N42" s="41">
        <f t="shared" si="12"/>
        <v>0.11304347826086956</v>
      </c>
      <c r="O42" s="41">
        <f t="shared" si="12"/>
        <v>0.11304347826086956</v>
      </c>
      <c r="P42" s="41">
        <f t="shared" ref="P42" si="13">IFERROR(P41/P36,0)</f>
        <v>0.10697674418604651</v>
      </c>
    </row>
    <row r="43" spans="2:37" ht="13">
      <c r="B43" s="23" t="s">
        <v>8</v>
      </c>
      <c r="C43" s="33"/>
      <c r="D43" s="33">
        <f t="shared" ref="D43:O43" si="14">-D13</f>
        <v>-50</v>
      </c>
      <c r="E43" s="33">
        <f t="shared" si="14"/>
        <v>-50.333333333333336</v>
      </c>
      <c r="F43" s="33">
        <f t="shared" si="14"/>
        <v>-50.833333333333336</v>
      </c>
      <c r="G43" s="33">
        <f t="shared" si="14"/>
        <v>-50.833333333333336</v>
      </c>
      <c r="H43" s="33">
        <f t="shared" si="14"/>
        <v>-51.166666666666664</v>
      </c>
      <c r="I43" s="33">
        <f t="shared" si="14"/>
        <v>-51.5</v>
      </c>
      <c r="J43" s="33">
        <f t="shared" si="14"/>
        <v>-52.083333333333336</v>
      </c>
      <c r="K43" s="33">
        <f t="shared" si="14"/>
        <v>-52.083333333333336</v>
      </c>
      <c r="L43" s="33">
        <f t="shared" si="14"/>
        <v>-52.083333333333336</v>
      </c>
      <c r="M43" s="33">
        <f t="shared" si="14"/>
        <v>-52.666666666666664</v>
      </c>
      <c r="N43" s="33">
        <f t="shared" si="14"/>
        <v>-53</v>
      </c>
      <c r="O43" s="33">
        <f t="shared" si="14"/>
        <v>-53</v>
      </c>
      <c r="P43" s="33">
        <f>SUM(D43:O43)</f>
        <v>-619.58333333333326</v>
      </c>
    </row>
    <row r="44" spans="2:37" ht="13">
      <c r="B44" s="34" t="s">
        <v>9</v>
      </c>
      <c r="C44" s="36"/>
      <c r="D44" s="36">
        <f>D41+D43</f>
        <v>50</v>
      </c>
      <c r="E44" s="36">
        <f t="shared" ref="E44:O44" si="15">E41+E43</f>
        <v>49.666666666666664</v>
      </c>
      <c r="F44" s="36">
        <f t="shared" si="15"/>
        <v>49.166666666666664</v>
      </c>
      <c r="G44" s="36">
        <f t="shared" si="15"/>
        <v>59.166666666666664</v>
      </c>
      <c r="H44" s="36">
        <f t="shared" si="15"/>
        <v>58.833333333333336</v>
      </c>
      <c r="I44" s="36">
        <f t="shared" si="15"/>
        <v>58.5</v>
      </c>
      <c r="J44" s="36">
        <f t="shared" si="15"/>
        <v>67.916666666666657</v>
      </c>
      <c r="K44" s="36">
        <f t="shared" si="15"/>
        <v>67.916666666666657</v>
      </c>
      <c r="L44" s="36">
        <f t="shared" si="15"/>
        <v>67.916666666666657</v>
      </c>
      <c r="M44" s="36">
        <f t="shared" si="15"/>
        <v>77.333333333333343</v>
      </c>
      <c r="N44" s="36">
        <f t="shared" si="15"/>
        <v>77</v>
      </c>
      <c r="O44" s="36">
        <f t="shared" si="15"/>
        <v>77</v>
      </c>
      <c r="P44" s="36">
        <f t="shared" ref="P44" si="16">P41+P43</f>
        <v>760.41666666666674</v>
      </c>
    </row>
    <row r="45" spans="2:37" ht="13">
      <c r="B45" s="40" t="s">
        <v>47</v>
      </c>
      <c r="C45" s="41"/>
      <c r="D45" s="41">
        <f>IFERROR(D44/D36,0)</f>
        <v>0.05</v>
      </c>
      <c r="E45" s="41">
        <f t="shared" ref="E45:O45" si="17">IFERROR(E44/E36,0)</f>
        <v>4.9666666666666665E-2</v>
      </c>
      <c r="F45" s="41">
        <f t="shared" si="17"/>
        <v>4.9166666666666664E-2</v>
      </c>
      <c r="G45" s="41">
        <f t="shared" si="17"/>
        <v>5.634920634920635E-2</v>
      </c>
      <c r="H45" s="41">
        <f t="shared" si="17"/>
        <v>5.6031746031746037E-2</v>
      </c>
      <c r="I45" s="41">
        <f t="shared" si="17"/>
        <v>5.5714285714285716E-2</v>
      </c>
      <c r="J45" s="41">
        <f t="shared" si="17"/>
        <v>6.1742424242424231E-2</v>
      </c>
      <c r="K45" s="41">
        <f t="shared" si="17"/>
        <v>6.1742424242424231E-2</v>
      </c>
      <c r="L45" s="41">
        <f t="shared" si="17"/>
        <v>6.1742424242424231E-2</v>
      </c>
      <c r="M45" s="41">
        <f t="shared" si="17"/>
        <v>6.7246376811594205E-2</v>
      </c>
      <c r="N45" s="41">
        <f t="shared" si="17"/>
        <v>6.6956521739130428E-2</v>
      </c>
      <c r="O45" s="41">
        <f t="shared" si="17"/>
        <v>6.6956521739130428E-2</v>
      </c>
      <c r="P45" s="41">
        <f t="shared" ref="P45" si="18">IFERROR(P44/P36,0)</f>
        <v>5.8947028423772613E-2</v>
      </c>
    </row>
    <row r="46" spans="2:37" ht="13">
      <c r="B46" s="23" t="s">
        <v>76</v>
      </c>
      <c r="C46" s="33"/>
      <c r="D46" s="33">
        <f t="shared" ref="D46:O46" si="19">D14*D36</f>
        <v>5</v>
      </c>
      <c r="E46" s="33">
        <f t="shared" si="19"/>
        <v>5</v>
      </c>
      <c r="F46" s="33">
        <f t="shared" si="19"/>
        <v>5</v>
      </c>
      <c r="G46" s="33">
        <f t="shared" si="19"/>
        <v>5.25</v>
      </c>
      <c r="H46" s="33">
        <f t="shared" si="19"/>
        <v>5.25</v>
      </c>
      <c r="I46" s="33">
        <f t="shared" si="19"/>
        <v>5.25</v>
      </c>
      <c r="J46" s="33">
        <f t="shared" si="19"/>
        <v>5.5</v>
      </c>
      <c r="K46" s="33">
        <f t="shared" si="19"/>
        <v>5.5</v>
      </c>
      <c r="L46" s="33">
        <f t="shared" si="19"/>
        <v>5.5</v>
      </c>
      <c r="M46" s="33">
        <f t="shared" si="19"/>
        <v>5.75</v>
      </c>
      <c r="N46" s="33">
        <f t="shared" si="19"/>
        <v>5.75</v>
      </c>
      <c r="O46" s="33">
        <f t="shared" si="19"/>
        <v>5.75</v>
      </c>
      <c r="P46" s="33">
        <f>SUM(D46:O46)</f>
        <v>64.5</v>
      </c>
    </row>
    <row r="47" spans="2:37" ht="13">
      <c r="B47" s="23" t="s">
        <v>30</v>
      </c>
      <c r="C47" s="33"/>
      <c r="D47" s="33">
        <f t="shared" ref="D47:O47" si="20">-D28</f>
        <v>-32.4</v>
      </c>
      <c r="E47" s="33">
        <f t="shared" si="20"/>
        <v>-31.8</v>
      </c>
      <c r="F47" s="33">
        <f t="shared" si="20"/>
        <v>-31.2</v>
      </c>
      <c r="G47" s="33">
        <f t="shared" si="20"/>
        <v>-30.6</v>
      </c>
      <c r="H47" s="33">
        <f t="shared" si="20"/>
        <v>-30</v>
      </c>
      <c r="I47" s="33">
        <f t="shared" si="20"/>
        <v>-29.400000000000002</v>
      </c>
      <c r="J47" s="33">
        <f t="shared" si="20"/>
        <v>-28.8</v>
      </c>
      <c r="K47" s="33">
        <f t="shared" si="20"/>
        <v>-28.2</v>
      </c>
      <c r="L47" s="33">
        <f t="shared" si="20"/>
        <v>-27.6</v>
      </c>
      <c r="M47" s="33">
        <f t="shared" si="20"/>
        <v>-27</v>
      </c>
      <c r="N47" s="33">
        <f t="shared" si="20"/>
        <v>-26.400000000000002</v>
      </c>
      <c r="O47" s="33">
        <f t="shared" si="20"/>
        <v>-25.8</v>
      </c>
      <c r="P47" s="33">
        <f>SUM(D47:O47)</f>
        <v>-349.2</v>
      </c>
    </row>
    <row r="48" spans="2:37" ht="13">
      <c r="B48" s="34" t="s">
        <v>10</v>
      </c>
      <c r="C48" s="36"/>
      <c r="D48" s="36">
        <f>D44+D46+D47</f>
        <v>22.6</v>
      </c>
      <c r="E48" s="36">
        <f t="shared" ref="E48:O48" si="21">E44+E46+E47</f>
        <v>22.866666666666664</v>
      </c>
      <c r="F48" s="36">
        <f t="shared" si="21"/>
        <v>22.966666666666665</v>
      </c>
      <c r="G48" s="36">
        <f t="shared" si="21"/>
        <v>33.816666666666656</v>
      </c>
      <c r="H48" s="36">
        <f t="shared" si="21"/>
        <v>34.083333333333343</v>
      </c>
      <c r="I48" s="36">
        <f t="shared" si="21"/>
        <v>34.349999999999994</v>
      </c>
      <c r="J48" s="36">
        <f t="shared" si="21"/>
        <v>44.61666666666666</v>
      </c>
      <c r="K48" s="36">
        <f t="shared" si="21"/>
        <v>45.216666666666654</v>
      </c>
      <c r="L48" s="36">
        <f t="shared" si="21"/>
        <v>45.816666666666656</v>
      </c>
      <c r="M48" s="36">
        <f t="shared" si="21"/>
        <v>56.083333333333343</v>
      </c>
      <c r="N48" s="36">
        <f t="shared" si="21"/>
        <v>56.349999999999994</v>
      </c>
      <c r="O48" s="36">
        <f t="shared" si="21"/>
        <v>56.95</v>
      </c>
      <c r="P48" s="36">
        <f t="shared" ref="P48" si="22">P44+P46+P47</f>
        <v>475.71666666666675</v>
      </c>
    </row>
    <row r="49" spans="2:32" ht="13">
      <c r="B49" s="23" t="s">
        <v>49</v>
      </c>
      <c r="C49" s="33"/>
      <c r="D49" s="33">
        <f t="shared" ref="D49:O49" si="23">-D15</f>
        <v>-7.91</v>
      </c>
      <c r="E49" s="33">
        <f t="shared" si="23"/>
        <v>-8.0033333333333321</v>
      </c>
      <c r="F49" s="33">
        <f t="shared" si="23"/>
        <v>-8.0383333333333322</v>
      </c>
      <c r="G49" s="33">
        <f t="shared" si="23"/>
        <v>-11.835833333333328</v>
      </c>
      <c r="H49" s="33">
        <f t="shared" si="23"/>
        <v>-11.929166666666669</v>
      </c>
      <c r="I49" s="33">
        <f t="shared" si="23"/>
        <v>-12.022499999999997</v>
      </c>
      <c r="J49" s="33">
        <f t="shared" si="23"/>
        <v>-15.615833333333329</v>
      </c>
      <c r="K49" s="33">
        <f t="shared" si="23"/>
        <v>-15.825833333333328</v>
      </c>
      <c r="L49" s="33">
        <f t="shared" si="23"/>
        <v>-16.035833333333329</v>
      </c>
      <c r="M49" s="33">
        <f t="shared" si="23"/>
        <v>-19.62916666666667</v>
      </c>
      <c r="N49" s="33">
        <f t="shared" si="23"/>
        <v>-19.722499999999997</v>
      </c>
      <c r="O49" s="33">
        <f t="shared" si="23"/>
        <v>-19.932500000000001</v>
      </c>
      <c r="P49" s="33">
        <f>SUM(D49:O49)</f>
        <v>-166.5008333333333</v>
      </c>
    </row>
    <row r="50" spans="2:32" ht="13.5" thickBot="1">
      <c r="B50" s="37" t="s">
        <v>46</v>
      </c>
      <c r="C50" s="39"/>
      <c r="D50" s="39">
        <f>D48+D49</f>
        <v>14.690000000000001</v>
      </c>
      <c r="E50" s="39">
        <f t="shared" ref="E50:O50" si="24">E48+E49</f>
        <v>14.863333333333332</v>
      </c>
      <c r="F50" s="39">
        <f t="shared" si="24"/>
        <v>14.928333333333333</v>
      </c>
      <c r="G50" s="39">
        <f t="shared" si="24"/>
        <v>21.980833333333329</v>
      </c>
      <c r="H50" s="39">
        <f t="shared" si="24"/>
        <v>22.154166666666676</v>
      </c>
      <c r="I50" s="39">
        <f t="shared" si="24"/>
        <v>22.327499999999997</v>
      </c>
      <c r="J50" s="39">
        <f t="shared" si="24"/>
        <v>29.000833333333333</v>
      </c>
      <c r="K50" s="39">
        <f t="shared" si="24"/>
        <v>29.390833333333326</v>
      </c>
      <c r="L50" s="39">
        <f t="shared" si="24"/>
        <v>29.780833333333327</v>
      </c>
      <c r="M50" s="39">
        <f t="shared" si="24"/>
        <v>36.454166666666673</v>
      </c>
      <c r="N50" s="39">
        <f t="shared" si="24"/>
        <v>36.627499999999998</v>
      </c>
      <c r="O50" s="39">
        <f t="shared" si="24"/>
        <v>37.017499999999998</v>
      </c>
      <c r="P50" s="39">
        <f t="shared" ref="P50" si="25">P48+P49</f>
        <v>309.21583333333342</v>
      </c>
    </row>
    <row r="51" spans="2:32" ht="13.5" thickTop="1">
      <c r="B51" s="24" t="s">
        <v>48</v>
      </c>
      <c r="C51" s="22"/>
      <c r="D51" s="22">
        <f>IFERROR(D50/D36,0)</f>
        <v>1.4690000000000002E-2</v>
      </c>
      <c r="E51" s="22">
        <f t="shared" ref="E51:O51" si="26">IFERROR(E50/E36,0)</f>
        <v>1.4863333333333331E-2</v>
      </c>
      <c r="F51" s="22">
        <f t="shared" si="26"/>
        <v>1.4928333333333333E-2</v>
      </c>
      <c r="G51" s="22">
        <f t="shared" si="26"/>
        <v>2.0934126984126982E-2</v>
      </c>
      <c r="H51" s="22">
        <f t="shared" si="26"/>
        <v>2.1099206349206357E-2</v>
      </c>
      <c r="I51" s="22">
        <f t="shared" si="26"/>
        <v>2.1264285714285711E-2</v>
      </c>
      <c r="J51" s="22">
        <f t="shared" si="26"/>
        <v>2.6364393939393937E-2</v>
      </c>
      <c r="K51" s="22">
        <f t="shared" si="26"/>
        <v>2.6718939393939389E-2</v>
      </c>
      <c r="L51" s="22">
        <f t="shared" si="26"/>
        <v>2.7073484848484843E-2</v>
      </c>
      <c r="M51" s="22">
        <f t="shared" si="26"/>
        <v>3.1699275362318848E-2</v>
      </c>
      <c r="N51" s="22">
        <f t="shared" si="26"/>
        <v>3.1849999999999996E-2</v>
      </c>
      <c r="O51" s="22">
        <f t="shared" si="26"/>
        <v>3.2189130434782609E-2</v>
      </c>
      <c r="P51" s="22">
        <f t="shared" ref="P51" si="27">IFERROR(P50/P36,0)</f>
        <v>2.39702196382429E-2</v>
      </c>
    </row>
    <row r="52" spans="2:32" ht="10.5" customHeight="1">
      <c r="B52" s="11"/>
      <c r="C52" s="25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2:32" ht="14.5">
      <c r="B53" s="55" t="s">
        <v>42</v>
      </c>
      <c r="C53" s="56"/>
      <c r="D53" s="56"/>
      <c r="E53" s="55"/>
      <c r="F53" s="56"/>
      <c r="G53" s="56"/>
      <c r="H53" s="55"/>
      <c r="I53" s="56"/>
      <c r="J53" s="56"/>
      <c r="K53" s="55"/>
      <c r="L53" s="56"/>
      <c r="M53" s="56"/>
      <c r="N53" s="55"/>
      <c r="O53" s="56"/>
      <c r="U53" s="54" t="s">
        <v>62</v>
      </c>
      <c r="V53" s="54" t="s">
        <v>63</v>
      </c>
      <c r="W53" s="54" t="s">
        <v>64</v>
      </c>
      <c r="X53" s="54" t="s">
        <v>65</v>
      </c>
      <c r="Y53" s="54" t="s">
        <v>66</v>
      </c>
      <c r="Z53" s="54" t="s">
        <v>67</v>
      </c>
      <c r="AA53" s="54" t="s">
        <v>68</v>
      </c>
      <c r="AB53" s="54" t="s">
        <v>69</v>
      </c>
      <c r="AC53" s="54" t="s">
        <v>70</v>
      </c>
      <c r="AD53" s="54" t="s">
        <v>71</v>
      </c>
      <c r="AE53" s="54" t="s">
        <v>72</v>
      </c>
      <c r="AF53" s="54" t="s">
        <v>73</v>
      </c>
    </row>
    <row r="54" spans="2:32" ht="13">
      <c r="B54" s="53" t="s">
        <v>81</v>
      </c>
      <c r="C54" s="54" t="s">
        <v>61</v>
      </c>
      <c r="D54" s="54" t="s">
        <v>62</v>
      </c>
      <c r="E54" s="54" t="s">
        <v>63</v>
      </c>
      <c r="F54" s="54" t="s">
        <v>64</v>
      </c>
      <c r="G54" s="54" t="s">
        <v>65</v>
      </c>
      <c r="H54" s="54" t="s">
        <v>66</v>
      </c>
      <c r="I54" s="54" t="s">
        <v>67</v>
      </c>
      <c r="J54" s="54" t="s">
        <v>68</v>
      </c>
      <c r="K54" s="54" t="s">
        <v>69</v>
      </c>
      <c r="L54" s="54" t="s">
        <v>70</v>
      </c>
      <c r="M54" s="54" t="s">
        <v>71</v>
      </c>
      <c r="N54" s="54" t="s">
        <v>72</v>
      </c>
      <c r="O54" s="54" t="s">
        <v>73</v>
      </c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</row>
    <row r="55" spans="2:32" ht="4.5" customHeight="1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2:32" ht="13">
      <c r="B56" s="26" t="s">
        <v>11</v>
      </c>
      <c r="C56" s="33">
        <v>600</v>
      </c>
      <c r="D56" s="33">
        <f>D77-D57-D58-D60-D61</f>
        <v>277.35882777083316</v>
      </c>
      <c r="E56" s="33">
        <f t="shared" ref="E56:O56" si="28">E77-E57-E58-E60-E61</f>
        <v>262.55549443749896</v>
      </c>
      <c r="F56" s="33">
        <f t="shared" si="28"/>
        <v>278.31716110416528</v>
      </c>
      <c r="G56" s="33">
        <f t="shared" si="28"/>
        <v>232.79799443749926</v>
      </c>
      <c r="H56" s="33">
        <f t="shared" si="28"/>
        <v>236.11882777083338</v>
      </c>
      <c r="I56" s="33">
        <f t="shared" si="28"/>
        <v>224.9463277708328</v>
      </c>
      <c r="J56" s="33">
        <f t="shared" si="28"/>
        <v>207.69716110416539</v>
      </c>
      <c r="K56" s="33">
        <f t="shared" si="28"/>
        <v>239.17132777083134</v>
      </c>
      <c r="L56" s="33">
        <f t="shared" si="28"/>
        <v>236.03549443749853</v>
      </c>
      <c r="M56" s="33">
        <f t="shared" si="28"/>
        <v>206.82299443749798</v>
      </c>
      <c r="N56" s="33">
        <f t="shared" si="28"/>
        <v>246.45049443749849</v>
      </c>
      <c r="O56" s="33">
        <f t="shared" si="28"/>
        <v>286.46799443749842</v>
      </c>
      <c r="S56" s="33"/>
      <c r="T56" s="33"/>
      <c r="U56" s="33">
        <f t="shared" ref="U56:Y63" si="29">-(D56-C56)</f>
        <v>322.64117222916684</v>
      </c>
      <c r="V56" s="33">
        <f t="shared" si="29"/>
        <v>14.803333333334194</v>
      </c>
      <c r="W56" s="33">
        <f t="shared" si="29"/>
        <v>-15.761666666666315</v>
      </c>
      <c r="X56" s="33">
        <f t="shared" si="29"/>
        <v>45.519166666666024</v>
      </c>
      <c r="Y56" s="33">
        <f t="shared" si="29"/>
        <v>-3.3208333333341216</v>
      </c>
      <c r="Z56" s="33">
        <f t="shared" ref="Z56:Z63" si="30">-(I56-H56)</f>
        <v>11.172500000000582</v>
      </c>
      <c r="AA56" s="33">
        <f t="shared" ref="AA56:AA63" si="31">-(J56-I56)</f>
        <v>17.249166666667406</v>
      </c>
      <c r="AB56" s="33">
        <f t="shared" ref="AB56:AB63" si="32">-(K56-J56)</f>
        <v>-31.474166666665951</v>
      </c>
      <c r="AC56" s="33">
        <f t="shared" ref="AC56:AC63" si="33">-(L56-K56)</f>
        <v>3.1358333333328119</v>
      </c>
      <c r="AD56" s="33">
        <f t="shared" ref="AD56:AD63" si="34">-(M56-L56)</f>
        <v>29.212500000000546</v>
      </c>
      <c r="AE56" s="33">
        <f t="shared" ref="AE56:AE63" si="35">-(N56-M56)</f>
        <v>-39.627500000000509</v>
      </c>
      <c r="AF56" s="33">
        <f t="shared" ref="AF56:AF63" si="36">-(O56-N56)</f>
        <v>-40.017499999999927</v>
      </c>
    </row>
    <row r="57" spans="2:32" ht="13">
      <c r="B57" s="26" t="s">
        <v>13</v>
      </c>
      <c r="C57" s="33">
        <f>1142400/1000</f>
        <v>1142.4000000000001</v>
      </c>
      <c r="D57" s="33">
        <f t="shared" ref="D57:O57" si="37">D36*(D18/30)</f>
        <v>1500</v>
      </c>
      <c r="E57" s="33">
        <f t="shared" si="37"/>
        <v>1500</v>
      </c>
      <c r="F57" s="33">
        <f t="shared" si="37"/>
        <v>1500</v>
      </c>
      <c r="G57" s="33">
        <f t="shared" si="37"/>
        <v>1575</v>
      </c>
      <c r="H57" s="33">
        <f t="shared" si="37"/>
        <v>1575</v>
      </c>
      <c r="I57" s="33">
        <f t="shared" si="37"/>
        <v>1575</v>
      </c>
      <c r="J57" s="33">
        <f t="shared" si="37"/>
        <v>1650</v>
      </c>
      <c r="K57" s="33">
        <f t="shared" si="37"/>
        <v>1650</v>
      </c>
      <c r="L57" s="33">
        <f t="shared" si="37"/>
        <v>1650</v>
      </c>
      <c r="M57" s="33">
        <f t="shared" si="37"/>
        <v>1725</v>
      </c>
      <c r="N57" s="33">
        <f t="shared" si="37"/>
        <v>1725</v>
      </c>
      <c r="O57" s="33">
        <f t="shared" si="37"/>
        <v>1725</v>
      </c>
      <c r="S57" s="33"/>
      <c r="T57" s="33"/>
      <c r="U57" s="33">
        <f t="shared" si="29"/>
        <v>-357.59999999999991</v>
      </c>
      <c r="V57" s="33">
        <f t="shared" si="29"/>
        <v>0</v>
      </c>
      <c r="W57" s="33">
        <f t="shared" si="29"/>
        <v>0</v>
      </c>
      <c r="X57" s="33">
        <f t="shared" si="29"/>
        <v>-75</v>
      </c>
      <c r="Y57" s="33">
        <f t="shared" si="29"/>
        <v>0</v>
      </c>
      <c r="Z57" s="33">
        <f t="shared" si="30"/>
        <v>0</v>
      </c>
      <c r="AA57" s="33">
        <f t="shared" si="31"/>
        <v>-75</v>
      </c>
      <c r="AB57" s="33">
        <f t="shared" si="32"/>
        <v>0</v>
      </c>
      <c r="AC57" s="33">
        <f t="shared" si="33"/>
        <v>0</v>
      </c>
      <c r="AD57" s="33">
        <f t="shared" si="34"/>
        <v>-75</v>
      </c>
      <c r="AE57" s="33">
        <f t="shared" si="35"/>
        <v>0</v>
      </c>
      <c r="AF57" s="33">
        <f t="shared" si="36"/>
        <v>0</v>
      </c>
    </row>
    <row r="58" spans="2:32" ht="13">
      <c r="B58" s="26" t="s">
        <v>14</v>
      </c>
      <c r="C58" s="33">
        <v>0</v>
      </c>
      <c r="D58" s="33">
        <f t="shared" ref="D58:O58" si="38">-D37*(D19/30)</f>
        <v>0</v>
      </c>
      <c r="E58" s="33">
        <f t="shared" si="38"/>
        <v>0</v>
      </c>
      <c r="F58" s="33">
        <f t="shared" si="38"/>
        <v>0</v>
      </c>
      <c r="G58" s="33">
        <f t="shared" si="38"/>
        <v>0</v>
      </c>
      <c r="H58" s="33">
        <f t="shared" si="38"/>
        <v>0</v>
      </c>
      <c r="I58" s="33">
        <f t="shared" si="38"/>
        <v>0</v>
      </c>
      <c r="J58" s="33">
        <f t="shared" si="38"/>
        <v>0</v>
      </c>
      <c r="K58" s="33">
        <f t="shared" si="38"/>
        <v>0</v>
      </c>
      <c r="L58" s="33">
        <f t="shared" si="38"/>
        <v>0</v>
      </c>
      <c r="M58" s="33">
        <f t="shared" si="38"/>
        <v>0</v>
      </c>
      <c r="N58" s="33">
        <f t="shared" si="38"/>
        <v>0</v>
      </c>
      <c r="O58" s="33">
        <f t="shared" si="38"/>
        <v>0</v>
      </c>
      <c r="P58" s="6"/>
      <c r="S58" s="33"/>
      <c r="T58" s="33"/>
      <c r="U58" s="33">
        <f t="shared" si="29"/>
        <v>0</v>
      </c>
      <c r="V58" s="33">
        <f t="shared" si="29"/>
        <v>0</v>
      </c>
      <c r="W58" s="33">
        <f t="shared" si="29"/>
        <v>0</v>
      </c>
      <c r="X58" s="33">
        <f t="shared" si="29"/>
        <v>0</v>
      </c>
      <c r="Y58" s="33">
        <f t="shared" si="29"/>
        <v>0</v>
      </c>
      <c r="Z58" s="33">
        <f t="shared" si="30"/>
        <v>0</v>
      </c>
      <c r="AA58" s="33">
        <f t="shared" si="31"/>
        <v>0</v>
      </c>
      <c r="AB58" s="33">
        <f t="shared" si="32"/>
        <v>0</v>
      </c>
      <c r="AC58" s="33">
        <f t="shared" si="33"/>
        <v>0</v>
      </c>
      <c r="AD58" s="33">
        <f t="shared" si="34"/>
        <v>0</v>
      </c>
      <c r="AE58" s="33">
        <f t="shared" si="35"/>
        <v>0</v>
      </c>
      <c r="AF58" s="33">
        <f t="shared" si="36"/>
        <v>0</v>
      </c>
    </row>
    <row r="59" spans="2:32" ht="13">
      <c r="B59" s="34" t="s">
        <v>55</v>
      </c>
      <c r="C59" s="36">
        <f>C56+C57+C58</f>
        <v>1742.4</v>
      </c>
      <c r="D59" s="36">
        <f t="shared" ref="D59:O59" si="39">D56+D57+D58</f>
        <v>1777.3588277708332</v>
      </c>
      <c r="E59" s="36">
        <f t="shared" si="39"/>
        <v>1762.555494437499</v>
      </c>
      <c r="F59" s="36">
        <f t="shared" si="39"/>
        <v>1778.3171611041653</v>
      </c>
      <c r="G59" s="36">
        <f t="shared" si="39"/>
        <v>1807.7979944374993</v>
      </c>
      <c r="H59" s="36">
        <f t="shared" si="39"/>
        <v>1811.1188277708334</v>
      </c>
      <c r="I59" s="36">
        <f t="shared" si="39"/>
        <v>1799.9463277708328</v>
      </c>
      <c r="J59" s="36">
        <f t="shared" si="39"/>
        <v>1857.6971611041654</v>
      </c>
      <c r="K59" s="36">
        <f t="shared" si="39"/>
        <v>1889.1713277708313</v>
      </c>
      <c r="L59" s="36">
        <f t="shared" si="39"/>
        <v>1886.0354944374985</v>
      </c>
      <c r="M59" s="36">
        <f t="shared" si="39"/>
        <v>1931.822994437498</v>
      </c>
      <c r="N59" s="36">
        <f t="shared" si="39"/>
        <v>1971.4504944374985</v>
      </c>
      <c r="O59" s="36">
        <f t="shared" si="39"/>
        <v>2011.4679944374984</v>
      </c>
      <c r="S59" s="33"/>
      <c r="T59" s="33"/>
      <c r="U59" s="33">
        <f t="shared" si="29"/>
        <v>-34.958827770833068</v>
      </c>
      <c r="V59" s="33">
        <f t="shared" si="29"/>
        <v>14.803333333334194</v>
      </c>
      <c r="W59" s="33">
        <f t="shared" si="29"/>
        <v>-15.761666666666315</v>
      </c>
      <c r="X59" s="33">
        <f t="shared" si="29"/>
        <v>-29.480833333333976</v>
      </c>
      <c r="Y59" s="33">
        <f t="shared" si="29"/>
        <v>-3.3208333333341216</v>
      </c>
      <c r="Z59" s="33">
        <f t="shared" si="30"/>
        <v>11.172500000000582</v>
      </c>
      <c r="AA59" s="33">
        <f t="shared" si="31"/>
        <v>-57.750833333332594</v>
      </c>
      <c r="AB59" s="33">
        <f t="shared" si="32"/>
        <v>-31.474166666665951</v>
      </c>
      <c r="AC59" s="33">
        <f t="shared" si="33"/>
        <v>3.1358333333328119</v>
      </c>
      <c r="AD59" s="33">
        <f t="shared" si="34"/>
        <v>-45.787499999999454</v>
      </c>
      <c r="AE59" s="33">
        <f t="shared" si="35"/>
        <v>-39.627500000000509</v>
      </c>
      <c r="AF59" s="33">
        <f t="shared" si="36"/>
        <v>-40.017499999999927</v>
      </c>
    </row>
    <row r="60" spans="2:32" ht="13">
      <c r="B60" s="26" t="s">
        <v>52</v>
      </c>
      <c r="C60" s="33">
        <v>4433.2473569909998</v>
      </c>
      <c r="D60" s="33">
        <f t="shared" ref="D60:O60" si="40">C60+D21+D43</f>
        <v>4403.2473569909998</v>
      </c>
      <c r="E60" s="33">
        <f t="shared" si="40"/>
        <v>4382.9140236576668</v>
      </c>
      <c r="F60" s="33">
        <f t="shared" si="40"/>
        <v>4332.0806903243338</v>
      </c>
      <c r="G60" s="33">
        <f t="shared" si="40"/>
        <v>4301.2473569910007</v>
      </c>
      <c r="H60" s="33">
        <f t="shared" si="40"/>
        <v>4270.0806903243338</v>
      </c>
      <c r="I60" s="33">
        <f t="shared" si="40"/>
        <v>4253.5806903243338</v>
      </c>
      <c r="J60" s="33">
        <f t="shared" si="40"/>
        <v>4201.4973569910007</v>
      </c>
      <c r="K60" s="33">
        <f t="shared" si="40"/>
        <v>4149.4140236576677</v>
      </c>
      <c r="L60" s="33">
        <f t="shared" si="40"/>
        <v>4132.3306903243347</v>
      </c>
      <c r="M60" s="33">
        <f t="shared" si="40"/>
        <v>4099.6640236576677</v>
      </c>
      <c r="N60" s="33">
        <f t="shared" si="40"/>
        <v>4046.6640236576677</v>
      </c>
      <c r="O60" s="33">
        <f t="shared" si="40"/>
        <v>3993.6640236576677</v>
      </c>
      <c r="S60" s="33"/>
      <c r="T60" s="33"/>
      <c r="U60" s="33">
        <f t="shared" si="29"/>
        <v>30</v>
      </c>
      <c r="V60" s="33">
        <f t="shared" si="29"/>
        <v>20.33333333333303</v>
      </c>
      <c r="W60" s="33">
        <f t="shared" si="29"/>
        <v>50.83333333333303</v>
      </c>
      <c r="X60" s="33">
        <f t="shared" si="29"/>
        <v>30.83333333333303</v>
      </c>
      <c r="Y60" s="33">
        <f t="shared" si="29"/>
        <v>31.16666666666697</v>
      </c>
      <c r="Z60" s="33">
        <f t="shared" si="30"/>
        <v>16.5</v>
      </c>
      <c r="AA60" s="33">
        <f t="shared" si="31"/>
        <v>52.08333333333303</v>
      </c>
      <c r="AB60" s="33">
        <f t="shared" si="32"/>
        <v>52.08333333333303</v>
      </c>
      <c r="AC60" s="33">
        <f t="shared" si="33"/>
        <v>17.08333333333303</v>
      </c>
      <c r="AD60" s="33">
        <f t="shared" si="34"/>
        <v>32.66666666666697</v>
      </c>
      <c r="AE60" s="33">
        <f t="shared" si="35"/>
        <v>53</v>
      </c>
      <c r="AF60" s="33">
        <f t="shared" si="36"/>
        <v>53</v>
      </c>
    </row>
    <row r="61" spans="2:32" ht="13">
      <c r="B61" s="26" t="s">
        <v>12</v>
      </c>
      <c r="C61" s="33">
        <v>0</v>
      </c>
      <c r="D61" s="33">
        <f>C61+D22</f>
        <v>0</v>
      </c>
      <c r="E61" s="33">
        <f t="shared" ref="E61:O61" si="41">D61+E22</f>
        <v>0</v>
      </c>
      <c r="F61" s="33">
        <f t="shared" si="41"/>
        <v>0</v>
      </c>
      <c r="G61" s="33">
        <f t="shared" si="41"/>
        <v>0</v>
      </c>
      <c r="H61" s="33">
        <f t="shared" si="41"/>
        <v>0</v>
      </c>
      <c r="I61" s="33">
        <f t="shared" si="41"/>
        <v>0</v>
      </c>
      <c r="J61" s="33">
        <f t="shared" si="41"/>
        <v>0</v>
      </c>
      <c r="K61" s="33">
        <f t="shared" si="41"/>
        <v>0</v>
      </c>
      <c r="L61" s="33">
        <f t="shared" si="41"/>
        <v>0</v>
      </c>
      <c r="M61" s="33">
        <f t="shared" si="41"/>
        <v>0</v>
      </c>
      <c r="N61" s="33">
        <f t="shared" si="41"/>
        <v>0</v>
      </c>
      <c r="O61" s="33">
        <f t="shared" si="41"/>
        <v>0</v>
      </c>
      <c r="S61" s="33"/>
      <c r="T61" s="33"/>
      <c r="U61" s="33">
        <f t="shared" si="29"/>
        <v>0</v>
      </c>
      <c r="V61" s="33">
        <f t="shared" si="29"/>
        <v>0</v>
      </c>
      <c r="W61" s="33">
        <f t="shared" si="29"/>
        <v>0</v>
      </c>
      <c r="X61" s="33">
        <f t="shared" si="29"/>
        <v>0</v>
      </c>
      <c r="Y61" s="33">
        <f t="shared" si="29"/>
        <v>0</v>
      </c>
      <c r="Z61" s="33">
        <f t="shared" si="30"/>
        <v>0</v>
      </c>
      <c r="AA61" s="33">
        <f t="shared" si="31"/>
        <v>0</v>
      </c>
      <c r="AB61" s="33">
        <f t="shared" si="32"/>
        <v>0</v>
      </c>
      <c r="AC61" s="33">
        <f t="shared" si="33"/>
        <v>0</v>
      </c>
      <c r="AD61" s="33">
        <f t="shared" si="34"/>
        <v>0</v>
      </c>
      <c r="AE61" s="33">
        <f t="shared" si="35"/>
        <v>0</v>
      </c>
      <c r="AF61" s="33">
        <f t="shared" si="36"/>
        <v>0</v>
      </c>
    </row>
    <row r="62" spans="2:32" ht="13">
      <c r="B62" s="34" t="s">
        <v>56</v>
      </c>
      <c r="C62" s="36">
        <f>C60+C61</f>
        <v>4433.2473569909998</v>
      </c>
      <c r="D62" s="36">
        <f t="shared" ref="D62:O62" si="42">D60+D61</f>
        <v>4403.2473569909998</v>
      </c>
      <c r="E62" s="36">
        <f t="shared" si="42"/>
        <v>4382.9140236576668</v>
      </c>
      <c r="F62" s="36">
        <f t="shared" si="42"/>
        <v>4332.0806903243338</v>
      </c>
      <c r="G62" s="36">
        <f t="shared" si="42"/>
        <v>4301.2473569910007</v>
      </c>
      <c r="H62" s="36">
        <f t="shared" si="42"/>
        <v>4270.0806903243338</v>
      </c>
      <c r="I62" s="36">
        <f t="shared" si="42"/>
        <v>4253.5806903243338</v>
      </c>
      <c r="J62" s="36">
        <f t="shared" si="42"/>
        <v>4201.4973569910007</v>
      </c>
      <c r="K62" s="36">
        <f t="shared" si="42"/>
        <v>4149.4140236576677</v>
      </c>
      <c r="L62" s="36">
        <f t="shared" si="42"/>
        <v>4132.3306903243347</v>
      </c>
      <c r="M62" s="36">
        <f t="shared" si="42"/>
        <v>4099.6640236576677</v>
      </c>
      <c r="N62" s="36">
        <f t="shared" si="42"/>
        <v>4046.6640236576677</v>
      </c>
      <c r="O62" s="36">
        <f t="shared" si="42"/>
        <v>3993.6640236576677</v>
      </c>
      <c r="S62" s="33"/>
      <c r="T62" s="33"/>
      <c r="U62" s="33">
        <f t="shared" si="29"/>
        <v>30</v>
      </c>
      <c r="V62" s="33">
        <f t="shared" si="29"/>
        <v>20.33333333333303</v>
      </c>
      <c r="W62" s="33">
        <f t="shared" si="29"/>
        <v>50.83333333333303</v>
      </c>
      <c r="X62" s="33">
        <f t="shared" si="29"/>
        <v>30.83333333333303</v>
      </c>
      <c r="Y62" s="33">
        <f t="shared" si="29"/>
        <v>31.16666666666697</v>
      </c>
      <c r="Z62" s="33">
        <f t="shared" si="30"/>
        <v>16.5</v>
      </c>
      <c r="AA62" s="33">
        <f t="shared" si="31"/>
        <v>52.08333333333303</v>
      </c>
      <c r="AB62" s="33">
        <f t="shared" si="32"/>
        <v>52.08333333333303</v>
      </c>
      <c r="AC62" s="33">
        <f t="shared" si="33"/>
        <v>17.08333333333303</v>
      </c>
      <c r="AD62" s="33">
        <f t="shared" si="34"/>
        <v>32.66666666666697</v>
      </c>
      <c r="AE62" s="33">
        <f t="shared" si="35"/>
        <v>53</v>
      </c>
      <c r="AF62" s="33">
        <f t="shared" si="36"/>
        <v>53</v>
      </c>
    </row>
    <row r="63" spans="2:32" ht="13.5" thickBot="1">
      <c r="B63" s="37" t="s">
        <v>15</v>
      </c>
      <c r="C63" s="39">
        <f>C59+C62</f>
        <v>6175.6473569909995</v>
      </c>
      <c r="D63" s="39">
        <f t="shared" ref="D63:O63" si="43">D59+D62</f>
        <v>6180.606184761833</v>
      </c>
      <c r="E63" s="39">
        <f t="shared" si="43"/>
        <v>6145.4695180951658</v>
      </c>
      <c r="F63" s="39">
        <f t="shared" si="43"/>
        <v>6110.3978514284991</v>
      </c>
      <c r="G63" s="39">
        <f t="shared" si="43"/>
        <v>6109.0453514285</v>
      </c>
      <c r="H63" s="39">
        <f t="shared" si="43"/>
        <v>6081.1995180951672</v>
      </c>
      <c r="I63" s="39">
        <f t="shared" si="43"/>
        <v>6053.5270180951666</v>
      </c>
      <c r="J63" s="39">
        <f t="shared" si="43"/>
        <v>6059.1945180951661</v>
      </c>
      <c r="K63" s="39">
        <f t="shared" si="43"/>
        <v>6038.5853514284991</v>
      </c>
      <c r="L63" s="39">
        <f t="shared" si="43"/>
        <v>6018.3661847618332</v>
      </c>
      <c r="M63" s="39">
        <f t="shared" si="43"/>
        <v>6031.4870180951657</v>
      </c>
      <c r="N63" s="39">
        <f t="shared" si="43"/>
        <v>6018.1145180951662</v>
      </c>
      <c r="O63" s="39">
        <f t="shared" si="43"/>
        <v>6005.1320180951661</v>
      </c>
      <c r="S63" s="33"/>
      <c r="T63" s="33"/>
      <c r="U63" s="33">
        <f t="shared" si="29"/>
        <v>-4.9588277708335227</v>
      </c>
      <c r="V63" s="33">
        <f t="shared" si="29"/>
        <v>35.136666666667224</v>
      </c>
      <c r="W63" s="33">
        <f t="shared" si="29"/>
        <v>35.071666666666715</v>
      </c>
      <c r="X63" s="33">
        <f t="shared" si="29"/>
        <v>1.3524999999990541</v>
      </c>
      <c r="Y63" s="33">
        <f t="shared" si="29"/>
        <v>27.845833333332848</v>
      </c>
      <c r="Z63" s="33">
        <f t="shared" si="30"/>
        <v>27.672500000000582</v>
      </c>
      <c r="AA63" s="33">
        <f t="shared" si="31"/>
        <v>-5.6674999999995634</v>
      </c>
      <c r="AB63" s="33">
        <f t="shared" si="32"/>
        <v>20.609166666667079</v>
      </c>
      <c r="AC63" s="33">
        <f t="shared" si="33"/>
        <v>20.219166666665842</v>
      </c>
      <c r="AD63" s="33">
        <f t="shared" si="34"/>
        <v>-13.120833333332484</v>
      </c>
      <c r="AE63" s="33">
        <f t="shared" si="35"/>
        <v>13.372499999999491</v>
      </c>
      <c r="AF63" s="33">
        <f t="shared" si="36"/>
        <v>12.982500000000073</v>
      </c>
    </row>
    <row r="64" spans="2:32" ht="8" customHeight="1" thickTop="1">
      <c r="B64" s="21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2:32" ht="13">
      <c r="B65" s="26" t="s">
        <v>16</v>
      </c>
      <c r="C65" s="33">
        <v>633.01488589903852</v>
      </c>
      <c r="D65" s="33">
        <f t="shared" ref="D65:O65" si="44">D30</f>
        <v>600</v>
      </c>
      <c r="E65" s="33">
        <f t="shared" si="44"/>
        <v>600</v>
      </c>
      <c r="F65" s="33">
        <f t="shared" si="44"/>
        <v>600</v>
      </c>
      <c r="G65" s="33">
        <f t="shared" si="44"/>
        <v>600</v>
      </c>
      <c r="H65" s="33">
        <f t="shared" si="44"/>
        <v>600</v>
      </c>
      <c r="I65" s="33">
        <f t="shared" si="44"/>
        <v>600</v>
      </c>
      <c r="J65" s="33">
        <f t="shared" si="44"/>
        <v>600</v>
      </c>
      <c r="K65" s="33">
        <f t="shared" si="44"/>
        <v>600</v>
      </c>
      <c r="L65" s="33">
        <f t="shared" si="44"/>
        <v>600</v>
      </c>
      <c r="M65" s="33">
        <f t="shared" si="44"/>
        <v>600</v>
      </c>
      <c r="N65" s="33">
        <f t="shared" si="44"/>
        <v>600</v>
      </c>
      <c r="O65" s="33">
        <f t="shared" si="44"/>
        <v>600</v>
      </c>
      <c r="S65" s="33"/>
      <c r="T65" s="33"/>
      <c r="U65" s="33">
        <f t="shared" ref="U65:Y70" si="45">(D65-C65)</f>
        <v>-33.014885899038518</v>
      </c>
      <c r="V65" s="33">
        <f t="shared" si="45"/>
        <v>0</v>
      </c>
      <c r="W65" s="33">
        <f t="shared" si="45"/>
        <v>0</v>
      </c>
      <c r="X65" s="33">
        <f t="shared" si="45"/>
        <v>0</v>
      </c>
      <c r="Y65" s="33">
        <f t="shared" si="45"/>
        <v>0</v>
      </c>
      <c r="Z65" s="33">
        <f t="shared" ref="Z65:Z70" si="46">(I65-H65)</f>
        <v>0</v>
      </c>
      <c r="AA65" s="33">
        <f t="shared" ref="AA65:AA70" si="47">(J65-I65)</f>
        <v>0</v>
      </c>
      <c r="AB65" s="33">
        <f t="shared" ref="AB65:AB70" si="48">(K65-J65)</f>
        <v>0</v>
      </c>
      <c r="AC65" s="33">
        <f t="shared" ref="AC65:AC70" si="49">(L65-K65)</f>
        <v>0</v>
      </c>
      <c r="AD65" s="33">
        <f t="shared" ref="AD65:AD70" si="50">(M65-L65)</f>
        <v>0</v>
      </c>
      <c r="AE65" s="33">
        <f t="shared" ref="AE65:AE70" si="51">(N65-M65)</f>
        <v>0</v>
      </c>
      <c r="AF65" s="33">
        <f t="shared" ref="AF65:AF70" si="52">(O65-N65)</f>
        <v>0</v>
      </c>
    </row>
    <row r="66" spans="2:32" ht="13">
      <c r="B66" s="28" t="s">
        <v>53</v>
      </c>
      <c r="C66" s="33">
        <v>500</v>
      </c>
      <c r="D66" s="33">
        <f t="shared" ref="D66:O66" si="53">-D37*(D20/30)</f>
        <v>533.33333333333326</v>
      </c>
      <c r="E66" s="33">
        <f t="shared" si="53"/>
        <v>533.33333333333326</v>
      </c>
      <c r="F66" s="33">
        <f t="shared" si="53"/>
        <v>533.33333333333326</v>
      </c>
      <c r="G66" s="33">
        <f t="shared" si="53"/>
        <v>560</v>
      </c>
      <c r="H66" s="33">
        <f t="shared" si="53"/>
        <v>560</v>
      </c>
      <c r="I66" s="33">
        <f t="shared" si="53"/>
        <v>560</v>
      </c>
      <c r="J66" s="33">
        <f t="shared" si="53"/>
        <v>586.66666666666663</v>
      </c>
      <c r="K66" s="33">
        <f t="shared" si="53"/>
        <v>586.66666666666663</v>
      </c>
      <c r="L66" s="33">
        <f t="shared" si="53"/>
        <v>586.66666666666663</v>
      </c>
      <c r="M66" s="33">
        <f t="shared" si="53"/>
        <v>613.33333333333326</v>
      </c>
      <c r="N66" s="33">
        <f t="shared" si="53"/>
        <v>613.33333333333326</v>
      </c>
      <c r="O66" s="33">
        <f t="shared" si="53"/>
        <v>613.33333333333326</v>
      </c>
      <c r="S66" s="33"/>
      <c r="T66" s="33"/>
      <c r="U66" s="33">
        <f t="shared" si="45"/>
        <v>33.333333333333258</v>
      </c>
      <c r="V66" s="33">
        <f t="shared" si="45"/>
        <v>0</v>
      </c>
      <c r="W66" s="33">
        <f t="shared" si="45"/>
        <v>0</v>
      </c>
      <c r="X66" s="33">
        <f t="shared" si="45"/>
        <v>26.666666666666742</v>
      </c>
      <c r="Y66" s="33">
        <f t="shared" si="45"/>
        <v>0</v>
      </c>
      <c r="Z66" s="33">
        <f t="shared" si="46"/>
        <v>0</v>
      </c>
      <c r="AA66" s="33">
        <f t="shared" si="47"/>
        <v>26.666666666666629</v>
      </c>
      <c r="AB66" s="33">
        <f t="shared" si="48"/>
        <v>0</v>
      </c>
      <c r="AC66" s="33">
        <f t="shared" si="49"/>
        <v>0</v>
      </c>
      <c r="AD66" s="33">
        <f t="shared" si="50"/>
        <v>26.666666666666629</v>
      </c>
      <c r="AE66" s="33">
        <f t="shared" si="51"/>
        <v>0</v>
      </c>
      <c r="AF66" s="33">
        <f t="shared" si="52"/>
        <v>0</v>
      </c>
    </row>
    <row r="67" spans="2:32" ht="13">
      <c r="B67" s="34" t="s">
        <v>54</v>
      </c>
      <c r="C67" s="36">
        <f>C65+C66</f>
        <v>1133.0148858990385</v>
      </c>
      <c r="D67" s="36">
        <f>D65+D66</f>
        <v>1133.3333333333333</v>
      </c>
      <c r="E67" s="36">
        <f t="shared" ref="E67:O67" si="54">E65+E66</f>
        <v>1133.3333333333333</v>
      </c>
      <c r="F67" s="36">
        <f t="shared" si="54"/>
        <v>1133.3333333333333</v>
      </c>
      <c r="G67" s="36">
        <f t="shared" si="54"/>
        <v>1160</v>
      </c>
      <c r="H67" s="36">
        <f t="shared" si="54"/>
        <v>1160</v>
      </c>
      <c r="I67" s="36">
        <f t="shared" si="54"/>
        <v>1160</v>
      </c>
      <c r="J67" s="36">
        <f t="shared" si="54"/>
        <v>1186.6666666666665</v>
      </c>
      <c r="K67" s="36">
        <f t="shared" si="54"/>
        <v>1186.6666666666665</v>
      </c>
      <c r="L67" s="36">
        <f t="shared" si="54"/>
        <v>1186.6666666666665</v>
      </c>
      <c r="M67" s="36">
        <f t="shared" si="54"/>
        <v>1213.3333333333333</v>
      </c>
      <c r="N67" s="36">
        <f t="shared" si="54"/>
        <v>1213.3333333333333</v>
      </c>
      <c r="O67" s="36">
        <f t="shared" si="54"/>
        <v>1213.3333333333333</v>
      </c>
      <c r="S67" s="33"/>
      <c r="T67" s="33"/>
      <c r="U67" s="33">
        <f t="shared" si="45"/>
        <v>0.31844743429473965</v>
      </c>
      <c r="V67" s="33">
        <f t="shared" si="45"/>
        <v>0</v>
      </c>
      <c r="W67" s="33">
        <f t="shared" si="45"/>
        <v>0</v>
      </c>
      <c r="X67" s="33">
        <f t="shared" si="45"/>
        <v>26.666666666666742</v>
      </c>
      <c r="Y67" s="33">
        <f t="shared" si="45"/>
        <v>0</v>
      </c>
      <c r="Z67" s="33">
        <f t="shared" si="46"/>
        <v>0</v>
      </c>
      <c r="AA67" s="33">
        <f t="shared" si="47"/>
        <v>26.666666666666515</v>
      </c>
      <c r="AB67" s="33">
        <f t="shared" si="48"/>
        <v>0</v>
      </c>
      <c r="AC67" s="33">
        <f t="shared" si="49"/>
        <v>0</v>
      </c>
      <c r="AD67" s="33">
        <f t="shared" si="50"/>
        <v>26.666666666666742</v>
      </c>
      <c r="AE67" s="33">
        <f t="shared" si="51"/>
        <v>0</v>
      </c>
      <c r="AF67" s="33">
        <f t="shared" si="52"/>
        <v>0</v>
      </c>
    </row>
    <row r="68" spans="2:32" ht="13">
      <c r="B68" s="26" t="s">
        <v>18</v>
      </c>
      <c r="C68" s="33">
        <v>2110.0496196634613</v>
      </c>
      <c r="D68" s="33">
        <f t="shared" ref="D68:O68" si="55">D31</f>
        <v>2100</v>
      </c>
      <c r="E68" s="33">
        <f t="shared" si="55"/>
        <v>2050</v>
      </c>
      <c r="F68" s="33">
        <f t="shared" si="55"/>
        <v>2000</v>
      </c>
      <c r="G68" s="33">
        <f t="shared" si="55"/>
        <v>1950</v>
      </c>
      <c r="H68" s="33">
        <f t="shared" si="55"/>
        <v>1900</v>
      </c>
      <c r="I68" s="33">
        <f t="shared" si="55"/>
        <v>1850</v>
      </c>
      <c r="J68" s="33">
        <f t="shared" si="55"/>
        <v>1800</v>
      </c>
      <c r="K68" s="33">
        <f t="shared" si="55"/>
        <v>1750</v>
      </c>
      <c r="L68" s="33">
        <f t="shared" si="55"/>
        <v>1700</v>
      </c>
      <c r="M68" s="33">
        <f t="shared" si="55"/>
        <v>1650</v>
      </c>
      <c r="N68" s="33">
        <f t="shared" si="55"/>
        <v>1600</v>
      </c>
      <c r="O68" s="33">
        <f t="shared" si="55"/>
        <v>1550</v>
      </c>
      <c r="S68" s="33"/>
      <c r="T68" s="33"/>
      <c r="U68" s="33">
        <f t="shared" si="45"/>
        <v>-10.049619663461272</v>
      </c>
      <c r="V68" s="33">
        <f t="shared" si="45"/>
        <v>-50</v>
      </c>
      <c r="W68" s="33">
        <f t="shared" si="45"/>
        <v>-50</v>
      </c>
      <c r="X68" s="33">
        <f t="shared" si="45"/>
        <v>-50</v>
      </c>
      <c r="Y68" s="33">
        <f t="shared" si="45"/>
        <v>-50</v>
      </c>
      <c r="Z68" s="33">
        <f t="shared" si="46"/>
        <v>-50</v>
      </c>
      <c r="AA68" s="33">
        <f t="shared" si="47"/>
        <v>-50</v>
      </c>
      <c r="AB68" s="33">
        <f t="shared" si="48"/>
        <v>-50</v>
      </c>
      <c r="AC68" s="33">
        <f t="shared" si="49"/>
        <v>-50</v>
      </c>
      <c r="AD68" s="33">
        <f t="shared" si="50"/>
        <v>-50</v>
      </c>
      <c r="AE68" s="33">
        <f t="shared" si="51"/>
        <v>-50</v>
      </c>
      <c r="AF68" s="33">
        <f t="shared" si="52"/>
        <v>-50</v>
      </c>
    </row>
    <row r="69" spans="2:32" ht="13">
      <c r="B69" s="34" t="s">
        <v>57</v>
      </c>
      <c r="C69" s="36">
        <f>C68</f>
        <v>2110.0496196634613</v>
      </c>
      <c r="D69" s="36">
        <f>D68</f>
        <v>2100</v>
      </c>
      <c r="E69" s="36">
        <f t="shared" ref="E69:O69" si="56">E68</f>
        <v>2050</v>
      </c>
      <c r="F69" s="36">
        <f t="shared" si="56"/>
        <v>2000</v>
      </c>
      <c r="G69" s="36">
        <f t="shared" si="56"/>
        <v>1950</v>
      </c>
      <c r="H69" s="36">
        <f t="shared" si="56"/>
        <v>1900</v>
      </c>
      <c r="I69" s="36">
        <f t="shared" si="56"/>
        <v>1850</v>
      </c>
      <c r="J69" s="36">
        <f t="shared" si="56"/>
        <v>1800</v>
      </c>
      <c r="K69" s="36">
        <f t="shared" si="56"/>
        <v>1750</v>
      </c>
      <c r="L69" s="36">
        <f t="shared" si="56"/>
        <v>1700</v>
      </c>
      <c r="M69" s="36">
        <f t="shared" si="56"/>
        <v>1650</v>
      </c>
      <c r="N69" s="36">
        <f t="shared" si="56"/>
        <v>1600</v>
      </c>
      <c r="O69" s="36">
        <f t="shared" si="56"/>
        <v>1550</v>
      </c>
      <c r="S69" s="33"/>
      <c r="T69" s="33"/>
      <c r="U69" s="33">
        <f t="shared" si="45"/>
        <v>-10.049619663461272</v>
      </c>
      <c r="V69" s="33">
        <f t="shared" si="45"/>
        <v>-50</v>
      </c>
      <c r="W69" s="33">
        <f t="shared" si="45"/>
        <v>-50</v>
      </c>
      <c r="X69" s="33">
        <f t="shared" si="45"/>
        <v>-50</v>
      </c>
      <c r="Y69" s="33">
        <f t="shared" si="45"/>
        <v>-50</v>
      </c>
      <c r="Z69" s="33">
        <f t="shared" si="46"/>
        <v>-50</v>
      </c>
      <c r="AA69" s="33">
        <f t="shared" si="47"/>
        <v>-50</v>
      </c>
      <c r="AB69" s="33">
        <f t="shared" si="48"/>
        <v>-50</v>
      </c>
      <c r="AC69" s="33">
        <f t="shared" si="49"/>
        <v>-50</v>
      </c>
      <c r="AD69" s="33">
        <f t="shared" si="50"/>
        <v>-50</v>
      </c>
      <c r="AE69" s="33">
        <f t="shared" si="51"/>
        <v>-50</v>
      </c>
      <c r="AF69" s="33">
        <f t="shared" si="52"/>
        <v>-50</v>
      </c>
    </row>
    <row r="70" spans="2:32" ht="13.5" thickBot="1">
      <c r="B70" s="37" t="s">
        <v>19</v>
      </c>
      <c r="C70" s="39">
        <f>C67+C69</f>
        <v>3243.0645055625</v>
      </c>
      <c r="D70" s="39">
        <f t="shared" ref="D70:O70" si="57">D67+D69</f>
        <v>3233.333333333333</v>
      </c>
      <c r="E70" s="39">
        <f t="shared" si="57"/>
        <v>3183.333333333333</v>
      </c>
      <c r="F70" s="39">
        <f t="shared" si="57"/>
        <v>3133.333333333333</v>
      </c>
      <c r="G70" s="39">
        <f t="shared" si="57"/>
        <v>3110</v>
      </c>
      <c r="H70" s="39">
        <f t="shared" si="57"/>
        <v>3060</v>
      </c>
      <c r="I70" s="39">
        <f t="shared" si="57"/>
        <v>3010</v>
      </c>
      <c r="J70" s="39">
        <f t="shared" si="57"/>
        <v>2986.6666666666665</v>
      </c>
      <c r="K70" s="39">
        <f t="shared" si="57"/>
        <v>2936.6666666666665</v>
      </c>
      <c r="L70" s="39">
        <f t="shared" si="57"/>
        <v>2886.6666666666665</v>
      </c>
      <c r="M70" s="39">
        <f t="shared" si="57"/>
        <v>2863.333333333333</v>
      </c>
      <c r="N70" s="39">
        <f t="shared" si="57"/>
        <v>2813.333333333333</v>
      </c>
      <c r="O70" s="39">
        <f t="shared" si="57"/>
        <v>2763.333333333333</v>
      </c>
      <c r="S70" s="33"/>
      <c r="T70" s="33"/>
      <c r="U70" s="33">
        <f t="shared" si="45"/>
        <v>-9.7311722291669867</v>
      </c>
      <c r="V70" s="33">
        <f t="shared" si="45"/>
        <v>-50</v>
      </c>
      <c r="W70" s="33">
        <f t="shared" si="45"/>
        <v>-50</v>
      </c>
      <c r="X70" s="33">
        <f t="shared" si="45"/>
        <v>-23.33333333333303</v>
      </c>
      <c r="Y70" s="33">
        <f t="shared" si="45"/>
        <v>-50</v>
      </c>
      <c r="Z70" s="33">
        <f t="shared" si="46"/>
        <v>-50</v>
      </c>
      <c r="AA70" s="33">
        <f t="shared" si="47"/>
        <v>-23.333333333333485</v>
      </c>
      <c r="AB70" s="33">
        <f t="shared" si="48"/>
        <v>-50</v>
      </c>
      <c r="AC70" s="33">
        <f t="shared" si="49"/>
        <v>-50</v>
      </c>
      <c r="AD70" s="33">
        <f t="shared" si="50"/>
        <v>-23.333333333333485</v>
      </c>
      <c r="AE70" s="33">
        <f t="shared" si="51"/>
        <v>-50</v>
      </c>
      <c r="AF70" s="33">
        <f t="shared" si="52"/>
        <v>-50</v>
      </c>
    </row>
    <row r="71" spans="2:32" ht="7.5" customHeight="1" thickTop="1">
      <c r="B71" s="21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</row>
    <row r="72" spans="2:32" ht="13">
      <c r="B72" s="29" t="s">
        <v>20</v>
      </c>
      <c r="C72" s="33">
        <v>2832.5828514284999</v>
      </c>
      <c r="D72" s="33">
        <f>C72</f>
        <v>2832.5828514284999</v>
      </c>
      <c r="E72" s="33">
        <f>D72</f>
        <v>2832.5828514284999</v>
      </c>
      <c r="F72" s="33">
        <f t="shared" ref="F72:O72" si="58">E72</f>
        <v>2832.5828514284999</v>
      </c>
      <c r="G72" s="33">
        <f t="shared" si="58"/>
        <v>2832.5828514284999</v>
      </c>
      <c r="H72" s="33">
        <f t="shared" si="58"/>
        <v>2832.5828514284999</v>
      </c>
      <c r="I72" s="33">
        <f t="shared" si="58"/>
        <v>2832.5828514284999</v>
      </c>
      <c r="J72" s="33">
        <f t="shared" si="58"/>
        <v>2832.5828514284999</v>
      </c>
      <c r="K72" s="33">
        <f t="shared" si="58"/>
        <v>2832.5828514284999</v>
      </c>
      <c r="L72" s="33">
        <f t="shared" si="58"/>
        <v>2832.5828514284999</v>
      </c>
      <c r="M72" s="33">
        <f t="shared" si="58"/>
        <v>2832.5828514284999</v>
      </c>
      <c r="N72" s="33">
        <f t="shared" si="58"/>
        <v>2832.5828514284999</v>
      </c>
      <c r="O72" s="33">
        <f t="shared" si="58"/>
        <v>2832.5828514284999</v>
      </c>
      <c r="S72" s="33"/>
      <c r="T72" s="33"/>
      <c r="U72" s="33">
        <f t="shared" ref="U72:Y75" si="59">(D72-C72)</f>
        <v>0</v>
      </c>
      <c r="V72" s="33">
        <f t="shared" si="59"/>
        <v>0</v>
      </c>
      <c r="W72" s="33">
        <f t="shared" si="59"/>
        <v>0</v>
      </c>
      <c r="X72" s="33">
        <f t="shared" si="59"/>
        <v>0</v>
      </c>
      <c r="Y72" s="33">
        <f t="shared" si="59"/>
        <v>0</v>
      </c>
      <c r="Z72" s="33">
        <f t="shared" ref="Z72:Z75" si="60">(I72-H72)</f>
        <v>0</v>
      </c>
      <c r="AA72" s="33">
        <f t="shared" ref="AA72:AA75" si="61">(J72-I72)</f>
        <v>0</v>
      </c>
      <c r="AB72" s="33">
        <f t="shared" ref="AB72:AB75" si="62">(K72-J72)</f>
        <v>0</v>
      </c>
      <c r="AC72" s="33">
        <f t="shared" ref="AC72:AC75" si="63">(L72-K72)</f>
        <v>0</v>
      </c>
      <c r="AD72" s="33">
        <f t="shared" ref="AD72:AD75" si="64">(M72-L72)</f>
        <v>0</v>
      </c>
      <c r="AE72" s="33">
        <f t="shared" ref="AE72:AE75" si="65">(N72-M72)</f>
        <v>0</v>
      </c>
      <c r="AF72" s="33">
        <f t="shared" ref="AF72:AF75" si="66">(O72-N72)</f>
        <v>0</v>
      </c>
    </row>
    <row r="73" spans="2:32" ht="13">
      <c r="B73" s="26" t="s">
        <v>21</v>
      </c>
      <c r="C73" s="33">
        <v>100</v>
      </c>
      <c r="D73" s="33">
        <f>D50</f>
        <v>14.690000000000001</v>
      </c>
      <c r="E73" s="33">
        <f>D73+E50</f>
        <v>29.553333333333335</v>
      </c>
      <c r="F73" s="33">
        <f t="shared" ref="F73:O73" si="67">E73+F50</f>
        <v>44.481666666666669</v>
      </c>
      <c r="G73" s="33">
        <f t="shared" si="67"/>
        <v>66.462500000000006</v>
      </c>
      <c r="H73" s="33">
        <f t="shared" si="67"/>
        <v>88.616666666666674</v>
      </c>
      <c r="I73" s="33">
        <f t="shared" si="67"/>
        <v>110.94416666666667</v>
      </c>
      <c r="J73" s="33">
        <f t="shared" si="67"/>
        <v>139.94499999999999</v>
      </c>
      <c r="K73" s="33">
        <f t="shared" si="67"/>
        <v>169.33583333333331</v>
      </c>
      <c r="L73" s="33">
        <f t="shared" si="67"/>
        <v>199.11666666666665</v>
      </c>
      <c r="M73" s="33">
        <f t="shared" si="67"/>
        <v>235.57083333333333</v>
      </c>
      <c r="N73" s="33">
        <f t="shared" si="67"/>
        <v>272.19833333333332</v>
      </c>
      <c r="O73" s="33">
        <f t="shared" si="67"/>
        <v>309.21583333333331</v>
      </c>
      <c r="S73" s="33"/>
      <c r="T73" s="33"/>
      <c r="U73" s="33">
        <f t="shared" si="59"/>
        <v>-85.31</v>
      </c>
      <c r="V73" s="33">
        <f t="shared" si="59"/>
        <v>14.863333333333333</v>
      </c>
      <c r="W73" s="33">
        <f t="shared" si="59"/>
        <v>14.928333333333335</v>
      </c>
      <c r="X73" s="33">
        <f t="shared" si="59"/>
        <v>21.980833333333337</v>
      </c>
      <c r="Y73" s="33">
        <f t="shared" si="59"/>
        <v>22.154166666666669</v>
      </c>
      <c r="Z73" s="33">
        <f t="shared" si="60"/>
        <v>22.327500000000001</v>
      </c>
      <c r="AA73" s="33">
        <f t="shared" si="61"/>
        <v>29.000833333333318</v>
      </c>
      <c r="AB73" s="33">
        <f t="shared" si="62"/>
        <v>29.390833333333319</v>
      </c>
      <c r="AC73" s="33">
        <f t="shared" si="63"/>
        <v>29.780833333333334</v>
      </c>
      <c r="AD73" s="33">
        <f t="shared" si="64"/>
        <v>36.45416666666668</v>
      </c>
      <c r="AE73" s="33">
        <f t="shared" si="65"/>
        <v>36.627499999999998</v>
      </c>
      <c r="AF73" s="33">
        <f t="shared" si="66"/>
        <v>37.017499999999984</v>
      </c>
    </row>
    <row r="74" spans="2:32" ht="13">
      <c r="B74" s="26" t="s">
        <v>22</v>
      </c>
      <c r="C74" s="33">
        <v>0</v>
      </c>
      <c r="D74" s="33">
        <f>C73+C74</f>
        <v>100</v>
      </c>
      <c r="E74" s="33">
        <f>D74</f>
        <v>100</v>
      </c>
      <c r="F74" s="33">
        <f t="shared" ref="F74:O74" si="68">E74</f>
        <v>100</v>
      </c>
      <c r="G74" s="33">
        <f t="shared" si="68"/>
        <v>100</v>
      </c>
      <c r="H74" s="33">
        <f t="shared" si="68"/>
        <v>100</v>
      </c>
      <c r="I74" s="33">
        <f t="shared" si="68"/>
        <v>100</v>
      </c>
      <c r="J74" s="33">
        <f t="shared" si="68"/>
        <v>100</v>
      </c>
      <c r="K74" s="33">
        <f t="shared" si="68"/>
        <v>100</v>
      </c>
      <c r="L74" s="33">
        <f t="shared" si="68"/>
        <v>100</v>
      </c>
      <c r="M74" s="33">
        <f t="shared" si="68"/>
        <v>100</v>
      </c>
      <c r="N74" s="33">
        <f t="shared" si="68"/>
        <v>100</v>
      </c>
      <c r="O74" s="33">
        <f t="shared" si="68"/>
        <v>100</v>
      </c>
      <c r="S74" s="33"/>
      <c r="T74" s="33"/>
      <c r="U74" s="33">
        <f t="shared" si="59"/>
        <v>100</v>
      </c>
      <c r="V74" s="33">
        <f t="shared" si="59"/>
        <v>0</v>
      </c>
      <c r="W74" s="33">
        <f t="shared" si="59"/>
        <v>0</v>
      </c>
      <c r="X74" s="33">
        <f t="shared" si="59"/>
        <v>0</v>
      </c>
      <c r="Y74" s="33">
        <f t="shared" si="59"/>
        <v>0</v>
      </c>
      <c r="Z74" s="33">
        <f t="shared" si="60"/>
        <v>0</v>
      </c>
      <c r="AA74" s="33">
        <f t="shared" si="61"/>
        <v>0</v>
      </c>
      <c r="AB74" s="33">
        <f t="shared" si="62"/>
        <v>0</v>
      </c>
      <c r="AC74" s="33">
        <f t="shared" si="63"/>
        <v>0</v>
      </c>
      <c r="AD74" s="33">
        <f t="shared" si="64"/>
        <v>0</v>
      </c>
      <c r="AE74" s="33">
        <f t="shared" si="65"/>
        <v>0</v>
      </c>
      <c r="AF74" s="33">
        <f t="shared" si="66"/>
        <v>0</v>
      </c>
    </row>
    <row r="75" spans="2:32" ht="13.5" thickBot="1">
      <c r="B75" s="37" t="s">
        <v>23</v>
      </c>
      <c r="C75" s="39">
        <f>SUM(C72:C74)</f>
        <v>2932.5828514284999</v>
      </c>
      <c r="D75" s="39">
        <f t="shared" ref="D75:O75" si="69">SUM(D72:D74)</f>
        <v>2947.2728514285</v>
      </c>
      <c r="E75" s="39">
        <f t="shared" si="69"/>
        <v>2962.1361847618332</v>
      </c>
      <c r="F75" s="39">
        <f t="shared" si="69"/>
        <v>2977.0645180951665</v>
      </c>
      <c r="G75" s="39">
        <f t="shared" si="69"/>
        <v>2999.0453514285</v>
      </c>
      <c r="H75" s="39">
        <f t="shared" si="69"/>
        <v>3021.1995180951667</v>
      </c>
      <c r="I75" s="39">
        <f t="shared" si="69"/>
        <v>3043.5270180951666</v>
      </c>
      <c r="J75" s="39">
        <f t="shared" si="69"/>
        <v>3072.5278514285001</v>
      </c>
      <c r="K75" s="39">
        <f t="shared" si="69"/>
        <v>3101.918684761833</v>
      </c>
      <c r="L75" s="39">
        <f t="shared" si="69"/>
        <v>3131.6995180951667</v>
      </c>
      <c r="M75" s="39">
        <f t="shared" si="69"/>
        <v>3168.1536847618331</v>
      </c>
      <c r="N75" s="39">
        <f t="shared" si="69"/>
        <v>3204.7811847618332</v>
      </c>
      <c r="O75" s="39">
        <f t="shared" si="69"/>
        <v>3241.7986847618331</v>
      </c>
      <c r="S75" s="33"/>
      <c r="T75" s="33"/>
      <c r="U75" s="33">
        <f t="shared" si="59"/>
        <v>14.690000000000055</v>
      </c>
      <c r="V75" s="33">
        <f t="shared" si="59"/>
        <v>14.86333333333323</v>
      </c>
      <c r="W75" s="33">
        <f t="shared" si="59"/>
        <v>14.928333333333285</v>
      </c>
      <c r="X75" s="33">
        <f t="shared" si="59"/>
        <v>21.980833333333521</v>
      </c>
      <c r="Y75" s="33">
        <f t="shared" si="59"/>
        <v>22.154166666666697</v>
      </c>
      <c r="Z75" s="33">
        <f t="shared" si="60"/>
        <v>22.327499999999873</v>
      </c>
      <c r="AA75" s="33">
        <f t="shared" si="61"/>
        <v>29.000833333333503</v>
      </c>
      <c r="AB75" s="33">
        <f t="shared" si="62"/>
        <v>29.390833333332921</v>
      </c>
      <c r="AC75" s="33">
        <f t="shared" si="63"/>
        <v>29.780833333333703</v>
      </c>
      <c r="AD75" s="33">
        <f t="shared" si="64"/>
        <v>36.454166666666424</v>
      </c>
      <c r="AE75" s="33">
        <f t="shared" si="65"/>
        <v>36.627500000000055</v>
      </c>
      <c r="AF75" s="33">
        <f t="shared" si="66"/>
        <v>37.017499999999927</v>
      </c>
    </row>
    <row r="76" spans="2:32" ht="7.5" customHeight="1" thickTop="1">
      <c r="B76" s="21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</row>
    <row r="77" spans="2:32" ht="13.5" thickBot="1">
      <c r="B77" s="37" t="s">
        <v>24</v>
      </c>
      <c r="C77" s="39">
        <f>C70+C75</f>
        <v>6175.6473569909995</v>
      </c>
      <c r="D77" s="39">
        <f t="shared" ref="D77:O77" si="70">D70+D75</f>
        <v>6180.606184761833</v>
      </c>
      <c r="E77" s="39">
        <f t="shared" si="70"/>
        <v>6145.4695180951658</v>
      </c>
      <c r="F77" s="39">
        <f t="shared" si="70"/>
        <v>6110.3978514284991</v>
      </c>
      <c r="G77" s="39">
        <f t="shared" si="70"/>
        <v>6109.0453514285</v>
      </c>
      <c r="H77" s="39">
        <f t="shared" si="70"/>
        <v>6081.1995180951672</v>
      </c>
      <c r="I77" s="39">
        <f t="shared" si="70"/>
        <v>6053.5270180951666</v>
      </c>
      <c r="J77" s="39">
        <f t="shared" si="70"/>
        <v>6059.1945180951661</v>
      </c>
      <c r="K77" s="39">
        <f t="shared" si="70"/>
        <v>6038.5853514284991</v>
      </c>
      <c r="L77" s="39">
        <f t="shared" si="70"/>
        <v>6018.3661847618332</v>
      </c>
      <c r="M77" s="39">
        <f t="shared" si="70"/>
        <v>6031.4870180951657</v>
      </c>
      <c r="N77" s="39">
        <f t="shared" si="70"/>
        <v>6018.1145180951662</v>
      </c>
      <c r="O77" s="39">
        <f t="shared" si="70"/>
        <v>6005.1320180951661</v>
      </c>
      <c r="S77" s="33"/>
      <c r="T77" s="33"/>
      <c r="U77" s="33">
        <f t="shared" ref="U77:Y77" si="71">(D77-C77)</f>
        <v>4.9588277708335227</v>
      </c>
      <c r="V77" s="33">
        <f t="shared" si="71"/>
        <v>-35.136666666667224</v>
      </c>
      <c r="W77" s="33">
        <f t="shared" si="71"/>
        <v>-35.071666666666715</v>
      </c>
      <c r="X77" s="33">
        <f t="shared" si="71"/>
        <v>-1.3524999999990541</v>
      </c>
      <c r="Y77" s="33">
        <f t="shared" si="71"/>
        <v>-27.845833333332848</v>
      </c>
      <c r="Z77" s="33">
        <f t="shared" ref="Z77" si="72">(I77-H77)</f>
        <v>-27.672500000000582</v>
      </c>
      <c r="AA77" s="33">
        <f t="shared" ref="AA77" si="73">(J77-I77)</f>
        <v>5.6674999999995634</v>
      </c>
      <c r="AB77" s="33">
        <f t="shared" ref="AB77" si="74">(K77-J77)</f>
        <v>-20.609166666667079</v>
      </c>
      <c r="AC77" s="33">
        <f t="shared" ref="AC77" si="75">(L77-K77)</f>
        <v>-20.219166666665842</v>
      </c>
      <c r="AD77" s="33">
        <f t="shared" ref="AD77" si="76">(M77-L77)</f>
        <v>13.120833333332484</v>
      </c>
      <c r="AE77" s="33">
        <f t="shared" ref="AE77" si="77">(N77-M77)</f>
        <v>-13.372499999999491</v>
      </c>
      <c r="AF77" s="33">
        <f t="shared" ref="AF77" si="78">(O77-N77)</f>
        <v>-12.982500000000073</v>
      </c>
    </row>
    <row r="78" spans="2:32" s="7" customFormat="1" ht="13.5" thickTop="1">
      <c r="B78" s="42" t="s">
        <v>25</v>
      </c>
      <c r="C78" s="43">
        <f>C77-C63</f>
        <v>0</v>
      </c>
      <c r="D78" s="43">
        <f t="shared" ref="D78:O78" si="79">D77-D63</f>
        <v>0</v>
      </c>
      <c r="E78" s="43">
        <f t="shared" si="79"/>
        <v>0</v>
      </c>
      <c r="F78" s="43">
        <f t="shared" si="79"/>
        <v>0</v>
      </c>
      <c r="G78" s="43">
        <f t="shared" si="79"/>
        <v>0</v>
      </c>
      <c r="H78" s="43">
        <f t="shared" si="79"/>
        <v>0</v>
      </c>
      <c r="I78" s="43">
        <f t="shared" si="79"/>
        <v>0</v>
      </c>
      <c r="J78" s="43">
        <f t="shared" si="79"/>
        <v>0</v>
      </c>
      <c r="K78" s="43">
        <f t="shared" si="79"/>
        <v>0</v>
      </c>
      <c r="L78" s="43">
        <f t="shared" si="79"/>
        <v>0</v>
      </c>
      <c r="M78" s="43">
        <f t="shared" si="79"/>
        <v>0</v>
      </c>
      <c r="N78" s="43">
        <f t="shared" si="79"/>
        <v>0</v>
      </c>
      <c r="O78" s="43">
        <f t="shared" si="79"/>
        <v>0</v>
      </c>
    </row>
    <row r="79" spans="2:32" ht="13">
      <c r="B79" s="11"/>
      <c r="C79" s="44"/>
      <c r="D79" s="44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2:32" ht="14.5">
      <c r="B80" s="55" t="s">
        <v>43</v>
      </c>
      <c r="C80" s="56"/>
      <c r="D80" s="56"/>
      <c r="E80" s="55"/>
      <c r="F80" s="56"/>
      <c r="G80" s="56"/>
      <c r="H80" s="55"/>
      <c r="I80" s="56"/>
      <c r="J80" s="56"/>
      <c r="K80" s="55"/>
      <c r="L80" s="56"/>
      <c r="M80" s="56"/>
      <c r="N80" s="55"/>
      <c r="O80" s="56"/>
      <c r="P80" s="56"/>
    </row>
    <row r="81" spans="2:37" ht="13">
      <c r="B81" s="53" t="s">
        <v>81</v>
      </c>
      <c r="C81" s="54"/>
      <c r="D81" s="54" t="s">
        <v>62</v>
      </c>
      <c r="E81" s="54" t="s">
        <v>63</v>
      </c>
      <c r="F81" s="54" t="s">
        <v>64</v>
      </c>
      <c r="G81" s="54" t="s">
        <v>65</v>
      </c>
      <c r="H81" s="54" t="s">
        <v>66</v>
      </c>
      <c r="I81" s="54" t="s">
        <v>67</v>
      </c>
      <c r="J81" s="54" t="s">
        <v>68</v>
      </c>
      <c r="K81" s="54" t="s">
        <v>69</v>
      </c>
      <c r="L81" s="54" t="s">
        <v>70</v>
      </c>
      <c r="M81" s="54" t="s">
        <v>71</v>
      </c>
      <c r="N81" s="54" t="s">
        <v>72</v>
      </c>
      <c r="O81" s="54" t="s">
        <v>73</v>
      </c>
      <c r="P81" s="54" t="s">
        <v>79</v>
      </c>
    </row>
    <row r="82" spans="2:37" s="1" customFormat="1" ht="4.5" customHeight="1"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2:37" ht="13">
      <c r="B83" s="34" t="s">
        <v>7</v>
      </c>
      <c r="C83" s="35"/>
      <c r="D83" s="36">
        <f>D41</f>
        <v>100</v>
      </c>
      <c r="E83" s="36">
        <f t="shared" ref="E83:O83" si="80">E41</f>
        <v>100</v>
      </c>
      <c r="F83" s="36">
        <f t="shared" si="80"/>
        <v>100</v>
      </c>
      <c r="G83" s="36">
        <f t="shared" si="80"/>
        <v>110</v>
      </c>
      <c r="H83" s="36">
        <f t="shared" si="80"/>
        <v>110</v>
      </c>
      <c r="I83" s="36">
        <f t="shared" si="80"/>
        <v>110</v>
      </c>
      <c r="J83" s="36">
        <f t="shared" si="80"/>
        <v>120</v>
      </c>
      <c r="K83" s="36">
        <f t="shared" si="80"/>
        <v>120</v>
      </c>
      <c r="L83" s="36">
        <f t="shared" si="80"/>
        <v>120</v>
      </c>
      <c r="M83" s="36">
        <f t="shared" si="80"/>
        <v>130</v>
      </c>
      <c r="N83" s="36">
        <f t="shared" si="80"/>
        <v>130</v>
      </c>
      <c r="O83" s="36">
        <f t="shared" si="80"/>
        <v>130</v>
      </c>
      <c r="P83" s="36">
        <f>SUM(D83:O83)</f>
        <v>1380</v>
      </c>
    </row>
    <row r="84" spans="2:37" ht="13">
      <c r="B84" s="30" t="s">
        <v>13</v>
      </c>
      <c r="C84" s="33"/>
      <c r="D84" s="33">
        <f t="shared" ref="D84:O85" si="81">U57</f>
        <v>-357.59999999999991</v>
      </c>
      <c r="E84" s="33">
        <f t="shared" si="81"/>
        <v>0</v>
      </c>
      <c r="F84" s="33">
        <f t="shared" si="81"/>
        <v>0</v>
      </c>
      <c r="G84" s="33">
        <f t="shared" si="81"/>
        <v>-75</v>
      </c>
      <c r="H84" s="33">
        <f t="shared" si="81"/>
        <v>0</v>
      </c>
      <c r="I84" s="33">
        <f t="shared" si="81"/>
        <v>0</v>
      </c>
      <c r="J84" s="33">
        <f t="shared" si="81"/>
        <v>-75</v>
      </c>
      <c r="K84" s="33">
        <f t="shared" si="81"/>
        <v>0</v>
      </c>
      <c r="L84" s="33">
        <f t="shared" si="81"/>
        <v>0</v>
      </c>
      <c r="M84" s="33">
        <f t="shared" si="81"/>
        <v>-75</v>
      </c>
      <c r="N84" s="33">
        <f t="shared" si="81"/>
        <v>0</v>
      </c>
      <c r="O84" s="33">
        <f t="shared" si="81"/>
        <v>0</v>
      </c>
      <c r="P84" s="33">
        <f>SUM(D84:O84)</f>
        <v>-582.59999999999991</v>
      </c>
    </row>
    <row r="85" spans="2:37" ht="13">
      <c r="B85" s="30" t="s">
        <v>14</v>
      </c>
      <c r="C85" s="25"/>
      <c r="D85" s="33">
        <f t="shared" si="81"/>
        <v>0</v>
      </c>
      <c r="E85" s="33">
        <f t="shared" si="81"/>
        <v>0</v>
      </c>
      <c r="F85" s="33">
        <f t="shared" si="81"/>
        <v>0</v>
      </c>
      <c r="G85" s="33">
        <f t="shared" si="81"/>
        <v>0</v>
      </c>
      <c r="H85" s="33">
        <f t="shared" si="81"/>
        <v>0</v>
      </c>
      <c r="I85" s="33">
        <f t="shared" si="81"/>
        <v>0</v>
      </c>
      <c r="J85" s="33">
        <f t="shared" si="81"/>
        <v>0</v>
      </c>
      <c r="K85" s="33">
        <f t="shared" si="81"/>
        <v>0</v>
      </c>
      <c r="L85" s="33">
        <f t="shared" si="81"/>
        <v>0</v>
      </c>
      <c r="M85" s="33">
        <f t="shared" si="81"/>
        <v>0</v>
      </c>
      <c r="N85" s="33">
        <f t="shared" si="81"/>
        <v>0</v>
      </c>
      <c r="O85" s="33">
        <f t="shared" si="81"/>
        <v>0</v>
      </c>
      <c r="P85" s="33">
        <f>SUM(D85:O85)</f>
        <v>0</v>
      </c>
    </row>
    <row r="86" spans="2:37" ht="13">
      <c r="B86" s="30" t="s">
        <v>17</v>
      </c>
      <c r="C86" s="25"/>
      <c r="D86" s="33">
        <f t="shared" ref="D86:O86" si="82">U66</f>
        <v>33.333333333333258</v>
      </c>
      <c r="E86" s="33">
        <f t="shared" si="82"/>
        <v>0</v>
      </c>
      <c r="F86" s="33">
        <f t="shared" si="82"/>
        <v>0</v>
      </c>
      <c r="G86" s="33">
        <f t="shared" si="82"/>
        <v>26.666666666666742</v>
      </c>
      <c r="H86" s="33">
        <f t="shared" si="82"/>
        <v>0</v>
      </c>
      <c r="I86" s="33">
        <f t="shared" si="82"/>
        <v>0</v>
      </c>
      <c r="J86" s="33">
        <f t="shared" si="82"/>
        <v>26.666666666666629</v>
      </c>
      <c r="K86" s="33">
        <f t="shared" si="82"/>
        <v>0</v>
      </c>
      <c r="L86" s="33">
        <f t="shared" si="82"/>
        <v>0</v>
      </c>
      <c r="M86" s="33">
        <f t="shared" si="82"/>
        <v>26.666666666666629</v>
      </c>
      <c r="N86" s="33">
        <f t="shared" si="82"/>
        <v>0</v>
      </c>
      <c r="O86" s="33">
        <f t="shared" si="82"/>
        <v>0</v>
      </c>
      <c r="P86" s="33">
        <f>SUM(D86:O86)</f>
        <v>113.33333333333326</v>
      </c>
    </row>
    <row r="87" spans="2:37" ht="13">
      <c r="B87" s="29" t="s">
        <v>26</v>
      </c>
      <c r="C87" s="25"/>
      <c r="D87" s="33">
        <f>SUM(D84:D86)</f>
        <v>-324.26666666666665</v>
      </c>
      <c r="E87" s="33">
        <f t="shared" ref="E87:P87" si="83">SUM(E84:E86)</f>
        <v>0</v>
      </c>
      <c r="F87" s="33">
        <f t="shared" si="83"/>
        <v>0</v>
      </c>
      <c r="G87" s="33">
        <f t="shared" si="83"/>
        <v>-48.333333333333258</v>
      </c>
      <c r="H87" s="33">
        <f t="shared" si="83"/>
        <v>0</v>
      </c>
      <c r="I87" s="33">
        <f t="shared" si="83"/>
        <v>0</v>
      </c>
      <c r="J87" s="33">
        <f t="shared" si="83"/>
        <v>-48.333333333333371</v>
      </c>
      <c r="K87" s="33">
        <f t="shared" si="83"/>
        <v>0</v>
      </c>
      <c r="L87" s="33">
        <f t="shared" si="83"/>
        <v>0</v>
      </c>
      <c r="M87" s="33">
        <f t="shared" si="83"/>
        <v>-48.333333333333371</v>
      </c>
      <c r="N87" s="33">
        <f t="shared" si="83"/>
        <v>0</v>
      </c>
      <c r="O87" s="33">
        <f t="shared" si="83"/>
        <v>0</v>
      </c>
      <c r="P87" s="33">
        <f t="shared" si="83"/>
        <v>-469.26666666666665</v>
      </c>
    </row>
    <row r="88" spans="2:37" ht="13">
      <c r="B88" s="34" t="s">
        <v>27</v>
      </c>
      <c r="C88" s="35"/>
      <c r="D88" s="36">
        <f>D83+D87</f>
        <v>-224.26666666666665</v>
      </c>
      <c r="E88" s="36">
        <f t="shared" ref="E88:P88" si="84">E83+E87</f>
        <v>100</v>
      </c>
      <c r="F88" s="36">
        <f t="shared" si="84"/>
        <v>100</v>
      </c>
      <c r="G88" s="36">
        <f t="shared" si="84"/>
        <v>61.666666666666742</v>
      </c>
      <c r="H88" s="36">
        <f t="shared" si="84"/>
        <v>110</v>
      </c>
      <c r="I88" s="36">
        <f t="shared" si="84"/>
        <v>110</v>
      </c>
      <c r="J88" s="36">
        <f t="shared" si="84"/>
        <v>71.666666666666629</v>
      </c>
      <c r="K88" s="36">
        <f t="shared" si="84"/>
        <v>120</v>
      </c>
      <c r="L88" s="36">
        <f t="shared" si="84"/>
        <v>120</v>
      </c>
      <c r="M88" s="36">
        <f t="shared" si="84"/>
        <v>81.666666666666629</v>
      </c>
      <c r="N88" s="36">
        <f t="shared" si="84"/>
        <v>130</v>
      </c>
      <c r="O88" s="36">
        <f t="shared" si="84"/>
        <v>130</v>
      </c>
      <c r="P88" s="36">
        <f t="shared" si="84"/>
        <v>910.73333333333335</v>
      </c>
    </row>
    <row r="89" spans="2:37" ht="13">
      <c r="B89" s="29" t="s">
        <v>51</v>
      </c>
      <c r="C89" s="25"/>
      <c r="D89" s="33">
        <f t="shared" ref="D89:O89" si="85">-D21</f>
        <v>-20</v>
      </c>
      <c r="E89" s="33">
        <f t="shared" si="85"/>
        <v>-30</v>
      </c>
      <c r="F89" s="33">
        <f t="shared" si="85"/>
        <v>0</v>
      </c>
      <c r="G89" s="33">
        <f t="shared" si="85"/>
        <v>-20</v>
      </c>
      <c r="H89" s="33">
        <f t="shared" si="85"/>
        <v>-20</v>
      </c>
      <c r="I89" s="33">
        <f t="shared" si="85"/>
        <v>-35</v>
      </c>
      <c r="J89" s="33">
        <f t="shared" si="85"/>
        <v>0</v>
      </c>
      <c r="K89" s="33">
        <f t="shared" si="85"/>
        <v>0</v>
      </c>
      <c r="L89" s="33">
        <f t="shared" si="85"/>
        <v>-35</v>
      </c>
      <c r="M89" s="33">
        <f t="shared" si="85"/>
        <v>-20</v>
      </c>
      <c r="N89" s="33">
        <f t="shared" si="85"/>
        <v>0</v>
      </c>
      <c r="O89" s="33">
        <f t="shared" si="85"/>
        <v>0</v>
      </c>
      <c r="P89" s="33">
        <f>SUM(D89:O89)</f>
        <v>-180</v>
      </c>
    </row>
    <row r="90" spans="2:37" ht="13">
      <c r="B90" s="29" t="s">
        <v>49</v>
      </c>
      <c r="C90" s="25"/>
      <c r="D90" s="33">
        <f>D49</f>
        <v>-7.91</v>
      </c>
      <c r="E90" s="33">
        <f t="shared" ref="E90:O90" si="86">E49</f>
        <v>-8.0033333333333321</v>
      </c>
      <c r="F90" s="33">
        <f t="shared" si="86"/>
        <v>-8.0383333333333322</v>
      </c>
      <c r="G90" s="33">
        <f t="shared" si="86"/>
        <v>-11.835833333333328</v>
      </c>
      <c r="H90" s="33">
        <f t="shared" si="86"/>
        <v>-11.929166666666669</v>
      </c>
      <c r="I90" s="33">
        <f t="shared" si="86"/>
        <v>-12.022499999999997</v>
      </c>
      <c r="J90" s="33">
        <f t="shared" si="86"/>
        <v>-15.615833333333329</v>
      </c>
      <c r="K90" s="33">
        <f t="shared" si="86"/>
        <v>-15.825833333333328</v>
      </c>
      <c r="L90" s="33">
        <f t="shared" si="86"/>
        <v>-16.035833333333329</v>
      </c>
      <c r="M90" s="33">
        <f t="shared" si="86"/>
        <v>-19.62916666666667</v>
      </c>
      <c r="N90" s="33">
        <f t="shared" si="86"/>
        <v>-19.722499999999997</v>
      </c>
      <c r="O90" s="33">
        <f t="shared" si="86"/>
        <v>-19.932500000000001</v>
      </c>
      <c r="P90" s="33">
        <f>SUM(D90:O90)</f>
        <v>-166.5008333333333</v>
      </c>
    </row>
    <row r="91" spans="2:37" ht="13">
      <c r="B91" s="34" t="s">
        <v>28</v>
      </c>
      <c r="C91" s="35"/>
      <c r="D91" s="36">
        <f>D88+D89+D90</f>
        <v>-252.17666666666665</v>
      </c>
      <c r="E91" s="36">
        <f t="shared" ref="E91:P91" si="87">E88+E89+E90</f>
        <v>61.99666666666667</v>
      </c>
      <c r="F91" s="36">
        <f t="shared" si="87"/>
        <v>91.961666666666673</v>
      </c>
      <c r="G91" s="36">
        <f t="shared" si="87"/>
        <v>29.830833333333416</v>
      </c>
      <c r="H91" s="36">
        <f t="shared" si="87"/>
        <v>78.070833333333326</v>
      </c>
      <c r="I91" s="36">
        <f t="shared" si="87"/>
        <v>62.977500000000006</v>
      </c>
      <c r="J91" s="36">
        <f t="shared" si="87"/>
        <v>56.050833333333301</v>
      </c>
      <c r="K91" s="36">
        <f t="shared" si="87"/>
        <v>104.17416666666668</v>
      </c>
      <c r="L91" s="36">
        <f t="shared" si="87"/>
        <v>68.964166666666671</v>
      </c>
      <c r="M91" s="36">
        <f t="shared" si="87"/>
        <v>42.037499999999959</v>
      </c>
      <c r="N91" s="36">
        <f t="shared" si="87"/>
        <v>110.2775</v>
      </c>
      <c r="O91" s="36">
        <f t="shared" si="87"/>
        <v>110.0675</v>
      </c>
      <c r="P91" s="36">
        <f t="shared" si="87"/>
        <v>564.23250000000007</v>
      </c>
    </row>
    <row r="92" spans="2:37" ht="13">
      <c r="B92" s="29" t="s">
        <v>29</v>
      </c>
      <c r="C92" s="25"/>
      <c r="D92" s="33">
        <f>D46</f>
        <v>5</v>
      </c>
      <c r="E92" s="33">
        <f t="shared" ref="E92:O92" si="88">E46</f>
        <v>5</v>
      </c>
      <c r="F92" s="33">
        <f t="shared" si="88"/>
        <v>5</v>
      </c>
      <c r="G92" s="33">
        <f t="shared" si="88"/>
        <v>5.25</v>
      </c>
      <c r="H92" s="33">
        <f t="shared" si="88"/>
        <v>5.25</v>
      </c>
      <c r="I92" s="33">
        <f t="shared" si="88"/>
        <v>5.25</v>
      </c>
      <c r="J92" s="33">
        <f t="shared" si="88"/>
        <v>5.5</v>
      </c>
      <c r="K92" s="33">
        <f t="shared" si="88"/>
        <v>5.5</v>
      </c>
      <c r="L92" s="33">
        <f t="shared" si="88"/>
        <v>5.5</v>
      </c>
      <c r="M92" s="33">
        <f t="shared" si="88"/>
        <v>5.75</v>
      </c>
      <c r="N92" s="33">
        <f t="shared" si="88"/>
        <v>5.75</v>
      </c>
      <c r="O92" s="33">
        <f t="shared" si="88"/>
        <v>5.75</v>
      </c>
      <c r="P92" s="33">
        <f>SUM(D92:O92)</f>
        <v>64.5</v>
      </c>
    </row>
    <row r="93" spans="2:37" ht="13">
      <c r="B93" s="29" t="s">
        <v>30</v>
      </c>
      <c r="C93" s="25"/>
      <c r="D93" s="25">
        <f>D47</f>
        <v>-32.4</v>
      </c>
      <c r="E93" s="25">
        <f t="shared" ref="E93:O93" si="89">E47</f>
        <v>-31.8</v>
      </c>
      <c r="F93" s="25">
        <f t="shared" si="89"/>
        <v>-31.2</v>
      </c>
      <c r="G93" s="25">
        <f t="shared" si="89"/>
        <v>-30.6</v>
      </c>
      <c r="H93" s="25">
        <f t="shared" si="89"/>
        <v>-30</v>
      </c>
      <c r="I93" s="25">
        <f t="shared" si="89"/>
        <v>-29.400000000000002</v>
      </c>
      <c r="J93" s="25">
        <f t="shared" si="89"/>
        <v>-28.8</v>
      </c>
      <c r="K93" s="25">
        <f t="shared" si="89"/>
        <v>-28.2</v>
      </c>
      <c r="L93" s="25">
        <f t="shared" si="89"/>
        <v>-27.6</v>
      </c>
      <c r="M93" s="25">
        <f t="shared" si="89"/>
        <v>-27</v>
      </c>
      <c r="N93" s="25">
        <f t="shared" si="89"/>
        <v>-26.400000000000002</v>
      </c>
      <c r="O93" s="25">
        <f t="shared" si="89"/>
        <v>-25.8</v>
      </c>
      <c r="P93" s="25">
        <f>SUM(D93:O93)</f>
        <v>-349.2</v>
      </c>
      <c r="Q93" s="5"/>
    </row>
    <row r="94" spans="2:37" ht="13">
      <c r="B94" s="29" t="s">
        <v>58</v>
      </c>
      <c r="C94" s="25"/>
      <c r="D94" s="33">
        <f t="shared" ref="D94:O94" si="90">U65+U68</f>
        <v>-43.064505562499789</v>
      </c>
      <c r="E94" s="33">
        <f t="shared" si="90"/>
        <v>-50</v>
      </c>
      <c r="F94" s="33">
        <f t="shared" si="90"/>
        <v>-50</v>
      </c>
      <c r="G94" s="33">
        <f t="shared" si="90"/>
        <v>-50</v>
      </c>
      <c r="H94" s="33">
        <f t="shared" si="90"/>
        <v>-50</v>
      </c>
      <c r="I94" s="33">
        <f t="shared" si="90"/>
        <v>-50</v>
      </c>
      <c r="J94" s="33">
        <f t="shared" si="90"/>
        <v>-50</v>
      </c>
      <c r="K94" s="33">
        <f t="shared" si="90"/>
        <v>-50</v>
      </c>
      <c r="L94" s="33">
        <f t="shared" si="90"/>
        <v>-50</v>
      </c>
      <c r="M94" s="33">
        <f t="shared" si="90"/>
        <v>-50</v>
      </c>
      <c r="N94" s="33">
        <f t="shared" si="90"/>
        <v>-50</v>
      </c>
      <c r="O94" s="33">
        <f t="shared" si="90"/>
        <v>-50</v>
      </c>
      <c r="P94" s="33">
        <f>SUM(D94:O94)</f>
        <v>-593.06450556249979</v>
      </c>
      <c r="Q94" s="5"/>
    </row>
    <row r="95" spans="2:37" ht="13">
      <c r="B95" s="29" t="s">
        <v>12</v>
      </c>
      <c r="C95" s="25"/>
      <c r="D95" s="25">
        <f t="shared" ref="D95:O95" si="91">U61</f>
        <v>0</v>
      </c>
      <c r="E95" s="25">
        <f t="shared" si="91"/>
        <v>0</v>
      </c>
      <c r="F95" s="25">
        <f t="shared" si="91"/>
        <v>0</v>
      </c>
      <c r="G95" s="25">
        <f t="shared" si="91"/>
        <v>0</v>
      </c>
      <c r="H95" s="25">
        <f t="shared" si="91"/>
        <v>0</v>
      </c>
      <c r="I95" s="25">
        <f t="shared" si="91"/>
        <v>0</v>
      </c>
      <c r="J95" s="25">
        <f t="shared" si="91"/>
        <v>0</v>
      </c>
      <c r="K95" s="25">
        <f t="shared" si="91"/>
        <v>0</v>
      </c>
      <c r="L95" s="25">
        <f t="shared" si="91"/>
        <v>0</v>
      </c>
      <c r="M95" s="25">
        <f t="shared" si="91"/>
        <v>0</v>
      </c>
      <c r="N95" s="25">
        <f t="shared" si="91"/>
        <v>0</v>
      </c>
      <c r="O95" s="25">
        <f t="shared" si="91"/>
        <v>0</v>
      </c>
      <c r="P95" s="25">
        <f>SUM(D95:O95)</f>
        <v>0</v>
      </c>
    </row>
    <row r="96" spans="2:37" ht="13">
      <c r="B96" s="29" t="s">
        <v>31</v>
      </c>
      <c r="C96" s="25"/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f>SUM(D96:O96)</f>
        <v>0</v>
      </c>
    </row>
    <row r="97" spans="2:16" ht="13">
      <c r="B97" s="34" t="s">
        <v>32</v>
      </c>
      <c r="C97" s="35"/>
      <c r="D97" s="36">
        <f>SUM(D92:D96)</f>
        <v>-70.464505562499795</v>
      </c>
      <c r="E97" s="36">
        <f t="shared" ref="E97:P97" si="92">SUM(E92:E96)</f>
        <v>-76.8</v>
      </c>
      <c r="F97" s="36">
        <f t="shared" si="92"/>
        <v>-76.2</v>
      </c>
      <c r="G97" s="36">
        <f t="shared" si="92"/>
        <v>-75.349999999999994</v>
      </c>
      <c r="H97" s="36">
        <f t="shared" si="92"/>
        <v>-74.75</v>
      </c>
      <c r="I97" s="36">
        <f t="shared" si="92"/>
        <v>-74.150000000000006</v>
      </c>
      <c r="J97" s="36">
        <f t="shared" si="92"/>
        <v>-73.3</v>
      </c>
      <c r="K97" s="36">
        <f t="shared" si="92"/>
        <v>-72.7</v>
      </c>
      <c r="L97" s="36">
        <f t="shared" si="92"/>
        <v>-72.099999999999994</v>
      </c>
      <c r="M97" s="36">
        <f t="shared" si="92"/>
        <v>-71.25</v>
      </c>
      <c r="N97" s="36">
        <f t="shared" si="92"/>
        <v>-70.650000000000006</v>
      </c>
      <c r="O97" s="36">
        <f t="shared" si="92"/>
        <v>-70.05</v>
      </c>
      <c r="P97" s="36">
        <f t="shared" si="92"/>
        <v>-877.76450556249983</v>
      </c>
    </row>
    <row r="98" spans="2:16" ht="13">
      <c r="B98" s="34" t="s">
        <v>33</v>
      </c>
      <c r="C98" s="35"/>
      <c r="D98" s="36">
        <f>D91+D97</f>
        <v>-322.64117222916644</v>
      </c>
      <c r="E98" s="36">
        <f t="shared" ref="E98:P98" si="93">E91+E97</f>
        <v>-14.803333333333327</v>
      </c>
      <c r="F98" s="36">
        <f t="shared" si="93"/>
        <v>15.76166666666667</v>
      </c>
      <c r="G98" s="36">
        <f t="shared" si="93"/>
        <v>-45.519166666666578</v>
      </c>
      <c r="H98" s="36">
        <f t="shared" si="93"/>
        <v>3.3208333333333258</v>
      </c>
      <c r="I98" s="36">
        <f t="shared" si="93"/>
        <v>-11.172499999999999</v>
      </c>
      <c r="J98" s="36">
        <f t="shared" si="93"/>
        <v>-17.249166666666696</v>
      </c>
      <c r="K98" s="36">
        <f t="shared" si="93"/>
        <v>31.474166666666676</v>
      </c>
      <c r="L98" s="36">
        <f t="shared" si="93"/>
        <v>-3.1358333333333235</v>
      </c>
      <c r="M98" s="36">
        <f t="shared" si="93"/>
        <v>-29.212500000000041</v>
      </c>
      <c r="N98" s="36">
        <f t="shared" si="93"/>
        <v>39.627499999999998</v>
      </c>
      <c r="O98" s="36">
        <f t="shared" si="93"/>
        <v>40.017499999999998</v>
      </c>
      <c r="P98" s="36">
        <f t="shared" si="93"/>
        <v>-313.53200556249976</v>
      </c>
    </row>
    <row r="99" spans="2:16" ht="13">
      <c r="B99" s="29" t="s">
        <v>34</v>
      </c>
      <c r="C99" s="25"/>
      <c r="D99" s="33">
        <f>C56</f>
        <v>600</v>
      </c>
      <c r="E99" s="33">
        <f>D100</f>
        <v>277.35882777083356</v>
      </c>
      <c r="F99" s="33">
        <f t="shared" ref="F99:O99" si="94">E100</f>
        <v>262.55549443750022</v>
      </c>
      <c r="G99" s="33">
        <f t="shared" si="94"/>
        <v>278.31716110416687</v>
      </c>
      <c r="H99" s="33">
        <f t="shared" si="94"/>
        <v>232.79799443750028</v>
      </c>
      <c r="I99" s="33">
        <f t="shared" si="94"/>
        <v>236.1188277708336</v>
      </c>
      <c r="J99" s="33">
        <f t="shared" si="94"/>
        <v>224.94632777083359</v>
      </c>
      <c r="K99" s="33">
        <f t="shared" si="94"/>
        <v>207.6971611041669</v>
      </c>
      <c r="L99" s="33">
        <f t="shared" si="94"/>
        <v>239.17132777083356</v>
      </c>
      <c r="M99" s="33">
        <f t="shared" si="94"/>
        <v>236.03549443750023</v>
      </c>
      <c r="N99" s="33">
        <f t="shared" si="94"/>
        <v>206.8229944375002</v>
      </c>
      <c r="O99" s="33">
        <f t="shared" si="94"/>
        <v>246.4504944375002</v>
      </c>
      <c r="P99" s="33">
        <f>D99</f>
        <v>600</v>
      </c>
    </row>
    <row r="100" spans="2:16" ht="13.5" thickBot="1">
      <c r="B100" s="37" t="s">
        <v>35</v>
      </c>
      <c r="C100" s="38"/>
      <c r="D100" s="39">
        <f>D98+D99</f>
        <v>277.35882777083356</v>
      </c>
      <c r="E100" s="39">
        <f>E98+E99</f>
        <v>262.55549443750022</v>
      </c>
      <c r="F100" s="39">
        <f t="shared" ref="F100:P100" si="95">F98+F99</f>
        <v>278.31716110416687</v>
      </c>
      <c r="G100" s="39">
        <f t="shared" si="95"/>
        <v>232.79799443750028</v>
      </c>
      <c r="H100" s="39">
        <f t="shared" si="95"/>
        <v>236.1188277708336</v>
      </c>
      <c r="I100" s="39">
        <f t="shared" si="95"/>
        <v>224.94632777083359</v>
      </c>
      <c r="J100" s="39">
        <f t="shared" si="95"/>
        <v>207.6971611041669</v>
      </c>
      <c r="K100" s="39">
        <f t="shared" si="95"/>
        <v>239.17132777083356</v>
      </c>
      <c r="L100" s="39">
        <f t="shared" si="95"/>
        <v>236.03549443750023</v>
      </c>
      <c r="M100" s="39">
        <f t="shared" si="95"/>
        <v>206.8229944375002</v>
      </c>
      <c r="N100" s="39">
        <f t="shared" si="95"/>
        <v>246.4504944375002</v>
      </c>
      <c r="O100" s="39">
        <f t="shared" si="95"/>
        <v>286.46799443750018</v>
      </c>
      <c r="P100" s="39">
        <f t="shared" si="95"/>
        <v>286.46799443750024</v>
      </c>
    </row>
    <row r="101" spans="2:16" s="7" customFormat="1" ht="13.5" thickTop="1">
      <c r="B101" s="42" t="s">
        <v>25</v>
      </c>
      <c r="C101" s="43"/>
      <c r="D101" s="43">
        <f t="shared" ref="D101:O101" si="96">D100-D56</f>
        <v>0</v>
      </c>
      <c r="E101" s="43">
        <f t="shared" si="96"/>
        <v>1.2505552149377763E-12</v>
      </c>
      <c r="F101" s="43">
        <f t="shared" si="96"/>
        <v>1.5916157281026244E-12</v>
      </c>
      <c r="G101" s="43">
        <f t="shared" si="96"/>
        <v>1.0231815394945443E-12</v>
      </c>
      <c r="H101" s="43">
        <f t="shared" si="96"/>
        <v>2.2737367544323206E-13</v>
      </c>
      <c r="I101" s="43">
        <f t="shared" si="96"/>
        <v>7.9580786405131221E-13</v>
      </c>
      <c r="J101" s="43">
        <f t="shared" si="96"/>
        <v>1.5063505998114124E-12</v>
      </c>
      <c r="K101" s="43">
        <f t="shared" si="96"/>
        <v>2.2168933355715126E-12</v>
      </c>
      <c r="L101" s="43">
        <f t="shared" si="96"/>
        <v>1.7053025658242404E-12</v>
      </c>
      <c r="M101" s="43">
        <f t="shared" si="96"/>
        <v>2.2168933355715126E-12</v>
      </c>
      <c r="N101" s="43">
        <f t="shared" si="96"/>
        <v>1.7053025658242404E-12</v>
      </c>
      <c r="O101" s="43">
        <f t="shared" si="96"/>
        <v>1.7621459846850485E-12</v>
      </c>
      <c r="P101" s="43">
        <f>P100-O56</f>
        <v>1.8189894035458565E-12</v>
      </c>
    </row>
    <row r="102" spans="2:16" ht="13">
      <c r="B102" s="11"/>
      <c r="C102" s="11"/>
      <c r="D102" s="44"/>
      <c r="E102" s="25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2:16" ht="10"/>
    <row r="104" spans="2:16" ht="10"/>
    <row r="105" spans="2:16" ht="10"/>
    <row r="106" spans="2:16" ht="10"/>
    <row r="107" spans="2:16" ht="10"/>
    <row r="108" spans="2:16" ht="10.5" customHeight="1"/>
    <row r="109" spans="2:16" ht="10"/>
    <row r="110" spans="2:16" ht="10"/>
    <row r="111" spans="2:16" ht="13">
      <c r="B111" s="31"/>
      <c r="C111" s="11"/>
      <c r="D111" s="44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2:16" ht="10">
      <c r="B112" s="8"/>
      <c r="D112" s="48"/>
    </row>
    <row r="113" spans="2:2" ht="10">
      <c r="B113" s="8"/>
    </row>
    <row r="114" spans="2:2" ht="10">
      <c r="B114" s="8"/>
    </row>
    <row r="115" spans="2:2" ht="10">
      <c r="B115" s="8"/>
    </row>
    <row r="116" spans="2:2" ht="10"/>
    <row r="117" spans="2:2" ht="10"/>
    <row r="118" spans="2:2" ht="10"/>
    <row r="119" spans="2:2" ht="10"/>
    <row r="120" spans="2:2" ht="10"/>
    <row r="121" spans="2:2" ht="10"/>
    <row r="122" spans="2:2" ht="10"/>
    <row r="123" spans="2:2" ht="10"/>
    <row r="124" spans="2:2" ht="10"/>
    <row r="125" spans="2:2" ht="10"/>
    <row r="126" spans="2:2" ht="10"/>
    <row r="127" spans="2:2" ht="10"/>
    <row r="128" spans="2:2" ht="10"/>
    <row r="129" ht="10"/>
    <row r="130" ht="10"/>
    <row r="131" ht="10"/>
    <row r="132" ht="10"/>
    <row r="133" ht="10"/>
    <row r="134" ht="10"/>
    <row r="135" ht="10"/>
    <row r="136" ht="10"/>
    <row r="137" ht="10"/>
    <row r="138" ht="10"/>
    <row r="139" ht="10"/>
    <row r="140" ht="10"/>
    <row r="141" ht="10"/>
    <row r="142" ht="10"/>
    <row r="143" ht="10"/>
    <row r="144" ht="10"/>
    <row r="145" ht="10"/>
    <row r="146" ht="10"/>
    <row r="147" ht="10"/>
    <row r="148" ht="10"/>
    <row r="149" ht="10"/>
    <row r="150" ht="10"/>
    <row r="151" ht="10"/>
    <row r="152" ht="10"/>
    <row r="153" ht="10"/>
    <row r="154" ht="10"/>
    <row r="155" ht="10"/>
    <row r="156" ht="10"/>
    <row r="157" ht="10"/>
    <row r="158" ht="10"/>
    <row r="159" ht="10"/>
    <row r="160" ht="10"/>
    <row r="161" ht="10"/>
    <row r="162" ht="10"/>
    <row r="163" ht="10"/>
    <row r="164" ht="10"/>
    <row r="165" ht="10"/>
    <row r="166" ht="10"/>
    <row r="167" ht="10"/>
    <row r="168" ht="10"/>
    <row r="169" ht="10"/>
    <row r="170" ht="10"/>
    <row r="171" ht="10"/>
    <row r="172" ht="10"/>
    <row r="173" ht="10"/>
    <row r="174" ht="10"/>
    <row r="175" ht="10"/>
    <row r="176" ht="10"/>
    <row r="177" spans="4:5" ht="10"/>
    <row r="178" spans="4:5" ht="10"/>
    <row r="179" spans="4:5" ht="10"/>
    <row r="180" spans="4:5" ht="10"/>
    <row r="181" spans="4:5" ht="10"/>
    <row r="182" spans="4:5" ht="10"/>
    <row r="183" spans="4:5" ht="10"/>
    <row r="184" spans="4:5" ht="10"/>
    <row r="185" spans="4:5" ht="10"/>
    <row r="186" spans="4:5" ht="10"/>
    <row r="187" spans="4:5" ht="10"/>
    <row r="188" spans="4:5" ht="10"/>
    <row r="189" spans="4:5" ht="10"/>
    <row r="190" spans="4:5" ht="10"/>
    <row r="191" spans="4:5" ht="10"/>
    <row r="192" spans="4:5" ht="10">
      <c r="D192" s="48" t="e">
        <f>#REF!/12</f>
        <v>#REF!</v>
      </c>
      <c r="E192" s="48"/>
    </row>
    <row r="193" spans="5:5" ht="10">
      <c r="E193" s="48"/>
    </row>
    <row r="194" spans="5:5" ht="10"/>
    <row r="195" spans="5:5" ht="10"/>
    <row r="196" spans="5:5" ht="10"/>
    <row r="197" spans="5:5" ht="10"/>
    <row r="198" spans="5:5" ht="10"/>
    <row r="199" spans="5:5" ht="10"/>
    <row r="200" spans="5:5" ht="10.5" customHeight="1"/>
    <row r="201" spans="5:5" ht="10.5" customHeight="1"/>
    <row r="202" spans="5:5" ht="10.5" customHeight="1"/>
    <row r="203" spans="5:5" ht="10.5" customHeight="1"/>
    <row r="204" spans="5:5" ht="10.5" customHeight="1"/>
    <row r="205" spans="5:5" ht="10.5" customHeight="1"/>
    <row r="206" spans="5:5" ht="10.5" customHeight="1"/>
    <row r="207" spans="5:5" ht="10.5" customHeight="1"/>
    <row r="208" spans="5:5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</sheetData>
  <pageMargins left="0.7" right="0.7" top="0.75" bottom="0.75" header="0.3" footer="0.3"/>
  <ignoredErrors>
    <ignoredError sqref="E73:O73 P48:P51 P91:P96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Presupuesto Financiero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Pardo - Finanzas MD</dc:creator>
  <cp:lastModifiedBy>Juan Camilo Pardo A.</cp:lastModifiedBy>
  <dcterms:created xsi:type="dcterms:W3CDTF">2015-05-02T14:20:36Z</dcterms:created>
  <dcterms:modified xsi:type="dcterms:W3CDTF">2025-01-03T01:37:38Z</dcterms:modified>
</cp:coreProperties>
</file>