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G:\Mi unidad\ORGANIZADO\KooL\Contenido\DESCARGAS\"/>
    </mc:Choice>
  </mc:AlternateContent>
  <xr:revisionPtr revIDLastSave="0" documentId="13_ncr:1_{E1D6A974-9894-4A0F-A57E-2389196E68A3}" xr6:coauthVersionLast="47" xr6:coauthVersionMax="47" xr10:uidLastSave="{00000000-0000-0000-0000-000000000000}"/>
  <bookViews>
    <workbookView xWindow="28680" yWindow="-120" windowWidth="29040" windowHeight="15840" xr2:uid="{00000000-000D-0000-FFFF-FFFF00000000}"/>
  </bookViews>
  <sheets>
    <sheet name="Instrucciones" sheetId="10" r:id="rId1"/>
    <sheet name="Modelo Financiero KOOL" sheetId="1" r:id="rId2"/>
    <sheet name="CB_DATA_" sheetId="3" state="veryHidden" r:id="rId3"/>
  </sheets>
  <definedNames>
    <definedName name="CB_Block_00000000000000000000000000000001" localSheetId="2" hidden="1">"'635586430423522443"</definedName>
    <definedName name="CBWorkbookPriority" localSheetId="2" hidden="1">-1403216491</definedName>
    <definedName name="CBx_a465bc42ae0e4b9e9751c21f15e6fcbe" localSheetId="2" hidden="1">"'CB_DATA_'!$A$1"</definedName>
    <definedName name="CBx_b30fbd273d824ee594e614d7e7c353db" localSheetId="2" hidden="1">"'Analisis de Sensibilidad'!$A$1"</definedName>
    <definedName name="CBx_Sheet_Guid" localSheetId="2" hidden="1">"'a465bc42-ae0e-4b9e-9751-c21f15e6fcbe"</definedName>
    <definedName name="CBx_SheetRef" localSheetId="2" hidden="1">CB_DATA_!$A$14</definedName>
    <definedName name="CBx_StorageType" localSheetId="2" hidde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F29" i="1"/>
  <c r="F34" i="1"/>
  <c r="F33" i="1"/>
  <c r="F32" i="1"/>
  <c r="F30" i="1"/>
  <c r="F31" i="1"/>
  <c r="G18" i="1"/>
  <c r="H18" i="1" s="1"/>
  <c r="I18" i="1" s="1"/>
  <c r="J18" i="1" s="1"/>
  <c r="C74" i="1" l="1"/>
  <c r="C75" i="1" s="1"/>
  <c r="E72" i="1"/>
  <c r="F72" i="1" s="1"/>
  <c r="G72" i="1" s="1"/>
  <c r="H72" i="1" s="1"/>
  <c r="I72" i="1" s="1"/>
  <c r="J72" i="1" s="1"/>
  <c r="G21" i="1"/>
  <c r="E61" i="1"/>
  <c r="E58" i="1"/>
  <c r="C76" i="1" l="1"/>
  <c r="K72" i="1"/>
  <c r="H21" i="1"/>
  <c r="I21" i="1" s="1"/>
  <c r="J21" i="1" s="1"/>
  <c r="G27" i="1"/>
  <c r="H27" i="1" s="1"/>
  <c r="I27" i="1" s="1"/>
  <c r="J27" i="1" s="1"/>
  <c r="G34" i="1"/>
  <c r="G33" i="1"/>
  <c r="G31" i="1"/>
  <c r="F40" i="1"/>
  <c r="G29" i="1"/>
  <c r="F19" i="1"/>
  <c r="L72" i="1" l="1"/>
  <c r="C77" i="1"/>
  <c r="G40" i="1"/>
  <c r="H40" i="1" s="1"/>
  <c r="I40" i="1" s="1"/>
  <c r="J40" i="1" s="1"/>
  <c r="H33" i="1"/>
  <c r="I33" i="1" s="1"/>
  <c r="J33" i="1" s="1"/>
  <c r="G20" i="1"/>
  <c r="G30" i="1"/>
  <c r="H30" i="1" s="1"/>
  <c r="I30" i="1" s="1"/>
  <c r="J30" i="1" s="1"/>
  <c r="H31" i="1"/>
  <c r="I31" i="1" s="1"/>
  <c r="J31" i="1" s="1"/>
  <c r="G28" i="1"/>
  <c r="H28" i="1" s="1"/>
  <c r="I28" i="1" s="1"/>
  <c r="J28" i="1" s="1"/>
  <c r="G32" i="1"/>
  <c r="H32" i="1" s="1"/>
  <c r="I32" i="1" s="1"/>
  <c r="J32" i="1" s="1"/>
  <c r="H29" i="1"/>
  <c r="I29" i="1" s="1"/>
  <c r="J29" i="1" s="1"/>
  <c r="F35" i="1"/>
  <c r="F24" i="1"/>
  <c r="F23" i="1"/>
  <c r="B11" i="3"/>
  <c r="A11" i="3"/>
  <c r="M72" i="1" l="1"/>
  <c r="C78" i="1"/>
  <c r="G24" i="1"/>
  <c r="G50" i="1" s="1"/>
  <c r="G19" i="1"/>
  <c r="G23" i="1" s="1"/>
  <c r="G49" i="1" s="1"/>
  <c r="H20" i="1"/>
  <c r="F50" i="1"/>
  <c r="F51" i="1"/>
  <c r="F36" i="1"/>
  <c r="F49" i="1"/>
  <c r="F25" i="1"/>
  <c r="F38" i="1" s="1"/>
  <c r="F58" i="1" s="1"/>
  <c r="C79" i="1" l="1"/>
  <c r="G51" i="1"/>
  <c r="I20" i="1"/>
  <c r="I19" i="1" s="1"/>
  <c r="I23" i="1" s="1"/>
  <c r="I49" i="1" s="1"/>
  <c r="H19" i="1"/>
  <c r="H23" i="1" s="1"/>
  <c r="H49" i="1" s="1"/>
  <c r="G25" i="1"/>
  <c r="H24" i="1"/>
  <c r="H51" i="1" s="1"/>
  <c r="H34" i="1"/>
  <c r="G35" i="1"/>
  <c r="C80" i="1" l="1"/>
  <c r="J20" i="1"/>
  <c r="J24" i="1" s="1"/>
  <c r="J51" i="1" s="1"/>
  <c r="I24" i="1"/>
  <c r="I51" i="1" s="1"/>
  <c r="H50" i="1"/>
  <c r="H25" i="1"/>
  <c r="G36" i="1"/>
  <c r="G38" i="1"/>
  <c r="I34" i="1"/>
  <c r="H35" i="1"/>
  <c r="J19" i="1" l="1"/>
  <c r="J23" i="1" s="1"/>
  <c r="J49" i="1" s="1"/>
  <c r="C81" i="1"/>
  <c r="I50" i="1"/>
  <c r="I25" i="1"/>
  <c r="J50" i="1"/>
  <c r="H36" i="1"/>
  <c r="H38" i="1"/>
  <c r="J34" i="1"/>
  <c r="J35" i="1" s="1"/>
  <c r="I35" i="1"/>
  <c r="E60" i="1"/>
  <c r="J25" i="1" l="1"/>
  <c r="J38" i="1" s="1"/>
  <c r="C82" i="1"/>
  <c r="I36" i="1"/>
  <c r="I38" i="1"/>
  <c r="J36" i="1"/>
  <c r="F57" i="1" l="1"/>
  <c r="G57" i="1" s="1"/>
  <c r="H57" i="1" s="1"/>
  <c r="I57" i="1" s="1"/>
  <c r="J57" i="1" s="1"/>
  <c r="F26" i="1" l="1"/>
  <c r="D68" i="1"/>
  <c r="E52" i="1" l="1"/>
  <c r="F39" i="1"/>
  <c r="E53" i="1" l="1"/>
  <c r="E59" i="1"/>
  <c r="F41" i="1"/>
  <c r="F52" i="1"/>
  <c r="F61" i="1" l="1"/>
  <c r="F43" i="1"/>
  <c r="F44" i="1" s="1"/>
  <c r="F45" i="1" s="1"/>
  <c r="F42" i="1"/>
  <c r="F53" i="1"/>
  <c r="F59" i="1"/>
  <c r="G26" i="1"/>
  <c r="G39" i="1"/>
  <c r="G52" i="1"/>
  <c r="E62" i="1"/>
  <c r="E68" i="1" s="1"/>
  <c r="F62" i="1" l="1"/>
  <c r="F68" i="1" s="1"/>
  <c r="H26" i="1"/>
  <c r="H39" i="1"/>
  <c r="G59" i="1"/>
  <c r="G53" i="1"/>
  <c r="G58" i="1"/>
  <c r="G41" i="1"/>
  <c r="H52" i="1"/>
  <c r="H53" i="1" s="1"/>
  <c r="G42" i="1" l="1"/>
  <c r="G43" i="1"/>
  <c r="G44" i="1" s="1"/>
  <c r="G45" i="1" s="1"/>
  <c r="F69" i="1"/>
  <c r="I26" i="1"/>
  <c r="I39" i="1"/>
  <c r="G61" i="1"/>
  <c r="G62" i="1" s="1"/>
  <c r="I52" i="1"/>
  <c r="I53" i="1" s="1"/>
  <c r="H58" i="1"/>
  <c r="H41" i="1"/>
  <c r="H59" i="1"/>
  <c r="H42" i="1" l="1"/>
  <c r="H43" i="1"/>
  <c r="H44" i="1" s="1"/>
  <c r="H45" i="1" s="1"/>
  <c r="J26" i="1"/>
  <c r="J39" i="1"/>
  <c r="H61" i="1"/>
  <c r="H62" i="1" s="1"/>
  <c r="I58" i="1"/>
  <c r="I41" i="1"/>
  <c r="J52" i="1"/>
  <c r="J53" i="1" s="1"/>
  <c r="I59" i="1"/>
  <c r="G68" i="1"/>
  <c r="I42" i="1" l="1"/>
  <c r="I43" i="1"/>
  <c r="I44" i="1" s="1"/>
  <c r="I45" i="1" s="1"/>
  <c r="G69" i="1"/>
  <c r="H68" i="1"/>
  <c r="J58" i="1"/>
  <c r="J41" i="1"/>
  <c r="J59" i="1"/>
  <c r="I61" i="1"/>
  <c r="I62" i="1" s="1"/>
  <c r="J42" i="1" l="1"/>
  <c r="J43" i="1"/>
  <c r="J44" i="1" s="1"/>
  <c r="J45" i="1" s="1"/>
  <c r="H69" i="1"/>
  <c r="J61" i="1"/>
  <c r="J62" i="1" s="1"/>
  <c r="I68" i="1"/>
  <c r="I69" i="1" l="1"/>
  <c r="J68" i="1"/>
  <c r="J69" i="1" s="1"/>
  <c r="D66" i="1" l="1"/>
  <c r="C72" i="1" s="1"/>
  <c r="D67" i="1"/>
  <c r="D69" i="1" l="1"/>
</calcChain>
</file>

<file path=xl/sharedStrings.xml><?xml version="1.0" encoding="utf-8"?>
<sst xmlns="http://schemas.openxmlformats.org/spreadsheetml/2006/main" count="114" uniqueCount="92">
  <si>
    <t>WACC</t>
  </si>
  <si>
    <t>Año</t>
  </si>
  <si>
    <t>EBITDA</t>
  </si>
  <si>
    <t>EBIT</t>
  </si>
  <si>
    <t>CapEx</t>
  </si>
  <si>
    <t>Nombre Proyecto:</t>
  </si>
  <si>
    <t>Mercado:</t>
  </si>
  <si>
    <t>Objetivo:</t>
  </si>
  <si>
    <t>Drivers del Modelo</t>
  </si>
  <si>
    <t>Impuesto de Renta</t>
  </si>
  <si>
    <t>Margen Bruto</t>
  </si>
  <si>
    <t>Margen EBITDA</t>
  </si>
  <si>
    <t>Margen EBIT</t>
  </si>
  <si>
    <t>Capital de Trabajo</t>
  </si>
  <si>
    <t>Flujo de Caja Libre</t>
  </si>
  <si>
    <t>VPN</t>
  </si>
  <si>
    <t>TIR</t>
  </si>
  <si>
    <t>Payback (Años)</t>
  </si>
  <si>
    <t>Cuentas por Cobrar (días)</t>
  </si>
  <si>
    <t>Inventario (días)</t>
  </si>
  <si>
    <t>Cuentas por Pagar (días)</t>
  </si>
  <si>
    <t>Cuentas por Cobrar</t>
  </si>
  <si>
    <t>Inventario</t>
  </si>
  <si>
    <t>Cuentas por Pagar</t>
  </si>
  <si>
    <t>Capital de Trabajo/Ventas Netas</t>
  </si>
  <si>
    <t>Análisis Factibilidad Financiera</t>
  </si>
  <si>
    <t>Inversión en Capital de Trabajo</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</si>
  <si>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</si>
  <si>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</si>
  <si>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</si>
  <si>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</si>
  <si>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</si>
  <si>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</si>
  <si>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</si>
  <si>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</si>
  <si>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</si>
  <si>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</si>
  <si>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</si>
  <si>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</si>
  <si>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a465bc42-ae0e-4b9e-9751-c21f15e6fcbe</t>
  </si>
  <si>
    <t>CB_Block_0</t>
  </si>
  <si>
    <t>㜸〱敤㕣㕢㙣㈴㔷㤹敥㔳敥㙥㜷戵敤戱㌳㥥㐹㌲㈱㈴㈶㈱㠴挴戳捥㜸㈶㐳〸㌰っ扥捣㉤㜸挶捥搸㌳〱〱敡㈹㜷㥦ㅡ㔷愶慢捡愹慡昶㡣㐳愴㡣㈰㈱慣㤶㡢ㄴ㉥㈲㄰㔸ㄴ慤㤰㜸〱㔶㉢㠵〴㜸㐱ㅢ㘹㔷慢㈰慤㔶昰㠰戴て㔹㠴ㄶ㈱㄰ㅡ㠹㤷㍣㈰挱昷㥤慡敡慥敡㜶㤷㥤㑥〲づ昲㤹昱敦㔳攷㔶攷㥣晦㝡晥晦㤴㜳㈲㤷换晤ㄹ㠹扦㤹昲捣摣扣戸敥〷搲㥥㤸㜱敢㜵㔹つ㉣搷昱㈷愶㍣捦㔸㥦戳晣愰てつ㡡ㄵぢ昵㝥愱攲㕢㡦捡㔲㘵㑤㝡㍥ㅡㄵ㜲戹㔲㐹搷㔰捦㐱昸㌳ㄲ㍦攸散㌵㤸〷㔸㥡㤹㥥㕦㝥ㄸ愳㉥〶慥㈷昷㡦㥤て晢ㅥ㤹㥣㥣㤸㥣㌸㜴敦愱昷㑣ㅣ搸㍦㌶搳愸〷つ㑦ㅥ㜱㘴㈳昰㡣晡晥戱㠵挶㜲摤慡㝥㔸慥㉦戹㤷愴㜳㐴㉥ㅦ㌸戴㙣摣晢摥挹㝢てㅦ㌶敦扦晦扤㠳㜸㜵敥捣捣昴㠲㈷㑤晦つㅡ戳挰㈹摦㍢㉢慢ㄶ搷㈶愵㘷㌹ㄷ㈷㘶愶昱㍦㌱㝦㍣摤㌷戱戸㈲㘵挰㔷㑢㑦㍡㔵改敢攸㌸㘰㑦昹㝥挳㕥攵收改昶㜱㉣戵㙡昸㐱挱㥥㤱昵扡㙥挷愳㤶散㜹散㕤摤㔸ㅦ戴ㄷ愵攳㕢㠱戵㘶〵敢㐵㝢〹〳搵㠶散㜳扥㍣㙢㌸ㄷ攵ㄹ挳㤶〵晢㐴挳慡攵挳㤴敢扢㌳ㅥ㈲㌹㌱戵晣㠹㈹摦㥥㔹㌱㍣㌵㈳㥦ㅢ㤳搱昶戸㔷㑤户扤扤晢戸㥣扡㝡〳挷扣愳㝢㍢搴㥣㌷扣㘶换昱敥㉤愳挵愷㘷㜰㑦昷昶㠹㍤㑡昷戹慢㝢ㅦ戵㤵改搶㘲㈰愲㙦戵愳㔸㡣㕥㈴攸㈷㈸ㄱ㄰㠱㝡㤹㘰㠰㘰㄰㐰攴晦〸㉥㐹㜶㘴㤵㔶㌱戴捡戲㔶愹㙡㤵㥡㔶㤱㕡挵搴㉡ㄷ戵捡㡡㔶戱戴捡挳㕡攵ㄲ摡挴愹搴摦慦㐵改㐳㌳㍦晡敤㔳晦昳晣戱慢㉦晤昴搳慦搶敥摣㌷戸ぢ㡤ㅥ㡣㈶㌵敢ㄹ㤷㐱㙡㉤㉡㍥㌸㜱㠰晦㌶攷ち㌰㠵㜹搸扣捦㥣㥣慣ㅤ㍥㘰ㅣ㌲ち㕣㔶〶昲㔳㠴㌲㠲戶㠳收㐳㤶㔳㜳㉦㉢摣摤㍣㙤昸戲戵㜱攳㔱摤戴摢㜰㙡晥摢㌶慥㕣っ㡣㐰摥搴㕥搷ㅡ愴愳摢㈲搸㑡晡敡㝤户戴㜷㍢㙦搴ㅢ㜲敡㡡ㄵ㔶扦扤慤摡㕥昰摣攵敥戵挷㍤昹㐸戳戶㘳㐶㔳㄰㙡㙢㙡散㡥㔵㠶㔵攱扣挶㘶㔶㕣㕦㍡㙡㝡攳昶㠲㔵扤㈴扤㐵㐹㤱㈸㙢㙡愹㝢㔹ㄵ㜱晤昸扣㠳㠵㠲㕢㙢户㈵㑢捤㘳㔷〲㌰戳慣㘱扥慢搲ぢ搶㤷㡣攵扡扣㍥搵㈴㝣㈷㉡昶愵㡡㡦扢搵㠶㍦攳㍡㠱攷搶搳㌵㔳戵㌵〳㤲愶㜶摡慤挹㝣㍥愷㠴〲〴㙥㕦㥦㄰戹扢扢昳㠲㐲㐴〲挵㘴攴ㅢ搳㘴㌷㜱ㄶ慢挳㉡敡㤲㌴愹扤㜳㤳挱㌸㕦㈵㘳㌲㌸㌰戱㈶敡て扥昴摤㥢っ摢挴摣㥢摢㔸搳㐶愳搵ㅦ㕢㤳㑥㜰搲㜰㙡㜵改㘵㙡㍦挱ㄹ改挳〰㠵㙢㄰〸㕤㜷㡦慡㑥㕣ㄱ敢㠵换㔶㉤㔸㈹慥㐸敢攲㑡㠰㌲㘸挸㔲㠹㕢摢㤱昴敢㔰愴敦㈶ㄸ〵㈸㤷㜳挵㍤㙣㔴㉣㈳攵ち㤴㑥ㄹ扣㥣ㄲ攴散㤷攲攵㐱昳戸㔵て㘴㈸㤴㠷㑤㘰㈴搴㙡ち㝤㐳㈴㔱捦愸㠶ち㘳㡦㌹〳㉡㌵㉣㈷㔸㙦昱㙤〷㤷㠴㐴戴㈳ぢ戶㥤㉣愰㈸㐸换㠳っ㕥〳搱戴㐹㠳散挶〹㈲㈲ㅢ㘴㘸㜶㡣㥣㈶㌲戶捦㤰ㄱ㘸㥦㈴㐲戶㍥搰㕤㐶㤰搸㍢㠹㤴㥤扡昲攳㡥㌴摢挸㤶て愵搹㕥㙣㥣㝥㍤挱つ〴㌷ㄲ散〳㄰晦て〹㐷㈹㠷㝣㍡改㙦挳戳㝥㌳挱摢〱㈰㥦㜴捡㥣㐸㔴搱㠶摡㡡ㅤ挹㜶㐳戰㤳㤵㔱ㅣ㡡㈲㕡挶㑤㍢㜳挸㔶㠸㡥慣捥敤愱㙢昳㑡挷扥慢㍢㙤㈶㤷㐳㡡捣㘸㥡㕣敢㈶㑤㤳ㅢ挱愶㍤敡慤㕢搱㔵ㅦ㈳㜸〷㐰㔹扦㡤㄰捡㠵〶敦搶㉣㝡㥡㤴㙦〹戳㈸㌴㠶㝡㔴昰ㄱ㈱昳〸㤰㈱攴㍡㡥㉦㍢㌶㌴捤挱㜱昳㉤㙦㐳敦敦捥摦ㄱ搲摢昴收㡥摥愱扦攸㌵㕡搱户㠳扤挴晦㜶搵㌱㜷愰㕡㝦ㄷ挱㥤〰㙤㍡㠶愷敦搷敡㈹㔰㘶戱㥤挰摣㙥㝡㕤㤴㤵扢戴扥㉡㤵〶ㅡ㌴㤷っ敦愲っ攰挱㌸㌵ぢ㕢搸昵㍣㔹挷愱戶愶ち㜸㝥戹㈱㕤攸ㅦ昷㕣㥢攵㍢㌶戲晦㤶㔰っ昹扣搶㤷㙢戳㤱㌳㙣捤㠴捦㈹㐱㌹搴挱㠷扡ぢ㠹㐴愷㌴㜹戱㕦昶昹㜲㐷㤲昴㈰㐹敥挲戶敡㜷〳㐰㑡㠸㕦㜴㤵㈸晢搹散ㅦ㔴戳戴挵㑡て㕦挶改愴捤㠷搸㈱㐷〶㐲㠷敤㌴晣〷晥㤰扤㘸搹㑤㘱㌱㘰㉦㐸慦ち摦㠲㔵㤷攵搰㉤㑢㔱戳㈳㉢摥㈲戲愲慦慦攳㍣㥤攱㕦㔳㜴搲㈶㈵㌲戹㍤戳㌲攳㉣摥㈲㉡扡㈱㈹㔴㌲㕣㐳㑤〹㐴捡㘳摢ㅤㄱ搳㠳㠸戹〷ㅢ愷ㅦ㈰㤸㈴㌸〸㔰昸ㄹ㈴捤㔶㌷㥥攱戰晥㌵扡戴㉢㤵㕣㠹㘸㔰㉥挲㤷扢ち慢挳㝣捤㝢〸敥〳㘸㌳㝦攸㠰捣㈰㐴㠵昲〴㈱慡㌰㠶㜹摥㤲㤷㐹〳扢㑣〴㤶㘶ㅡ㝥攰摡㡣㉣つ㤹戳敥ㄹ㌷㤸戵晣㔵㐴愲㐶捤㈸昳搰㡡㜴㐰㕤ㅥ㙣㥦戶㌲㜷㜵㔵搶㜴㜳搱㙤㐰戴㥤㥡摤づ〷㜳㙣〷㙣㐹㜵㌶搷〴㔲㙦攷㘳っ㈱戰搳捡摦㑡㙦散㤶扣摦㍣昴つ户㜶㜴挹ち敡㜲挰っ㤹㡥昹㤲㠹㕤㐴攴愰搶㙦㉥慤㜸㔲捥づ㤹㈷㍣慢㔶户ㅣ㐹㘴挰挶㘴戰㙥㑥㕥㐴㤴㘰挱㘵っ搰㜵㠶捣㈵捦㜰晣㔵㠳〱挵昵摤愹㈷ㄵㄶ㈹㤸搳㤶攳攳㌵ち㡢捣て㥢㡢㉢敥㘵㐴㙣ㅢ戶㜳挲㔸昵户〵㔶㐸昴㘱㔲愸ㄱ㥡搰㌴㔱搲㑡扤攲㠷〷昲㕣㡥扣㤷㈷㔰戸捡ㄵ攸㌳捦搰摥戴敢愳ㄸつ敤㜴捥㘹㄰搱愳㘶㘱㕦愶ㄴ㈶愷敡昷戳捦晢〰ㅥ㌸㜱敥㔴㉢㌲昷扡㘲搶〵㝡昹㌳㘴扣㈲㡢㘶㈰㠴㍥扡㕤㈱愹戰㡣㤴〳づ〴挶昹搴㑥㝥㘵㔳戵㈱昵敤㙡㘵㡦㈳㤲㌴㘸捥ㄹ换戲㡥㜸戴㙤〴扢挲〷㥡戱戶㔱昷愳扡ㄹ搷戶つ㤲ㄶ挹㜲戱㙡㤰㠲愷ㅡ㠱㝢摡㜲㜴ㄳ㐰搱㕦㔴㘴㕣㐱㤱㜱㐵ㄵつ㥡㘷ㄹㅡ㔴㜹㡥攵㕥㌴㍣㉢㔸戱慤㙡㠹てっ摦㙤ぢ㥡〴㤳㔳昲挶㈹㤶ㄹ㘳㙤搶晣㌹㤸㙣晥〴搰㍤〱㌹捡慤㈳晡㐱戹㥡㈸攲㥦攸搱戱〴〱愳㍣愵晡〷㌰㕡㐱摤㡥㠰挸㔱改㕡㝣〷攳摡攳㈸〹㠵㄰戱㥥㐱㈲昰ち㈶㠴㍣㕤摣㐵昳㥣㘳〵挰ㅥ㌱㜶摣ち㘶㝤愰ㅣ〰㔹㜵扣扤㐹㘱㌵搱㘹扣愹ㄵ㙥敤慣㑡愹㠹㕢㍡敢㤳㝡攳㥤ㅢ㔴㠷ㅡ㈵愱㐸㌶㙢愴㌴换〶㜳摣㑥慡㐶㈸挵ㅤ㙢ㅢ㤱攵㌶㙤敤㍢愵挸敢㔰㑣㡡㘶㜲晡〷ㄵ愱㈰搰ㅢ改㈸晡散戳挹㈳ㄱ戱愱つ㔰愶㥥ち换㠶愲㤰攰㈹㕣㍢愹挹㜲昴〴晥摥ㄵ㘵攷ㅢ㐱慡挶戸㌲ㅡ搵㑣搵敢昳づ慣㠴慡攱搵戶〹㑢㘳㙤愱㠶㔱摣搹慢昶て户㌷挱㠸ㄱㅢ㌲㉣㤲攱〷〶ㅢ㠲戹ㄲㄱ㔵㕡㘷㐳摣敡㘶㜱㠹㑦愷愵攱㈸っ㉣〶戵㔹戹愶捣戰㤶㈵㍦慡㍡㌴㑦㡢㑡㡥敡收搴戲て㤵ㅥ㔰㡥㐷㌹挵攰扡㜹㤶㙥㈹㕣㘲㠰搸㡤㜲ぢ搵〰愱摤收〰㍣ㄹ㙣ㅦ散㘰㐷挲搰〹慤㌳㑡搰㘲〶攱愶ㄷ㐱摥改ㄱ愳㄰愴愶㑡㝦㌸㉡扥晥っ搳㜷㡦收攲㑣挴㐴っ㜷㘵㔸て㐰㙥㌲㌲㐹㉥ㅡ㡤〳收愱㘴㔳㐲㙢㌰㉥愳㠹㌱㐴㤳捦ぢ㜰㡢㠷戱慣㘱戲㑤ㅤ昷摣〲ぢ摡戴扥扥换㍣攵㔴敢㡤㥡㔴慡㌸㤶搵㑡㈳㙦ぢ㝣愹㉢㠰㈱㌷㘵散㑢戴㈹愷㜰㤴攲㤲㠹愴摥敤㙥晤㈸扡㉢㈱㠷㌱㐲搵挷〰㘴㠶㕢㑥〵挴㍡敥㈹搰㍥摣摤扡挰愰㉥捦㐱愴㜵ㄴ㔱㤶捤攱㍥㕥㌳㡡慣戸㉤搱㙣捥㥤㜳㘹戳㈷㡡㑥㕡㘱搱戶挰ㄱ搶ㄹち扣㘲ㄱ挶㐸㡦摣挱㐱㜲搷愲攸敥戵挷搵㘳敥ㅡ㔰愱㌰㈰ㄸ攳攵㈹㈸㠷㕤〵㈳搱攰搶㕡㔶户㘰昴㤷㤶户㍥〵㈰ㄸ〶愶㐱㡢㤶愱㠱㌳㠳晣收〶捥慤㘸㤵ㄱ㈱㑤〶㔳ㄹ愳ㅣ㠵挳ㅥ㐸〳㌷昱㈰扤攴㐲〹〵㝢搴挵戰昸㙥攲戸㡤㈳㤰敢㕤摦㔶戸㘰〴戸晥攲散㙢㉢㥥慡搵㘸敥挲㍦户㉤戰㡡慢ㅢ愱㌹扡愷敤㔲㤶㕡ㄳ敤扢摢摢㉡愲换㠲〷㘷㈷㑥ㅡ㐱㜵㘵㌱㔸て㉦㙥昵㑡ㄲ㠵㥦挰ㅦ戱攱摢㘹㌳攷ㅤ㕥㐴㕤攳摥㤷㉦㌹敥㘵㐷捤慢攰昳搶ㅦ㈸〴㔷㈸晢㌹挹㜲敥捦昸愷㤲㤶㉢晣ㄸ㈳㙥㘵摡ㅣ愰攵㈰攱㌸㉡㠵搲㘰っ昹っ㍡㠱敤摥扣㌵㐰㍡搹搳㐶㈷㑡㄰散㄰㡡㜳昱つ㈳ㄴ昱㈳愰㤵挴ㄲㅥ挹戱攷摦〱敢㡢ㄷ㔱㐲㠴攳㌹ㄲ㈳㠵㜷㈰㤷㠱㍡㈵挸愳㉢ㅥ扣㄰昲昷㠳愵㤸㥢㌷㘴愷扦〲㌳㡢ㄷ摡㔱㜴ぢ㔱昴挳づㄴ〹㕥〳㔱晣晢〰㌲㜱㉡㌰㍣晢㥡〲攱㕣搳捥〱昴㑤扦昰晢㌷㍣㠰捥㐵挴愱㙣㌴㠴摡敥挰㜳搳㐴攸敢㌰ㄱㄸ扣㔷㈶挲㘹㘴〴愳昸愱㠹㄰昹㐰收㔱戰戹㠹挰搸㕥㠶㈱㤸〸戵㈶摣ㅡ㍣㠱㕤㙦搳㍦㜶ㄲㄷ㙦愵㡦㜸㍥㤴㤶㍦〳㡦搴つ㥤挵ぢ㠶㘷搸晢㔴昹〹㑦㐲㤹㜹㑢戸挹慤扡戰挷㑤ㅢ搶愸㑥ㅢ昸㉡㘲㉦晢㡥㍦㘵㙢昷搷㠱愹㌰㠵敥㝢㔱ㄲ挵搷攱㈹ㄱ㍣㌷攴㍥戹攷㝢㈷晥敦搱㈷㡥昲戶㕡㐴慢㠵扢㤱敦㈵㘴㑦㝢〲㐱摤挴㐵㤱扤晣㌰攷㌴㍥㔱戲㔶敢㜲摡昰㤴ㄵ攴敢㜶㥣つ〹㉦㐱㤸㈱昱㙤〷ㄳㄳ昷ㅥ㐲ㄳ㜳愲捤摤愹㍥㙣㔲㉥挲㠹挴挴㤵㑦㉦づㅢ㡡慥㡡慣㐷㙢戳昰〳愸愲搷㌸㤱戴㤵挸㔳㈷㤳㄰摦㙦搷㜵㠷愹敢挲㠳っ挳晥戱㤴㐲晣㠱ㄴ㤲㍣挸昰㐲㠰㤲㔲㘷㤱㈹摣〳㤰ㄱ㔹㙢て昱搲ㅦ戰㈳〴㘴昳搲㕦㡦ㅦ戱㘰ㄷ㠱挵搸ㄷ摦敢㠹㤶戶㘸慣㥡ㄸ慡㔵㌶捤㈲㌲敡昰挲㠲挹戸㌴㘵改ㅣ㐴改㤶摤㔱㝣挹㤰ㅤ〶摥㐲挶㉥搸昴戵㤵敤㘳㑥〳㌷㍦愰㘷㡡㑡㘱㌸扢㔹㡣〳愹㡡搱㠵㑤换㘱ㄱ攱㜰㤸㙤㜶ㅡ㠸慡愰戳㥣㝤㌸㤵㈲昸挷㉦㠵㔸㍦摥ㅡ㝡㙦㝢つ㜵㥣搳㡦〵昲〷昶搷㉤ㄹ㡣㡤户㤲㘳㈰㘱户搴慡ㄴ㕥て㍦㠷㉥㕣㜴㑥攸慤慣㝡ㄶ㠷昱㉢收慣㍥慤㐳晦㌳㝡慤㌸敢㍣㝢㌳㡣㥤搲晦ㅦ㐱挱愶晡㕦㌰昶愶㄰昹搱㈸挳㠷〲攳㈷㥢㠶㙣戸㈳昰㙣㈳㜸愳づ挶扡捡㌲攴ㅤ收ㄶ昱昱㙡㔸慤㈴㌸晣㕥昹昶慢ㄱ捤扥戴㙤〷扡ち㐰挶㠶ち摦㠱〸敡摡㍦㉤户攲搳㙤昱㘳攸戸攷戴㔵昵㕣摦㌵㠳戱㐵〴㝤挷昸敤㤹〹㥢㘷㑡晣㑢扢㔰扢ㅤ㍢㌱昸〹昴㌹㌳て㠱㝤㐶〶㙦㔴㉣㤲㤱㠵慤㐵㌲昸ㅤ搲㐸㈲扣㐴敤攰㕦㘷㍥搸㌰敡昸㜴㜵ㅥ扥捥㠰㐵摢㐲搹㠵ㅥ攷昶ㅢㅡ摣㍡摣搱晡㌰晣㐱戲㍥㠱攰㤸㕡挲挷㍥挱㝤㙤摦㠳㜴摢㘸㙤㍥㕢昶收㜳㉢ㄷ㥥〳㑥户昶㤶㌴挹昰㥤晣㈲戹慣㔷〸㜱㘹晦㈸㝥㙦摤㐱换搱㐶㐱攷搱〷摤㜴㠴㡤搷攱㍥摢㐲昴晢〲扡㡡㈹〲晣攸㐶㤴攱㠳愰㤷㡦慣㈸扥㠵㘵㤱〱㤰捦ㄵ慢〰摤愹晡搹㡤愸㝡㈴ㄶ挸㠲㘷っ㤲㘳㔹㝣〳つ戹㕤攱戲挱ㄲ㕣戶㔰㘷〹攴昵戸〷昲㌹挱戳㠴㥡挸搷搰愱㌹ㄱぢ愵摤㈷昲搵㡤㈶㈲㘸〵愸㠵㈶挷ㅦ㠹戵㠸㕥㐷戵㙥ㄳ㌸〴㉥挰㌰挵㈲㘵㑤㌱っ㉤扣㐸捣㈰晤㜷昴晢㤵愳㍦㝢㤹改昷㐷㠵ㄲ㠴愸㑡㑦㥥㠲㔰㑤晥㡢挹挹㝢㈸敤㍥昹捦㙦㌴昹ㄱ捡㐸捥㐴て〰㠶晡㐴〵扦搴㘲ㅡ挸㜰ㅦ昹㈳㉥㄰攰㈷㌵㡢ㄱ〳㈵慡敦㘵㘴搰㤷ㅢ慥㕡㕤㐱㈶敥㕢攰晡㌳㍥敥㔱昶ㄱ㉦㐲搲㤷㔳っ㥤戱挵㔰㉢㤶散挸ぢ扢㉤㘴〳㤶挴慦㘵扢㡡昴㘲㡦ㄱ㝥昱㔴㡣㤸㤳㈷攳㉦愷戴㈸收〴挲〸㉤㔲搲て㌷㔲㝣㈶㙥晣慦捦户㕣愶愸㐰〲昵㠴㡤㐹㘷慡昱㤳㜱攳㠳昸㉡㑢戵挹昱〶〱搳㉢㜱㘳搲愳㙡晣㐴摣昸㜷〷昷㌵ㅢ挷㜴ㄸ㡥㕣㈰㤱㘴搸扡捡晡㑦㝣愱㍤㡣收〵㤳晡㜳挰っ㡢㈹㌹㔵攸戸慥㌴攸㈰㉥㠳㜸昸㐶㝡づ㜷㥢㜰〵〴㐲㌶晣㔳〹愷㜰攷㘹搶〸っ㝣〲扤㠶㘰戳愷慢㈷㜶㉥㥡昳ㅥち晡捤㔳㍥捥㔴戵㙤㐵㈲㌰〷昲攱晥㙥攲㤴捦㌰ㅤ㕢晢ㄱ〷挹㌴摥㈱改㑤㜹愸挰㑡㕥㝣㉡挶㙣敥㙡㡢㘶昴挷㠱ㅣ㐸㐷㐰㘶昴慢㠰㘱㈰㠶户㤵㜳㈳攴㝦挵摣㥦㘲挵愷〹㥥〰㈸ぢ㌲㍢改愰昸㈴挰㕥㔸愹昸㔳ㄵ晥㔸㑤㡥慤㝡㜲つ㝦晡攲摦晦捤搱挴愳昱㉢㤳挴愴㍦挵㙥㥦〵攸㠳ㄳ㔷㐴愴㔸搶晦ㄱ㈵挹㔷㔳㝣愸㔷晦ㄳ㉢㍥㐷昰㜹㠰㜲㠱㔳摥昲摥㜱㘵㍤敡慦㉦愰慢戸㑡㠰ㅦ晤㡢㔱㠶て〵敥挶晢扢㕢捣㍣㄰挷㥦昷㈳攰㤹晡㡥晦ㄸ扥换㕦攷愲晢昰㘷㐹ち捡扣捦㙢敦敢㙤㉣戲〲㉤㜳昵戳㡡捤㝥ㅤ攳㜰㕤慤㌸ち㐷愴㙡㈹㘹㐵㐱慣㜳挱挲挵ㅢ昸㤶㈳慡㐲〸㔲㠲慡㜰愲㡡愳㈸搰扦挴愶挴㌱昱愴㝦㤹㑦㐴慤摡挴慦㐴ㄹ㍥〸攲㔵㜵㝦㌸敡ㅥ扦㤰戸㔶ㄵ㔶摢ぢ㠹㝦㔵戱㤲㝣攱㌳ㅣ㑣㈱ぢ㤹戴㙥㈲搲ㄴつ㝤〳㤹愱扥㘱捥敤㈱晣㘸㔷㐴昵㐲敤挲㠵㔷㠷昳㘳㌷攵㍦昲愱挱㘷㕥昹慦㕦㍤晤昳㡦ㅦ昹捤㥦㥥㝤昶攷扦㝥晡攵㍦晤㘴昹挸㝦㍣昷摣㑢て晣昳换扦摡㙤㝥㕢㝢晥搵戹㙦㍦㌶㜹改戱㐷捣㜳㜷㥦㜸散愳て㍦㌸戹㜰摤㜸㕦㕦㝦晦㥤愳晦㜹攳扢㐷慥㍥昲㠲昸改㉦㙦㜰㠴㕡㉥㕥㤰㥥〶㤷慤愶昱㑤㘴㌰つ捥昸㑤㥤〶㤷慢㌶㙡㌹摡愸㘹ㄴ㤴攰搹攰〴㔴㠵㤱慥ㄸ昸ぢづ搰戶换</t>
  </si>
  <si>
    <t>Decisioneering:7.0.0.0</t>
  </si>
  <si>
    <t>b30fbd27-3d82-4ee5-94e6-14d7e7c353db</t>
  </si>
  <si>
    <t>CB_Block_7.0.0.0:1</t>
  </si>
  <si>
    <t>㜸〱敤㕣㕤㙣ㅣ搷㜵摥扢攴㉥㜷㤶愴㐸㡢㤲㘵㌹㡥捤挴昱㉦㔵㕡㤴慣搸㑥慢㌰晣ㄱ㈵挶㤴㐸㡢㤴㙣搷㑥改攱敥㡣㌸搲捥㉣㍤㌳㑢㠹㡥㕢㍢㘹搲㌴晤㌵っㄴ愹ㄳㄷ戶㔳愰㐰㠱戶㐰㔱挴戵搱㌴㐵㤱ㄶ㈹ち〵挸㐳晡㔰愰て㙥㔰戴て㉤ちㄵ㝤挹㐳㠰昴晢捥㥤搹㥤㕤㜲㠷昴摡㙥改㠲㈳昱昰捥戹昷捥摣㝢捦敦㍤攷づ㌳㉡㤳挹晣ㄴㄷ㝦昳敡㘶攱戶挵㡤㈰戴摣搱愹㙡愵㘲㤵㐲愷敡〵愳ㄳ扥㙦㙥捣㌹㐱搸㠵〶昹㘵〷昵㐱㙥㌹㜰㥥戳ち换敢㤶ㅦ愰㔱㉥㤳㈹ㄴ㡣㉣敡昹㄰晥っ挶㌷〶㝢昵㜵〳㉣㑤㑤捥慦㕣挶㔳ㄷ挳慡㙦ㅤㄹ扥愸晢㥥ㅣㅢㅢㅤㅢ㍤晥攰昱㑦㡥ㅥ㍤㌲㍣㔵慢㠴㌵摦㍡改㔹戵搰㌷㉢㐷㠶ㄷ㙡㉢ㄵ愷昴愸戵戱㔴扤㘲㜹㈷慤㤵愳挷㔷捣〷ㅦㅥ㝢昰挴〹晢㤱㐷ㅥ敥挳慢㌳攷愶㈶ㄷ㝣换づ摥愷㘷收㌸攴〷愷慤㤲挳戹㔹㤶敦㜸㤷㐶愷㈶昱㍦㌱㝥摣㍤㌴扡戸㙡㔹㈱㕦㙤昹㤶㔷戲〲〳ㅤ㝢摤㠹㈰愸戹㙢㕣㍣挳㥤挱㔴㑢㘶㄰收摣㈹慢㔲㌱摣昸愹〵㜷ㅥ㙢㔷㌱㌷晡摣㐵换ぢ㥣搰㔹㜷挲㡤扣扢㠴〷㤵晢摤ぢ㠱㜵摥昴㉥㔹攷㑣搷捡戹愷㙢㑥戹㕢㕦㤹慥㝢攲㐷㈴〷㈶搳ㅦ㥤〸摣愹㔵搳㤷ㄱ〵㕣㤸㤴戶㌳㝥愹戹敤㥤敤㥦换愱换ㅢ昸捣扢摡户㐳捤㐵搳慦户ㅣ㘹摦㌲㥡㝣昳〸ㅥ㘸摦㍥戱㐶捤㝤敥㙢摦㐷㤶戲戹戵敡㡤昸㕢㔶ㄴ㤳㌱昲〴㍤〴〵〲ㄲ搰㈸ㄲ昴ㄲ昴〱愸敥晦㠶㤴㈴㍢戲㉡扢㙣㘶㤷㔷戲换愵散㜲㌹扢㙣㘵㤷敤散昲愵散昲㙡㜶搹挹㉥㕦捥㉥㕦㐱㥢昸㉡昴昴㘴愳敢晡㍢㐷愷て晤搷摤ㄳ㉦摤昸捥㠱㐷晦攰〷捦昵敤㐳愳挷愲㐱㑤晢收㔵戰㕡㠳㡢㡦㡤ㅥ攵扦敤愵〲㐲㘱㥦戰ㅦ戲挷挶捡㈷㡥㥡挷捤ㅣ愷㤵㐲晣㈶㐶ㄹ㐴摢㍥晢㜱挷㉢㔷慦ち敤㙥㥢㌴〳慢戱㜰㈳㔱摤㘴戵收㤵㠳㡦㙣㕤戹ㄸ㥡愱㜵㙢㙢㕤攳㈱㥢扡㉤㐲慣慣㐰摥㜷㝢㙢户㡢㘶愵㘶㑤㕣㜳㜴昵㐷㕢慡摤〵扦扡搲扥㜶挶户㥥慤搷㙥ㅡ搱〴㤴摡扡㍣㝢搳㉣㜵㤵ㅥ搷昰搴㙡㌵戰㍣ㄹ摥㠸扢攰㤴慥㔸晥愲㐵㤵㘸㤵㘵慡〷㔹ㄵ㐹晤挸扣㠷㠹㐲㕡换ㅦ㑦㘲敤㔳搷㐲〸戳㔵挶㜸搷㉣㍦摣㔸㌲㔷㉡搶捤㑤㑤昴㍢㔱㜱戸〹㍤㔳㉤搵㠲愹慡ㄷ晡搵㑡㜳捤㐴㜹摤㠴愶㈹㥦慤㤶慤敥敥㡣㈸〵㈸摣慥㉥愵㌲昷户㤷〵㈱㐴㠲挴ㄴ攴㕢㥡搹㙥昴㍣㘶㠷㔹㔴㉣昲㘴昶ㄳ摢㍣㡣攳ㄵㅤ㤳㈲㠱㠹㌹搱㝥昰愵昷㙥昳搸㍡攵㍥搸挶搹散㔰㌴晢㔳敢㤶ㄷ㥥㌱扤㜲挵昲㔳慤㥦攲㠸㡣〱㠰摣つ㈸㠴戶慢㐷㔳愷慥愹㡤摣㔵愷ㅣ慥收㔷㉤攷搲㙡〸ㅣ㉣㘴愱挰愵摤㜴ㄹ㌷〱㘵散㈷ㄸ〲㈸ㄶ㌳昹〳㙣㤴㉦攲捡攴愸㥤㔲㘴戹㐹㤱戳㕦㤳㉣昷搹㌳㑥㈵戴戴㔲ㅥ戰㐱ㄱ㙤搵㠴㝣晤㘴㔱摦㉣㘹㠳㜱挰㥥〲㤷㥡㡥ㄷ㙥㌴攴㜶㤳㤴㘸㈶摡搳〵扢㑥ㄷ㔰ㄵ㌴敢㠳ㄴ㔹〳搳戴㘸㠳昴挶〹㈶愲ㄸ愴㔸㜶㍣戹㤹挹搸㍥㐵㐷愰㝤㤲〹搹晡㘸㝢ㅤ㐱㘶摦捣愴散搴㔶ㅥ昷戴搹㔶扥扣搶㘶〷戱㜰挶捤〴㠷〸㙥㈱㌸っ愰晥ㄵㅡ㡥㕡づ攵收换昸〸敥㡤摢〸㍥ち〰晤㘴㔰攷㐴慡㡡㍥搴㑥晣㐸戶敢㠷㥦㉣㑥戱㔶㐵昴㡣敢㝥㘶扦㉢㠴㡥扣捥摤㘱㙢扢挵挶摥摤㥥㌷㤳搳㈱㐷愶㌴㑤捥㜵㥢愶挹㠵㘰搳づ敤搶ㅤ攸㙡っㄳ㝣っ愰㘸㝣㥣㄰挶㠵づ敦捥㍣㝡扡㤴ㅦち户㐸㍢㐳ㅤㅡ昸㠸㤱戹〵㐸㔱㜲㥢戶㉦㝢㍥㌴摤挱ㄱ晢㐳敦㐳ㅦ㘹㉦摦ㄱ搱㕢散收㥥摤㘱扣攸㕤㝡搱㜷㐲扣搴㍦戵戵㌱㜷愱摡戸㥢攰ㅥ㠰ㄶㅢ挳摤昷扢㡤ㄴ㠸㕢散㈶㈸户㥦㔱ㄷ昱㜲㤷㌶搶㉣戱㐰㝤昶㤲改㕦戲㐲㐴㌰㘶愷攱ぢ㔷㝤摦慡㘰㔳㕢ㄶ〴昷㉦㠷㥡㤱挱㡣㕦㜵㠹摦昳㤱㠳て㠵㘱攸敥捥㜶㘵㕡㝣攴ㄴ㕦㌳ㄱ㜳㑡㜰づ㙤昰昱昶㑡㈲搱愹㤹扤搸㉦㝤㝦戹愷㐹㍡搰㈴昷㘱㔹㡤晢〱愰㈵搴㍦戴搵㈸㐷搸散㘷愴㔹戳挷捡〸㕦捡敥愴㈵㠶戸㐹㡦昴敡㠰敤㈴攲〷㐱扦扢攸戸㜵㘵搱敢㉥㔸㝥〹戱〵愷㘲ㄵ㜵㔸㤶慡㘶㑦㔷㝣㐸㜴㐵㔷搷愶晤㜴㑡㝣㑤昸愴㐵㑢愴㑡㝢㙡㘵捡㕥扣挱㔴っ㐳㔲愹愴㠴㠶敡ㅡ㠸㥣挷戶㝢㉡愶〳ㄵ昳〰ㄶ捥㌸㑡㌰㐶㜰っ㈰昷㝤㘸㥡㥤㉥㍣搳㘱㍤敢っ㘹㉦㉦㘷ち㈴㠳㠴〸慦户㔵㔶㈷昸㥡㑦ㄲ㍣〴搰攲晥㌰〰㤹挲㠸㐲昲〴㈳㑡ㅡ挳扥攸㔸㔷挹〳晢㙣㈴㤶愶㙡㐱㔸㜵㤹㔹敡户愷慢攷慡攱戴ㄳ慣㈱ㄳ㌵㘴㐷㠵挷㔷㉤て摣攵挳昷㘹挱㔵搷搶慣戲㘱㉦㔶㙢㔰㙤戳搳扢㘱㘳㡥攵㠰㉦㈹㝢昳慣挲搵搹晥ㄸ㡦㔰㔸㘹㠹户㌲ㅡ扢愳攸㌷㌷㝤〳㡤ㄵ㕤㜲挲㡡搵㙢㙢愱㘳戹㘰㘳ㄵ㤱㌹㈸昷搸㑢慢扥㘵㑤昷摢愷㝤愷㕣㜱㍣㡢挴㠰㡦挹㘴摤㥣㜵〹㔹㠲㠵㉡㜳㠰㔵慦摦㕥昲㑤㉦㔸㌳㤹㔰摣搸摦㜴㈷㘹㤱㥣㍤改㜸〱㕥㈳㔴㘴㜹挰㕥㕣慤㕥㐵挶戶收㝡愷捤戵㘰㔷㔰㠵㑣慦㉦㈱㡤捡慡㙣㔶ㄵ戲㠵㑥改挳つ㜹㈶㐳搹敢㈶㄰㕡㘵㜲㡣㤹愷㔸㙦晡昵㔱㡥㠶㝥㍡挷搴㠷散㔱ㅤ搹㤵慡㠵㈹愹挶㈳散昳㈹㠰捦㥥扥㌰摢挸捣扤愷㥣㜵㡥㔱晥ㄴㅤ㉦㙣㔱㑦㠴㌰㐶户㑦戳ち㜱攴ㅣ㐸㈰㈸捥扢㔶昶㉢摡搲㠶摣户慦㔱㥣㐱㈶愹捦㥥㌳㔷慣ち昲搱慥ㄹ敥搳㌷㜴㘳㕤戳ㄲ㐴㜵㔳㔵搷㌵挹㕡㘴换挵㤲㐹づ㥥愸㠵搵戳㡥㘷搸〰挲㝦ㄱ捡扣〶㤴㜹㑤㔰㝤昶㜹愶〶愵捣㘷㔵㉦㤹扥ㄳ慥扡㑥愹挰ㅢ愶敦㜶〵㑦㐲挸愹㜹攳㉢搶ㄹ挳㉤摥晣〵戸㙣挱㈸挸㍤ち㍤捡愵㈳昹挱戹㔹㤵挷㍦搵㘱㘰〹ち㐶㈲愵挶捦攱㘹㌹㌹ㅤ〱㤵㈳搷㡤昸っ挶㡤ㄷ㠰搱㑡㠸㔴㑦㘱ㄱ㐴〵ㄳ㑡㥥㈱敥扣㝤挱㜳㐲㔰㡦ㄴ㥢㜱挲改〰㈴〷㐰㔱戶户户ち㔵ㄳ㥤㐶敡㔶攱㡥捤㔵㑤㘶攲昶捤昵㐹扢昱㠹㉤慡戵㐵㐹ㄸ㤲敤ㅡ㠹㘵搹㘲㡣扢挹搴㈸㌱摣戱戵㔱㘹㘱搳挶扡㔳㡢扣〷挳㈴㍣㤳㌱㍥㉤㡣㠲㐴㙦㘴愳ㄸ戳㑦㘷㡦㐴挶㠶㍥㐰㤱㜶㑡攳晡愳㤴攰㉣㡥㥤㤴慤㘲㜴〷昹摥ㄷㄵ攷㙢㘱㔳㡤㜹㙤㈸慡㤹愸㔴收㍤㜸〹㈵搳㉦敦ㄲ㤱挶摣戴㠵ㄱ改散搴晡敢攵㑤〸㘲㈴㠶㑣㡢愴挴㠱㈱㠶㄰慥㐴㐶㤵摥㔹㍦㤷扡㡥㉥昰敥慣㘵㝡㐲㠱挵戰㍣㙤慤㡢ㅢ搶昰攴㠷愴㐳㝤户㈸㝡搴戰㈷㔶〲㤸昴㤰㝡㍣㉡㠹㠰ㅢ昶㜹㠶愵㜰㠸〱㙡㌷㉡㉤㤴㐲愴㜶敢て攰捥㘰昷㔰〷㉢愲㔳㈷昴捥愸㐱昳㈹㡣摢㍣〹捡㑥㠷ㄴ㠵㈲戵攵晡捦㜱昵昵㔷㜸晤攱㜸㈶㉥㐴㐲挴㜴㔷㡡昷〰攲㈶㌳㤳㤴愲愱㌸㘱慥㌵㥢㈸慤扥ㄸ㐷ㄷ愳㥦㉥㥦ㅦ攲ㄴて㜳㔹〳ㄴ㥢ち捥戹㠵づ慣㘹㘵㘳㥦㍤敢㤵㉡戵戲㈵愶㌸搶搵㘲㤱㜷〵扤攴〸愰㤶愶㤴㜵㠹ㄶ㘵ㄶ㕢㈹㑥㤹㐴敡摣敦㌶挶搱㕤㤴ㅣ㥥愱㑤ㅦㄳ㤰㈹㘱㌹㐹㠸㙤㍡愷㐰晦㜰㝦攳〰㠳ㅣ㥥㠳㑡摢㠴愲㉥㥢挳㜹扣㝡ㄶ㔹愴㉤搱㙣慥㍡㔷愵捦㥥㐰㥤㜱㌴㙡㔷搰〸昳搴ち㉦㥦㠷㌳搲愱㜴昰㈱㤹ㅢ㔱㜶昷挶ぢ㜲㥢戹〱㔲〸〵ㄴ㜳扣摣〵㘵戰慡㄰㈴㍡摣搹㠶搷慤㤸晤愵攷㙤㑣〰㈸愶㠱改搰愲愵㜶㜰愶㔰摥摥挱戹〳慤㔲㌲愴挹㘴㉡㜳㤴㐳〸搸㠳㘸㤰㈶㙥愴㤷慡㌰㐲攱〱㌹ㄸㄶ㥦㑤ㅣ㜱戱〵慡晡㌷户㈰ㄷ捣㄰挷㕦扣挳㉤攸㠹㜲㤹敥㉥攲㜳扢㠲慡㌸扡愱摤搱〳㉤㠷戲㘴㑥昴敦敥㙣愹㠸づぢㅥ㥢ㅥ㍤㘳㠶愵搵挵㜰㐳ㅦ摣敡㤴㈵㜲摦㐶㍣㘲换户搳㘷敥昶㜸㄰㜵㥤㙢㕦扣攲㔵慦㝡㌲慥㕣挰㔳㝦攰㄰ㅣ愱散攱㈰㡢㤹㥦攲㥦㕣搹㑣敥㉦昰挴㥤っ㥢て㘸〴㐸昸ㅣ㕥慡㘸捣攰ㄷ㤳搴挳昸㥤挲㉢昰摦敢㈷〷挸㉢〷㕡㜸㐵㤴挱ㅥ戳㜸㤷摥㌷㘶㔱㙦㠳戴㘴ㄸ㄰㍣㍥㈴㤲捤愸户㜰㐳愲㠳〶㈰㥣㌱㑢〸昲㝤っ扦㔳挸㈷ち㍤㍡敡挱㠳㈱晦㝦㈸ㄵ㑢昵㤶㘲昵扦㈰搴敡㑤㄰㐳挸〴㥡搴攵㔲㝤慢㤹㑣㜳㥡㑣㡡㐷㐲㐴㤶捦愲㄰㕦㌹愶㙡摦㔵㔲㥣昳摡摢㡣㝥攰㠷㝦晦て㌷愳昳ㄱ㜳㠸扦㠶戴摢㕤戸慦扢ぢ㕤㥢摣〵㈶昲挵㕤㔸㐰㐱㌱愳慦摤㠵㈸ㅥ㜲ㅥ㠸敤摤〵收昹㔲㥣挲㐴摡㌵ㄱ攲攰㙥散㘶㤷戱戲㌳㌸㠴㙢〵挸敤挳㠰〵㔳㠸㑥ㅤ摡㡣㕥㌰㝤搳㍤㉣昸搳扥〵挳收㉦攱㔴户㜴㘱㡦㕢户慣㤱㑥㕢挴㉤攲㠸晢㕥㙣㘵㘷㘷搹㐱㈹㝤改㔰扥㉡愸晣㝢㠸㥡㈸敥㈱㌲㥦㍦昰㈷愷晦昹戹㉦㡤昳攴㕡挴慢㌹愶㡡㍢㐹摦搳慦㐰㠲㌷㜱㘸攴㈰㍦搲㌹㡢捦㤵㥣戵㡡㌵㘹晡攲ㄱ〵㠶ㅢㄷ㌵攳㈵ㄸ㔳㌳摦㙥㜰㌷㜱〶㐲扢㥢愳㉤愱㑦昹挸㐹挲㠵愳㠹㠱㑢㝣㉦㑥㈱慡戶挶慣㐳捦㌳昷挷㌰㐷敦㜲㈰捤ㅥ㈳㜷愰扣㤴晡愳搸摥㘹㐴㈶㜳〲ㄶ㑤㙦㉢ㄵ㡦〰挴㕡ち戹〸㜲㐸㜲㔳挳挳〱愲愵㉥愰㤰㝢〰㈰㈵换搶㥡敥㘵㙣㘰㑦〹㔸昵〳㠰ㅤ㝥搰㠲㔵〴ㄵ攳戸㝣愷扢㕢㠶〲㘲搳挴戴慤昸㌴ㄷ㔱㤰㡤っㄱ㘳㌱戶挹搳㌹〶散㡥㐳㔳㝣㐹扦慢㤳㜰㕡戰㜳㉥攳㙥㐵昷㤴㔷挳㈹㄰搸㤹扣ㄸっ㙦㍦搱搸㥣㑡扥㑥㌷㉤㙡ㄴ攱㠰㉥搶㍢昵㐶㔵戰㔹摥㘱散㔰㤱〸攴㔷㐳慣ㅦ㘹㍣晡㘰㙢つ㙤㥣搷㠳〹昲〷晥搷敤㈹㠲㡤户㔲㘲愰㘱㜷搴慡愰㡦㡡㍦㠱㉥㥣㜴㐶ㄹ㡤愲摣㉢收慢㘳挹敡捡㙥戲晦捣㘴㡢㘴㍤挹摥㑣㘹㌷搹晦愷㠰搸搶晥慢㐷搸ㄷ㍦挶搳㔱㠱㌷㌹收㔲戶㑤摦㜰㐵㄰攵㐶㈲㐷㌶挹㠶ㄴ㤹晥搶愵㐵㝣挸慡慢㐵㠳㈳〶搶摤㝡㑣愲摥㤷扥㙤㙦㕢〵挸㍣㔱敥昷愱㠲摡昶㙦搶㕢昱㑥㌷晦ぢ攸㜸攰慣㔳昲慢㐱搵づ㠷ㄷ㤱〰ㅥ收㜷㘸㌶㝣㥥〹昵㐶慢㔲扢ㄳ㉢搱昷っ晡㥣㥢㠷挲㍥㘷㠵敦㔷㕥㤲㔹㠶㥤㘵㌵昸㑤搲㘰㈲搵㐴敢㄰摣㘴㍦㔶㌳㉢昸㡣㜵ㅥ㜱捦㤰愸㕤㘱散㜴昴戹昵戴〶㤷づ攷戵ㅥ㐵㙣挸慡㡣㈲㔱㈶㔳㜸敡㜳㕣搷搶㌵㘸㙥ㅢ捤㉤㘰换捥攲㙦挵摣㙢愰改捥摥搲捣㌲㝣㈷扦㑥㉥ㅡ㉢㠴搸㕣㡦攳昷捥㠳戵㝣摡㄰昸㍣晡戸㥢㐱戱㤱ち㐲㘹㍢挸㠴㤷搰㔵㑤㄰攰挷㈸㐷〵摥㈸㐶晣㈸㡡敡ㅢ㤸ㄶ〵〰㘵散〱〱摡㜳昵㉢㘸愶㈳〸㙣㡣㡢㕣慤㘶㔰㤰攷慦愲㐰扦㡤㍦㡡㠱〴挱㍡㐹㉣昷慤㠲扤㥣挰づ挶㉡㕤㜱㤷㐲㠶㉥慡摦挱慢㕥挳㡦㕥戸ち㜱搸戵挸㙥〴㘵㈳敥㠱㜲㐶㜱㌷㈲㔳㜹ㄹㅤ敡㔳愹〲摢㝥㉡㉦愱改收愹搰㡦㤰攱㈵㥦㍦ㄸ摢㈱挳㐷戵ㄱ㄰㠴〴㌵㠰〱㉡㔶㙡慢扣㑥㔴扣㑤摡攲晡㐱昴晢㥤昱敦㕦攷昵ㅦ攳㑡㔴㈹慡㥡〷㑦㔵㉡㠳晦㙡㜲昰搷㠰㙤㍦昸慦㙣㌵昸挱愷搱㠷㈳㌱㥥〳攸敦㔲攴㌶㤹捣攷㔱攰㍡昲㐷㤵㘲㙣搳ㄴ挹ㅡ搲昷ㄷ㔱攸敦ㅡ㈴㈹ㄹ搷㌱㝥㠹攰〵㠲ㄷ〹扥㐰昰㐵㠲㕦〶攸捦づ㤲扡搲昰㑢㐴㝥㤹攰㔷〸扥㐲昰慢〴㕦〵㐰㐳ㄲ㕣ㅡ晥ㅡ㤱扦㑥昰ㅢ〴扦㐹昰㕢〴扦つ搰㥦㔵愴戵っ晢㈵ㄴ攲㘱攷戸昴㈹㕦㈹㠹㜳挷ㄳ㥤㝣㐵㕥㐷㤵昳摡愴ㄷ摣㈸㥣扣㉢ㄴㅢ愶挴捦㝥摢摡愳㝣㠷㐷ㄵ㔴㌵收㠹㌳㘷愲㘰㕥㈶ㅢ㈵捦挰㤳㍡㐷㐰搶攵㐲㉡㉦㙥晣愷㙦㌶㘲㑣愸挰〵挶搵㡤挹攲搲搸㡤ㅢㅦ挳攷㘵搲〶㑦搶搷㍢㜱㘳㡡㠲㌴慥挴㡤晦晤搸攱㝡攳㔸〴昴㤳㜳攴捦ㄴ㐷㕤戶㉥㠹㑦捤〷搰㍣㘷搳昸昷摡ㅡ㑤戵㉦㌹昰㡡㤸晦㍥㥣㙡昱昱戱昷ㅣづ㘹攱㉣ぢ㉣㠴晥㥢て戳㌸扣㌵㙤㠶㈶扥攵㕥㐷搶摣㌷攴㡥㥤昳昶扣て㐴㡦㍤ㅢ㘰㐳㔸摥㔵㉣〲㕦愶㕢慦敦㌶搹㠵ㄴ扦户戱ㅥ㜱戶㉦换挳㌰㥤㔹㍥挹㄰㜵慢换㌱㘵㌳㉦㌶㜸挶昸ㅡ㠸〳挵っ挸㠲昱扢㠰㍡愳挴㘳搷㤹㐱慡ㅥ搱㉢㕦㘷挵㌷〸㕥〵㈸㉡敡ㄹ昲㐱晥昷〰づ挲挵挶摦摣〸㠶换搶昰㥡㙦慤攳㙦㜸㝣昷捦扣慣㕡㠹㕦㤹㘴㈶攳㌵㜶㝢ㅤ愰ぢ㔱㘸ㄵ戱㘲搱㜸〳㤸挴慢㜳搴㕣㍦摢摥愵收㡥㌹晥㕢〰挸㡥㌶㝤昴㝦ちㅦ昱㙦昰挱㕤昸ㅢ㈶㌹昱晦扢戳㥦敡散㔹㘴㌷扡敥昲昳㌹㑣攸㍤㍣㠷换摣㐸扡昰㠹搴㡦㐵㐵晤捣改慡愷昱㝣扥㠳㥥㝤㔱扤ㄸ愳㥦㡡搰㍣㠱㔲㔴㕦㠸搱㍦ㅦ愱㜹㘰愲愸扥ㄸ愳㥦㡣搰昷ち㥡㝡㕥㥥晤㐴㠴扥㑦搰㔴昷㠲㝥㍣㐲敢㤱㝣㌹㐶㕦㡣搰㝡㈴㌴〹搲晡㐲㠴搶㈳愱㤱㄰昴㔲㠴搶㈳愱搹㄰昴㘲㠴搶㈳愱㈱ㄱ昴昹〸慤㐷㐲㝢㈲攸挷㈲戴ㅥ〹㉤㡣愰ㄷ㈲戴ㅥ〹㙤㡥愰攷㈳戴ㅥ〹慤㤰愰捦㐵㘸㍤ㄲ摡㈵㐱㥦㡤搰㝡㈴戴㔴㠲㥥㡢搰㌲㤲㐱ㅡ㉣㘱昶㙦愱㘰扣㐹昰攷〰挵摣搷〰㜷㉣慤㈴㜲㠷敥摥㕢攸慡㈸㠲㝣㠶昱㜶㔴攰㡤愲晣挹㤰㘷愲㈱搳攷㈸㘴昳㡡㌲㈹ㄵ愷愲㡡㤳㔲愱ㄴ攵㔴㉡愶愳㡡㜱㈰㡣扦〴㔰㤴㐰捥挹昸づ敦摥㈰攰摤㕦㐵〵㜹㈱搷㐰扡㝦愶攵㠵㕣ㄷ愹ㄸ㙦㜹㈱搷㑡㉡㍥㥤㝣攱㜷昹㔰㤹ㄸち㑤慥搳㈰㈷㈸敢晤户㈸昴㜷つ㜰㙣㡦攳㈷㝢㑤㤵㥥㈹㍦昳捣㡦〷扡㠷㙦敤㝥攲㌳㝤慦扣昳昷㍦㝡昹㠷㑦㥦晣户㥦扣晡敡て晦攵攵敢㍦昹昶捡挹敦㝤昳㥢㝦昳搹搷慥晦㘸扦晤㝡昶捤ㅦ捦扤晥晣搸㤵攷㥦戵㉦摣㝦晡昹㈷㉦㍦㌶戶㜰搳㐸㔷㔷㑦捦㍤㐳㝦㜷换扤㠳㉦㍥晢㤶晡敢㝦㍣攴㈹㤹㉥㕥搰㍣っ㑥㕢㠶昱㍤ㄴ㌰っ㡥昸〳ㅤ〶愷㉢ぢ昵㜰戴㔰㤳㐰ㄴ攰㠹㜳〰㔲昱㔰㜳㐵敦晦〰ㅣ㔰㕢ㄳ</t>
  </si>
  <si>
    <t>㜸〱敤㕣㝢㤴㕣㐵㤹敦敡㤹扥搳搵㌳㤳改扣〸㉦㘱搰㈰㤰挹㤹敤攷昴昴㙡㜶㌲㡦㍣挶㑣ㅥ㘴ㄲ㔸㤷挷㜰扢敦扤㤹㑥晡ㄱ扡㝢㤲ㄹㄶㄷ㡦慥扢挷挵㐵〵㕤てㅥ㔶㍤慥て㐴㜷㝤㜰㘴㈳ぢ㉡挲㐱㡦㡢愰挲㡡㠲㡦〸ち㉥㘰〸敢ぢㄵ㤶晤晤敡摥摢㜳扢愷㘷㤲㡣昱㙣晥昰挲㝣㕤昵搵㔷㜵慢扥敦慢慡㕦㝤昷摥昸㠴捦攷㝢〵ㄷ㝦㜹戵㌲㜱昶昸㑣愵㙡ㄶ㝡㠷㑢昹扣㤹慤收㑡挵㑡敦㘰戹慣捦㡣攵㉡搵ㄶ〸㘸ㄳ㌹㤴㔷〲ㄳ㤵摣㌵㘶㜰攲㠰㔹慥㐰㈸攰昳〵㠳搲㡦㜲愴搴㕦搸捤㐸搶㤲慤㈴㉣㤳ㅡ㐹ㅢ㐸㐷㄰㘴搷昰搰昶捣㕥摣㘹扣㕡㉡㥢㙢扢㉦戱摢㕢ㄷ㡤昶㐶㝢攳㠹㜸㕦㙦㘴㙤昷昰㔴扥㍡㔵㌶搷ㄵ捤愹㙡㔹捦慦敤摥㌱㤵挹攷戲㕢捣㤹㕤愵㝤㘶㜱㥤㤹㠹挴㌳㝡愲㍦㥡㐸㈶慤㜴扡扦㐳愲攵㙤挳㐳㍢捡愶㔵㌹㔹㙤㠶搸收昶攱愱摥㙤㘶昵㘴戵搹㡥㌶搱攴㐸愹愰攷㡡㈷愹搱〰昵㥤ㅣ㌱戳㌹ㅡ挶㌴换戹攲㥥㕥㜴扢㑥搱挸愵㝡〷㉢㤵愹挲㝥摡㜸搸捣攷㜷㥡ㄶつ㈲ぢ㈳㤵敡づ扤㕣愸㜴ㄴ愸㍦戳㙣ㄶ戳㘶㘵㐹㘱挳㜴搶捣㍢㠲㤵㘰攱ㄲ扤扣㑤㉦㤸慤㑣㜴ㄵ㙣ㅢ㡥ㅡ㘶戱㥡慢捥㜴ㄶ㜶㔷捣㥤㝡㜱㡦㐹㤱㐰㘱搳㔴捥㄰慤慤昸摦搷㜲㐱戳㥥㈹㐳愱㍦㠵攱㐹扤㕣㔵㌹㥡㌰摡㑣搶攳㉥㙡ㄴ昵晤㐲慤敥㠶㕡戴搹㜸慥戰挵㉣ㄷ捤㍣㙦㐲㑢昶㌴〸㈹〵搹㜶愸㘹捡ㅤづ慤㈴摡㥤㠹挱戱㔰㑦㕡〷挸㠵㐳㘶㔵摦戱㘱攷慥戵㕢㜳挵㜵㤱摥㔸㘲敤㔸㙥㥦㤹捦㤹㤵㉡戳晤㙢户敡搳㐸挴㘵㈷愴攵ㄲ搶敢〲改搸慡㤷昷㤸挵敥愱昲㔴戵㈴挳㉣㕢ち㈲㕡㡦㘰㍥㝡敦挴㕢晢㈷㜴晦㐴挶㍦㤱昵㑦ㄸ晥〹搳㍦㘱昹㈷昶昸㈷㈶晤ㄳ㌹晦挴㕥晦挴㍥挸戸㔷戰慤捤敦㕣搹㠳㘷㝣㉡昰昸攷户摤昵扥摦㝣敤昹扦晤挶㤷〴愷愰㥡挱换㤱戸愰愱攷改扡㡥愷㤳慡攳㤸㠳㜲〵㠴攵㑡㄰敤㌴㤰㔵挳昰㤸㝣慥㤰㠳愱㑢摤愳㐵㌵晤敦扤扤㈸㔷㔱散㜴㄰㈱㥥挶ㄸ㌸㡥挷昶摣ㄱ㔸搳㌷戶改㠶㐷摥晤㑦晥敡㐷摦ㅢ攰昴㡦㌷搳㝢愳㐹㌷㘲㈹挸敡㤵慡攳㙤㙡戱㌸愹捥㜸㙣㕦摣㔸捥晥昱㝤ㄱ㌷㌹㈹扥㈸捦愴昶捦〲搱捥〶㘹戹㘴挷㌶昹㉡戲捥〱ㄱ攲挷㡥㐱㔶ㅦ扥晣㤷户晣㘰搷戶捦㜷㍦昴㥡つ㉦昸㕦ㄶ㕣㡡㤵㐷㜴㈳昱摡㐶㡦㐸㝡㕣㈲敡昸㐳㈴㈹捦㠳慣㝣㌵㠸昶ㅡ㤰攵㜵づ㜱〹摣㐲慦挸搵ㄴ㌹ㅦ㐴㠸挷㥣㝢㉦扤敢慡㤶昲㘷㝥㍦㝡晤㘵㈳敦㕢昹㡢户㉥ㄳ㌴慡扡昷〵㐸㌴捥愳㝥敦扤㈳扤改搹扢㕦挸愶㉦〲搱搶㠰慣愸扢晢攰㘴愹㕣㉥㔵㘴て㘵搶㠲〸昱戰㜳晢㔵搷摤㝦㘴敦扡晤㥢㙦昸攰㌵扦扥攷搰㑢户㜴昴愲昸㘲㘷㑡㡦㤴昵㠳㔸㈴㘷搷摦㔸㙦㠴晦ㅤ㝢攳挱扥㘳㈵慤㤴ㄵ㡤ㅡ挹㠸ㅥ搷〳㥣收挷扢挲㜱摡㜷㔸㤷收㡡㐶改愰㕡昲捥ㅥ搲㉢收慣搷昵㌸㘵㐳愵愹愲㔱㌹慢㜹攱㜸㔵慦㥡㘷㌶㤶捤㌶㌲愷摡㌸㌶〴戳愲敥㜷㑥㘳戵㑢昴晣㤴㌹㌸㥤戳㡢㕦搵㔰㡣ㄹ㔸捡捣㕦扡戱㙣㕥㕤㉢㥤搳愳㐱㘰㠹〳慡敤㌹愳戴㡢散㝥㜵て㑦㤶㉡㘶㔱㜵慦愷戰㈳㤷摤㘷㤶挷㑤㈲ㄱ搳㔰㐳㕤挹㈲㘷㑦敡搹㕥挴㐰戱换ㄸ慦昶㜲慤つ搳㔵戳㘸㤸〶晡扢摦㉣㔷㘷㜶改㤹扣㜹㕡㥤㠸㝤㑦ㄴ㥣㔱挷摥㔸捡㑥㔵㠶㑢挵㙡戹㤴慦㉦ㄹ㌴づ攸搸〷㡤慤㈵挳挴㌶搶捡换㈷㝣㉤㉤㐲昸搶㌴㕢搳搸㙥愵㔷ㄹ挲㘳㘲敥㙡愷搷扢㕤敦㑥㡣づ愳挸㥢昴㐹晦敡㘳㌴愶摡㘵㌳ㄷ捤㉦攸ㄹㄳ㘱ㅢ愵㉦㥣㕦㕡昵戱㘶戹㍦慥戰摦扦摣ㄹ晤㠶〳㔸㉢㌶敢㐵㈳㙦㤶ㄷ〴㥤㠲㍤㤲㝦〶ㄲ昸㈶㘶昳扣摡攳昶㈶愶挵㑣攰㘰捥愸㑥㙡㤳㘶㙥捦㘴ㄵ㍣〰搳㘰㤰慡㥤㜳挹㈸㔸㌲㐶ㄲ〷〹㠵㝣㕡㠲㐲㕡㐸㈶敤㝣㠰㍢昶㠹愳㄰㐲㕦愹㔰て㈰㙡㈵㔰挰㝥㔶㘹㘹㘹㌶捡捤㝡㘵戲㑡昷㕣戰㔰攱戲㍥㌶㥡〲〹㜰攱㌸㈶挸㈱捣㘸㈵㤶敢㉣㡣㤸㤶づ〴慤㘶户搰〳〵ㅢ㤴㡤㤸㤵慣㈴㝡ㅢ挵㕣㤹搶㤰挲攴敦㈸搰晢捤改敡㠸㕥搵摢ち挰㠱戰㤲㠴㔰㡦慡㘵愷㔸戳㔳昱摣摡㈱㈷㠷ㄶ挲㉡改㘹愵㕤㌱散㤶㌰㜱㌰㕦㝣㉤づ㕤㜸㄰攸㍢㜷㐷慤搱搱敢昱ㅣ㘰愶戱挹㉣敥㥡搹㙦㔶㈸ㅥ搴ㄶ㔴㘵攳昴㘲㘳摢戳㤹摤搵㕣扥搲㡢㥥㙥㉡㤷愶昶㥦捣㜶搸㤶散〷㜱慦挰㔷攱挵挷㍦㈶ㅥ捡摡づ搰㌶ㄳㄳ扥㈰㕢㈳㐷搲扣㤲摥㡡挶㕥挱㡦扡攴敢昱ㄳ㕡愸㉣㐰㤸㜹㈲搸㤷㤸慤愳〰つ敤㉡㥢ち捤〷㔵〶摡敥㉣㕣㕡㉡敦换㤴㑡晢攸㑦㑢㔴慥㌲㘹㥡㔵㈲攴㜶攷㐴愰㤰扦㄰㉤㉤㜵愰搶〳愵〹㜰戵昵㈰攱㕤㈵愳㔴改捥昳㉦㤷挱㌶慥つ㠲摢〲戸慥つ㈱㤱㡥㐴㘳搱㘸戲㥢敢㙦扥搴扤㠱ㅡ搱戳㌸扡㜴㙦捣ㄵ戱㌲攷捣戲摥㥤㡡㙣改〶慡ㅥ换ㄵ㑤扤㝢挷㡥攱摥改㝣㘵㕡摣つつㄱ㡦㕥㜰㜷搷敤㙦㔹昷搳㙤敦㜹㙡挵愳㑦摦㍢晥戸戸换㈹㤸㠳㤴㠹㜹ㄵ㘰摦㠰㠴戸ㄳ㘲㕣㜹㤰慥扦攴㈶攴攵㘶㤲㔱㄰慣ㅦ捡㈲㔸㍥戶搸㔹㐱摣捣㈵㐴㡥㤱㙣〵ㄱ〴捡ち昰㙦㐳挲扤挴㘷搱㍥晤㐲搹㤶㐰㝢慥㙤㜷㠲ㅢ㤲ぢ㤴〹挲㙦摡㔷慥㈷愱晡㈴㔵㈷㍥㡥㠶㥢㉡攰㘳㑥挱ㅣ愴㑥㍣戹〰㡣愹〳挷㔴㔶ㅤ㡣改戰㌶收昲㔵戳慣㜶慡㉥ぢ㍦昶㔱㔴攵㍢戹㍢㤷昵慣㝤挸㕢㘱つ㘳㠳挶搹户㍡愳㜶㈱㈵㌲〷㈰搸晢攷㥦㘰搰㈹〷㠳ㄴ〸慡㠳㐲ぢ挰っ㌸㑤〳㄰㕡㔸搸攳㐴㐴〰㑤ㄷ㉤攵㉦扤㘸戹摥挹㈸摦戸挲慡〳㝥㑤摥敢㠴㤴㡥捣て㡦攸散㜳㥤㤴㤵收㠵㈲㐴ㅢ㝦〲㜲㡤搱㐳ㅢ挸㕤〶摤挸换㐹慥㈰戹㤲㘴〲㐴㝣〸㡢ㄱ㤷搹㥤㌸ㄹ㝥づ㡣晢㠰愲㥥㔴敢愱㑥㤹っ㐹ㄶ挴戳捣㥡挸㙡ㄶ挸㑡㜵昰㉣敡摤㠶搹扤扦㙣ㅥ㐰攸ぢ㐱㠹㤰㑦昰㑣慣ㄶ攰㍤㐸挸㐹㤰㡥ㅣ挸戶捤㘶ㅥ㐷㠳㤳ㄵㅢっ昰戰扤㌰㤸㠱ㄷ㉤㠳搰㘹㠵昱㤹㘲㜶戲㕣㉡㈲㝡㑡㡣㌵㤸㐵㜰慤㈲㜴慤㌰㔶ㅡ㥥慡㙡㠵捤㌹晣㜴ㄴ㜶㥡晢㑤扤㍡㡣愳ㅦ〰摣ㄸ㘲㈱ち㥥㡤ㅡ搳晦㥦昰捤㐷㡣㡤㔳昵㉣㠲ㄳ㡤㜳搸〶㔲㡥㝡㝢㐷㑡〸搴㥡㉡㝥㑣戵㙢ㅡ愰昸㈹㠸捦㝣㜲㉦㝡昷挱ㄷ㙥㝢摤昹晦晣改㔷㥣摦敢攰㡢敡㤲㡣愹捣摤㡦ぢ攰㠶ㄶ㉡ㄳ㡣扥搴昶㘳慤㡣㕣ぢ摣挰摥㤳摦㠱愶㥢敥挹搷㍢〵㜳㠲㌵攷愱扥〲㈵〷㤰㄰㙦㠷㔸㜳㔰㌲㡤㘲㌹㐳㜲つ㠸㘷戶㕣㙢㘷挵慢昱慢收挴㥢㈸昴㌷㈰㠲〱ㅢ〵㑡慥㐳挲扤挴㥢㜱㡦ㅡ㈸㘱戰㘷慥ㄲ摥ち㙥㐸㉥㔰㈶ㄸ〶慡㈹挱〳㑡づ捣愷㠰㈹愷㘰㑥挴㠸愱ㅦ愵㠰㜷㈰㈱㉡昳㉡攰〶ㄴ换㜷㤲扣ぢ挴愳㠰ㅢ敤慣戸〸扦㑡〱㌷㔱攸㍤㈰㠲㈱㈳愵㠰昷㈲攱㕥㘲慦㔷〱㙢挰㥥慢㠰㥢挱つ挹〵捡〴〳㔱捤ㄴ㜰搵㝣ち㤸㜰ちㅡ㘳㔶〱㥥㠱㑦㈰搶㐰㘸㉤慤㑢㜲收㐱ㅥ㡥㤶㔸㠸挹て㑦㔵慡㈵㜵㤲敢戴㐶㑡摢㑡搵㤱㕣㘵㝦㕥㥦㔹㙥㌹㠹㑢㈷捤㈲攲㉣㘵㠴㕢ㅡ㜸愵晤晢㑤㐳㕡攳愵愹㜲搶ㅣㅤ㌹ㄵ攲㌰ㄸㅦ㑣愷㐲㌰㝥㠱㙢㜱愱〵慣㘷挲愷㝤ㄸ㑤㉤攱ㄱ愴㤷㘱搰㙥挶昴㐳戸㝣㠱㈸ちㅡて㡤ㅥ㉣㌱ぢ㕢改㍥㕤戳㑡摥㤵慢收捤㜶㑢㤵慢㜴搰㠲㘲ㄱ捦㌲摡慣㕤㤳㌸㑣㡤㜴㕡㥢捡㌹㈳㡦挳ち敤〳㈸捣㘷ㅦ㘳㈶㥥ぢㄸ㍢㑡㤵ㅣ㥦换㜴㕡扢捡㝡戱戲㥦挷昰散捣戲扡㥣摡㄰〲搶㔰慥㔸挱㙤㤴㘱㤹敥戲挶㈷㑢〷昱昸㙥慡㔰摣愴敦慦㥣ㄲ㠶攲㌶㙥㕦捡㕡挲㉦晣㝥ㄱ昴〷ㄷ㙢㌲敤㕦搰摡㉡昸㙣戵㥣换㑣㘵戹搹㜷搷散愶㙥ㄴ〳㙤㈵挱〲㐰㌳㌲戹〰㈴㈴㌰㜴愲㡡㡣㤸戱扦㜵㡦扦㥡〶㙦㙡捦㐵〹〶攵㐷㔸攷愳㈰㙦搸戴㝢㜴㌶㤶晣〷㍤挸っ㌰㉥搵戸挵㌶㝡㕦㉤㜴愷㑥㥢戶ㅢ㤱㐷慦挲㠴㠵㌷㌰搷攸㥡㈱㑢挹搰㑢㤷捣㈶㌷㈲晡搳㘱㡤改ㄹ㌳㡦愰㔵㐱慦㉥戱㌳㠴挷〵㍤㕦㜱捡㠶㑢㠵㠲㑥户愳换㡥㘷昵扣ㄹ戴〶昱㈸ぢ㑦挱愴〵愲㝣搳㘱改搳㘰改搳㡡搵㘱敤㘴㌰㕢愵搹㔶㘹㡦㕥捥㔵㈷ぢ戹㙣㤰ㄹ〶㥣㑦〹㝦挵戲愲愰づ戴捦换㕤㘲ㅡ㈱㥥つ㜶㘰敥㕥㥣㙣愸㍡㥡ㅦ㕥敤ㄷㅡ晥ㄳ㡢㡣㜵㘲㐱㔲晢㡣晣㌸㕡ぢ〰〵慢ㄵち㍦㍥摦㔱昷㘱晤搱敢攰愲捡戳〵㐳㤵昴㔷㜹慢㤳㘰愶㤵搱挲〵〳㘱㐰搹扥搰㔸㐹㌷㌶攲㌰㕥㉡户㌹て摥㠳㌰㉤㤷㥢㜲㤸愱挹㘱㐴㕢㄰㐵㍦㤰㌳捣㜲㤰㡣㜱挰搶㔶〶㌵㌵摢㠶搴㡤㉦㄰㘸て㌶扢搷愸摢搶㙡㈷攰攳㝤愹㘰㜴㑥晢捦㕤摣㍦㐰慤㠷㐲散㥢晣〴挹㙤㈰㠲㐱㑦㡥愷㐱攰㤳ㄴ昸ㄴ㐸㠰攱戵㐶摢搴㐷〹ㄱ㑢攴㈴㙤㔵㡦慣ㄹ扦っ㈲搶愷〲㥦〱㌵㤰㜶㑦挰㔲戳㘳㤵㐱搴㐱慡㔰搱挶攱攵愶ㄱ戲搷㔸㠲㜶㈲㘰扦扦ㄵ愶搶ㅡ愳㈴㜳㙥换㈶挶㑤ㄵ挹ㄴ㈱㜴㐱晢㔷㤰ㄵ㥣㉣㘸㝦愲敥㌹㜰㘳㌸㉦ㄴ㤲㥦㠶戰㉦㈴ㄸ搷㜳㌵挰㠷㜶㡥㡡㍥㠳愴晣㉣㠸搸〰㐲㜸愰㕣㠵㝥㠱戳捦㈶㘴戹㝢昹戴捦㠱㥣挸㙡㈹ㄸ搳攲㡡㈹㙦〷ㄱ愳㈰㕣㠸㙡㡥昹㜹愴㡦敤㤸㕢㔸〳㝦昲づ㈷挱㡣㘰㈴捣ㅤ㡡挷摡晦㑥挱㐳ㄴ搸摡㕣攰ぢㄴ戸㤳〲摢㐰㘸㜱敤㍦㐰捥㜵㌵㔹昷㈴搰昳㘰扡㠹㔲敦㐶㍤㈸㜵㈷愸摢ㄳ㡦㔲扦〸戶晣ㄲ㐸㠰㐷搵〵ㄶ㕦㘰㜹㑦㐰㠳㠰㔲戳㜶ㄷ㜳㔵慣㡢散搴挶㕣ㄵㄶ敥戰㐰㤰㔴㤱㠷㌳搵㝡改愹搴㔳㠳㘷攷捥㉤慡挳㙢攷捣㉤昷〲戸搵㑤㡡㙤㘸攷㐱㜴挷ㄲ㔲㄰慦㐹ㅦ㑦㈵捣㈷散㌳愸〳晢挴昹昳挷㙤㍣㝡攷搴晦〳㄰愲昶㘵搴㙦搹㍤㍥攲㤳昷㈰〵愷ㄶ㤸㠱昲㉢㐸ㄲ㕡㌰㤸戱戰㥢㜸㐲㔹〴攵㈱愲㐴㥢搷改挴㑡㐷㡢ㄵ慣戱㈱㈷㠷ㅤ㜴㠹㤳摣㍥㔵慤㉢搱愷㤷㍢㈵㠳昹晣昶㈲㈰㔰㔶㉦ㅢ愷挸愶㠹戱搹昸㑥敤㝦㡢㠴攳㘸㠴㤷㘷慢挳〱敢㕥㜰愸㙢挶㡣㑥㈴ㄲ搸〵昹㑥慡ㅢ昳捦㡥㐲〷㤹摢㙡敡㐵㘵㠵昱慡㌱㘲ㅥ㔰㘷愳ㅤ㈶づ㌶㜸㝤㈹㙦㉥㔷ㄵ㙡㔹戵㐱㐸㙢㌰㔳〱愸慥ㄲ㉤㌹㈹㌵搹愵戵搳捣敢㝣戸つ㜰攳愴㜶㘴慢㠸㝢搷ㅡ攰㠳敢㔳挷㐲搰㐸慢㘳㈵愱散愴㉤攰扣昵㠳攰㍣㕡愴㔵戱昶㕢敡㍡㌲㈰摥㝦㌳慦㑦っ昸摣㠴扤㘱〵ㄸぢ㕣〰愳㘳扤昵㠶㙤㌹㤳㤶扢㑦ㄳ散㔵㑥㉤㘰ㅤ㉥㡦㐰扥㤳㠷慥㜲ㄵ㙦㜷昰㕤愲㉥㑥㥤㍣㤰㑥㌵〷捣㥡㥦㔹㘲㡤ㄶ戳昹㈹挳㔴㠰搷㕤户ㄵ敥㍤㈵散愵摥挸戴㙤戵㠰㕥ㅣ愵㡣攲戵㑣昷㘹晦攲て挳昲㍥愸㔵挱㑦戴ㄱ㤲昷㈳挷㜹挷〸敤〹挷挸〹㜷㤶捤㍥攱㔱㉦〴㘲㘹㥢挳攲㥡挶㄰㘷㉤捣慥㘶㥣㐷㙣慣㌴㔶攲挹搹挳摡㥣戳㔹愷㠴㥤㌰㑥㝢攱搳㌴挰晥㐵捥㄰㌶㠲㔵㑦晤昸㡥㍡㠱戸愳〳搴㍦搱㥣㡥〲㠵收㔴挸㤱㥢㤰㐲㘸㝥挲㌴㐷㈴㠳㤴㐲㙤㕦㐳㐲㘴㐱㙣搴收㤳㕦㐶㕡㝥ㅤ攴搸愸捤㠴ㄴ摡昶挹晦㜴ㄲ捣㠸㍤㈰㉥㔶㐲ㄲ㌷㙣〱㤵て㤰㝣〳㐴㑣㠲㌴ㄱ㜸㤰〲て㠱〴昶㠲㌴㉥㌴昳〶㡢搹㜸愰㐰愸ㅤ㉣昰挸㠱㘹慡攱捤〴〴挳㜱㌴搰摡㠳㌹㌶晢㑤㤰㙦㍣昰挰㍡晣昸㐴〱挴扤㝦〰㘹〷㈱㝦ぢ㐹昹㙤ちㅣ〰㘹㐴挸っ㤵摡〸昹㘱愴㑥〸㈱㌳挰慡㜴晤〸ㄲ㠲㤱搶㍡㠴晣ㅤ㌰㡥慤㙢㐶㘴㤵慥ㅦ㜵ㄲ㑡搷っ换扡㐳昱㈰攴敦㠲㉤扦㐷㐱㠶㙣㥢〸㍣㐶㠱挷㈹㐰攷㔱〸昹晢㐸㥣搵ㄴ㈱㍢㙦敡㌵㐱挷㍦㐴ㅤ愰攳户㠲扡㌷昱愰攳ㅦ㠱㉤て㠳㠸㜷㠰搴ㄴ慡晤ㄸ戹㘶昱㌳㜱〳ち㙣ㅤ㍦㠱搴〹改昸㥤愸愰㜴晣㈴ㄲ攲㕤㈰㜵㍡晥㈹ㄸ挷搶昱㡤慣㡢㍦昹㤴㤳㔰㍡扥〹ㄹ㜷㜴ㅥㅤ㍦㑤挱㥦㔱昰㍤捤〵晥㥢〲捦㔰㠰㠱㘲愵攳㘷㤱㌸扢愹㡥摤昷ㄱ㥢㈸昹攷愸〴㈵㌳㝡散㜶挳愳攴㈳㘰换攷㐱挴㐷㐸㤸㍢敡㈴搴捣昸㌸㌲㡤攷摤㌹戱〸㌵㉣㡢㔱㠹昱敡㑣ㅥ㤱㈰㈶㜹晥戵㔳㥣㔶挰㥢攰攱㔴㕥㉡㘳慢㘹㙤㝣㥥㔹慢摢㡢晢戵慦㘸㜸㙤㑤㔵㘳挹㐷昱ㄷ攸㐲搰㝡摥晡ㅣ挱散㍢㉣慣挳㑢晢ㅦ㤰ㄵ㕢㜳㔹扣散㔱戲慡摤攳㠸㜴㜶昳㌵㐰ぢ㝢捤㘰愰ㄳ㉤㌶扤㈷〷搶㕡攴㡢攵〷昸㕡㑣㘸㕦戱㜴戰愸㝡ㄳ愸昰㙤㐸愵慦戶㌶摥㠶㍢㤰扡㕥〳㉤㠶㙦㐵㤲㤵攵㉦㐱㍡㕢挲㥦挰て昵愹晤ち攴晣攱愱攱㥤ㄳ㠶㘵㘴㔲㠹㤸㤹㐹愶㈳㠹㙣愶扦㍦㥤戶㔲戱晥㔸扡㍦㘹愴ㄲㄱ㕤晢㜵㑤㌴㤳㡤㠲㘷㈶㤳搱晥晥㐴㕦搲㐸昷㈵㈳挹㜸㉣慤㕢㘶㑡㡦昷愵戴摦搴㐴愳愸㥦㡡㔹改晥㔸㌲㤵㐸㕢〹㍤㤳戴慣慣㘹㈵㔲扡㥥㑤昷愵挳户㐱㤴㍤㤱㉦㤲晣㤶攴㜷㈰攱㑦㠲㈸晥敦挹㝡㠹攴㘵昲ㄹ昵㔰㝣㑡捤㔶ち㝣ㅡ搹攳㡤㐸㔰ㄳ㈲㈳戲挲㄰㘶㙢㕢摢㥣愳搴㥣㐸㐶敤ㄵ㉢㑤愳㕥〳慦晣敦㉢慦㌴㥥扦㥡㔷慡户㍦㉢㥦㡥㍦改〷㕦戶㠰㠴挲㡣㘴戰㐳ㅡ㈱捦㤲攱愱〹㑦㐰㔶ぢ㠰搷〱㥥㠲〵㍢昱㕡㈵㜶㔹㍣㔳〱愷晥戳〳慤つ散㘵㘰攳愵㈱敦扢㐹攱捦㍡慤捦扥㠵㉦㐳㄰戵㥦挴摤㡥㐲㘴㝣戲〳㤴〹㉡㔶㌰挴挱㘹㈶㝥㠱㔱搲戹㤱昶㐹㝡㉣㥤㔳扣〰㉥ㅤ戴摥挱敥㐰愱㜲戰㌰摡㠱㠳㌱愸挱搶戴愵挸摢づ㤶攸㡢㔹㐶㉡㥢㑡㘷捤㌸㕣愱㍦㙤㐴㈳㠶㤱㠹㕡㘶㌴㤱㑡ㄸ㔱㙤㔹㑤㌴㤳㐹昴愵㘳〹㌸㔹㍣㤱戰㘲搹㜴戴㍦㥤㑣㘷愳㈹㉢ㅥ㌵捤㙣㑡㕢㕥ㄳ㑤愷㌲昱㐸愶扦㉦ㄹ敦㡢㈷㔲㔱愳㍦ㄶ㌳㤳戱㜴㉣ㄲ㑤昴㤹㐶愶㉦㝣挸改㠹㕣㠱㍡㜲㈵挹㘹㈰攱㉦戸晣㔵㘴㥤㑥㜲〶昹㜷扡晣㥡愸慡㈹敥〶㥦㑥㈶㥥㠴〲攸〰捡㤰攷戰摥戹㈰愱㌰愳㈷㑡〵㌴愴愴攵㈴㡤㈵㘹㥡昰㤷摣挲ㄵ㐸愸㡦ち攴㙢㔹㌸㠴㙣攰ㅥ㤰㐶㜷昲㠴扡㍤挷㜹㘰〰㕦搸ㄳ㘳㔱㡥戹搴扡㜸㑡捦攳攳㤳敤〰昹㔵戲㑥〵㘸搸㙡ㅦ戵㡥㌹㈷搵㄰㉥扢㠲敥搴愸㠳晡㈹攵㡣㑤扤敡戸㌸愰ㄹち㝣ㄷ㜶㍢扥扢挰㌸㥥㠵㥢扤愳㍢㠷攴㐵㈸㈰㈸㘵〸㠴㌲㜲つ㈸ㄳ敡敦㕥㤷摢挳慣㜳〵敥㐳攲昸㑦㌱慣戹ㅣ㡢扡昳ㄱㅡ㥦っ昴攴㜱愰㍢㡥〷㌱㙢㔱㔷摣㡦晡㙣㐳㝡晢㈰ㄴ㌰㈶户㤷㌲㐸愸戹晥㜵㈴搴㕣晦ㄶㄴ攳捥㜵㉤㠲昲㜹㜷㈷昱㄰㐴攷㉥〰挴捣捡晢㘳愸㡣〵㠰昸㤸㔷㤸ㄸ㤹㔷昸㐱晢搷ㄷ㝥挸㐹㜴ㄱ挶㔲戳摣晦㑦敡ㄵ㈶昸攵〰㘵晤㕣っ㝦摢攵㥦挹挲戳㐸晡愹㡦㐷㤰愲㔲㘴㥡㌹㈴㤴㜶扥㠳㠴搲捥晤ㅥ敤捣慥㠴昷㌵㔵〴〱慤㔲挴㍡戴〳㐵㝣搷㘹㑤晢ぢ攴㥤㤵㔰挷敥ㅡ㠹㈷戰敥愵ㄳ昱㔸㌲㤳攸搷搳搱慣搹ㄷ敤户晡戰㤹㙡〳㌵㔱㍤慤昷㘵攳㘹㌳㤳㑥挵ㄲ愹㡣愱㈷愳㤹慣㥥㡤㥡搱愴㥥㡣㥢㈹㙤㝤㑤㌴〵扥㤵㡣㐶㈲搸挱ㄳ愶ㄱ㑤㕢㝤摣㝤愳㐶㈲㘵愵㤳㤱㐴㤸〸㕡㈹㘵㄰㜵攴㄰挹㌰㐸昸㌱㤷㍦㐲搶〶㤲㡤攴ㄳ㔰㌷㤱ㄷ㠴挹㙡㈵扣〳ち愸慤㠴㕢㔸㙦っ㈴ㄴ㈶㔲㥥㜷㈵㍣散ㄶ㥥㠷㠴晡㥡㐶㡥戳㉡㔷㐲昱㈴〹昹扢㐱㤹㔰㜶㈰摣㔵㜶戸慤愹ㅤ㙥㙤㙡㠷愷㔰㐹㜵攲㡤㘸〷㜶㜸摡㘹㑤晢㉢攴㙤㍢㐴晡ㄲㄱ㈳㤶挸攸挹㠴㤱㠸㔸晤㝡㈶ㄱ㠳㈱㘲㜱㤸㐳㡦敡㈹敤戲㥡㘸扣ㅦ㈲搱㠸搹㤷㡤㐴ㄲ㔱㈳㤶㑥㈵攲晤昱㜴㐲㡦㕡昸㔴搳搴戵换㙢愲搹㙣戶摦捡挶慣㈸㜶㥦㐴扦ㄱ搷愳〹〳搵晢捣㜸搴捡愴攲㘶㤸㈸㕢改昵ち搴㤱㔷㤲㑣㠰㠴㠹戰ㄵ晦㉡戲㜴㤲っ昹捦戸㝣㈵㑦㔱㔵㐹㄰㐹㉢㍢扣摦㙢㠷㍤㉣㥦〴〹㠵㡦㐰㘰㕥㍢㍣敦ㄶ㕥㠸㠴晡慥㐸㤶㔸㤵㜶〸ㄳ㜳慢㥡㔷㠳搵搹ㄲ㈰㙣㝣摤晣〱㘷て㘴改㐱㑣愶敥ㄳ㤴つ昸愴㘴挶㡦晡㉤㜸㜸㘶㍦㜲㙡昵晦昹攲摡攲㕥㈱搱ㄴ晦〲㌷㘰搴㝦㐰㍢ㄸ㤸㘷㠱㘷㡢攷戲攵ち昸㠱ㄷ㤱㙡ㅡ昳㘹晣㕣捦晢〵㈶㔷戱㤵㠵搱ち㘰ㅡ摥慦摢㔵ㅡ慣㝤〶扡搴㠵㙦㍤敥㤷ㄱ攷捦㜲摣㤰慡㕢㙤㝢戹㔶て㕦ㅡ〰攵愳愰㠷摦㔱慣㥣捤㜹ㅥ搹㥤㌵换㐵㈴ㅤ昱㍤搳㜰㕢慣攰愹㔵慢扦㘵捥㡢㙡ち㕡㌸ㅦ㝣昲ㄹㅤ㕢挳㔷㍦愳㐶㍢㐶㜰㔶㤳〷㤶㐳戹慡㝡攰ㅦ㐴戹㤰㍣㌲㘸㔳㔰㤳戶㙥昵挶搵搱晥挰㍦挰㄰㡤昱㡤㜹敦㔱慦㜶摥㤱㉥ㅦ㤲〷㔱㈰〸晦愹㝢㈱㜹搸搰㘶散㥢㙣挰㑤挴摦攱㈶扣ㄱ㍤㈹㈴晦㥡搲㍣〱搸搲㍣㙦㘸㙦戲愵㌷㔱晡㉤㡥㌴㝤㌸㈴慦愳㌴捦ㄱ㙣㠰㉣挱昳〴㌳㙡㜹攱戹挲㙤扡㡢挸㥣㤶㙣搸㤳ㄸ㡤㔲搷㝡晢㈷攸晣㠶㥤摦ㄵ敢扢〸攷㔵捤㉢挴㜹㌷づ〶づ㕦搷昸㔶摤愱㜳摥昶散挵㠷ㅥㅣ㜸敥㘲愶扥㌵㄰㔷搷挳〳㠲㠸㝣㈹摡㤵㙣捣昳愲搸㥢搰挳愶㙦捡㕤敢ㄴ㌴扥扥ㅦ㈶㤰㔷昳昶㙤㐸㜴戶〸愲㜱捥㕤㜱つ㙡㜰挲㈸ㅦ晦㝢㜰〵攱戰慤㍤㐲㜴敤敤㈴敢㔶㐳㝢㝤攲〰〴㕤㠵㠴攴昵㤴㈶ㄸ戶愵㠹搲戵㝦戴愵㘱㤹㍥㔱㜶愴㙤㕤扦㤳搲〴搸戶㌴㠱扡昶㙥㕢ㅡ捥搲㈷㡡㡥戴㙤昵㥢㈸㑤〰㕥戳っ㠱㜸捤㌲〴攴㙥㐷扡〸戵ㄷ㘷㤹㜳摤㥡昳㔹〶戱㌴㕣捦つ戸㜱㝡㍢㍡晦挲㠰㈰㐶㙦㘶㤹ㅣ㐶搱搴㌲㤳㑥㐱攳㜷〵㠲戸ㄱ晦晢攴捤愰ㅣ㍣晦挲〴㡦捡㕥敦㐷〲㥢㤴ぢ搹㠴㐲㜲ㄴ慦㜱㈸㑥散愶挴㙦㔱攲㠲㔸㑢㤹㌷㡢摢搶捣晢〱㜰〵㘱捤㙣捦换㙣㑡敤戰㔷捥搷昳㉢㥣㠲挶户㉦挳㘹戴愴㙥晡ㄱ㈴攰㔳挴㌵敡愶㤷㜹㙦晡㌱㜰〵㠱㠵㙤㜷㠲ㅤ敤㔶ㄲ攵㔳㐹㜱㈹㠴㕤㈳㠷攴㙤㤴㈶〲戱愵〷㈸昸㈹㕢ㅡ㕥㤲ㄴ攳㡥戴敤㈵晦㐶㘹㐲ㄵ㕢㝡㍤〵㍦㘳㑢挳〳㤳㘲扢㈳㙤慦つ㥦愳㌴愱㡣㝢㍢㐱㐸㔳昳㈹㐲㥢㥡㑦㙤㐱㘶㜱㍥㐵愴戳攰㙣㜷㝤〹㥡挷㜵㜴挰昶戱愳〳㠲㘸㘷搶㌲㠳㈸戴㉤昳〶㡣愲愹㑦㡤㍡〵㡤慦㠵㠶〹㤲㤴㘵づ㈱〱换扣ㄱ㍦捡㌲㥢㔰愳收づ㜷㠲㉢〸ㅤ㙣敤ㄱ晥㘸㜷㤱㈸换愴挴戰愳㍤戶ㄴ㤲㕦愴昴㤵㌵㘹㈲㈰敤换戶㌴㜴㥤ㄲ〳㡥戴慤敢慦㔰㥡㠸挴㙥㥢㈰㐸扢捦㤶㠶ㅤ㔳攲㜵㡥戴㙤挷晢㈹㑤㜰㔳戳っ㐱㑥捤㌲〴㍢㌵换㄰挶㉣捥㌲挴㍥ぢ㕡挶㕥㜷㥦㜵㉣昲摣慣㘵㠸㝦㥡㔹愶て愳㘸㙡㤹愴㔳㌰攷㝤㔵挲愶㘳扤慦敡昹ㅣ戹ぢ慡て㔸㡣㔰戶㕢㌶㥢㐸㐷㍤ㄳ捦慢昰㕥〷摥㈳㉢攳㠳㘰㝥摦㠵户挷昰㙦㍡㌸昱ㅦ扣㑡挹㘷〵敥㥢㑡㔲攵㔸㔹戳戶㤷昱敡㔲㥢㌵㕡挱㔳㕦㈳㠸てㅡ慢昸㌲愹㜸㉡㠴〶㄰㜰㙤愵晦㘰ㄱ攴㐷挴晥愶戱㑥〶㌱㥢愲ち㠲捤㑡敦慣㍥摣㈷㝦㝥扥㝥戶戸挰㠰昶〰散㌵㕦㠰扥㔵挴㘱㘶晢挴晢㘶摦㉢慡摦㍥扦㑦㍥㠸㍡㜲㤰㔹㈴㐸㐲昲㥢㘴㈵㤰㔱挴ㄷ㈰㤸㙣ㅣㅣ愳捦ㅢ㌹晡㠶慦㜵摢摢㌹㘲昷㙡㈵ㅥ㕡〸㡢㜱㐶戵ㄵ㈶㜴晥〳㌵挱挲㐴摥㉣敥愹㑥搶晥㔱㥡㌶昵敤慦晣㌶ㅡ攱慤昸㈷㠸㤹搸慡㝣搸换㈵㌶㔲摣㐷扣㕣挲〷晡戰昶㕦㈰昳㉢㘶㑤㔳挵㍣㡡㍡つ㡡昹ㅥ㔹戳㡡ㄱ㐴㈰㔴㡥㝢㠹敢㤱㔱摤㜸ㅣ㠹㕡㤷〹㈶ㄴ昷晢㕥敥㑤㉥昷〷ㅥ㙥㤸晢慡㕡っ㝦㠸㠴晣ㄱ挹㘱㤰㤰攰搶慡㔶挵㜳搱㕢慥㡡㥣攲㐱攰㘲㙥愲㙡㤰㑦㈰㐱㜴㡤㝦㝢愳㔲晦ㅤ㡤㕦扣捡ㅤ攲戳戱㌳㘶㙤晦ㄳ搴㤰摣㔴〵晢慡㙣晦ㄴ㔹㥥㈱㝥〰㜹づ㜱搷捤㜷慥㝦㌹㝥挵愰攰昶愹㙥昷㌳㈴收搷改㉡昷㠶㍥慦戳㍤㠳㍡つ㍡㝤㡥㉣捦つ戹〳搷改㤴㥢慣搲摥ㄱ㈴㙡㍡攵㘶慡戸捦㝢戹摣㌴ㄵ昷愸㤷换㝤㐵㜵昹〵㈴收敦昲㤲愶㕤晥〵敡㌴㜴昹㔷㘴㜹扡捣慤愹慥换摣㝤㔴㌷㝥㠳㐴慤换摣㘵ㄴ昷㐵㉦㤷扢㠹攲晥搶挳つ㜰㔶ㅥ昷戲〱搹挵㠶摡㝥㠷扡㠲昳㥤㙤挸摦㍢〹㘶扡㌸敢㤸〸㜲㡥㜶㍤㕣㤷攳㉣慢㤵㠹㐷㤱㔴换挸㑢㘴㜳㤲戰㑣扥散㈴㤸改攲㠴㘰挲㙥㡤ㄳ㘱㌶挷〹㔰换〹㍡扥㜲㜴㍦散㐱㐷㝦㍤慢昹㌵挱挹愰ち㠴㔳戰㑥ㄵ〸㜱搸㉤昰㌹〵㍣攵㐸晡戴愰㠷慢慥昹㤹愳㜳攳㝦㍣戳㘰づ〹昵㐷愷㔴㌲㕣捤〵晤㤱㙣挹㈷㤳慡ㅣ㤹慥㈳づ搷敥㍥㝤㡥㐵㜶㡥扥㔶换〹晡㡢㙡㑤㘳㝤扡ち换㘴㥢户㌵扡〵戹㜶㝤扡挳㙣㡥㙥㔰换〹㘵ㅦ搶敦㈱捦戹挲戴㤳㕡㈴昸て㜶〱㌱㈹扤愳戰㕥㡡晡㔷㔲敤㑡慡㡢ち戹ㄴ㔲晥㘹㤱扤捡戸敡慡ㄷ扢㕡扢捦㙣晤换昵ㅤ㌷ㅦ晥晡ㄳ㌷㍥㜲昹扡愷㕦扡攵㤶㐷㝥㜲攳〳㉦摤㤵㔹昷搵て㝦昸扥㌷㝣昰㠱㈷㤶㔹ㅦ昲摦昱攲搸㠷慥㡤敥扢昶㙡㙢昷㥡㑤搷扥㜱敦挵搱ㅤ㑢㝢㕡㕡摡摡㉥㔸晥戵搳㉦っ扦昹敡㐳攲㥥敦慤㉡攲㤳〰㘷戰ㅤ㐸昰㘲㔴㌴㑣㕤慢㙥㜴㈲㠱捥㉡㉤愳愰扥戳搴戶㤲敡戲愵㤴昶收㐸㔱㡢㑡㙡愹㉤挵昱㉢㤷㌸昲戲敤㉢㐳愸ㄲ挴敢㝤ㅣ戲㉡昸㜹㝤㐱㤸㕤㘳ぢ㥤慤㠲晤㔱㌲捦搵换〸㜶㐱ㄵ㍣摢㔰挰扢慡㠲㘷敡ぢ摡晦て㔷㝥㐳晤</t>
  </si>
  <si>
    <t>Tradicional</t>
  </si>
  <si>
    <t xml:space="preserve">Realizar ventas a través de un esquema móvil que permite llegar a diferentes áreas geográficas. 
</t>
  </si>
  <si>
    <t>Inversión (COP):</t>
  </si>
  <si>
    <t>Año 1</t>
  </si>
  <si>
    <t>Año 2</t>
  </si>
  <si>
    <t>Año 3</t>
  </si>
  <si>
    <t>Año 4</t>
  </si>
  <si>
    <t>Año 5</t>
  </si>
  <si>
    <t>Año 0</t>
  </si>
  <si>
    <t>Total Gastos Operacionales</t>
  </si>
  <si>
    <t>Gastos Operacionales/Ventas Netas</t>
  </si>
  <si>
    <t>Depreciaciones y Amortizaciones</t>
  </si>
  <si>
    <t>Proyección EBIT (COP)</t>
  </si>
  <si>
    <t>Proyección Capital de Trabajo (COP)</t>
  </si>
  <si>
    <t>Proyección Flujo de Caja Libre (COP)</t>
  </si>
  <si>
    <t>Ventas Móviles</t>
  </si>
  <si>
    <t>Leasing Operativo Vehículo</t>
  </si>
  <si>
    <t>Impuestos de Renta</t>
  </si>
  <si>
    <t>Utilidad Neta</t>
  </si>
  <si>
    <t>Margen Neto</t>
  </si>
  <si>
    <t>Evaluación factibilidad financiera de proyectos</t>
  </si>
  <si>
    <t>Instrucciones</t>
  </si>
  <si>
    <t>#Productos vendidos mensualmente</t>
  </si>
  <si>
    <t>Precio producto</t>
  </si>
  <si>
    <t>Costo producto</t>
  </si>
  <si>
    <t>Margen bruto esperado</t>
  </si>
  <si>
    <t>Venta netas</t>
  </si>
  <si>
    <t>Costo de ventas</t>
  </si>
  <si>
    <r>
      <rPr>
        <vertAlign val="superscript"/>
        <sz val="12"/>
        <color theme="1"/>
        <rFont val="Calibri Light"/>
        <family val="2"/>
      </rPr>
      <t>1</t>
    </r>
    <r>
      <rPr>
        <sz val="12"/>
        <color theme="1"/>
        <rFont val="Calibri Light"/>
        <family val="2"/>
      </rPr>
      <t xml:space="preserve">Un "uso" es algo que </t>
    </r>
    <r>
      <rPr>
        <b/>
        <sz val="12"/>
        <color theme="1"/>
        <rFont val="Calibri Light"/>
        <family val="2"/>
      </rPr>
      <t>disminuye</t>
    </r>
    <r>
      <rPr>
        <sz val="12"/>
        <color theme="1"/>
        <rFont val="Calibri Light"/>
        <family val="2"/>
      </rPr>
      <t xml:space="preserve"> el flujo de caja de mi empresa y una "fuente" es algo que </t>
    </r>
    <r>
      <rPr>
        <b/>
        <sz val="12"/>
        <color theme="1"/>
        <rFont val="Calibri Light"/>
        <family val="2"/>
      </rPr>
      <t>aumenta</t>
    </r>
    <r>
      <rPr>
        <sz val="12"/>
        <color theme="1"/>
        <rFont val="Calibri Light"/>
        <family val="2"/>
      </rPr>
      <t xml:space="preserve"> el flujo de caja de mi empresa</t>
    </r>
  </si>
  <si>
    <t>Utilidad bruta</t>
  </si>
  <si>
    <t>Gasto de personal</t>
  </si>
  <si>
    <t>Servicios</t>
  </si>
  <si>
    <t>Publicidad y promoción</t>
  </si>
  <si>
    <t>Honorarios</t>
  </si>
  <si>
    <t>Gastos de viaje</t>
  </si>
  <si>
    <t>Arrendamientos</t>
  </si>
  <si>
    <t>Otros</t>
  </si>
  <si>
    <r>
      <t>MODELOS FINANCIEROS</t>
    </r>
    <r>
      <rPr>
        <b/>
        <sz val="12"/>
        <color rgb="FF2DB5F8"/>
        <rFont val="Calibri Light"/>
        <family val="2"/>
      </rPr>
      <t xml:space="preserve"> KOOL</t>
    </r>
  </si>
  <si>
    <r>
      <rPr>
        <sz val="12"/>
        <color theme="0"/>
        <rFont val="Century Gothic"/>
        <family val="2"/>
      </rPr>
      <t>•</t>
    </r>
    <r>
      <rPr>
        <sz val="12"/>
        <color theme="0"/>
        <rFont val="Calibri Light"/>
        <family val="2"/>
      </rPr>
      <t xml:space="preserve"> El modelo esta construido con la naturaleza de usos y fuentes, así que las cifras negativas serán "usos" y las positivas "fuentes"</t>
    </r>
    <r>
      <rPr>
        <vertAlign val="superscript"/>
        <sz val="12"/>
        <color theme="0"/>
        <rFont val="Calibri Light"/>
        <family val="2"/>
      </rPr>
      <t>1</t>
    </r>
  </si>
  <si>
    <r>
      <rPr>
        <sz val="12"/>
        <color theme="0"/>
        <rFont val="Century Gothic"/>
        <family val="2"/>
      </rPr>
      <t>•</t>
    </r>
    <r>
      <rPr>
        <sz val="12"/>
        <color theme="0"/>
        <rFont val="Calibri Light"/>
        <family val="2"/>
      </rPr>
      <t xml:space="preserve"> Todas las celdas resaltadas en amarillo son </t>
    </r>
    <r>
      <rPr>
        <i/>
        <sz val="12"/>
        <color theme="0"/>
        <rFont val="Calibri Light"/>
        <family val="2"/>
      </rPr>
      <t>drivers</t>
    </r>
    <r>
      <rPr>
        <sz val="12"/>
        <color theme="0"/>
        <rFont val="Calibri Light"/>
        <family val="2"/>
      </rPr>
      <t xml:space="preserve"> del modelo por ende solo estas celdas son las que debes modificar para determinar si tu proyecto es factible financieramente</t>
    </r>
  </si>
  <si>
    <r>
      <rPr>
        <sz val="12"/>
        <color theme="0"/>
        <rFont val="Century Gothic"/>
        <family val="2"/>
      </rPr>
      <t>•</t>
    </r>
    <r>
      <rPr>
        <sz val="12"/>
        <color theme="0"/>
        <rFont val="Calibri Light"/>
        <family val="2"/>
      </rPr>
      <t xml:space="preserve"> Aunque el modelo esta alimentado con cifras en COP, puedes utilizar cualquier moneda, lo importante es que todo lo trabajes en miles, millones, etc. </t>
    </r>
  </si>
  <si>
    <r>
      <rPr>
        <sz val="12"/>
        <color theme="0"/>
        <rFont val="Century Gothic"/>
        <family val="2"/>
      </rPr>
      <t>•</t>
    </r>
    <r>
      <rPr>
        <sz val="12"/>
        <color theme="0"/>
        <rFont val="Calibri Light"/>
        <family val="2"/>
      </rPr>
      <t xml:space="preserve"> Como es la versión 1.0 del </t>
    </r>
    <r>
      <rPr>
        <i/>
        <sz val="12"/>
        <color theme="0"/>
        <rFont val="Calibri Light"/>
        <family val="2"/>
      </rPr>
      <t>template</t>
    </r>
    <r>
      <rPr>
        <sz val="12"/>
        <color theme="0"/>
        <rFont val="Calibri Light"/>
        <family val="2"/>
      </rPr>
      <t>, el modelo esta construido a precios ¡constantes!</t>
    </r>
  </si>
  <si>
    <r>
      <rPr>
        <sz val="12"/>
        <color theme="0"/>
        <rFont val="Century Gothic"/>
        <family val="2"/>
      </rPr>
      <t>•</t>
    </r>
    <r>
      <rPr>
        <sz val="12"/>
        <color theme="0"/>
        <rFont val="Calibri Light"/>
        <family val="2"/>
      </rPr>
      <t xml:space="preserve"> Los gastos operacionales se proyectan anualmente, lo único que se proyecta mensual es el volumen de ventas</t>
    </r>
  </si>
  <si>
    <r>
      <rPr>
        <sz val="12"/>
        <color theme="0"/>
        <rFont val="Century Gothic"/>
        <family val="2"/>
      </rPr>
      <t>•</t>
    </r>
    <r>
      <rPr>
        <sz val="12"/>
        <color theme="0"/>
        <rFont val="Calibri Light"/>
        <family val="2"/>
      </rPr>
      <t xml:space="preserve"> Se deprecia la inversión a 5 años en línea recta pero pueden utilizar la vida útil que requieran</t>
    </r>
  </si>
  <si>
    <r>
      <rPr>
        <sz val="12"/>
        <color theme="0"/>
        <rFont val="Century Gothic"/>
        <family val="2"/>
      </rPr>
      <t>•</t>
    </r>
    <r>
      <rPr>
        <sz val="12"/>
        <color theme="0"/>
        <rFont val="Calibri Light"/>
        <family val="2"/>
      </rPr>
      <t xml:space="preserve"> Los inputs asociados a la inversión en capital de trabajo están atados a la venta y al costo de venta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</si>
</sst>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_);\(&quot;$&quot;\ #,##0\)"/>
    <numFmt numFmtId="166" formatCode="&quot;$&quot;\ #,##0.00_);\(&quot;$&quot;\ #,##0.00\)"/>
    <numFmt numFmtId="167" formatCode="&quot;$&quot;\ #,##0.00_);[Red]\(&quot;$&quot;\ #,##0.00\)"/>
    <numFmt numFmtId="168" formatCode="_(* #,##0.00_);_(* \(#,##0.00\);_(* &quot;-&quot;??_);_(@_)"/>
    <numFmt numFmtId="169" formatCode="0.0%"/>
    <numFmt numFmtId="170" formatCode="#,##0.0_);\(#,##0.0\)"/>
    <numFmt numFmtId="171" formatCode="&quot;$&quot;\ #,##0.0_);\(&quot;$&quot;\ #,##0.0\)"/>
    <numFmt numFmtId="172"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Light"/>
      <family val="2"/>
    </font>
    <font>
      <sz val="11"/>
      <color theme="1"/>
      <name val="Calibri Light"/>
      <family val="2"/>
    </font>
    <font>
      <sz val="10"/>
      <color theme="1"/>
      <name val="Calibri Light"/>
      <family val="2"/>
    </font>
    <font>
      <b/>
      <sz val="10"/>
      <color theme="1"/>
      <name val="Calibri Light"/>
      <family val="2"/>
    </font>
    <font>
      <b/>
      <sz val="10"/>
      <color theme="0"/>
      <name val="Calibri Light"/>
      <family val="2"/>
    </font>
    <font>
      <sz val="10"/>
      <color rgb="FF0070C0"/>
      <name val="Calibri Light"/>
      <family val="2"/>
    </font>
    <font>
      <b/>
      <sz val="10"/>
      <color rgb="FF002060"/>
      <name val="Calibri Light"/>
      <family val="2"/>
    </font>
    <font>
      <i/>
      <sz val="10"/>
      <color theme="1"/>
      <name val="Calibri Light"/>
      <family val="2"/>
    </font>
    <font>
      <sz val="10"/>
      <color theme="0"/>
      <name val="Calibri Light"/>
      <family val="2"/>
    </font>
    <font>
      <b/>
      <sz val="12"/>
      <color rgb="FF2DB5F8"/>
      <name val="Calibri Light"/>
      <family val="2"/>
    </font>
    <font>
      <sz val="12"/>
      <color theme="1"/>
      <name val="Calibri Light"/>
      <family val="2"/>
    </font>
    <font>
      <vertAlign val="superscript"/>
      <sz val="12"/>
      <color theme="1"/>
      <name val="Calibri Light"/>
      <family val="2"/>
    </font>
    <font>
      <b/>
      <sz val="11"/>
      <color theme="1"/>
      <name val="Calibri Light"/>
      <family val="2"/>
    </font>
    <font>
      <b/>
      <sz val="12"/>
      <color theme="0"/>
      <name val="Calibri Light"/>
      <family val="2"/>
    </font>
    <font>
      <sz val="12"/>
      <color theme="0"/>
      <name val="Calibri Light"/>
      <family val="2"/>
    </font>
    <font>
      <sz val="12"/>
      <color theme="0"/>
      <name val="Century Gothic"/>
      <family val="2"/>
    </font>
    <font>
      <i/>
      <sz val="12"/>
      <color theme="0"/>
      <name val="Calibri Light"/>
      <family val="2"/>
    </font>
    <font>
      <vertAlign val="superscript"/>
      <sz val="12"/>
      <color theme="0"/>
      <name val="Calibri Light"/>
      <family val="2"/>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2DB5F8"/>
        <bgColor indexed="64"/>
      </patternFill>
    </fill>
    <fill>
      <patternFill patternType="solid">
        <fgColor rgb="FF346E93"/>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theme="0" tint="-0.14996795556505021"/>
      </top>
      <bottom style="thin">
        <color theme="0" tint="-0.14996795556505021"/>
      </bottom>
      <diagonal/>
    </border>
    <border>
      <left/>
      <right style="medium">
        <color indexed="64"/>
      </right>
      <top/>
      <bottom/>
      <diagonal/>
    </border>
    <border>
      <left/>
      <right/>
      <top style="thin">
        <color indexed="64"/>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3743705557422"/>
      </right>
      <top style="thin">
        <color theme="0" tint="-0.14993743705557422"/>
      </top>
      <bottom style="thin">
        <color theme="0" tint="-0.14996795556505021"/>
      </bottom>
      <diagonal/>
    </border>
    <border>
      <left style="thin">
        <color theme="0" tint="-0.14993743705557422"/>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s>
  <cellStyleXfs count="3">
    <xf numFmtId="0" fontId="0" fillId="0" borderId="0"/>
    <xf numFmtId="9" fontId="1" fillId="0" borderId="0" applyFont="0" applyFill="0" applyBorder="0" applyAlignment="0" applyProtection="0"/>
    <xf numFmtId="168" fontId="1" fillId="0" borderId="0" applyFont="0" applyFill="0" applyBorder="0" applyAlignment="0" applyProtection="0"/>
  </cellStyleXfs>
  <cellXfs count="75">
    <xf numFmtId="0" fontId="0" fillId="0" borderId="0" xfId="0"/>
    <xf numFmtId="0" fontId="2" fillId="0" borderId="0" xfId="0" applyFont="1"/>
    <xf numFmtId="0" fontId="0" fillId="0" borderId="0" xfId="0" quotePrefix="1"/>
    <xf numFmtId="0" fontId="4" fillId="0" borderId="0" xfId="0" applyFont="1" applyProtection="1"/>
    <xf numFmtId="0" fontId="5" fillId="0" borderId="0" xfId="0" applyFont="1" applyProtection="1"/>
    <xf numFmtId="0" fontId="6" fillId="0" borderId="0" xfId="0" applyFont="1" applyProtection="1"/>
    <xf numFmtId="0" fontId="0" fillId="0" borderId="0" xfId="0" applyProtection="1"/>
    <xf numFmtId="0" fontId="7" fillId="0" borderId="0" xfId="0" applyFont="1" applyProtection="1"/>
    <xf numFmtId="0" fontId="5" fillId="0" borderId="1" xfId="0" applyFont="1" applyBorder="1" applyProtection="1"/>
    <xf numFmtId="0" fontId="6" fillId="0" borderId="2" xfId="0" applyFont="1" applyBorder="1" applyProtection="1"/>
    <xf numFmtId="0" fontId="0" fillId="0" borderId="3" xfId="0" applyBorder="1" applyProtection="1"/>
    <xf numFmtId="0" fontId="5" fillId="0" borderId="4" xfId="0" applyFont="1" applyBorder="1" applyProtection="1"/>
    <xf numFmtId="0" fontId="0" fillId="0" borderId="6" xfId="0" applyBorder="1" applyProtection="1"/>
    <xf numFmtId="0" fontId="8" fillId="5" borderId="0" xfId="0" applyFont="1" applyFill="1" applyProtection="1"/>
    <xf numFmtId="0" fontId="5" fillId="5" borderId="0" xfId="0" applyFont="1" applyFill="1" applyProtection="1"/>
    <xf numFmtId="164" fontId="9" fillId="3" borderId="12" xfId="0" applyNumberFormat="1" applyFont="1" applyFill="1" applyBorder="1" applyProtection="1"/>
    <xf numFmtId="171" fontId="6" fillId="0" borderId="0" xfId="0" applyNumberFormat="1" applyFont="1" applyProtection="1"/>
    <xf numFmtId="0" fontId="8" fillId="6" borderId="0" xfId="0" applyFont="1" applyFill="1" applyProtection="1"/>
    <xf numFmtId="0" fontId="8" fillId="6" borderId="0" xfId="0" applyFont="1" applyFill="1" applyAlignment="1" applyProtection="1">
      <alignment horizontal="center"/>
    </xf>
    <xf numFmtId="0" fontId="5" fillId="0" borderId="0" xfId="0" applyFont="1" applyFill="1" applyBorder="1" applyProtection="1"/>
    <xf numFmtId="166" fontId="5" fillId="0" borderId="0" xfId="0" applyNumberFormat="1" applyFont="1" applyProtection="1"/>
    <xf numFmtId="164" fontId="6" fillId="0" borderId="14" xfId="0" applyNumberFormat="1" applyFont="1" applyBorder="1" applyProtection="1"/>
    <xf numFmtId="168" fontId="5" fillId="0" borderId="0" xfId="2" applyFont="1" applyProtection="1"/>
    <xf numFmtId="164" fontId="6" fillId="0" borderId="0" xfId="0" applyNumberFormat="1" applyFont="1" applyProtection="1"/>
    <xf numFmtId="0" fontId="6" fillId="2" borderId="7" xfId="0" applyFont="1" applyFill="1" applyBorder="1" applyProtection="1"/>
    <xf numFmtId="164" fontId="6" fillId="2" borderId="7" xfId="0" applyNumberFormat="1" applyFont="1" applyFill="1" applyBorder="1" applyProtection="1"/>
    <xf numFmtId="0" fontId="11" fillId="0" borderId="0" xfId="0" applyFont="1" applyProtection="1"/>
    <xf numFmtId="169" fontId="11" fillId="0" borderId="0" xfId="1" applyNumberFormat="1" applyFont="1" applyBorder="1" applyProtection="1"/>
    <xf numFmtId="0" fontId="6" fillId="0" borderId="0" xfId="0" applyFont="1" applyAlignment="1" applyProtection="1">
      <alignment horizontal="left" indent="1"/>
    </xf>
    <xf numFmtId="169" fontId="6" fillId="0" borderId="0" xfId="1" applyNumberFormat="1" applyFont="1" applyBorder="1" applyProtection="1"/>
    <xf numFmtId="0" fontId="6" fillId="0" borderId="8" xfId="0" applyFont="1" applyBorder="1" applyAlignment="1" applyProtection="1">
      <alignment horizontal="left" indent="1"/>
    </xf>
    <xf numFmtId="0" fontId="5" fillId="0" borderId="8" xfId="0" applyFont="1" applyBorder="1" applyProtection="1"/>
    <xf numFmtId="164" fontId="6" fillId="0" borderId="8" xfId="0" applyNumberFormat="1" applyFont="1" applyBorder="1" applyProtection="1"/>
    <xf numFmtId="171" fontId="5" fillId="0" borderId="0" xfId="0" applyNumberFormat="1" applyFont="1" applyProtection="1"/>
    <xf numFmtId="167" fontId="5" fillId="0" borderId="0" xfId="0" applyNumberFormat="1" applyFont="1" applyProtection="1"/>
    <xf numFmtId="0" fontId="10" fillId="4" borderId="0" xfId="0" applyFont="1" applyFill="1" applyProtection="1"/>
    <xf numFmtId="0" fontId="7" fillId="0" borderId="0" xfId="0" applyFont="1" applyAlignment="1" applyProtection="1">
      <alignment horizontal="center"/>
    </xf>
    <xf numFmtId="0" fontId="7" fillId="0" borderId="0" xfId="0" applyFont="1" applyAlignment="1" applyProtection="1">
      <alignment horizontal="left"/>
    </xf>
    <xf numFmtId="164" fontId="7" fillId="0" borderId="0" xfId="0" applyNumberFormat="1" applyFont="1" applyProtection="1"/>
    <xf numFmtId="0" fontId="6" fillId="0" borderId="0" xfId="0" applyFont="1" applyAlignment="1" applyProtection="1">
      <alignment horizontal="center"/>
    </xf>
    <xf numFmtId="169" fontId="7" fillId="0" borderId="0" xfId="0" applyNumberFormat="1" applyFont="1" applyProtection="1"/>
    <xf numFmtId="169" fontId="6" fillId="0" borderId="0" xfId="0" applyNumberFormat="1" applyFont="1" applyAlignment="1" applyProtection="1">
      <alignment horizontal="center"/>
    </xf>
    <xf numFmtId="0" fontId="16" fillId="0" borderId="0" xfId="0" applyFont="1" applyProtection="1"/>
    <xf numFmtId="170" fontId="7" fillId="0" borderId="0" xfId="0" applyNumberFormat="1" applyFont="1" applyProtection="1"/>
    <xf numFmtId="0" fontId="12" fillId="0" borderId="0" xfId="0" applyFont="1" applyAlignment="1" applyProtection="1">
      <alignment horizontal="center"/>
    </xf>
    <xf numFmtId="0" fontId="0" fillId="0" borderId="9" xfId="0" applyBorder="1" applyProtection="1"/>
    <xf numFmtId="0" fontId="0" fillId="0" borderId="10" xfId="0" applyBorder="1" applyProtection="1"/>
    <xf numFmtId="0" fontId="0" fillId="0" borderId="11" xfId="0" applyBorder="1" applyProtection="1"/>
    <xf numFmtId="164" fontId="3" fillId="0" borderId="0" xfId="0" applyNumberFormat="1" applyFont="1" applyProtection="1"/>
    <xf numFmtId="0" fontId="3" fillId="0" borderId="0" xfId="0" applyFont="1" applyProtection="1"/>
    <xf numFmtId="9" fontId="3" fillId="0" borderId="0" xfId="0" applyNumberFormat="1" applyFont="1" applyProtection="1"/>
    <xf numFmtId="172" fontId="3" fillId="0" borderId="0" xfId="2" applyNumberFormat="1" applyFont="1" applyProtection="1"/>
    <xf numFmtId="10" fontId="3" fillId="0" borderId="0" xfId="0" applyNumberFormat="1" applyFont="1" applyProtection="1"/>
    <xf numFmtId="10" fontId="0" fillId="0" borderId="0" xfId="0" applyNumberFormat="1" applyProtection="1"/>
    <xf numFmtId="0" fontId="6" fillId="3" borderId="17" xfId="0" applyFont="1" applyFill="1" applyBorder="1" applyProtection="1">
      <protection locked="0"/>
    </xf>
    <xf numFmtId="0" fontId="6" fillId="3" borderId="18" xfId="0" applyFont="1" applyFill="1" applyBorder="1" applyProtection="1">
      <protection locked="0"/>
    </xf>
    <xf numFmtId="0" fontId="6" fillId="3" borderId="19" xfId="0" applyFont="1" applyFill="1" applyBorder="1" applyProtection="1">
      <protection locked="0"/>
    </xf>
    <xf numFmtId="0" fontId="6" fillId="3" borderId="20" xfId="0" applyFont="1" applyFill="1" applyBorder="1" applyProtection="1">
      <protection locked="0"/>
    </xf>
    <xf numFmtId="0" fontId="6" fillId="3" borderId="5" xfId="0" applyFont="1" applyFill="1" applyBorder="1" applyProtection="1">
      <protection locked="0"/>
    </xf>
    <xf numFmtId="0" fontId="6" fillId="3" borderId="21" xfId="0" applyFont="1" applyFill="1" applyBorder="1" applyProtection="1">
      <protection locked="0"/>
    </xf>
    <xf numFmtId="0" fontId="6" fillId="3" borderId="22" xfId="0" applyFont="1" applyFill="1" applyBorder="1" applyProtection="1">
      <protection locked="0"/>
    </xf>
    <xf numFmtId="0" fontId="6" fillId="3" borderId="23" xfId="0" applyFont="1" applyFill="1" applyBorder="1" applyProtection="1">
      <protection locked="0"/>
    </xf>
    <xf numFmtId="0" fontId="6" fillId="3" borderId="24" xfId="0" applyFont="1" applyFill="1" applyBorder="1" applyProtection="1">
      <protection locked="0"/>
    </xf>
    <xf numFmtId="164" fontId="9" fillId="3" borderId="12" xfId="0" applyNumberFormat="1" applyFont="1" applyFill="1" applyBorder="1" applyProtection="1">
      <protection locked="0"/>
    </xf>
    <xf numFmtId="9" fontId="9" fillId="3" borderId="12" xfId="0" applyNumberFormat="1" applyFont="1" applyFill="1" applyBorder="1" applyProtection="1">
      <protection locked="0"/>
    </xf>
    <xf numFmtId="0" fontId="9" fillId="3" borderId="12" xfId="0" applyFont="1" applyFill="1" applyBorder="1" applyProtection="1">
      <protection locked="0"/>
    </xf>
    <xf numFmtId="172" fontId="9" fillId="3" borderId="15" xfId="0" applyNumberFormat="1" applyFont="1" applyFill="1" applyBorder="1" applyProtection="1">
      <protection locked="0"/>
    </xf>
    <xf numFmtId="172" fontId="9" fillId="3" borderId="16" xfId="0" applyNumberFormat="1" applyFont="1" applyFill="1" applyBorder="1" applyProtection="1">
      <protection locked="0"/>
    </xf>
    <xf numFmtId="172" fontId="9" fillId="3" borderId="12" xfId="0" applyNumberFormat="1" applyFont="1" applyFill="1" applyBorder="1" applyProtection="1">
      <protection locked="0"/>
    </xf>
    <xf numFmtId="169" fontId="9" fillId="3" borderId="12" xfId="0" applyNumberFormat="1" applyFont="1" applyFill="1" applyBorder="1" applyProtection="1">
      <protection locked="0"/>
    </xf>
    <xf numFmtId="164" fontId="9" fillId="3" borderId="13" xfId="0" applyNumberFormat="1" applyFont="1" applyFill="1" applyBorder="1" applyProtection="1">
      <protection locked="0"/>
    </xf>
    <xf numFmtId="0" fontId="17" fillId="5" borderId="0" xfId="0" applyFont="1" applyFill="1" applyProtection="1"/>
    <xf numFmtId="0" fontId="3" fillId="5" borderId="0" xfId="0" applyFont="1" applyFill="1" applyProtection="1"/>
    <xf numFmtId="0" fontId="18" fillId="5" borderId="0" xfId="0" applyFont="1" applyFill="1" applyProtection="1"/>
    <xf numFmtId="0" fontId="14" fillId="0" borderId="0" xfId="0" applyFont="1" applyProtection="1"/>
  </cellXfs>
  <cellStyles count="3">
    <cellStyle name="Millares" xfId="2" builtinId="3"/>
    <cellStyle name="Normal" xfId="0" builtinId="0"/>
    <cellStyle name="Porcentaje" xfId="1" builtinId="5"/>
  </cellStyles>
  <dxfs count="0"/>
  <tableStyles count="0" defaultTableStyle="TableStyleMedium2" defaultPivotStyle="PivotStyleLight16"/>
  <colors>
    <mruColors>
      <color rgb="FF2DB5F8"/>
      <color rgb="FF346E93"/>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9525</xdr:colOff>
      <xdr:row>0</xdr:row>
      <xdr:rowOff>177800</xdr:rowOff>
    </xdr:from>
    <xdr:to>
      <xdr:col>14</xdr:col>
      <xdr:colOff>827164</xdr:colOff>
      <xdr:row>3</xdr:row>
      <xdr:rowOff>20041</xdr:rowOff>
    </xdr:to>
    <xdr:pic>
      <xdr:nvPicPr>
        <xdr:cNvPr id="2" name="Imagen 1">
          <a:extLst>
            <a:ext uri="{FF2B5EF4-FFF2-40B4-BE49-F238E27FC236}">
              <a16:creationId xmlns:a16="http://schemas.microsoft.com/office/drawing/2014/main" id="{A533D170-BD7E-4006-970D-BAFFBE9C34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9325" y="177800"/>
          <a:ext cx="2341639" cy="420091"/>
        </a:xfrm>
        <a:prstGeom prst="rect">
          <a:avLst/>
        </a:prstGeom>
      </xdr:spPr>
    </xdr:pic>
    <xdr:clientData/>
  </xdr:twoCellAnchor>
  <xdr:twoCellAnchor editAs="oneCell">
    <xdr:from>
      <xdr:col>0</xdr:col>
      <xdr:colOff>19050</xdr:colOff>
      <xdr:row>16</xdr:row>
      <xdr:rowOff>38100</xdr:rowOff>
    </xdr:from>
    <xdr:to>
      <xdr:col>3</xdr:col>
      <xdr:colOff>93780</xdr:colOff>
      <xdr:row>20</xdr:row>
      <xdr:rowOff>151433</xdr:rowOff>
    </xdr:to>
    <xdr:pic>
      <xdr:nvPicPr>
        <xdr:cNvPr id="3" name="Picture 4">
          <a:extLst>
            <a:ext uri="{FF2B5EF4-FFF2-40B4-BE49-F238E27FC236}">
              <a16:creationId xmlns:a16="http://schemas.microsoft.com/office/drawing/2014/main" id="{75B74D4A-E83C-4FB3-84D4-E8E1BF9FE59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1104" t="-1" r="41699" b="3303"/>
        <a:stretch/>
      </xdr:blipFill>
      <xdr:spPr bwMode="auto">
        <a:xfrm>
          <a:off x="19050" y="3213100"/>
          <a:ext cx="1776530" cy="84993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704849</xdr:colOff>
      <xdr:row>0</xdr:row>
      <xdr:rowOff>0</xdr:rowOff>
    </xdr:from>
    <xdr:to>
      <xdr:col>11</xdr:col>
      <xdr:colOff>90563</xdr:colOff>
      <xdr:row>2</xdr:row>
      <xdr:rowOff>7693</xdr:rowOff>
    </xdr:to>
    <xdr:pic>
      <xdr:nvPicPr>
        <xdr:cNvPr id="5" name="Imagen 4">
          <a:extLst>
            <a:ext uri="{FF2B5EF4-FFF2-40B4-BE49-F238E27FC236}">
              <a16:creationId xmlns:a16="http://schemas.microsoft.com/office/drawing/2014/main" id="{7C2B9DEC-6D8F-4B7D-961A-149DEC82FD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499" y="0"/>
          <a:ext cx="2338464" cy="401393"/>
        </a:xfrm>
        <a:prstGeom prst="rect">
          <a:avLst/>
        </a:prstGeom>
      </xdr:spPr>
    </xdr:pic>
    <xdr:clientData/>
  </xdr:twoCellAnchor>
  <xdr:twoCellAnchor>
    <xdr:from>
      <xdr:col>5</xdr:col>
      <xdr:colOff>1058333</xdr:colOff>
      <xdr:row>64</xdr:row>
      <xdr:rowOff>69850</xdr:rowOff>
    </xdr:from>
    <xdr:to>
      <xdr:col>9</xdr:col>
      <xdr:colOff>330200</xdr:colOff>
      <xdr:row>70</xdr:row>
      <xdr:rowOff>67733</xdr:rowOff>
    </xdr:to>
    <xdr:sp macro="" textlink="">
      <xdr:nvSpPr>
        <xdr:cNvPr id="6" name="Rectángulo 5">
          <a:extLst>
            <a:ext uri="{FF2B5EF4-FFF2-40B4-BE49-F238E27FC236}">
              <a16:creationId xmlns:a16="http://schemas.microsoft.com/office/drawing/2014/main" id="{8681A6E9-5FD1-9317-4277-6FFF625536D9}"/>
            </a:ext>
          </a:extLst>
        </xdr:cNvPr>
        <xdr:cNvSpPr/>
      </xdr:nvSpPr>
      <xdr:spPr>
        <a:xfrm>
          <a:off x="5496983" y="10610850"/>
          <a:ext cx="4859867" cy="80433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latin typeface="Calibri Light" panose="020F0302020204030204" pitchFamily="34" charset="0"/>
              <a:cs typeface="Calibri Light" panose="020F0302020204030204" pitchFamily="34" charset="0"/>
            </a:rPr>
            <a:t>Si el VPN es menor que $ 0, el proyecto</a:t>
          </a:r>
          <a:r>
            <a:rPr lang="es-CO" sz="1100" baseline="0">
              <a:solidFill>
                <a:schemeClr val="tx1"/>
              </a:solidFill>
              <a:latin typeface="Calibri Light" panose="020F0302020204030204" pitchFamily="34" charset="0"/>
              <a:cs typeface="Calibri Light" panose="020F0302020204030204" pitchFamily="34" charset="0"/>
            </a:rPr>
            <a:t> </a:t>
          </a:r>
          <a:r>
            <a:rPr lang="es-CO" sz="1100" b="1" baseline="0">
              <a:solidFill>
                <a:schemeClr val="tx1"/>
              </a:solidFill>
              <a:latin typeface="Calibri Light" panose="020F0302020204030204" pitchFamily="34" charset="0"/>
              <a:cs typeface="Calibri Light" panose="020F0302020204030204" pitchFamily="34" charset="0"/>
            </a:rPr>
            <a:t>NO</a:t>
          </a:r>
          <a:r>
            <a:rPr lang="es-CO" sz="1100" baseline="0">
              <a:solidFill>
                <a:schemeClr val="tx1"/>
              </a:solidFill>
              <a:latin typeface="Calibri Light" panose="020F0302020204030204" pitchFamily="34" charset="0"/>
              <a:cs typeface="Calibri Light" panose="020F0302020204030204" pitchFamily="34" charset="0"/>
            </a:rPr>
            <a:t> es factible financieramente</a:t>
          </a:r>
        </a:p>
        <a:p>
          <a:pPr algn="l"/>
          <a:r>
            <a:rPr lang="es-CO" sz="1100" baseline="0">
              <a:solidFill>
                <a:schemeClr val="tx1"/>
              </a:solidFill>
              <a:latin typeface="Calibri Light" panose="020F0302020204030204" pitchFamily="34" charset="0"/>
              <a:cs typeface="Calibri Light" panose="020F0302020204030204" pitchFamily="34" charset="0"/>
            </a:rPr>
            <a:t>Si el VPN es mayor que $ 0 el proyecto </a:t>
          </a:r>
          <a:r>
            <a:rPr lang="es-CO" sz="1100" b="1" baseline="0">
              <a:solidFill>
                <a:schemeClr val="tx1"/>
              </a:solidFill>
              <a:latin typeface="Calibri Light" panose="020F0302020204030204" pitchFamily="34" charset="0"/>
              <a:cs typeface="Calibri Light" panose="020F0302020204030204" pitchFamily="34" charset="0"/>
            </a:rPr>
            <a:t>SI</a:t>
          </a:r>
          <a:r>
            <a:rPr lang="es-CO" sz="1100" baseline="0">
              <a:solidFill>
                <a:schemeClr val="tx1"/>
              </a:solidFill>
              <a:latin typeface="Calibri Light" panose="020F0302020204030204" pitchFamily="34" charset="0"/>
              <a:cs typeface="Calibri Light" panose="020F0302020204030204" pitchFamily="34" charset="0"/>
            </a:rPr>
            <a:t> es factible financieramente</a:t>
          </a:r>
        </a:p>
        <a:p>
          <a:pPr algn="l"/>
          <a:r>
            <a:rPr lang="es-CO" sz="1100" baseline="0">
              <a:solidFill>
                <a:schemeClr val="tx1"/>
              </a:solidFill>
              <a:latin typeface="Calibri Light" panose="020F0302020204030204" pitchFamily="34" charset="0"/>
              <a:cs typeface="Calibri Light" panose="020F0302020204030204" pitchFamily="34" charset="0"/>
            </a:rPr>
            <a:t>Si el VPN es igual a $ 0 es </a:t>
          </a:r>
          <a:r>
            <a:rPr lang="es-CO" sz="1100" b="1" baseline="0">
              <a:solidFill>
                <a:schemeClr val="tx1"/>
              </a:solidFill>
              <a:latin typeface="Calibri Light" panose="020F0302020204030204" pitchFamily="34" charset="0"/>
              <a:cs typeface="Calibri Light" panose="020F0302020204030204" pitchFamily="34" charset="0"/>
            </a:rPr>
            <a:t>indiferente</a:t>
          </a:r>
          <a:r>
            <a:rPr lang="es-CO" sz="1100" baseline="0">
              <a:solidFill>
                <a:schemeClr val="tx1"/>
              </a:solidFill>
              <a:latin typeface="Calibri Light" panose="020F0302020204030204" pitchFamily="34" charset="0"/>
              <a:cs typeface="Calibri Light" panose="020F0302020204030204" pitchFamily="34" charset="0"/>
            </a:rPr>
            <a:t> realizar la inversión</a:t>
          </a:r>
        </a:p>
        <a:p>
          <a:pPr algn="l"/>
          <a:r>
            <a:rPr lang="es-CO" sz="1100" baseline="0">
              <a:solidFill>
                <a:schemeClr val="tx1"/>
              </a:solidFill>
              <a:latin typeface="Calibri Light" panose="020F0302020204030204" pitchFamily="34" charset="0"/>
              <a:cs typeface="Calibri Light" panose="020F0302020204030204" pitchFamily="34" charset="0"/>
            </a:rPr>
            <a:t> </a:t>
          </a:r>
          <a:endParaRPr lang="es-CO" sz="1100">
            <a:solidFill>
              <a:schemeClr val="tx1"/>
            </a:solidFill>
            <a:latin typeface="Calibri Light" panose="020F0302020204030204" pitchFamily="34" charset="0"/>
            <a:cs typeface="Calibri Light" panose="020F0302020204030204" pitchFamily="34" charset="0"/>
          </a:endParaRPr>
        </a:p>
      </xdr:txBody>
    </xdr:sp>
    <xdr:clientData/>
  </xdr:twoCellAnchor>
  <xdr:twoCellAnchor editAs="oneCell">
    <xdr:from>
      <xdr:col>4</xdr:col>
      <xdr:colOff>260350</xdr:colOff>
      <xdr:row>64</xdr:row>
      <xdr:rowOff>57150</xdr:rowOff>
    </xdr:from>
    <xdr:to>
      <xdr:col>5</xdr:col>
      <xdr:colOff>953459</xdr:colOff>
      <xdr:row>69</xdr:row>
      <xdr:rowOff>63500</xdr:rowOff>
    </xdr:to>
    <xdr:pic>
      <xdr:nvPicPr>
        <xdr:cNvPr id="11" name="Imagen 10">
          <a:extLst>
            <a:ext uri="{FF2B5EF4-FFF2-40B4-BE49-F238E27FC236}">
              <a16:creationId xmlns:a16="http://schemas.microsoft.com/office/drawing/2014/main" id="{41BA6254-F772-4932-834A-0DF0F2DFC03C}"/>
            </a:ext>
          </a:extLst>
        </xdr:cNvPr>
        <xdr:cNvPicPr>
          <a:picLocks noChangeAspect="1"/>
        </xdr:cNvPicPr>
      </xdr:nvPicPr>
      <xdr:blipFill>
        <a:blip xmlns:r="http://schemas.openxmlformats.org/officeDocument/2006/relationships" r:embed="rId2"/>
        <a:stretch>
          <a:fillRect/>
        </a:stretch>
      </xdr:blipFill>
      <xdr:spPr>
        <a:xfrm>
          <a:off x="3689350" y="10598150"/>
          <a:ext cx="1702759" cy="673100"/>
        </a:xfrm>
        <a:prstGeom prst="rect">
          <a:avLst/>
        </a:prstGeom>
      </xdr:spPr>
    </xdr:pic>
    <xdr:clientData/>
  </xdr:twoCellAnchor>
  <xdr:twoCellAnchor editAs="oneCell">
    <xdr:from>
      <xdr:col>8</xdr:col>
      <xdr:colOff>1085850</xdr:colOff>
      <xdr:row>64</xdr:row>
      <xdr:rowOff>57150</xdr:rowOff>
    </xdr:from>
    <xdr:to>
      <xdr:col>10</xdr:col>
      <xdr:colOff>68380</xdr:colOff>
      <xdr:row>70</xdr:row>
      <xdr:rowOff>100633</xdr:rowOff>
    </xdr:to>
    <xdr:pic>
      <xdr:nvPicPr>
        <xdr:cNvPr id="12" name="Picture 4">
          <a:extLst>
            <a:ext uri="{FF2B5EF4-FFF2-40B4-BE49-F238E27FC236}">
              <a16:creationId xmlns:a16="http://schemas.microsoft.com/office/drawing/2014/main" id="{E73C1415-9771-43BA-B254-25BD9AF33EF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104" t="-1" r="41699" b="3303"/>
        <a:stretch/>
      </xdr:blipFill>
      <xdr:spPr bwMode="auto">
        <a:xfrm>
          <a:off x="9715500" y="10598150"/>
          <a:ext cx="1776530" cy="84993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B1C11-9772-49BC-A979-DC6091DA5474}">
  <dimension ref="B2:O16"/>
  <sheetViews>
    <sheetView showGridLines="0" showRowColHeaders="0" tabSelected="1" workbookViewId="0">
      <selection activeCell="J23" sqref="J23"/>
    </sheetView>
  </sheetViews>
  <sheetFormatPr baseColWidth="10" defaultColWidth="0" defaultRowHeight="14.5" x14ac:dyDescent="0.35"/>
  <cols>
    <col min="1" max="1" width="2.54296875" style="6" customWidth="1"/>
    <col min="2" max="14" width="10.90625" style="6" customWidth="1"/>
    <col min="15" max="15" width="12.7265625" style="6" customWidth="1"/>
    <col min="16" max="16" width="2.6328125" style="6" customWidth="1"/>
    <col min="17" max="16384" width="10.90625" style="6" hidden="1"/>
  </cols>
  <sheetData>
    <row r="2" spans="2:15" ht="15.5" x14ac:dyDescent="0.35">
      <c r="B2" s="3" t="s">
        <v>84</v>
      </c>
    </row>
    <row r="3" spans="2:15" ht="15.5" x14ac:dyDescent="0.35">
      <c r="B3" s="3" t="s">
        <v>67</v>
      </c>
    </row>
    <row r="5" spans="2:15" ht="15.5" x14ac:dyDescent="0.35">
      <c r="B5" s="71" t="s">
        <v>68</v>
      </c>
      <c r="C5" s="72"/>
      <c r="D5" s="72"/>
      <c r="E5" s="72"/>
      <c r="F5" s="72"/>
      <c r="G5" s="72"/>
      <c r="H5" s="72"/>
      <c r="I5" s="72"/>
      <c r="J5" s="72"/>
      <c r="K5" s="72"/>
      <c r="L5" s="72"/>
      <c r="M5" s="72"/>
      <c r="N5" s="72"/>
      <c r="O5" s="72"/>
    </row>
    <row r="6" spans="2:15" x14ac:dyDescent="0.35">
      <c r="B6" s="72"/>
      <c r="C6" s="72"/>
      <c r="D6" s="72"/>
      <c r="E6" s="72"/>
      <c r="F6" s="72"/>
      <c r="G6" s="72"/>
      <c r="H6" s="72"/>
      <c r="I6" s="72"/>
      <c r="J6" s="72"/>
      <c r="K6" s="72"/>
      <c r="L6" s="72"/>
      <c r="M6" s="72"/>
      <c r="N6" s="72"/>
      <c r="O6" s="72"/>
    </row>
    <row r="7" spans="2:15" ht="16" x14ac:dyDescent="0.35">
      <c r="B7" s="73" t="s">
        <v>86</v>
      </c>
      <c r="C7" s="72"/>
      <c r="D7" s="72"/>
      <c r="E7" s="72"/>
      <c r="F7" s="72"/>
      <c r="G7" s="72"/>
      <c r="H7" s="72"/>
      <c r="I7" s="72"/>
      <c r="J7" s="72"/>
      <c r="K7" s="72"/>
      <c r="L7" s="72"/>
      <c r="M7" s="72"/>
      <c r="N7" s="72"/>
      <c r="O7" s="72"/>
    </row>
    <row r="8" spans="2:15" ht="16" x14ac:dyDescent="0.35">
      <c r="B8" s="73" t="s">
        <v>87</v>
      </c>
      <c r="C8" s="72"/>
      <c r="D8" s="72"/>
      <c r="E8" s="72"/>
      <c r="F8" s="72"/>
      <c r="G8" s="72"/>
      <c r="H8" s="72"/>
      <c r="I8" s="72"/>
      <c r="J8" s="72"/>
      <c r="K8" s="72"/>
      <c r="L8" s="72"/>
      <c r="M8" s="72"/>
      <c r="N8" s="72"/>
      <c r="O8" s="72"/>
    </row>
    <row r="9" spans="2:15" ht="17.5" x14ac:dyDescent="0.35">
      <c r="B9" s="73" t="s">
        <v>85</v>
      </c>
      <c r="C9" s="72"/>
      <c r="D9" s="72"/>
      <c r="E9" s="72"/>
      <c r="F9" s="72"/>
      <c r="G9" s="72"/>
      <c r="H9" s="72"/>
      <c r="I9" s="72"/>
      <c r="J9" s="72"/>
      <c r="K9" s="72"/>
      <c r="L9" s="72"/>
      <c r="M9" s="72"/>
      <c r="N9" s="72"/>
      <c r="O9" s="72"/>
    </row>
    <row r="10" spans="2:15" ht="16" x14ac:dyDescent="0.35">
      <c r="B10" s="73" t="s">
        <v>88</v>
      </c>
      <c r="C10" s="72"/>
      <c r="D10" s="72"/>
      <c r="E10" s="72"/>
      <c r="F10" s="72"/>
      <c r="G10" s="72"/>
      <c r="H10" s="72"/>
      <c r="I10" s="72"/>
      <c r="J10" s="72"/>
      <c r="K10" s="72"/>
      <c r="L10" s="72"/>
      <c r="M10" s="72"/>
      <c r="N10" s="72"/>
      <c r="O10" s="72"/>
    </row>
    <row r="11" spans="2:15" ht="16" x14ac:dyDescent="0.35">
      <c r="B11" s="73" t="s">
        <v>89</v>
      </c>
      <c r="C11" s="72"/>
      <c r="D11" s="72"/>
      <c r="E11" s="72"/>
      <c r="F11" s="72"/>
      <c r="G11" s="72"/>
      <c r="H11" s="72"/>
      <c r="I11" s="72"/>
      <c r="J11" s="72"/>
      <c r="K11" s="72"/>
      <c r="L11" s="72"/>
      <c r="M11" s="72"/>
      <c r="N11" s="72"/>
      <c r="O11" s="72"/>
    </row>
    <row r="12" spans="2:15" ht="16" x14ac:dyDescent="0.35">
      <c r="B12" s="73" t="s">
        <v>90</v>
      </c>
      <c r="C12" s="72"/>
      <c r="D12" s="72"/>
      <c r="E12" s="72"/>
      <c r="F12" s="72"/>
      <c r="G12" s="72"/>
      <c r="H12" s="72"/>
      <c r="I12" s="72"/>
      <c r="J12" s="72"/>
      <c r="K12" s="72"/>
      <c r="L12" s="72"/>
      <c r="M12" s="72"/>
      <c r="N12" s="72"/>
      <c r="O12" s="72"/>
    </row>
    <row r="13" spans="2:15" ht="16" x14ac:dyDescent="0.35">
      <c r="B13" s="73" t="s">
        <v>91</v>
      </c>
      <c r="C13" s="72"/>
      <c r="D13" s="72"/>
      <c r="E13" s="72"/>
      <c r="F13" s="72"/>
      <c r="G13" s="72"/>
      <c r="H13" s="72"/>
      <c r="I13" s="72"/>
      <c r="J13" s="72"/>
      <c r="K13" s="72"/>
      <c r="L13" s="72"/>
      <c r="M13" s="72"/>
      <c r="N13" s="72"/>
      <c r="O13" s="72"/>
    </row>
    <row r="14" spans="2:15" x14ac:dyDescent="0.35">
      <c r="B14" s="72"/>
      <c r="C14" s="72"/>
      <c r="D14" s="72"/>
      <c r="E14" s="72"/>
      <c r="F14" s="72"/>
      <c r="G14" s="72"/>
      <c r="H14" s="72"/>
      <c r="I14" s="72"/>
      <c r="J14" s="72"/>
      <c r="K14" s="72"/>
      <c r="L14" s="72"/>
      <c r="M14" s="72"/>
      <c r="N14" s="72"/>
      <c r="O14" s="72"/>
    </row>
    <row r="16" spans="2:15" ht="17.5" x14ac:dyDescent="0.35">
      <c r="B16" s="74" t="s">
        <v>75</v>
      </c>
    </row>
  </sheetData>
  <sheetProtection algorithmName="SHA-512" hashValue="zDkRZQ6+FLGxuxAqLnZgEVRGj96eUdSCnmdoO7vhlQAmPMWTI6JmluQd1WrrC9mCvGkKsfsNGZpewHG2UiTx0w==" saltValue="N6WV4PtdigQKXBBrhD3WJ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9"/>
  <sheetViews>
    <sheetView showGridLines="0" zoomScaleNormal="100" workbookViewId="0">
      <pane ySplit="2" topLeftCell="A3" activePane="bottomLeft" state="frozen"/>
      <selection pane="bottomLeft" activeCell="F43" sqref="F43"/>
    </sheetView>
  </sheetViews>
  <sheetFormatPr baseColWidth="10" defaultColWidth="0" defaultRowHeight="0" customHeight="1" zeroHeight="1" x14ac:dyDescent="0.35"/>
  <cols>
    <col min="1" max="1" width="1.36328125" style="6" customWidth="1"/>
    <col min="2" max="2" width="2.7265625" style="6" customWidth="1"/>
    <col min="3" max="3" width="29.453125" style="6" customWidth="1"/>
    <col min="4" max="4" width="15.54296875" style="6" customWidth="1"/>
    <col min="5" max="5" width="14.453125" style="6" customWidth="1"/>
    <col min="6" max="10" width="20" style="6" customWidth="1"/>
    <col min="11" max="11" width="2.26953125" style="6" customWidth="1"/>
    <col min="12" max="12" width="2.81640625" style="6" customWidth="1"/>
    <col min="13" max="13" width="16.7265625" style="6" hidden="1" customWidth="1"/>
    <col min="14" max="16384" width="11.453125" style="6" hidden="1"/>
  </cols>
  <sheetData>
    <row r="1" spans="2:11" ht="15.5" x14ac:dyDescent="0.35">
      <c r="B1" s="3" t="s">
        <v>84</v>
      </c>
      <c r="C1" s="4"/>
      <c r="D1" s="5"/>
      <c r="E1" s="5"/>
      <c r="F1" s="5"/>
      <c r="G1" s="5"/>
      <c r="H1" s="5"/>
      <c r="I1" s="5"/>
      <c r="J1" s="5"/>
    </row>
    <row r="2" spans="2:11" ht="15.5" x14ac:dyDescent="0.35">
      <c r="B2" s="3" t="s">
        <v>67</v>
      </c>
      <c r="C2" s="4"/>
      <c r="D2" s="5"/>
      <c r="E2" s="5"/>
      <c r="F2" s="5"/>
      <c r="G2" s="5"/>
      <c r="H2" s="5"/>
      <c r="I2" s="4"/>
      <c r="J2" s="4"/>
    </row>
    <row r="3" spans="2:11" ht="4.5" customHeight="1" thickBot="1" x14ac:dyDescent="0.4">
      <c r="B3" s="4"/>
      <c r="C3" s="7"/>
      <c r="D3" s="5"/>
      <c r="E3" s="5"/>
      <c r="F3" s="5"/>
      <c r="G3" s="5"/>
      <c r="H3" s="5"/>
      <c r="I3" s="5"/>
      <c r="J3" s="5"/>
    </row>
    <row r="4" spans="2:11" ht="8.25" customHeight="1" x14ac:dyDescent="0.35">
      <c r="B4" s="8"/>
      <c r="C4" s="9"/>
      <c r="D4" s="9"/>
      <c r="E4" s="9"/>
      <c r="F4" s="9"/>
      <c r="G4" s="9"/>
      <c r="H4" s="9"/>
      <c r="I4" s="9"/>
      <c r="J4" s="9"/>
      <c r="K4" s="10"/>
    </row>
    <row r="5" spans="2:11" ht="14.5" x14ac:dyDescent="0.35">
      <c r="B5" s="11"/>
      <c r="C5" s="5" t="s">
        <v>5</v>
      </c>
      <c r="D5" s="54" t="s">
        <v>62</v>
      </c>
      <c r="E5" s="55"/>
      <c r="F5" s="55"/>
      <c r="G5" s="55"/>
      <c r="H5" s="55"/>
      <c r="I5" s="55"/>
      <c r="J5" s="56"/>
      <c r="K5" s="12"/>
    </row>
    <row r="6" spans="2:11" ht="14.5" x14ac:dyDescent="0.35">
      <c r="B6" s="11"/>
      <c r="C6" s="5" t="s">
        <v>6</v>
      </c>
      <c r="D6" s="57" t="s">
        <v>47</v>
      </c>
      <c r="E6" s="58"/>
      <c r="F6" s="58"/>
      <c r="G6" s="58"/>
      <c r="H6" s="58"/>
      <c r="I6" s="58"/>
      <c r="J6" s="59"/>
      <c r="K6" s="12"/>
    </row>
    <row r="7" spans="2:11" ht="14.5" x14ac:dyDescent="0.35">
      <c r="B7" s="11"/>
      <c r="C7" s="5" t="s">
        <v>7</v>
      </c>
      <c r="D7" s="60" t="s">
        <v>48</v>
      </c>
      <c r="E7" s="61"/>
      <c r="F7" s="61"/>
      <c r="G7" s="61"/>
      <c r="H7" s="61"/>
      <c r="I7" s="61"/>
      <c r="J7" s="62"/>
      <c r="K7" s="12"/>
    </row>
    <row r="8" spans="2:11" ht="8.25" customHeight="1" x14ac:dyDescent="0.35">
      <c r="B8" s="11"/>
      <c r="C8" s="5"/>
      <c r="D8" s="5"/>
      <c r="E8" s="5"/>
      <c r="F8" s="5"/>
      <c r="G8" s="5"/>
      <c r="H8" s="5"/>
      <c r="I8" s="5"/>
      <c r="J8" s="5"/>
      <c r="K8" s="12"/>
    </row>
    <row r="9" spans="2:11" ht="14.5" x14ac:dyDescent="0.35">
      <c r="B9" s="11"/>
      <c r="C9" s="13" t="s">
        <v>8</v>
      </c>
      <c r="D9" s="14"/>
      <c r="E9" s="14"/>
      <c r="F9" s="14"/>
      <c r="G9" s="14"/>
      <c r="H9" s="14"/>
      <c r="I9" s="14"/>
      <c r="J9" s="14"/>
      <c r="K9" s="12"/>
    </row>
    <row r="10" spans="2:11" ht="14.5" x14ac:dyDescent="0.35">
      <c r="B10" s="11"/>
      <c r="C10" s="5" t="s">
        <v>49</v>
      </c>
      <c r="D10" s="63">
        <v>250000000</v>
      </c>
      <c r="E10" s="5"/>
      <c r="F10" s="5" t="s">
        <v>18</v>
      </c>
      <c r="G10" s="5"/>
      <c r="H10" s="65">
        <v>30</v>
      </c>
      <c r="I10" s="4"/>
      <c r="J10" s="4"/>
      <c r="K10" s="12"/>
    </row>
    <row r="11" spans="2:11" ht="14.5" x14ac:dyDescent="0.35">
      <c r="B11" s="11"/>
      <c r="C11" s="5" t="s">
        <v>9</v>
      </c>
      <c r="D11" s="64">
        <v>0.35</v>
      </c>
      <c r="E11" s="5"/>
      <c r="F11" s="5" t="s">
        <v>19</v>
      </c>
      <c r="G11" s="5"/>
      <c r="H11" s="65">
        <v>90</v>
      </c>
      <c r="I11" s="4"/>
      <c r="J11" s="4"/>
      <c r="K11" s="12"/>
    </row>
    <row r="12" spans="2:11" ht="14.5" x14ac:dyDescent="0.35">
      <c r="B12" s="11"/>
      <c r="C12" s="5" t="s">
        <v>0</v>
      </c>
      <c r="D12" s="64">
        <v>0.18</v>
      </c>
      <c r="E12" s="16"/>
      <c r="F12" s="5" t="s">
        <v>20</v>
      </c>
      <c r="G12" s="5"/>
      <c r="H12" s="65">
        <v>90</v>
      </c>
      <c r="I12" s="4"/>
      <c r="J12" s="4"/>
      <c r="K12" s="12"/>
    </row>
    <row r="13" spans="2:11" ht="14.5" hidden="1" x14ac:dyDescent="0.35">
      <c r="B13" s="11"/>
      <c r="C13" s="4"/>
      <c r="D13" s="4"/>
      <c r="E13" s="5"/>
      <c r="F13" s="5"/>
      <c r="G13" s="4"/>
      <c r="H13" s="4"/>
      <c r="I13" s="4"/>
      <c r="J13" s="5"/>
      <c r="K13" s="12"/>
    </row>
    <row r="14" spans="2:11" ht="8.25" customHeight="1" x14ac:dyDescent="0.35">
      <c r="B14" s="11"/>
      <c r="C14" s="4"/>
      <c r="D14" s="4"/>
      <c r="E14" s="5"/>
      <c r="F14" s="5"/>
      <c r="G14" s="4"/>
      <c r="H14" s="4"/>
      <c r="I14" s="4"/>
      <c r="J14" s="5"/>
      <c r="K14" s="12"/>
    </row>
    <row r="15" spans="2:11" ht="14.5" x14ac:dyDescent="0.35">
      <c r="B15" s="11"/>
      <c r="C15" s="13" t="s">
        <v>59</v>
      </c>
      <c r="D15" s="14"/>
      <c r="E15" s="14"/>
      <c r="F15" s="14"/>
      <c r="G15" s="14"/>
      <c r="H15" s="14"/>
      <c r="I15" s="14"/>
      <c r="J15" s="14"/>
      <c r="K15" s="12"/>
    </row>
    <row r="16" spans="2:11" ht="14.5" x14ac:dyDescent="0.35">
      <c r="B16" s="11"/>
      <c r="C16" s="17" t="s">
        <v>1</v>
      </c>
      <c r="D16" s="17"/>
      <c r="E16" s="18" t="s">
        <v>55</v>
      </c>
      <c r="F16" s="18" t="s">
        <v>50</v>
      </c>
      <c r="G16" s="18" t="s">
        <v>51</v>
      </c>
      <c r="H16" s="18" t="s">
        <v>52</v>
      </c>
      <c r="I16" s="18" t="s">
        <v>53</v>
      </c>
      <c r="J16" s="18" t="s">
        <v>54</v>
      </c>
      <c r="K16" s="12"/>
    </row>
    <row r="17" spans="2:11" ht="8.5" customHeight="1" x14ac:dyDescent="0.35">
      <c r="B17" s="11"/>
      <c r="C17" s="19"/>
      <c r="D17" s="19"/>
      <c r="E17" s="19"/>
      <c r="F17" s="19"/>
      <c r="G17" s="19"/>
      <c r="H17" s="19"/>
      <c r="I17" s="19"/>
      <c r="J17" s="19"/>
      <c r="K17" s="12"/>
    </row>
    <row r="18" spans="2:11" ht="14.5" x14ac:dyDescent="0.35">
      <c r="B18" s="11"/>
      <c r="C18" s="5" t="s">
        <v>69</v>
      </c>
      <c r="D18" s="5"/>
      <c r="E18" s="4"/>
      <c r="F18" s="66">
        <v>1697.7487201870129</v>
      </c>
      <c r="G18" s="66">
        <f>F18</f>
        <v>1697.7487201870129</v>
      </c>
      <c r="H18" s="66">
        <f t="shared" ref="H18:J18" si="0">G18</f>
        <v>1697.7487201870129</v>
      </c>
      <c r="I18" s="66">
        <f t="shared" si="0"/>
        <v>1697.7487201870129</v>
      </c>
      <c r="J18" s="67">
        <f t="shared" si="0"/>
        <v>1697.7487201870129</v>
      </c>
      <c r="K18" s="12"/>
    </row>
    <row r="19" spans="2:11" ht="14.5" x14ac:dyDescent="0.35">
      <c r="B19" s="11"/>
      <c r="C19" s="5" t="s">
        <v>70</v>
      </c>
      <c r="D19" s="5"/>
      <c r="E19" s="20"/>
      <c r="F19" s="21">
        <f>F20/(1-F21)</f>
        <v>50000</v>
      </c>
      <c r="G19" s="21">
        <f t="shared" ref="G19:J19" si="1">G20/(1-G21)</f>
        <v>50000</v>
      </c>
      <c r="H19" s="21">
        <f t="shared" si="1"/>
        <v>50000</v>
      </c>
      <c r="I19" s="21">
        <f t="shared" si="1"/>
        <v>50000</v>
      </c>
      <c r="J19" s="21">
        <f t="shared" si="1"/>
        <v>50000</v>
      </c>
      <c r="K19" s="12"/>
    </row>
    <row r="20" spans="2:11" ht="14.5" x14ac:dyDescent="0.35">
      <c r="B20" s="11"/>
      <c r="C20" s="5" t="s">
        <v>71</v>
      </c>
      <c r="D20" s="5"/>
      <c r="E20" s="22"/>
      <c r="F20" s="63">
        <v>30000</v>
      </c>
      <c r="G20" s="68">
        <f>F20</f>
        <v>30000</v>
      </c>
      <c r="H20" s="63">
        <f t="shared" ref="H20:J21" si="2">G20</f>
        <v>30000</v>
      </c>
      <c r="I20" s="63">
        <f t="shared" si="2"/>
        <v>30000</v>
      </c>
      <c r="J20" s="63">
        <f t="shared" si="2"/>
        <v>30000</v>
      </c>
      <c r="K20" s="12"/>
    </row>
    <row r="21" spans="2:11" ht="14.5" x14ac:dyDescent="0.35">
      <c r="B21" s="11"/>
      <c r="C21" s="5" t="s">
        <v>72</v>
      </c>
      <c r="D21" s="5"/>
      <c r="E21" s="4"/>
      <c r="F21" s="69">
        <v>0.4</v>
      </c>
      <c r="G21" s="69">
        <f>F21</f>
        <v>0.4</v>
      </c>
      <c r="H21" s="69">
        <f t="shared" si="2"/>
        <v>0.4</v>
      </c>
      <c r="I21" s="69">
        <f t="shared" si="2"/>
        <v>0.4</v>
      </c>
      <c r="J21" s="69">
        <f t="shared" si="2"/>
        <v>0.4</v>
      </c>
      <c r="K21" s="12"/>
    </row>
    <row r="22" spans="2:11" ht="3.75" customHeight="1" x14ac:dyDescent="0.35">
      <c r="B22" s="11"/>
      <c r="C22" s="5"/>
      <c r="D22" s="5"/>
      <c r="E22" s="5"/>
      <c r="F22" s="5"/>
      <c r="G22" s="5"/>
      <c r="H22" s="5"/>
      <c r="I22" s="5"/>
      <c r="J22" s="5"/>
      <c r="K22" s="12"/>
    </row>
    <row r="23" spans="2:11" ht="14.5" x14ac:dyDescent="0.35">
      <c r="B23" s="11"/>
      <c r="C23" s="5" t="s">
        <v>73</v>
      </c>
      <c r="D23" s="5"/>
      <c r="E23" s="20"/>
      <c r="F23" s="23">
        <f>F18*F19*12</f>
        <v>1018649232.1122077</v>
      </c>
      <c r="G23" s="23">
        <f>G18*G19*12</f>
        <v>1018649232.1122077</v>
      </c>
      <c r="H23" s="23">
        <f>H18*H19*12</f>
        <v>1018649232.1122077</v>
      </c>
      <c r="I23" s="23">
        <f>I18*I19*12</f>
        <v>1018649232.1122077</v>
      </c>
      <c r="J23" s="23">
        <f>J18*J19*12</f>
        <v>1018649232.1122077</v>
      </c>
      <c r="K23" s="12"/>
    </row>
    <row r="24" spans="2:11" ht="14.5" x14ac:dyDescent="0.35">
      <c r="B24" s="11"/>
      <c r="C24" s="5" t="s">
        <v>74</v>
      </c>
      <c r="D24" s="5"/>
      <c r="E24" s="20"/>
      <c r="F24" s="23">
        <f>-F20*F18*12</f>
        <v>-611189539.26732469</v>
      </c>
      <c r="G24" s="23">
        <f>-G20*G18*12</f>
        <v>-611189539.26732469</v>
      </c>
      <c r="H24" s="23">
        <f>-H20*H18*12</f>
        <v>-611189539.26732469</v>
      </c>
      <c r="I24" s="23">
        <f>-I20*I18*12</f>
        <v>-611189539.26732469</v>
      </c>
      <c r="J24" s="23">
        <f>-J20*J18*12</f>
        <v>-611189539.26732469</v>
      </c>
      <c r="K24" s="12"/>
    </row>
    <row r="25" spans="2:11" ht="14.5" x14ac:dyDescent="0.35">
      <c r="B25" s="11"/>
      <c r="C25" s="24" t="s">
        <v>76</v>
      </c>
      <c r="D25" s="24"/>
      <c r="E25" s="24"/>
      <c r="F25" s="25">
        <f>F23+F24</f>
        <v>407459692.84488297</v>
      </c>
      <c r="G25" s="25">
        <f t="shared" ref="G25:J25" si="3">G23+G24</f>
        <v>407459692.84488297</v>
      </c>
      <c r="H25" s="25">
        <f t="shared" si="3"/>
        <v>407459692.84488297</v>
      </c>
      <c r="I25" s="25">
        <f t="shared" si="3"/>
        <v>407459692.84488297</v>
      </c>
      <c r="J25" s="25">
        <f t="shared" si="3"/>
        <v>407459692.84488297</v>
      </c>
      <c r="K25" s="12"/>
    </row>
    <row r="26" spans="2:11" ht="14.5" x14ac:dyDescent="0.35">
      <c r="B26" s="11"/>
      <c r="C26" s="26" t="s">
        <v>10</v>
      </c>
      <c r="D26" s="26"/>
      <c r="E26" s="4"/>
      <c r="F26" s="27">
        <f>IFERROR(F25/F23,0)</f>
        <v>0.39999999999999991</v>
      </c>
      <c r="G26" s="27">
        <f>IFERROR(G25/G23,0)</f>
        <v>0.39999999999999991</v>
      </c>
      <c r="H26" s="27">
        <f>IFERROR(H25/H23,0)</f>
        <v>0.39999999999999991</v>
      </c>
      <c r="I26" s="27">
        <f>IFERROR(I25/I23,0)</f>
        <v>0.39999999999999991</v>
      </c>
      <c r="J26" s="27">
        <f>IFERROR(J25/J23,0)</f>
        <v>0.39999999999999991</v>
      </c>
      <c r="K26" s="12"/>
    </row>
    <row r="27" spans="2:11" ht="14.5" hidden="1" x14ac:dyDescent="0.35">
      <c r="B27" s="11"/>
      <c r="C27" s="28" t="s">
        <v>63</v>
      </c>
      <c r="D27" s="5"/>
      <c r="E27" s="4"/>
      <c r="F27" s="15">
        <v>0</v>
      </c>
      <c r="G27" s="15">
        <f>F27</f>
        <v>0</v>
      </c>
      <c r="H27" s="15">
        <f t="shared" ref="H27:J27" si="4">G27</f>
        <v>0</v>
      </c>
      <c r="I27" s="15">
        <f t="shared" si="4"/>
        <v>0</v>
      </c>
      <c r="J27" s="15">
        <f t="shared" si="4"/>
        <v>0</v>
      </c>
      <c r="K27" s="12"/>
    </row>
    <row r="28" spans="2:11" ht="14.5" x14ac:dyDescent="0.35">
      <c r="B28" s="11"/>
      <c r="C28" s="28" t="s">
        <v>77</v>
      </c>
      <c r="D28" s="5"/>
      <c r="E28" s="4"/>
      <c r="F28" s="63">
        <f>-5000000*12</f>
        <v>-60000000</v>
      </c>
      <c r="G28" s="63">
        <f t="shared" ref="G28:G34" si="5">F28</f>
        <v>-60000000</v>
      </c>
      <c r="H28" s="63">
        <f t="shared" ref="H28:J28" si="6">G28</f>
        <v>-60000000</v>
      </c>
      <c r="I28" s="63">
        <f t="shared" si="6"/>
        <v>-60000000</v>
      </c>
      <c r="J28" s="63">
        <f t="shared" si="6"/>
        <v>-60000000</v>
      </c>
      <c r="K28" s="12"/>
    </row>
    <row r="29" spans="2:11" ht="14.5" x14ac:dyDescent="0.35">
      <c r="B29" s="11"/>
      <c r="C29" s="28" t="s">
        <v>78</v>
      </c>
      <c r="D29" s="5"/>
      <c r="E29" s="4"/>
      <c r="F29" s="63">
        <f>-3000000*12</f>
        <v>-36000000</v>
      </c>
      <c r="G29" s="63">
        <f t="shared" si="5"/>
        <v>-36000000</v>
      </c>
      <c r="H29" s="63">
        <f t="shared" ref="H29:J29" si="7">G29</f>
        <v>-36000000</v>
      </c>
      <c r="I29" s="63">
        <f t="shared" si="7"/>
        <v>-36000000</v>
      </c>
      <c r="J29" s="63">
        <f t="shared" si="7"/>
        <v>-36000000</v>
      </c>
      <c r="K29" s="12"/>
    </row>
    <row r="30" spans="2:11" ht="14.5" x14ac:dyDescent="0.35">
      <c r="B30" s="11"/>
      <c r="C30" s="28" t="s">
        <v>79</v>
      </c>
      <c r="D30" s="5"/>
      <c r="E30" s="4"/>
      <c r="F30" s="63">
        <f>-2500000*12</f>
        <v>-30000000</v>
      </c>
      <c r="G30" s="63">
        <f t="shared" si="5"/>
        <v>-30000000</v>
      </c>
      <c r="H30" s="63">
        <f t="shared" ref="H30:J33" si="8">G30</f>
        <v>-30000000</v>
      </c>
      <c r="I30" s="63">
        <f t="shared" si="8"/>
        <v>-30000000</v>
      </c>
      <c r="J30" s="63">
        <f t="shared" si="8"/>
        <v>-30000000</v>
      </c>
      <c r="K30" s="12"/>
    </row>
    <row r="31" spans="2:11" ht="14.5" x14ac:dyDescent="0.35">
      <c r="B31" s="11"/>
      <c r="C31" s="28" t="s">
        <v>80</v>
      </c>
      <c r="D31" s="5"/>
      <c r="E31" s="4"/>
      <c r="F31" s="63">
        <f>-2000000*12</f>
        <v>-24000000</v>
      </c>
      <c r="G31" s="63">
        <f t="shared" si="5"/>
        <v>-24000000</v>
      </c>
      <c r="H31" s="63">
        <f t="shared" si="8"/>
        <v>-24000000</v>
      </c>
      <c r="I31" s="63">
        <f t="shared" si="8"/>
        <v>-24000000</v>
      </c>
      <c r="J31" s="63">
        <f t="shared" si="8"/>
        <v>-24000000</v>
      </c>
      <c r="K31" s="12"/>
    </row>
    <row r="32" spans="2:11" ht="14.5" x14ac:dyDescent="0.35">
      <c r="B32" s="11"/>
      <c r="C32" s="28" t="s">
        <v>81</v>
      </c>
      <c r="D32" s="5"/>
      <c r="E32" s="4"/>
      <c r="F32" s="63">
        <f>-1000000*12</f>
        <v>-12000000</v>
      </c>
      <c r="G32" s="63">
        <f t="shared" si="5"/>
        <v>-12000000</v>
      </c>
      <c r="H32" s="63">
        <f t="shared" si="8"/>
        <v>-12000000</v>
      </c>
      <c r="I32" s="63">
        <f t="shared" si="8"/>
        <v>-12000000</v>
      </c>
      <c r="J32" s="63">
        <f t="shared" si="8"/>
        <v>-12000000</v>
      </c>
      <c r="K32" s="12"/>
    </row>
    <row r="33" spans="2:11" ht="14.5" x14ac:dyDescent="0.35">
      <c r="B33" s="11"/>
      <c r="C33" s="28" t="s">
        <v>82</v>
      </c>
      <c r="D33" s="5"/>
      <c r="E33" s="4"/>
      <c r="F33" s="63">
        <f>-4000000*12</f>
        <v>-48000000</v>
      </c>
      <c r="G33" s="63">
        <f t="shared" si="5"/>
        <v>-48000000</v>
      </c>
      <c r="H33" s="63">
        <f t="shared" si="8"/>
        <v>-48000000</v>
      </c>
      <c r="I33" s="63">
        <f t="shared" si="8"/>
        <v>-48000000</v>
      </c>
      <c r="J33" s="63">
        <f t="shared" si="8"/>
        <v>-48000000</v>
      </c>
      <c r="K33" s="12"/>
    </row>
    <row r="34" spans="2:11" ht="15" thickBot="1" x14ac:dyDescent="0.4">
      <c r="B34" s="11"/>
      <c r="C34" s="28" t="s">
        <v>83</v>
      </c>
      <c r="D34" s="5"/>
      <c r="E34" s="4"/>
      <c r="F34" s="70">
        <f>-5500000*12</f>
        <v>-66000000</v>
      </c>
      <c r="G34" s="70">
        <f t="shared" si="5"/>
        <v>-66000000</v>
      </c>
      <c r="H34" s="70">
        <f t="shared" ref="H34:J34" si="9">G34</f>
        <v>-66000000</v>
      </c>
      <c r="I34" s="70">
        <f t="shared" si="9"/>
        <v>-66000000</v>
      </c>
      <c r="J34" s="70">
        <f t="shared" si="9"/>
        <v>-66000000</v>
      </c>
      <c r="K34" s="12"/>
    </row>
    <row r="35" spans="2:11" ht="15" thickTop="1" x14ac:dyDescent="0.35">
      <c r="B35" s="11"/>
      <c r="C35" s="5" t="s">
        <v>56</v>
      </c>
      <c r="D35" s="5"/>
      <c r="E35" s="4"/>
      <c r="F35" s="23">
        <f>SUM(F27:F34)</f>
        <v>-276000000</v>
      </c>
      <c r="G35" s="23">
        <f t="shared" ref="G35:J35" si="10">SUM(G27:G34)</f>
        <v>-276000000</v>
      </c>
      <c r="H35" s="23">
        <f t="shared" si="10"/>
        <v>-276000000</v>
      </c>
      <c r="I35" s="23">
        <f t="shared" si="10"/>
        <v>-276000000</v>
      </c>
      <c r="J35" s="23">
        <f t="shared" si="10"/>
        <v>-276000000</v>
      </c>
      <c r="K35" s="12"/>
    </row>
    <row r="36" spans="2:11" ht="14.5" x14ac:dyDescent="0.35">
      <c r="B36" s="11"/>
      <c r="C36" s="26" t="s">
        <v>57</v>
      </c>
      <c r="D36" s="26"/>
      <c r="E36" s="4"/>
      <c r="F36" s="27">
        <f>-F35/F23</f>
        <v>0.27094704565545452</v>
      </c>
      <c r="G36" s="27">
        <f t="shared" ref="G36:J36" si="11">-G35/G23</f>
        <v>0.27094704565545452</v>
      </c>
      <c r="H36" s="27">
        <f t="shared" si="11"/>
        <v>0.27094704565545452</v>
      </c>
      <c r="I36" s="27">
        <f t="shared" si="11"/>
        <v>0.27094704565545452</v>
      </c>
      <c r="J36" s="27">
        <f t="shared" si="11"/>
        <v>0.27094704565545452</v>
      </c>
      <c r="K36" s="12"/>
    </row>
    <row r="37" spans="2:11" ht="5.25" customHeight="1" x14ac:dyDescent="0.35">
      <c r="B37" s="11"/>
      <c r="C37" s="5"/>
      <c r="D37" s="5"/>
      <c r="E37" s="5"/>
      <c r="F37" s="5"/>
      <c r="G37" s="5"/>
      <c r="H37" s="5"/>
      <c r="I37" s="5"/>
      <c r="J37" s="5"/>
      <c r="K37" s="12"/>
    </row>
    <row r="38" spans="2:11" ht="14.5" x14ac:dyDescent="0.35">
      <c r="B38" s="11"/>
      <c r="C38" s="24" t="s">
        <v>2</v>
      </c>
      <c r="D38" s="24"/>
      <c r="E38" s="24"/>
      <c r="F38" s="25">
        <f>F25+F35</f>
        <v>131459692.84488297</v>
      </c>
      <c r="G38" s="25">
        <f t="shared" ref="G38:J38" si="12">G25+G35</f>
        <v>131459692.84488297</v>
      </c>
      <c r="H38" s="25">
        <f t="shared" si="12"/>
        <v>131459692.84488297</v>
      </c>
      <c r="I38" s="25">
        <f t="shared" si="12"/>
        <v>131459692.84488297</v>
      </c>
      <c r="J38" s="25">
        <f t="shared" si="12"/>
        <v>131459692.84488297</v>
      </c>
      <c r="K38" s="12"/>
    </row>
    <row r="39" spans="2:11" ht="14.5" x14ac:dyDescent="0.35">
      <c r="B39" s="11"/>
      <c r="C39" s="5" t="s">
        <v>11</v>
      </c>
      <c r="D39" s="5"/>
      <c r="E39" s="4"/>
      <c r="F39" s="29">
        <f>IFERROR(F38/F23,0)</f>
        <v>0.12905295434454539</v>
      </c>
      <c r="G39" s="29">
        <f>IFERROR(G38/G23,0)</f>
        <v>0.12905295434454539</v>
      </c>
      <c r="H39" s="29">
        <f>IFERROR(H38/H23,0)</f>
        <v>0.12905295434454539</v>
      </c>
      <c r="I39" s="29">
        <f>IFERROR(I38/I23,0)</f>
        <v>0.12905295434454539</v>
      </c>
      <c r="J39" s="29">
        <f>IFERROR(J38/J23,0)</f>
        <v>0.12905295434454539</v>
      </c>
      <c r="K39" s="12"/>
    </row>
    <row r="40" spans="2:11" ht="14.5" x14ac:dyDescent="0.35">
      <c r="B40" s="11"/>
      <c r="C40" s="5" t="s">
        <v>58</v>
      </c>
      <c r="D40" s="5"/>
      <c r="E40" s="4"/>
      <c r="F40" s="63">
        <f>-D10/5</f>
        <v>-50000000</v>
      </c>
      <c r="G40" s="63">
        <f>F40</f>
        <v>-50000000</v>
      </c>
      <c r="H40" s="63">
        <f t="shared" ref="H40:J40" si="13">G40</f>
        <v>-50000000</v>
      </c>
      <c r="I40" s="63">
        <f t="shared" si="13"/>
        <v>-50000000</v>
      </c>
      <c r="J40" s="63">
        <f t="shared" si="13"/>
        <v>-50000000</v>
      </c>
      <c r="K40" s="12"/>
    </row>
    <row r="41" spans="2:11" ht="14.5" x14ac:dyDescent="0.35">
      <c r="B41" s="11"/>
      <c r="C41" s="24" t="s">
        <v>3</v>
      </c>
      <c r="D41" s="24"/>
      <c r="E41" s="24"/>
      <c r="F41" s="25">
        <f>F38+F40</f>
        <v>81459692.844882965</v>
      </c>
      <c r="G41" s="25">
        <f t="shared" ref="G41:J41" si="14">G38+G40</f>
        <v>81459692.844882965</v>
      </c>
      <c r="H41" s="25">
        <f t="shared" si="14"/>
        <v>81459692.844882965</v>
      </c>
      <c r="I41" s="25">
        <f t="shared" si="14"/>
        <v>81459692.844882965</v>
      </c>
      <c r="J41" s="25">
        <f t="shared" si="14"/>
        <v>81459692.844882965</v>
      </c>
      <c r="K41" s="12"/>
    </row>
    <row r="42" spans="2:11" ht="14.5" x14ac:dyDescent="0.35">
      <c r="B42" s="11"/>
      <c r="C42" s="5" t="s">
        <v>12</v>
      </c>
      <c r="D42" s="5"/>
      <c r="E42" s="4"/>
      <c r="F42" s="29">
        <f>IFERROR(F41/F23,0)</f>
        <v>7.9968344624354371E-2</v>
      </c>
      <c r="G42" s="29">
        <f>IFERROR(G41/G23,0)</f>
        <v>7.9968344624354371E-2</v>
      </c>
      <c r="H42" s="29">
        <f>IFERROR(H41/H23,0)</f>
        <v>7.9968344624354371E-2</v>
      </c>
      <c r="I42" s="29">
        <f>IFERROR(I41/I23,0)</f>
        <v>7.9968344624354371E-2</v>
      </c>
      <c r="J42" s="29">
        <f>IFERROR(J41/J23,0)</f>
        <v>7.9968344624354371E-2</v>
      </c>
      <c r="K42" s="12"/>
    </row>
    <row r="43" spans="2:11" ht="14.5" x14ac:dyDescent="0.35">
      <c r="B43" s="11"/>
      <c r="C43" s="5" t="s">
        <v>64</v>
      </c>
      <c r="D43" s="5"/>
      <c r="E43" s="4"/>
      <c r="F43" s="23">
        <f>IF(F41&gt;0,-F41*$D$11,0)</f>
        <v>-28510892.495709036</v>
      </c>
      <c r="G43" s="23">
        <f t="shared" ref="G43:J43" si="15">IF(G41&gt;0,-G41*$D$11,0)</f>
        <v>-28510892.495709036</v>
      </c>
      <c r="H43" s="23">
        <f t="shared" si="15"/>
        <v>-28510892.495709036</v>
      </c>
      <c r="I43" s="23">
        <f t="shared" si="15"/>
        <v>-28510892.495709036</v>
      </c>
      <c r="J43" s="23">
        <f t="shared" si="15"/>
        <v>-28510892.495709036</v>
      </c>
      <c r="K43" s="12"/>
    </row>
    <row r="44" spans="2:11" ht="14.5" x14ac:dyDescent="0.35">
      <c r="B44" s="11"/>
      <c r="C44" s="24" t="s">
        <v>65</v>
      </c>
      <c r="D44" s="24"/>
      <c r="E44" s="24"/>
      <c r="F44" s="25">
        <f>F41+F43</f>
        <v>52948800.349173933</v>
      </c>
      <c r="G44" s="25">
        <f t="shared" ref="G44:J44" si="16">G41+G43</f>
        <v>52948800.349173933</v>
      </c>
      <c r="H44" s="25">
        <f t="shared" si="16"/>
        <v>52948800.349173933</v>
      </c>
      <c r="I44" s="25">
        <f t="shared" si="16"/>
        <v>52948800.349173933</v>
      </c>
      <c r="J44" s="25">
        <f t="shared" si="16"/>
        <v>52948800.349173933</v>
      </c>
      <c r="K44" s="12"/>
    </row>
    <row r="45" spans="2:11" ht="14.5" x14ac:dyDescent="0.35">
      <c r="B45" s="11"/>
      <c r="C45" s="5" t="s">
        <v>66</v>
      </c>
      <c r="D45" s="4"/>
      <c r="E45" s="4"/>
      <c r="F45" s="29">
        <f>F44/F23</f>
        <v>5.1979424005830346E-2</v>
      </c>
      <c r="G45" s="29">
        <f t="shared" ref="G45:J45" si="17">G44/G23</f>
        <v>5.1979424005830346E-2</v>
      </c>
      <c r="H45" s="29">
        <f t="shared" si="17"/>
        <v>5.1979424005830346E-2</v>
      </c>
      <c r="I45" s="29">
        <f t="shared" si="17"/>
        <v>5.1979424005830346E-2</v>
      </c>
      <c r="J45" s="29">
        <f t="shared" si="17"/>
        <v>5.1979424005830346E-2</v>
      </c>
      <c r="K45" s="12"/>
    </row>
    <row r="46" spans="2:11" ht="11" customHeight="1" x14ac:dyDescent="0.35">
      <c r="B46" s="11"/>
      <c r="C46" s="4"/>
      <c r="D46" s="4"/>
      <c r="E46" s="4"/>
      <c r="F46" s="20"/>
      <c r="G46" s="4"/>
      <c r="H46" s="4"/>
      <c r="I46" s="4"/>
      <c r="J46" s="4"/>
      <c r="K46" s="12"/>
    </row>
    <row r="47" spans="2:11" ht="14.5" x14ac:dyDescent="0.35">
      <c r="B47" s="11"/>
      <c r="C47" s="13" t="s">
        <v>60</v>
      </c>
      <c r="D47" s="14"/>
      <c r="E47" s="14"/>
      <c r="F47" s="14"/>
      <c r="G47" s="14"/>
      <c r="H47" s="14"/>
      <c r="I47" s="14"/>
      <c r="J47" s="14"/>
      <c r="K47" s="12"/>
    </row>
    <row r="48" spans="2:11" ht="14.5" x14ac:dyDescent="0.35">
      <c r="B48" s="11"/>
      <c r="C48" s="17" t="s">
        <v>1</v>
      </c>
      <c r="D48" s="17"/>
      <c r="E48" s="18" t="s">
        <v>55</v>
      </c>
      <c r="F48" s="18" t="s">
        <v>50</v>
      </c>
      <c r="G48" s="18" t="s">
        <v>51</v>
      </c>
      <c r="H48" s="18" t="s">
        <v>52</v>
      </c>
      <c r="I48" s="18" t="s">
        <v>53</v>
      </c>
      <c r="J48" s="18" t="s">
        <v>54</v>
      </c>
      <c r="K48" s="12"/>
    </row>
    <row r="49" spans="2:11" ht="14.5" x14ac:dyDescent="0.35">
      <c r="B49" s="11"/>
      <c r="C49" s="28" t="s">
        <v>21</v>
      </c>
      <c r="D49" s="4"/>
      <c r="E49" s="23">
        <v>0</v>
      </c>
      <c r="F49" s="23">
        <f>F23/360*$H$10</f>
        <v>84887436.009350628</v>
      </c>
      <c r="G49" s="23">
        <f t="shared" ref="G49:J49" si="18">G23/360*$H$10</f>
        <v>84887436.009350628</v>
      </c>
      <c r="H49" s="23">
        <f t="shared" si="18"/>
        <v>84887436.009350628</v>
      </c>
      <c r="I49" s="23">
        <f t="shared" si="18"/>
        <v>84887436.009350628</v>
      </c>
      <c r="J49" s="23">
        <f t="shared" si="18"/>
        <v>84887436.009350628</v>
      </c>
      <c r="K49" s="12"/>
    </row>
    <row r="50" spans="2:11" ht="14.5" x14ac:dyDescent="0.35">
      <c r="B50" s="11"/>
      <c r="C50" s="28" t="s">
        <v>22</v>
      </c>
      <c r="D50" s="4"/>
      <c r="E50" s="23">
        <v>0</v>
      </c>
      <c r="F50" s="23">
        <f>-(F24)/360*$H$11</f>
        <v>152797384.81683117</v>
      </c>
      <c r="G50" s="23">
        <f t="shared" ref="G50:J50" si="19">-(G24)/360*$H$11</f>
        <v>152797384.81683117</v>
      </c>
      <c r="H50" s="23">
        <f t="shared" si="19"/>
        <v>152797384.81683117</v>
      </c>
      <c r="I50" s="23">
        <f t="shared" si="19"/>
        <v>152797384.81683117</v>
      </c>
      <c r="J50" s="23">
        <f t="shared" si="19"/>
        <v>152797384.81683117</v>
      </c>
      <c r="K50" s="12"/>
    </row>
    <row r="51" spans="2:11" ht="15" thickBot="1" x14ac:dyDescent="0.4">
      <c r="B51" s="11"/>
      <c r="C51" s="30" t="s">
        <v>23</v>
      </c>
      <c r="D51" s="31"/>
      <c r="E51" s="32">
        <v>0</v>
      </c>
      <c r="F51" s="32">
        <f>(F24)/360*$H$12</f>
        <v>-152797384.81683117</v>
      </c>
      <c r="G51" s="32">
        <f t="shared" ref="G51:J51" si="20">(G24)/360*$H$12</f>
        <v>-152797384.81683117</v>
      </c>
      <c r="H51" s="32">
        <f t="shared" si="20"/>
        <v>-152797384.81683117</v>
      </c>
      <c r="I51" s="32">
        <f t="shared" si="20"/>
        <v>-152797384.81683117</v>
      </c>
      <c r="J51" s="32">
        <f t="shared" si="20"/>
        <v>-152797384.81683117</v>
      </c>
      <c r="K51" s="12"/>
    </row>
    <row r="52" spans="2:11" ht="15" thickTop="1" x14ac:dyDescent="0.35">
      <c r="B52" s="11"/>
      <c r="C52" s="5" t="s">
        <v>26</v>
      </c>
      <c r="D52" s="4"/>
      <c r="E52" s="23">
        <f>E49+E50+E51</f>
        <v>0</v>
      </c>
      <c r="F52" s="23">
        <f t="shared" ref="F52:J52" si="21">F49+F50+F51</f>
        <v>84887436.009350628</v>
      </c>
      <c r="G52" s="23">
        <f t="shared" si="21"/>
        <v>84887436.009350628</v>
      </c>
      <c r="H52" s="23">
        <f t="shared" si="21"/>
        <v>84887436.009350628</v>
      </c>
      <c r="I52" s="23">
        <f t="shared" si="21"/>
        <v>84887436.009350628</v>
      </c>
      <c r="J52" s="23">
        <f t="shared" si="21"/>
        <v>84887436.009350628</v>
      </c>
      <c r="K52" s="12"/>
    </row>
    <row r="53" spans="2:11" ht="14.5" x14ac:dyDescent="0.35">
      <c r="B53" s="11"/>
      <c r="C53" s="5" t="s">
        <v>24</v>
      </c>
      <c r="D53" s="4"/>
      <c r="E53" s="29">
        <f t="shared" ref="E53:J53" si="22">IFERROR(E52/E23,0)</f>
        <v>0</v>
      </c>
      <c r="F53" s="29">
        <f t="shared" si="22"/>
        <v>8.3333333333333329E-2</v>
      </c>
      <c r="G53" s="29">
        <f t="shared" si="22"/>
        <v>8.3333333333333329E-2</v>
      </c>
      <c r="H53" s="29">
        <f t="shared" si="22"/>
        <v>8.3333333333333329E-2</v>
      </c>
      <c r="I53" s="29">
        <f t="shared" si="22"/>
        <v>8.3333333333333329E-2</v>
      </c>
      <c r="J53" s="29">
        <f t="shared" si="22"/>
        <v>8.3333333333333329E-2</v>
      </c>
      <c r="K53" s="12"/>
    </row>
    <row r="54" spans="2:11" ht="14.5" x14ac:dyDescent="0.35">
      <c r="B54" s="11"/>
      <c r="C54" s="4"/>
      <c r="D54" s="4"/>
      <c r="E54" s="33"/>
      <c r="F54" s="4"/>
      <c r="G54" s="34"/>
      <c r="H54" s="4"/>
      <c r="I54" s="4"/>
      <c r="J54" s="4"/>
      <c r="K54" s="12"/>
    </row>
    <row r="55" spans="2:11" ht="14.5" x14ac:dyDescent="0.35">
      <c r="B55" s="11"/>
      <c r="C55" s="13" t="s">
        <v>61</v>
      </c>
      <c r="D55" s="14"/>
      <c r="E55" s="14"/>
      <c r="F55" s="14"/>
      <c r="G55" s="14"/>
      <c r="H55" s="14"/>
      <c r="I55" s="14"/>
      <c r="J55" s="14"/>
      <c r="K55" s="12"/>
    </row>
    <row r="56" spans="2:11" ht="14.5" x14ac:dyDescent="0.35">
      <c r="B56" s="11"/>
      <c r="C56" s="17" t="s">
        <v>1</v>
      </c>
      <c r="D56" s="17"/>
      <c r="E56" s="18" t="s">
        <v>55</v>
      </c>
      <c r="F56" s="18" t="s">
        <v>50</v>
      </c>
      <c r="G56" s="18" t="s">
        <v>51</v>
      </c>
      <c r="H56" s="18" t="s">
        <v>52</v>
      </c>
      <c r="I56" s="18" t="s">
        <v>53</v>
      </c>
      <c r="J56" s="18" t="s">
        <v>54</v>
      </c>
      <c r="K56" s="12"/>
    </row>
    <row r="57" spans="2:11" ht="14.5" hidden="1" x14ac:dyDescent="0.35">
      <c r="B57" s="11"/>
      <c r="C57" s="35" t="s">
        <v>1</v>
      </c>
      <c r="D57" s="35"/>
      <c r="E57" s="35">
        <v>0</v>
      </c>
      <c r="F57" s="35">
        <f>E57+1</f>
        <v>1</v>
      </c>
      <c r="G57" s="35">
        <f t="shared" ref="G57:J57" si="23">F57+1</f>
        <v>2</v>
      </c>
      <c r="H57" s="35">
        <f t="shared" si="23"/>
        <v>3</v>
      </c>
      <c r="I57" s="35">
        <f t="shared" si="23"/>
        <v>4</v>
      </c>
      <c r="J57" s="35">
        <f t="shared" si="23"/>
        <v>5</v>
      </c>
      <c r="K57" s="12"/>
    </row>
    <row r="58" spans="2:11" ht="14.5" x14ac:dyDescent="0.35">
      <c r="B58" s="11"/>
      <c r="C58" s="28" t="s">
        <v>2</v>
      </c>
      <c r="D58" s="23"/>
      <c r="E58" s="23">
        <f t="shared" ref="E58:F58" si="24">E38</f>
        <v>0</v>
      </c>
      <c r="F58" s="23">
        <f t="shared" si="24"/>
        <v>131459692.84488297</v>
      </c>
      <c r="G58" s="23">
        <f t="shared" ref="G58:J58" si="25">G38</f>
        <v>131459692.84488297</v>
      </c>
      <c r="H58" s="23">
        <f t="shared" si="25"/>
        <v>131459692.84488297</v>
      </c>
      <c r="I58" s="23">
        <f t="shared" si="25"/>
        <v>131459692.84488297</v>
      </c>
      <c r="J58" s="23">
        <f t="shared" si="25"/>
        <v>131459692.84488297</v>
      </c>
      <c r="K58" s="12"/>
    </row>
    <row r="59" spans="2:11" ht="14.5" x14ac:dyDescent="0.35">
      <c r="B59" s="11"/>
      <c r="C59" s="28" t="s">
        <v>13</v>
      </c>
      <c r="D59" s="23"/>
      <c r="E59" s="23">
        <f t="shared" ref="E59:J59" si="26">-(E52-D52)</f>
        <v>0</v>
      </c>
      <c r="F59" s="23">
        <f t="shared" si="26"/>
        <v>-84887436.009350628</v>
      </c>
      <c r="G59" s="23">
        <f t="shared" si="26"/>
        <v>0</v>
      </c>
      <c r="H59" s="23">
        <f t="shared" si="26"/>
        <v>0</v>
      </c>
      <c r="I59" s="23">
        <f t="shared" si="26"/>
        <v>0</v>
      </c>
      <c r="J59" s="23">
        <f t="shared" si="26"/>
        <v>0</v>
      </c>
      <c r="K59" s="12"/>
    </row>
    <row r="60" spans="2:11" ht="14.5" x14ac:dyDescent="0.35">
      <c r="B60" s="11"/>
      <c r="C60" s="28" t="s">
        <v>4</v>
      </c>
      <c r="D60" s="23"/>
      <c r="E60" s="23">
        <f>-D10</f>
        <v>-250000000</v>
      </c>
      <c r="F60" s="23">
        <v>0</v>
      </c>
      <c r="G60" s="23">
        <v>0</v>
      </c>
      <c r="H60" s="23">
        <v>0</v>
      </c>
      <c r="I60" s="23">
        <v>0</v>
      </c>
      <c r="J60" s="23">
        <v>0</v>
      </c>
      <c r="K60" s="12"/>
    </row>
    <row r="61" spans="2:11" ht="15" thickBot="1" x14ac:dyDescent="0.4">
      <c r="B61" s="11"/>
      <c r="C61" s="30" t="s">
        <v>9</v>
      </c>
      <c r="D61" s="32"/>
      <c r="E61" s="32">
        <f t="shared" ref="E61:J61" si="27">IF(E41&gt;0,-E41*$D$11,0)</f>
        <v>0</v>
      </c>
      <c r="F61" s="32">
        <f t="shared" si="27"/>
        <v>-28510892.495709036</v>
      </c>
      <c r="G61" s="32">
        <f t="shared" si="27"/>
        <v>-28510892.495709036</v>
      </c>
      <c r="H61" s="32">
        <f t="shared" si="27"/>
        <v>-28510892.495709036</v>
      </c>
      <c r="I61" s="32">
        <f t="shared" si="27"/>
        <v>-28510892.495709036</v>
      </c>
      <c r="J61" s="32">
        <f t="shared" si="27"/>
        <v>-28510892.495709036</v>
      </c>
      <c r="K61" s="12"/>
    </row>
    <row r="62" spans="2:11" ht="15" thickTop="1" x14ac:dyDescent="0.35">
      <c r="B62" s="11"/>
      <c r="C62" s="5" t="s">
        <v>14</v>
      </c>
      <c r="D62" s="23"/>
      <c r="E62" s="23">
        <f t="shared" ref="E62:J62" si="28">SUM(E58:E61)</f>
        <v>-250000000</v>
      </c>
      <c r="F62" s="23">
        <f t="shared" ref="F62" si="29">SUM(F58:F61)</f>
        <v>18061364.339823302</v>
      </c>
      <c r="G62" s="23">
        <f t="shared" si="28"/>
        <v>102948800.34917393</v>
      </c>
      <c r="H62" s="23">
        <f t="shared" si="28"/>
        <v>102948800.34917393</v>
      </c>
      <c r="I62" s="23">
        <f t="shared" si="28"/>
        <v>102948800.34917393</v>
      </c>
      <c r="J62" s="23">
        <f t="shared" si="28"/>
        <v>102948800.34917393</v>
      </c>
      <c r="K62" s="12"/>
    </row>
    <row r="63" spans="2:11" ht="14.5" x14ac:dyDescent="0.35">
      <c r="B63" s="11"/>
      <c r="C63" s="4"/>
      <c r="D63" s="4"/>
      <c r="E63" s="4"/>
      <c r="F63" s="4"/>
      <c r="G63" s="4"/>
      <c r="H63" s="4"/>
      <c r="I63" s="4"/>
      <c r="J63" s="4"/>
      <c r="K63" s="12"/>
    </row>
    <row r="64" spans="2:11" ht="14.5" x14ac:dyDescent="0.35">
      <c r="B64" s="11"/>
      <c r="C64" s="13" t="s">
        <v>25</v>
      </c>
      <c r="D64" s="14"/>
      <c r="E64" s="14"/>
      <c r="F64" s="14"/>
      <c r="G64" s="14"/>
      <c r="H64" s="14"/>
      <c r="I64" s="14"/>
      <c r="J64" s="14"/>
      <c r="K64" s="12"/>
    </row>
    <row r="65" spans="2:13" ht="9" customHeight="1" x14ac:dyDescent="0.35">
      <c r="B65" s="11"/>
      <c r="C65" s="4"/>
      <c r="D65" s="36"/>
      <c r="E65" s="36"/>
      <c r="F65" s="4"/>
      <c r="G65" s="4"/>
      <c r="H65" s="4"/>
      <c r="I65" s="4"/>
      <c r="J65" s="4"/>
      <c r="K65" s="12"/>
    </row>
    <row r="66" spans="2:13" ht="14.5" x14ac:dyDescent="0.35">
      <c r="B66" s="11"/>
      <c r="C66" s="37" t="s">
        <v>15</v>
      </c>
      <c r="D66" s="38">
        <f>NPV(D12,F62:J62)+E62</f>
        <v>0</v>
      </c>
      <c r="E66" s="39"/>
      <c r="F66" s="4"/>
      <c r="G66" s="5"/>
      <c r="H66" s="4"/>
      <c r="I66" s="4"/>
      <c r="J66" s="4"/>
      <c r="K66" s="12"/>
    </row>
    <row r="67" spans="2:13" ht="14.5" x14ac:dyDescent="0.35">
      <c r="B67" s="11"/>
      <c r="C67" s="37" t="s">
        <v>16</v>
      </c>
      <c r="D67" s="40">
        <f>IFERROR(IRR(E62:J62),0)</f>
        <v>0.17999999999999972</v>
      </c>
      <c r="E67" s="41"/>
      <c r="G67" s="5"/>
      <c r="H67" s="4"/>
      <c r="I67" s="4"/>
      <c r="J67" s="4"/>
      <c r="K67" s="12"/>
    </row>
    <row r="68" spans="2:13" ht="14.5" hidden="1" x14ac:dyDescent="0.35">
      <c r="B68" s="11"/>
      <c r="C68" s="42"/>
      <c r="D68" s="38">
        <f>D62</f>
        <v>0</v>
      </c>
      <c r="E68" s="23">
        <f>E62</f>
        <v>-250000000</v>
      </c>
      <c r="F68" s="23">
        <f>+E68+F62</f>
        <v>-231938635.66017669</v>
      </c>
      <c r="G68" s="23">
        <f>+F68+G62</f>
        <v>-128989835.31100276</v>
      </c>
      <c r="H68" s="23">
        <f>+G68+H62</f>
        <v>-26041034.961828828</v>
      </c>
      <c r="I68" s="23">
        <f>+H68+I62</f>
        <v>76907765.387345105</v>
      </c>
      <c r="J68" s="23">
        <f>+I68+J62</f>
        <v>179856565.73651904</v>
      </c>
      <c r="K68" s="12"/>
    </row>
    <row r="69" spans="2:13" ht="14.5" x14ac:dyDescent="0.35">
      <c r="B69" s="11"/>
      <c r="C69" s="37" t="s">
        <v>17</v>
      </c>
      <c r="D69" s="43">
        <f>+MAX(E69:J69)</f>
        <v>3.2529513202048479</v>
      </c>
      <c r="E69" s="44"/>
      <c r="F69" s="44">
        <f>+IF(AND(E68&lt;0,F68&gt;0),-(E68/F62)+E57,0)</f>
        <v>0</v>
      </c>
      <c r="G69" s="44">
        <f>+IF(AND(F68&lt;0,G68&gt;0),-(F68/G62)+F57,0)</f>
        <v>0</v>
      </c>
      <c r="H69" s="44">
        <f>+IF(AND(G68&lt;0,H68&gt;0),-(G68/H62)+G57,0)</f>
        <v>0</v>
      </c>
      <c r="I69" s="44">
        <f>+IF(AND(H68&lt;0,I68&gt;0),-(H68/I62)+H57,0)</f>
        <v>3.2529513202048479</v>
      </c>
      <c r="J69" s="44">
        <f>+IF(AND(I68&lt;0,J68&gt;0),-(I68/J62)+I57,0)</f>
        <v>0</v>
      </c>
      <c r="K69" s="12"/>
    </row>
    <row r="70" spans="2:13" ht="11.25" customHeight="1" thickBot="1" x14ac:dyDescent="0.4">
      <c r="B70" s="45"/>
      <c r="C70" s="46"/>
      <c r="D70" s="46"/>
      <c r="E70" s="46"/>
      <c r="F70" s="46"/>
      <c r="G70" s="46"/>
      <c r="H70" s="46"/>
      <c r="I70" s="46"/>
      <c r="J70" s="46"/>
      <c r="K70" s="47"/>
    </row>
    <row r="71" spans="2:13" ht="14.5" x14ac:dyDescent="0.35"/>
    <row r="72" spans="2:13" ht="14.5" hidden="1" x14ac:dyDescent="0.35">
      <c r="C72" s="48">
        <f>D66</f>
        <v>0</v>
      </c>
      <c r="D72" s="49">
        <v>4</v>
      </c>
      <c r="E72" s="49">
        <f>D72+1</f>
        <v>5</v>
      </c>
      <c r="F72" s="49">
        <f t="shared" ref="F72:M72" si="30">E72+1</f>
        <v>6</v>
      </c>
      <c r="G72" s="49">
        <f t="shared" si="30"/>
        <v>7</v>
      </c>
      <c r="H72" s="49">
        <f t="shared" si="30"/>
        <v>8</v>
      </c>
      <c r="I72" s="49">
        <f t="shared" si="30"/>
        <v>9</v>
      </c>
      <c r="J72" s="49">
        <f t="shared" si="30"/>
        <v>10</v>
      </c>
      <c r="K72" s="49">
        <f t="shared" si="30"/>
        <v>11</v>
      </c>
      <c r="L72" s="49">
        <f t="shared" si="30"/>
        <v>12</v>
      </c>
      <c r="M72" s="49">
        <f t="shared" si="30"/>
        <v>13</v>
      </c>
    </row>
    <row r="73" spans="2:13" ht="14.5" hidden="1" x14ac:dyDescent="0.35">
      <c r="C73" s="50">
        <v>0.3</v>
      </c>
      <c r="D73" s="51">
        <f t="dataTable" ref="D73:M82" dt2D="1" dtr="1" r1="F18" r2="F21"/>
        <v>-1111314568.9716883</v>
      </c>
      <c r="E73" s="51">
        <v>-1110868410.7696195</v>
      </c>
      <c r="F73" s="51">
        <v>-1110422252.5675509</v>
      </c>
      <c r="G73" s="51">
        <v>-1109976094.3654819</v>
      </c>
      <c r="H73" s="51">
        <v>-1109529936.163413</v>
      </c>
      <c r="I73" s="51">
        <v>-1109083777.9613442</v>
      </c>
      <c r="J73" s="51">
        <v>-1108637619.7592754</v>
      </c>
      <c r="K73" s="51">
        <v>-1108191461.5572066</v>
      </c>
      <c r="L73" s="51">
        <v>-1107745303.3551378</v>
      </c>
      <c r="M73" s="51">
        <v>-1107299145.153069</v>
      </c>
    </row>
    <row r="74" spans="2:13" ht="14.5" hidden="1" x14ac:dyDescent="0.35">
      <c r="C74" s="52">
        <f>C73-1%</f>
        <v>0.28999999999999998</v>
      </c>
      <c r="D74" s="51">
        <v>-1111403128.9587085</v>
      </c>
      <c r="E74" s="51">
        <v>-1110979110.7533948</v>
      </c>
      <c r="F74" s="51">
        <v>-1110555092.5480809</v>
      </c>
      <c r="G74" s="51">
        <v>-1110131074.3427672</v>
      </c>
      <c r="H74" s="51">
        <v>-1109707056.1374536</v>
      </c>
      <c r="I74" s="51">
        <v>-1109283037.9321399</v>
      </c>
      <c r="J74" s="51">
        <v>-1108859019.7268262</v>
      </c>
      <c r="K74" s="51">
        <v>-1108435001.521512</v>
      </c>
      <c r="L74" s="51">
        <v>-1108010983.3161983</v>
      </c>
      <c r="M74" s="51">
        <v>-1107586965.1108847</v>
      </c>
    </row>
    <row r="75" spans="2:13" ht="14.5" hidden="1" x14ac:dyDescent="0.35">
      <c r="C75" s="52">
        <f t="shared" ref="C75:C82" si="31">C74-1%</f>
        <v>0.27999999999999997</v>
      </c>
      <c r="D75" s="51">
        <v>-1111489228.9460895</v>
      </c>
      <c r="E75" s="51">
        <v>-1111086735.7376208</v>
      </c>
      <c r="F75" s="51">
        <v>-1110684242.5291522</v>
      </c>
      <c r="G75" s="51">
        <v>-1110281749.3206835</v>
      </c>
      <c r="H75" s="51">
        <v>-1109879256.112215</v>
      </c>
      <c r="I75" s="51">
        <v>-1109476762.9037461</v>
      </c>
      <c r="J75" s="51">
        <v>-1109074269.6952779</v>
      </c>
      <c r="K75" s="51">
        <v>-1108671776.4868093</v>
      </c>
      <c r="L75" s="51">
        <v>-1108269283.2783406</v>
      </c>
      <c r="M75" s="51">
        <v>-1107866790.0698719</v>
      </c>
    </row>
    <row r="76" spans="2:13" ht="14.5" hidden="1" x14ac:dyDescent="0.35">
      <c r="C76" s="52">
        <f t="shared" si="31"/>
        <v>0.26999999999999996</v>
      </c>
      <c r="D76" s="51">
        <v>-1111572970.0297065</v>
      </c>
      <c r="E76" s="51">
        <v>-1111191412.0921419</v>
      </c>
      <c r="F76" s="51">
        <v>-1110809854.1545775</v>
      </c>
      <c r="G76" s="51">
        <v>-1110428296.2170129</v>
      </c>
      <c r="H76" s="51">
        <v>-1110046738.2794485</v>
      </c>
      <c r="I76" s="51">
        <v>-1109665180.3418841</v>
      </c>
      <c r="J76" s="51">
        <v>-1109283622.4043198</v>
      </c>
      <c r="K76" s="51">
        <v>-1108902064.4667554</v>
      </c>
      <c r="L76" s="51">
        <v>-1108520506.529191</v>
      </c>
      <c r="M76" s="51">
        <v>-1108138948.5916266</v>
      </c>
    </row>
    <row r="77" spans="2:13" ht="14.5" hidden="1" x14ac:dyDescent="0.35">
      <c r="C77" s="52">
        <f t="shared" si="31"/>
        <v>0.25999999999999995</v>
      </c>
      <c r="D77" s="51">
        <v>-1111654447.8407929</v>
      </c>
      <c r="E77" s="51">
        <v>-1111293259.3560002</v>
      </c>
      <c r="F77" s="51">
        <v>-1110932070.8712075</v>
      </c>
      <c r="G77" s="51">
        <v>-1110570882.3864148</v>
      </c>
      <c r="H77" s="51">
        <v>-1110209693.9016218</v>
      </c>
      <c r="I77" s="51">
        <v>-1109848505.4168293</v>
      </c>
      <c r="J77" s="51">
        <v>-1109487316.9320364</v>
      </c>
      <c r="K77" s="51">
        <v>-1109126128.4472437</v>
      </c>
      <c r="L77" s="51">
        <v>-1108764939.9624512</v>
      </c>
      <c r="M77" s="51">
        <v>-1108403751.4776587</v>
      </c>
    </row>
    <row r="78" spans="2:13" ht="15" hidden="1" customHeight="1" x14ac:dyDescent="0.35">
      <c r="C78" s="52">
        <f t="shared" si="31"/>
        <v>0.24999999999999994</v>
      </c>
      <c r="D78" s="51">
        <v>-1111733752.9102507</v>
      </c>
      <c r="E78" s="51">
        <v>-1111392390.692822</v>
      </c>
      <c r="F78" s="51">
        <v>-1111051028.475394</v>
      </c>
      <c r="G78" s="51">
        <v>-1110709666.2579656</v>
      </c>
      <c r="H78" s="51">
        <v>-1110368304.0405374</v>
      </c>
      <c r="I78" s="51">
        <v>-1110026941.8231091</v>
      </c>
      <c r="J78" s="51">
        <v>-1109685579.6056809</v>
      </c>
      <c r="K78" s="51">
        <v>-1109344217.3882527</v>
      </c>
      <c r="L78" s="51">
        <v>-1109002855.1708245</v>
      </c>
      <c r="M78" s="51">
        <v>-1108661492.9533958</v>
      </c>
    </row>
    <row r="79" spans="2:13" ht="15" hidden="1" customHeight="1" x14ac:dyDescent="0.35">
      <c r="C79" s="52">
        <f t="shared" si="31"/>
        <v>0.23999999999999994</v>
      </c>
      <c r="D79" s="51">
        <v>-1111810971.0041962</v>
      </c>
      <c r="E79" s="51">
        <v>-1111488913.3102546</v>
      </c>
      <c r="F79" s="51">
        <v>-1111166855.6163125</v>
      </c>
      <c r="G79" s="51">
        <v>-1110844797.9223709</v>
      </c>
      <c r="H79" s="51">
        <v>-1110522740.2284286</v>
      </c>
      <c r="I79" s="51">
        <v>-1110200682.5344868</v>
      </c>
      <c r="J79" s="51">
        <v>-1109878624.8405449</v>
      </c>
      <c r="K79" s="51">
        <v>-1109556567.1466031</v>
      </c>
      <c r="L79" s="51">
        <v>-1109234509.4526613</v>
      </c>
      <c r="M79" s="51">
        <v>-1108912451.7587194</v>
      </c>
    </row>
    <row r="80" spans="2:13" ht="15" hidden="1" customHeight="1" x14ac:dyDescent="0.35">
      <c r="C80" s="52">
        <f t="shared" si="31"/>
        <v>0.22999999999999993</v>
      </c>
      <c r="D80" s="51">
        <v>-1111886183.4333639</v>
      </c>
      <c r="E80" s="51">
        <v>-1111582928.846714</v>
      </c>
      <c r="F80" s="51">
        <v>-1111279674.2600644</v>
      </c>
      <c r="G80" s="51">
        <v>-1110976419.6734142</v>
      </c>
      <c r="H80" s="51">
        <v>-1110673165.0867643</v>
      </c>
      <c r="I80" s="51">
        <v>-1110369910.5001144</v>
      </c>
      <c r="J80" s="51">
        <v>-1110066655.9134645</v>
      </c>
      <c r="K80" s="51">
        <v>-1109763401.3268147</v>
      </c>
      <c r="L80" s="51">
        <v>-1109460146.7401648</v>
      </c>
      <c r="M80" s="51">
        <v>-1109156892.1535149</v>
      </c>
    </row>
    <row r="81" spans="3:13" ht="15" hidden="1" customHeight="1" x14ac:dyDescent="0.35">
      <c r="C81" s="52">
        <f t="shared" si="31"/>
        <v>0.21999999999999992</v>
      </c>
      <c r="D81" s="51">
        <v>-1111959467.338707</v>
      </c>
      <c r="E81" s="51">
        <v>-1111674533.7283931</v>
      </c>
      <c r="F81" s="51">
        <v>-1111389600.1180787</v>
      </c>
      <c r="G81" s="51">
        <v>-1111104666.5077646</v>
      </c>
      <c r="H81" s="51">
        <v>-1110819732.8974504</v>
      </c>
      <c r="I81" s="51">
        <v>-1110534799.2871363</v>
      </c>
      <c r="J81" s="51">
        <v>-1110249865.6768222</v>
      </c>
      <c r="K81" s="51">
        <v>-1109964932.0665081</v>
      </c>
      <c r="L81" s="51">
        <v>-1109679998.4561937</v>
      </c>
      <c r="M81" s="51">
        <v>-1109395064.8458798</v>
      </c>
    </row>
    <row r="82" spans="3:13" ht="15" hidden="1" customHeight="1" x14ac:dyDescent="0.35">
      <c r="C82" s="52">
        <f t="shared" si="31"/>
        <v>0.20999999999999991</v>
      </c>
      <c r="D82" s="51">
        <v>-1112030895.955307</v>
      </c>
      <c r="E82" s="51">
        <v>-1111763819.4991431</v>
      </c>
      <c r="F82" s="51">
        <v>-1111496743.042979</v>
      </c>
      <c r="G82" s="51">
        <v>-1111229666.5868149</v>
      </c>
      <c r="H82" s="51">
        <v>-1110962590.1306508</v>
      </c>
      <c r="I82" s="51">
        <v>-1110695513.6744866</v>
      </c>
      <c r="J82" s="51">
        <v>-1110428437.2183223</v>
      </c>
      <c r="K82" s="51">
        <v>-1110161360.7621584</v>
      </c>
      <c r="L82" s="51">
        <v>-1109894284.3059945</v>
      </c>
      <c r="M82" s="51">
        <v>-1109627207.8498302</v>
      </c>
    </row>
    <row r="83" spans="3:13" ht="15" hidden="1" customHeight="1" x14ac:dyDescent="0.35">
      <c r="C83" s="53"/>
    </row>
    <row r="84" spans="3:13" ht="15" hidden="1" customHeight="1" x14ac:dyDescent="0.35">
      <c r="C84" s="53"/>
    </row>
    <row r="85" spans="3:13" ht="15" hidden="1" customHeight="1" x14ac:dyDescent="0.35">
      <c r="C85" s="53"/>
    </row>
    <row r="86" spans="3:13" ht="15" hidden="1" customHeight="1" x14ac:dyDescent="0.35">
      <c r="C86" s="53"/>
    </row>
    <row r="87" spans="3:13" ht="15" hidden="1" customHeight="1" x14ac:dyDescent="0.35">
      <c r="C87" s="53"/>
    </row>
    <row r="88" spans="3:13" ht="15" hidden="1" customHeight="1" x14ac:dyDescent="0.35">
      <c r="C88" s="53"/>
    </row>
    <row r="89" spans="3:13" ht="15" hidden="1" customHeight="1" x14ac:dyDescent="0.35">
      <c r="C89" s="53"/>
    </row>
    <row r="90" spans="3:13" ht="15" hidden="1" customHeight="1" x14ac:dyDescent="0.35"/>
    <row r="109" s="6" customFormat="1" ht="0" hidden="1" customHeight="1" x14ac:dyDescent="0.35"/>
  </sheetData>
  <sheetProtection algorithmName="SHA-512" hashValue="GfvNsOMmzHLUK3GPBgWb4/WedZh4UQoDzLq1gcuKuoxZQMKOiImBTMIKKjb9kMixMP+swLxytMyL1MNtVjeI1Q==" saltValue="TW5ebPZM0+Cay915Xl5ljg==" spinCount="100000" sheet="1" objects="1" scenarios="1"/>
  <dataValidations count="1">
    <dataValidation type="decimal" operator="greaterThanOrEqual" allowBlank="1" showInputMessage="1" showErrorMessage="1" prompt="El valor de la inversión debe ser positivo" sqref="D10" xr:uid="{00000000-0002-0000-0000-000000000000}">
      <formula1>0</formula1>
    </dataValidation>
  </dataValidations>
  <pageMargins left="0.7" right="0.7" top="0.75" bottom="0.75" header="0.3" footer="0.3"/>
  <pageSetup orientation="portrait" horizontalDpi="4294967292" verticalDpi="4294967292" r:id="rId1"/>
  <ignoredErrors>
    <ignoredError sqref="F62" formula="1"/>
    <ignoredError sqref="G19:J19" formula="1" unlockedFormula="1"/>
    <ignoredError sqref="G18:J18 G20:J21 F28:J34 F40:J4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1"/>
  <sheetViews>
    <sheetView workbookViewId="0"/>
  </sheetViews>
  <sheetFormatPr baseColWidth="10" defaultRowHeight="14.5" x14ac:dyDescent="0.35"/>
  <cols>
    <col min="1" max="2" width="36.7265625" customWidth="1"/>
  </cols>
  <sheetData>
    <row r="1" spans="1:3" x14ac:dyDescent="0.35">
      <c r="A1" s="1" t="s">
        <v>27</v>
      </c>
    </row>
    <row r="3" spans="1:3" x14ac:dyDescent="0.35">
      <c r="A3" t="s">
        <v>28</v>
      </c>
      <c r="B3" t="s">
        <v>29</v>
      </c>
      <c r="C3">
        <v>0</v>
      </c>
    </row>
    <row r="4" spans="1:3" x14ac:dyDescent="0.35">
      <c r="A4" t="s">
        <v>30</v>
      </c>
    </row>
    <row r="5" spans="1:3" x14ac:dyDescent="0.35">
      <c r="A5" t="s">
        <v>31</v>
      </c>
    </row>
    <row r="7" spans="1:3" x14ac:dyDescent="0.35">
      <c r="A7" s="1" t="s">
        <v>32</v>
      </c>
      <c r="B7" t="s">
        <v>33</v>
      </c>
    </row>
    <row r="8" spans="1:3" x14ac:dyDescent="0.35">
      <c r="B8">
        <v>2</v>
      </c>
    </row>
    <row r="10" spans="1:3" x14ac:dyDescent="0.35">
      <c r="A10" t="s">
        <v>34</v>
      </c>
    </row>
    <row r="11" spans="1:3" x14ac:dyDescent="0.35">
      <c r="A11" t="e">
        <f>CB_DATA_!#REF!</f>
        <v>#REF!</v>
      </c>
      <c r="B11" t="e">
        <f>#REF!</f>
        <v>#REF!</v>
      </c>
    </row>
    <row r="13" spans="1:3" x14ac:dyDescent="0.35">
      <c r="A13" t="s">
        <v>35</v>
      </c>
    </row>
    <row r="14" spans="1:3" x14ac:dyDescent="0.35">
      <c r="A14" t="s">
        <v>39</v>
      </c>
      <c r="B14" t="s">
        <v>43</v>
      </c>
    </row>
    <row r="16" spans="1:3" x14ac:dyDescent="0.35">
      <c r="A16" t="s">
        <v>36</v>
      </c>
    </row>
    <row r="17" spans="1:2" x14ac:dyDescent="0.35">
      <c r="B17">
        <v>1</v>
      </c>
    </row>
    <row r="19" spans="1:2" x14ac:dyDescent="0.35">
      <c r="A19" t="s">
        <v>37</v>
      </c>
    </row>
    <row r="20" spans="1:2" x14ac:dyDescent="0.35">
      <c r="A20">
        <v>28</v>
      </c>
      <c r="B20">
        <v>31</v>
      </c>
    </row>
    <row r="25" spans="1:2" x14ac:dyDescent="0.35">
      <c r="A25" s="1" t="s">
        <v>38</v>
      </c>
    </row>
    <row r="26" spans="1:2" x14ac:dyDescent="0.35">
      <c r="A26" s="2" t="s">
        <v>40</v>
      </c>
      <c r="B26" s="2" t="s">
        <v>44</v>
      </c>
    </row>
    <row r="27" spans="1:2" x14ac:dyDescent="0.35">
      <c r="A27" t="s">
        <v>41</v>
      </c>
      <c r="B27" t="s">
        <v>46</v>
      </c>
    </row>
    <row r="28" spans="1:2" x14ac:dyDescent="0.35">
      <c r="A28" s="2" t="s">
        <v>42</v>
      </c>
      <c r="B28" s="2" t="s">
        <v>42</v>
      </c>
    </row>
    <row r="29" spans="1:2" x14ac:dyDescent="0.35">
      <c r="B29" s="2" t="s">
        <v>40</v>
      </c>
    </row>
    <row r="30" spans="1:2" x14ac:dyDescent="0.35">
      <c r="B30" t="s">
        <v>45</v>
      </c>
    </row>
    <row r="31" spans="1:2" x14ac:dyDescent="0.35">
      <c r="B31" s="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Instrucciones</vt:lpstr>
      <vt:lpstr>Modelo Financiero KOOL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JCP</dc:creator>
  <cp:lastModifiedBy>JUAN CAMILO</cp:lastModifiedBy>
  <dcterms:created xsi:type="dcterms:W3CDTF">2014-12-11T01:21:15Z</dcterms:created>
  <dcterms:modified xsi:type="dcterms:W3CDTF">2023-09-01T17:49:35Z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