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https://d.docs.live.net/8f6eac6d86146fb3/Documents/"/>
    </mc:Choice>
  </mc:AlternateContent>
  <xr:revisionPtr revIDLastSave="28" documentId="8_{A6B4502B-935F-43AD-8A8F-0BC85AF877D3}" xr6:coauthVersionLast="45" xr6:coauthVersionMax="45" xr10:uidLastSave="{86AC0E57-524C-4416-A63A-A8690BCC736F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2" l="1"/>
  <c r="B51" i="1" l="1"/>
  <c r="B43" i="1"/>
  <c r="E30" i="1"/>
  <c r="H28" i="1"/>
  <c r="C27" i="1"/>
  <c r="C26" i="1"/>
  <c r="F26" i="1" s="1"/>
  <c r="C25" i="1"/>
  <c r="C24" i="1"/>
  <c r="D24" i="1" s="1"/>
  <c r="C23" i="1"/>
  <c r="E15" i="1"/>
  <c r="H13" i="1"/>
  <c r="C12" i="1"/>
  <c r="D12" i="1" s="1"/>
  <c r="G12" i="1" s="1"/>
  <c r="C11" i="1"/>
  <c r="F11" i="1" s="1"/>
  <c r="C10" i="1"/>
  <c r="C9" i="1"/>
  <c r="F9" i="1" s="1"/>
  <c r="C8" i="1"/>
  <c r="F24" i="1" l="1"/>
  <c r="D23" i="1"/>
  <c r="G23" i="1" s="1"/>
  <c r="F12" i="1"/>
  <c r="H12" i="1" s="1"/>
  <c r="F23" i="1"/>
  <c r="D27" i="1"/>
  <c r="G27" i="1" s="1"/>
  <c r="F27" i="1"/>
  <c r="G24" i="1"/>
  <c r="D8" i="1"/>
  <c r="G8" i="1" s="1"/>
  <c r="D9" i="1"/>
  <c r="G9" i="1" s="1"/>
  <c r="H9" i="1" s="1"/>
  <c r="F8" i="1"/>
  <c r="F10" i="1"/>
  <c r="D11" i="1"/>
  <c r="G11" i="1" s="1"/>
  <c r="H11" i="1" s="1"/>
  <c r="F25" i="1"/>
  <c r="D26" i="1"/>
  <c r="G26" i="1" s="1"/>
  <c r="H26" i="1" s="1"/>
  <c r="D10" i="1"/>
  <c r="G10" i="1" s="1"/>
  <c r="D25" i="1"/>
  <c r="G25" i="1" s="1"/>
  <c r="H24" i="1" l="1"/>
  <c r="H23" i="1"/>
  <c r="H27" i="1"/>
  <c r="H8" i="1"/>
  <c r="H10" i="1"/>
  <c r="H25" i="1"/>
  <c r="H30" i="1" l="1"/>
  <c r="H15" i="1"/>
  <c r="H39" i="1" l="1"/>
</calcChain>
</file>

<file path=xl/sharedStrings.xml><?xml version="1.0" encoding="utf-8"?>
<sst xmlns="http://schemas.openxmlformats.org/spreadsheetml/2006/main" count="88" uniqueCount="53">
  <si>
    <t>Tax Calculation example for Property and Sales and Use Tax rates for City of Mobile and Mobile County/PJ</t>
  </si>
  <si>
    <t>House in the City</t>
  </si>
  <si>
    <t>A</t>
  </si>
  <si>
    <t>B</t>
  </si>
  <si>
    <t>C</t>
  </si>
  <si>
    <t>D</t>
  </si>
  <si>
    <t>E=B*D</t>
  </si>
  <si>
    <t>F=sum(b*d)-sum(c*d)</t>
  </si>
  <si>
    <t>E-F</t>
  </si>
  <si>
    <t>Fairmarket Value</t>
  </si>
  <si>
    <t>Assessed Value</t>
  </si>
  <si>
    <t>Taxable value</t>
  </si>
  <si>
    <t>Millage Rate</t>
  </si>
  <si>
    <t xml:space="preserve">Gross Tax </t>
  </si>
  <si>
    <t>Less Exemptions</t>
  </si>
  <si>
    <t>Net Tax</t>
  </si>
  <si>
    <t>Millage Rate Breakout</t>
  </si>
  <si>
    <t>Millage Computation</t>
  </si>
  <si>
    <t>State</t>
  </si>
  <si>
    <t>State Gen. Fund 2.5M, State Soldier Fund 1M, State School Fund 3M</t>
  </si>
  <si>
    <t>2.5+1+3=6.5</t>
  </si>
  <si>
    <t>County</t>
  </si>
  <si>
    <t>County Gen. Fund 6M, County R&amp;B 3.5M Special R&amp;B 6.5M, County Hospital Tax 3.5M Vector Control Control Tax 1M</t>
  </si>
  <si>
    <t>6+3.5+6.5+3.5+1=20.5</t>
  </si>
  <si>
    <t>School</t>
  </si>
  <si>
    <t>School General Fund 7M, Special School Tax 7M</t>
  </si>
  <si>
    <t>7+7=14</t>
  </si>
  <si>
    <t>Dist. School</t>
  </si>
  <si>
    <t>School District Tax 3.5, School Tax-Mobile/Prichard 12M</t>
  </si>
  <si>
    <t>3.5+12=15.5</t>
  </si>
  <si>
    <t>City</t>
  </si>
  <si>
    <t>Municipal Millage Rate 7</t>
  </si>
  <si>
    <t>Forest</t>
  </si>
  <si>
    <t>Fees</t>
  </si>
  <si>
    <t>Total Tax Due</t>
  </si>
  <si>
    <t>House in the County</t>
  </si>
  <si>
    <t>School District Tax 3.5M, School Tax-County /other 4M</t>
  </si>
  <si>
    <t>3.5+4=7.5</t>
  </si>
  <si>
    <t>If in a Fire District the fee can vary, for example Seven Hills Fire District is $70 per house.  Figure not included in calculation above.</t>
  </si>
  <si>
    <t>Only Exemption included is Homestead ($4,000 deduction for state,  $2,000 deduction for county)</t>
  </si>
  <si>
    <t>Website</t>
  </si>
  <si>
    <r>
      <rPr>
        <u/>
        <sz val="11"/>
        <color indexed="11"/>
        <rFont val="Calibri"/>
      </rPr>
      <t>https://www.mobilecopropertytax.com/faq/#faq_2</t>
    </r>
  </si>
  <si>
    <t>City of Mobile Sales Tax Rate</t>
  </si>
  <si>
    <t>%</t>
  </si>
  <si>
    <t>Alabama State Sales Tax</t>
  </si>
  <si>
    <t>Mobile County Sales Tax</t>
  </si>
  <si>
    <t>City of Mobile Sales Tax</t>
  </si>
  <si>
    <t>Combined Sales Tax</t>
  </si>
  <si>
    <t>Mobile PJ Tax Rate</t>
  </si>
  <si>
    <t>Special Tax</t>
  </si>
  <si>
    <t>36619 &amp; 36695 zip codes affected</t>
  </si>
  <si>
    <r>
      <rPr>
        <u/>
        <sz val="11"/>
        <color indexed="11"/>
        <rFont val="Calibri"/>
      </rPr>
      <t>https://www.salestaxhandbook.com/alabama/rates/mobile</t>
    </r>
  </si>
  <si>
    <t>Tax Differnce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</si>
</sst>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 &quot;* #,##0&quot; &quot;;&quot; &quot;* \(#,##0\);&quot; &quot;* &quot;-&quot;??&quot; &quot;"/>
    <numFmt numFmtId="165" formatCode="&quot; &quot;* #,##0.0&quot; &quot;;&quot; &quot;* \(#,##0.0\);&quot; &quot;* &quot;-&quot;??&quot; &quot;"/>
    <numFmt numFmtId="166" formatCode="&quot; &quot;* #,##0.00&quot; &quot;;&quot; &quot;* \(#,##0.00\);&quot; &quot;* &quot;-&quot;??&quot; &quot;"/>
    <numFmt numFmtId="167" formatCode="0.00000000"/>
  </numFmts>
  <fonts count="7" x14ac:knownFonts="1">
    <font>
      <sz val="11"/>
      <color indexed="8"/>
      <name val="Calibri"/>
    </font>
    <font>
      <u/>
      <sz val="11"/>
      <color indexed="11"/>
      <name val="Calibri"/>
    </font>
    <font>
      <sz val="11"/>
      <color rgb="FFFF0000"/>
      <name val="Calibri"/>
      <family val="2"/>
    </font>
    <font>
      <sz val="11"/>
      <color rgb="FF0070C0"/>
      <name val="Calibri"/>
      <family val="2"/>
    </font>
    <font>
      <b/>
      <sz val="11"/>
      <color rgb="FF00B050"/>
      <name val="Calibri"/>
      <family val="2"/>
    </font>
    <font>
      <b/>
      <sz val="16"/>
      <name val="Calibri"/>
      <family val="2"/>
    </font>
    <font>
      <b/>
      <sz val="12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38">
    <xf numFmtId="0" fontId="0" fillId="0" borderId="0" xfId="0"/>
    <xf numFmtId="0" fontId="0" fillId="0" borderId="1" xfId="0" applyBorder="1"/>
    <xf numFmtId="49" fontId="0" fillId="0" borderId="1" xfId="0" applyNumberFormat="1" applyBorder="1"/>
    <xf numFmtId="49" fontId="0" fillId="0" borderId="2" xfId="0" applyNumberFormat="1" applyBorder="1"/>
    <xf numFmtId="49" fontId="0" fillId="0" borderId="1" xfId="0" applyNumberFormat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2" fillId="2" borderId="1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49" fontId="2" fillId="0" borderId="3" xfId="0" applyNumberFormat="1" applyFont="1" applyBorder="1"/>
    <xf numFmtId="49" fontId="2" fillId="0" borderId="3" xfId="0" applyNumberFormat="1" applyFont="1" applyBorder="1" applyAlignment="1">
      <alignment horizontal="center"/>
    </xf>
    <xf numFmtId="49" fontId="2" fillId="0" borderId="1" xfId="0" applyNumberFormat="1" applyFont="1" applyBorder="1"/>
    <xf numFmtId="49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3" xfId="0" applyFont="1" applyBorder="1"/>
    <xf numFmtId="166" fontId="2" fillId="0" borderId="2" xfId="0" applyNumberFormat="1" applyFont="1" applyBorder="1"/>
    <xf numFmtId="167" fontId="2" fillId="0" borderId="1" xfId="0" applyNumberFormat="1" applyFont="1" applyBorder="1"/>
    <xf numFmtId="49" fontId="2" fillId="0" borderId="2" xfId="0" applyNumberFormat="1" applyFont="1" applyBorder="1" applyAlignment="1">
      <alignment horizontal="center"/>
    </xf>
    <xf numFmtId="49" fontId="3" fillId="0" borderId="2" xfId="0" applyNumberFormat="1" applyFont="1" applyBorder="1"/>
    <xf numFmtId="49" fontId="3" fillId="0" borderId="1" xfId="0" applyNumberFormat="1" applyFont="1" applyBorder="1" applyAlignment="1">
      <alignment horizontal="center"/>
    </xf>
    <xf numFmtId="0" fontId="3" fillId="0" borderId="3" xfId="0" applyFont="1" applyBorder="1"/>
    <xf numFmtId="49" fontId="3" fillId="2" borderId="1" xfId="0" applyNumberFormat="1" applyFont="1" applyFill="1" applyBorder="1" applyAlignment="1">
      <alignment horizontal="center" wrapText="1"/>
    </xf>
    <xf numFmtId="49" fontId="3" fillId="0" borderId="1" xfId="0" applyNumberFormat="1" applyFont="1" applyBorder="1"/>
    <xf numFmtId="164" fontId="3" fillId="0" borderId="1" xfId="0" applyNumberFormat="1" applyFont="1" applyBorder="1" applyProtection="1">
      <protection locked="0"/>
    </xf>
    <xf numFmtId="164" fontId="3" fillId="0" borderId="1" xfId="0" applyNumberFormat="1" applyFont="1" applyBorder="1"/>
    <xf numFmtId="0" fontId="3" fillId="0" borderId="1" xfId="0" applyFont="1" applyBorder="1"/>
    <xf numFmtId="49" fontId="4" fillId="0" borderId="4" xfId="0" applyNumberFormat="1" applyFont="1" applyBorder="1"/>
    <xf numFmtId="166" fontId="4" fillId="0" borderId="4" xfId="0" applyNumberFormat="1" applyFont="1" applyBorder="1"/>
    <xf numFmtId="43" fontId="5" fillId="0" borderId="1" xfId="0" applyNumberFormat="1" applyFont="1" applyBorder="1"/>
    <xf numFmtId="0" fontId="6" fillId="0" borderId="1" xfId="0" applyFont="1" applyBorder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0563C1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14654</xdr:colOff>
      <xdr:row>13</xdr:row>
      <xdr:rowOff>0</xdr:rowOff>
    </xdr:from>
    <xdr:ext cx="6975231" cy="134815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68E76A8-D4A5-45D4-AF7C-6E90FE2E56F2}"/>
            </a:ext>
          </a:extLst>
        </xdr:cNvPr>
        <xdr:cNvSpPr txBox="1"/>
      </xdr:nvSpPr>
      <xdr:spPr>
        <a:xfrm>
          <a:off x="7121769" y="2667000"/>
          <a:ext cx="6975231" cy="1348154"/>
        </a:xfrm>
        <a:prstGeom prst="rect">
          <a:avLst/>
        </a:prstGeom>
        <a:solidFill>
          <a:srgbClr val="FFFF00"/>
        </a:solidFill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en-US" sz="1600" b="1" i="1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Calibri"/>
              <a:ea typeface="Calibri"/>
              <a:cs typeface="Calibri"/>
              <a:sym typeface="Calibri"/>
            </a:rPr>
            <a:t>The only cells that can be changed are the blue ones all othercells are protected so that the tax calculation data can't be </a:t>
          </a:r>
        </a:p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en-US" sz="1600" b="1" i="1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Calibri"/>
              <a:ea typeface="Calibri"/>
              <a:cs typeface="Calibri"/>
              <a:sym typeface="Calibri"/>
            </a:rPr>
            <a:t>changed. Plug in the estimated value of your home and the tax amounts will appear in total tax due section in green. Sheet courstesy of Mike Boylan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alestaxhandbook.com/alabama/rates/mobile" TargetMode="External"/><Relationship Id="rId1" Type="http://schemas.openxmlformats.org/officeDocument/2006/relationships/hyperlink" Target="https://www.mobilecopropertytax.com/faq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showGridLines="0" tabSelected="1" zoomScale="65" zoomScaleNormal="65" workbookViewId="0">
      <selection activeCell="B23" sqref="B23:B27"/>
    </sheetView>
  </sheetViews>
  <sheetFormatPr defaultColWidth="8.85546875" defaultRowHeight="15" customHeight="1" x14ac:dyDescent="0.25"/>
  <cols>
    <col min="1" max="1" width="23.28515625" customWidth="1"/>
    <col min="2" max="2" width="10.85546875" bestFit="1" customWidth="1"/>
    <col min="3" max="3" width="12.7109375" customWidth="1"/>
    <col min="4" max="4" width="10.42578125" customWidth="1"/>
    <col min="5" max="6" width="9.28515625" customWidth="1"/>
    <col min="7" max="7" width="19.85546875" customWidth="1"/>
    <col min="8" max="8" width="21" customWidth="1"/>
    <col min="9" max="9" width="104.85546875" customWidth="1"/>
    <col min="10" max="10" width="24" customWidth="1"/>
    <col min="11" max="256" width="8.85546875" customWidth="1"/>
  </cols>
  <sheetData>
    <row r="1" spans="1:10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25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" customHeight="1" x14ac:dyDescent="0.25">
      <c r="A6" s="26" t="s">
        <v>1</v>
      </c>
      <c r="B6" s="27" t="s">
        <v>2</v>
      </c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10"/>
      <c r="J6" s="10"/>
    </row>
    <row r="7" spans="1:10" ht="30" customHeight="1" x14ac:dyDescent="0.25">
      <c r="A7" s="28"/>
      <c r="B7" s="29" t="s">
        <v>9</v>
      </c>
      <c r="C7" s="11" t="s">
        <v>10</v>
      </c>
      <c r="D7" s="11" t="s">
        <v>11</v>
      </c>
      <c r="E7" s="11" t="s">
        <v>12</v>
      </c>
      <c r="F7" s="11" t="s">
        <v>13</v>
      </c>
      <c r="G7" s="11" t="s">
        <v>14</v>
      </c>
      <c r="H7" s="11" t="s">
        <v>15</v>
      </c>
      <c r="I7" s="12" t="s">
        <v>16</v>
      </c>
      <c r="J7" s="12" t="s">
        <v>17</v>
      </c>
    </row>
    <row r="8" spans="1:10" ht="15" customHeight="1" x14ac:dyDescent="0.25">
      <c r="A8" s="30" t="s">
        <v>18</v>
      </c>
      <c r="B8" s="31">
        <v>200000</v>
      </c>
      <c r="C8" s="13">
        <f>B8*0.10004</f>
        <v>20008</v>
      </c>
      <c r="D8" s="13">
        <f>C8-4000</f>
        <v>16008</v>
      </c>
      <c r="E8" s="14">
        <v>6.5</v>
      </c>
      <c r="F8" s="15">
        <f>C8*0.0065</f>
        <v>130.05199999999999</v>
      </c>
      <c r="G8" s="15">
        <f>SUM(C8*0.0065)-SUM(D8*0.0065)</f>
        <v>26</v>
      </c>
      <c r="H8" s="15">
        <f t="shared" ref="H8:H13" si="0">F8-G8</f>
        <v>104.05199999999999</v>
      </c>
      <c r="I8" s="16" t="s">
        <v>19</v>
      </c>
      <c r="J8" s="17" t="s">
        <v>20</v>
      </c>
    </row>
    <row r="9" spans="1:10" ht="15" customHeight="1" x14ac:dyDescent="0.25">
      <c r="A9" s="30" t="s">
        <v>21</v>
      </c>
      <c r="B9" s="31">
        <v>200000</v>
      </c>
      <c r="C9" s="13">
        <f>B9*0.10004</f>
        <v>20008</v>
      </c>
      <c r="D9" s="13">
        <f>C9-2000</f>
        <v>18008</v>
      </c>
      <c r="E9" s="14">
        <v>20.5</v>
      </c>
      <c r="F9" s="15">
        <f>C9*0.0205</f>
        <v>410.16400000000004</v>
      </c>
      <c r="G9" s="15">
        <f>SUM(C9*0.0205)-SUM(D9*0.0205)</f>
        <v>41.000000000000057</v>
      </c>
      <c r="H9" s="15">
        <f t="shared" si="0"/>
        <v>369.16399999999999</v>
      </c>
      <c r="I9" s="18" t="s">
        <v>22</v>
      </c>
      <c r="J9" s="9" t="s">
        <v>23</v>
      </c>
    </row>
    <row r="10" spans="1:10" ht="15" customHeight="1" x14ac:dyDescent="0.25">
      <c r="A10" s="30" t="s">
        <v>24</v>
      </c>
      <c r="B10" s="31">
        <v>200000</v>
      </c>
      <c r="C10" s="13">
        <f>B10*0.10004</f>
        <v>20008</v>
      </c>
      <c r="D10" s="13">
        <f>C10</f>
        <v>20008</v>
      </c>
      <c r="E10" s="14">
        <v>14</v>
      </c>
      <c r="F10" s="15">
        <f>C10*0.014</f>
        <v>280.11200000000002</v>
      </c>
      <c r="G10" s="15">
        <f>SUM(C10*0.014)-SUM(D10*0.014)</f>
        <v>0</v>
      </c>
      <c r="H10" s="15">
        <f t="shared" si="0"/>
        <v>280.11200000000002</v>
      </c>
      <c r="I10" s="18" t="s">
        <v>25</v>
      </c>
      <c r="J10" s="9" t="s">
        <v>26</v>
      </c>
    </row>
    <row r="11" spans="1:10" ht="15" customHeight="1" x14ac:dyDescent="0.25">
      <c r="A11" s="30" t="s">
        <v>27</v>
      </c>
      <c r="B11" s="31">
        <v>200000</v>
      </c>
      <c r="C11" s="13">
        <f>B11*0.10004</f>
        <v>20008</v>
      </c>
      <c r="D11" s="13">
        <f>C11</f>
        <v>20008</v>
      </c>
      <c r="E11" s="14">
        <v>15.5</v>
      </c>
      <c r="F11" s="15">
        <f>C11*0.0155</f>
        <v>310.12400000000002</v>
      </c>
      <c r="G11" s="15">
        <f>SUM(C11*0.0155)-SUM(D11*0.0155)</f>
        <v>0</v>
      </c>
      <c r="H11" s="15">
        <f t="shared" si="0"/>
        <v>310.12400000000002</v>
      </c>
      <c r="I11" s="18" t="s">
        <v>28</v>
      </c>
      <c r="J11" s="9" t="s">
        <v>29</v>
      </c>
    </row>
    <row r="12" spans="1:10" ht="15" customHeight="1" x14ac:dyDescent="0.25">
      <c r="A12" s="30" t="s">
        <v>30</v>
      </c>
      <c r="B12" s="31">
        <v>200000</v>
      </c>
      <c r="C12" s="13">
        <f>B12*0.10004</f>
        <v>20008</v>
      </c>
      <c r="D12" s="13">
        <f>C12</f>
        <v>20008</v>
      </c>
      <c r="E12" s="14">
        <v>7</v>
      </c>
      <c r="F12" s="15">
        <f>C12*0.007</f>
        <v>140.05600000000001</v>
      </c>
      <c r="G12" s="15">
        <f>SUM(C12*0.007)-SUM(D12*0.007)</f>
        <v>0</v>
      </c>
      <c r="H12" s="15">
        <f t="shared" si="0"/>
        <v>140.05600000000001</v>
      </c>
      <c r="I12" s="19" t="s">
        <v>31</v>
      </c>
      <c r="J12" s="20">
        <v>7</v>
      </c>
    </row>
    <row r="13" spans="1:10" ht="15" customHeight="1" x14ac:dyDescent="0.25">
      <c r="A13" s="30" t="s">
        <v>32</v>
      </c>
      <c r="B13" s="32">
        <v>0</v>
      </c>
      <c r="C13" s="13">
        <v>0</v>
      </c>
      <c r="D13" s="13">
        <v>0</v>
      </c>
      <c r="E13" s="13">
        <v>0</v>
      </c>
      <c r="F13" s="13">
        <v>0</v>
      </c>
      <c r="G13" s="15">
        <v>0</v>
      </c>
      <c r="H13" s="15">
        <f t="shared" si="0"/>
        <v>0</v>
      </c>
      <c r="I13" s="21"/>
      <c r="J13" s="22"/>
    </row>
    <row r="14" spans="1:10" ht="15" customHeight="1" x14ac:dyDescent="0.25">
      <c r="A14" s="30" t="s">
        <v>33</v>
      </c>
      <c r="B14" s="32">
        <v>0</v>
      </c>
      <c r="C14" s="13">
        <v>0</v>
      </c>
      <c r="D14" s="13">
        <v>0</v>
      </c>
      <c r="E14" s="13">
        <v>0</v>
      </c>
      <c r="F14" s="13">
        <v>0</v>
      </c>
      <c r="G14" s="23">
        <v>0</v>
      </c>
      <c r="H14" s="23">
        <v>0</v>
      </c>
      <c r="I14" s="10"/>
      <c r="J14" s="10"/>
    </row>
    <row r="15" spans="1:10" ht="15" customHeight="1" x14ac:dyDescent="0.25">
      <c r="A15" s="33"/>
      <c r="B15" s="33"/>
      <c r="C15" s="10"/>
      <c r="D15" s="10"/>
      <c r="E15" s="14">
        <f>SUM(E8:E14)</f>
        <v>63.5</v>
      </c>
      <c r="F15" s="10"/>
      <c r="G15" s="34" t="s">
        <v>34</v>
      </c>
      <c r="H15" s="35">
        <f>SUM(H8:H14)</f>
        <v>1203.508</v>
      </c>
      <c r="I15" s="10"/>
      <c r="J15" s="10"/>
    </row>
    <row r="16" spans="1:10" ht="15" customHeight="1" x14ac:dyDescent="0.25">
      <c r="A16" s="33"/>
      <c r="B16" s="33"/>
      <c r="C16" s="24"/>
      <c r="D16" s="10"/>
      <c r="E16" s="10"/>
      <c r="F16" s="10"/>
      <c r="G16" s="22"/>
      <c r="H16" s="22"/>
      <c r="I16" s="10"/>
      <c r="J16" s="10"/>
    </row>
    <row r="17" spans="1:10" ht="15" customHeight="1" x14ac:dyDescent="0.25">
      <c r="A17" s="33"/>
      <c r="B17" s="33"/>
      <c r="C17" s="10"/>
      <c r="D17" s="10"/>
      <c r="E17" s="10"/>
      <c r="F17" s="10"/>
      <c r="G17" s="10"/>
      <c r="H17" s="10"/>
      <c r="I17" s="10"/>
      <c r="J17" s="10"/>
    </row>
    <row r="18" spans="1:10" ht="15" customHeight="1" x14ac:dyDescent="0.25">
      <c r="A18" s="33"/>
      <c r="B18" s="33"/>
      <c r="C18" s="10"/>
      <c r="D18" s="10"/>
      <c r="E18" s="10"/>
      <c r="F18" s="10"/>
      <c r="G18" s="10"/>
      <c r="H18" s="10"/>
      <c r="I18" s="10"/>
      <c r="J18" s="10"/>
    </row>
    <row r="19" spans="1:10" ht="15" customHeight="1" x14ac:dyDescent="0.25">
      <c r="A19" s="33"/>
      <c r="B19" s="33"/>
      <c r="C19" s="10"/>
      <c r="D19" s="10"/>
      <c r="E19" s="10"/>
      <c r="F19" s="10"/>
      <c r="G19" s="10"/>
      <c r="H19" s="10"/>
      <c r="I19" s="10"/>
      <c r="J19" s="10"/>
    </row>
    <row r="20" spans="1:10" ht="15" customHeight="1" x14ac:dyDescent="0.25">
      <c r="A20" s="33"/>
      <c r="B20" s="33"/>
      <c r="C20" s="10"/>
      <c r="D20" s="10"/>
      <c r="E20" s="10"/>
      <c r="F20" s="10"/>
      <c r="G20" s="10"/>
      <c r="H20" s="10"/>
      <c r="I20" s="10"/>
      <c r="J20" s="10"/>
    </row>
    <row r="21" spans="1:10" ht="15" customHeight="1" x14ac:dyDescent="0.25">
      <c r="A21" s="26" t="s">
        <v>35</v>
      </c>
      <c r="B21" s="27" t="s">
        <v>2</v>
      </c>
      <c r="C21" s="9" t="s">
        <v>3</v>
      </c>
      <c r="D21" s="9" t="s">
        <v>4</v>
      </c>
      <c r="E21" s="9" t="s">
        <v>5</v>
      </c>
      <c r="F21" s="9" t="s">
        <v>6</v>
      </c>
      <c r="G21" s="9" t="s">
        <v>7</v>
      </c>
      <c r="H21" s="9" t="s">
        <v>8</v>
      </c>
      <c r="I21" s="10"/>
      <c r="J21" s="10"/>
    </row>
    <row r="22" spans="1:10" ht="30" customHeight="1" x14ac:dyDescent="0.25">
      <c r="A22" s="28"/>
      <c r="B22" s="29" t="s">
        <v>9</v>
      </c>
      <c r="C22" s="11" t="s">
        <v>10</v>
      </c>
      <c r="D22" s="11" t="s">
        <v>11</v>
      </c>
      <c r="E22" s="11" t="s">
        <v>12</v>
      </c>
      <c r="F22" s="11" t="s">
        <v>13</v>
      </c>
      <c r="G22" s="11" t="s">
        <v>14</v>
      </c>
      <c r="H22" s="11" t="s">
        <v>15</v>
      </c>
      <c r="I22" s="12" t="s">
        <v>16</v>
      </c>
      <c r="J22" s="12" t="s">
        <v>17</v>
      </c>
    </row>
    <row r="23" spans="1:10" ht="15" customHeight="1" x14ac:dyDescent="0.25">
      <c r="A23" s="30" t="s">
        <v>18</v>
      </c>
      <c r="B23" s="31">
        <v>200000</v>
      </c>
      <c r="C23" s="13">
        <f>B23*0.10004</f>
        <v>20008</v>
      </c>
      <c r="D23" s="13">
        <f>C23-4000</f>
        <v>16008</v>
      </c>
      <c r="E23" s="14">
        <v>6.5</v>
      </c>
      <c r="F23" s="15">
        <f>C23*0.0065</f>
        <v>130.05199999999999</v>
      </c>
      <c r="G23" s="15">
        <f>SUM(C23*0.0065)-SUM(D23*0.0065)</f>
        <v>26</v>
      </c>
      <c r="H23" s="15">
        <f t="shared" ref="H23:H28" si="1">F23-G23</f>
        <v>104.05199999999999</v>
      </c>
      <c r="I23" s="16" t="s">
        <v>19</v>
      </c>
      <c r="J23" s="17" t="s">
        <v>20</v>
      </c>
    </row>
    <row r="24" spans="1:10" ht="15" customHeight="1" x14ac:dyDescent="0.25">
      <c r="A24" s="30" t="s">
        <v>21</v>
      </c>
      <c r="B24" s="31">
        <v>200000</v>
      </c>
      <c r="C24" s="13">
        <f>B24*0.10004</f>
        <v>20008</v>
      </c>
      <c r="D24" s="13">
        <f>C24-2000</f>
        <v>18008</v>
      </c>
      <c r="E24" s="14">
        <v>20.5</v>
      </c>
      <c r="F24" s="15">
        <f>C24*0.0205</f>
        <v>410.16400000000004</v>
      </c>
      <c r="G24" s="15">
        <f>SUM(C24*0.0205)-SUM(D24*0.0205)</f>
        <v>41.000000000000057</v>
      </c>
      <c r="H24" s="15">
        <f t="shared" si="1"/>
        <v>369.16399999999999</v>
      </c>
      <c r="I24" s="18" t="s">
        <v>22</v>
      </c>
      <c r="J24" s="9" t="s">
        <v>23</v>
      </c>
    </row>
    <row r="25" spans="1:10" ht="15" customHeight="1" x14ac:dyDescent="0.25">
      <c r="A25" s="30" t="s">
        <v>24</v>
      </c>
      <c r="B25" s="31">
        <v>200000</v>
      </c>
      <c r="C25" s="13">
        <f>B25*0.10004</f>
        <v>20008</v>
      </c>
      <c r="D25" s="13">
        <f>C25</f>
        <v>20008</v>
      </c>
      <c r="E25" s="14">
        <v>14</v>
      </c>
      <c r="F25" s="15">
        <f>C25*0.014</f>
        <v>280.11200000000002</v>
      </c>
      <c r="G25" s="15">
        <f>SUM(C25*0.014)-SUM(D25*0.014)</f>
        <v>0</v>
      </c>
      <c r="H25" s="15">
        <f t="shared" si="1"/>
        <v>280.11200000000002</v>
      </c>
      <c r="I25" s="18" t="s">
        <v>25</v>
      </c>
      <c r="J25" s="9" t="s">
        <v>26</v>
      </c>
    </row>
    <row r="26" spans="1:10" ht="15" customHeight="1" x14ac:dyDescent="0.25">
      <c r="A26" s="30" t="s">
        <v>27</v>
      </c>
      <c r="B26" s="31">
        <v>200000</v>
      </c>
      <c r="C26" s="13">
        <f>B26*0.10004</f>
        <v>20008</v>
      </c>
      <c r="D26" s="13">
        <f>C26</f>
        <v>20008</v>
      </c>
      <c r="E26" s="14">
        <v>7.5</v>
      </c>
      <c r="F26" s="15">
        <f>C26*0.0075</f>
        <v>150.06</v>
      </c>
      <c r="G26" s="15">
        <f>SUM(C26*0.0155)-SUM(D26*0.0155)</f>
        <v>0</v>
      </c>
      <c r="H26" s="15">
        <f t="shared" si="1"/>
        <v>150.06</v>
      </c>
      <c r="I26" s="19" t="s">
        <v>36</v>
      </c>
      <c r="J26" s="25" t="s">
        <v>37</v>
      </c>
    </row>
    <row r="27" spans="1:10" ht="15" customHeight="1" x14ac:dyDescent="0.25">
      <c r="A27" s="30" t="s">
        <v>30</v>
      </c>
      <c r="B27" s="31">
        <v>200000</v>
      </c>
      <c r="C27" s="13">
        <f>B27*0.10004</f>
        <v>20008</v>
      </c>
      <c r="D27" s="13">
        <f>C27</f>
        <v>20008</v>
      </c>
      <c r="E27" s="14">
        <v>0</v>
      </c>
      <c r="F27" s="15">
        <f>C27*0</f>
        <v>0</v>
      </c>
      <c r="G27" s="15">
        <f>SUM(C27*0.007)-SUM(D27*0.007)</f>
        <v>0</v>
      </c>
      <c r="H27" s="15">
        <f t="shared" si="1"/>
        <v>0</v>
      </c>
      <c r="I27" s="21"/>
      <c r="J27" s="22"/>
    </row>
    <row r="28" spans="1:10" ht="15" customHeight="1" x14ac:dyDescent="0.25">
      <c r="A28" s="30" t="s">
        <v>32</v>
      </c>
      <c r="B28" s="32">
        <v>0</v>
      </c>
      <c r="C28" s="13">
        <v>0</v>
      </c>
      <c r="D28" s="13">
        <v>0</v>
      </c>
      <c r="E28" s="13">
        <v>0</v>
      </c>
      <c r="F28" s="13">
        <v>0</v>
      </c>
      <c r="G28" s="15">
        <v>0</v>
      </c>
      <c r="H28" s="15">
        <f t="shared" si="1"/>
        <v>0</v>
      </c>
      <c r="I28" s="10"/>
      <c r="J28" s="10"/>
    </row>
    <row r="29" spans="1:10" ht="15" customHeight="1" x14ac:dyDescent="0.25">
      <c r="A29" s="30" t="s">
        <v>33</v>
      </c>
      <c r="B29" s="32">
        <v>0</v>
      </c>
      <c r="C29" s="13">
        <v>0</v>
      </c>
      <c r="D29" s="13">
        <v>0</v>
      </c>
      <c r="E29" s="13">
        <v>0</v>
      </c>
      <c r="F29" s="13">
        <v>0</v>
      </c>
      <c r="G29" s="23">
        <v>0</v>
      </c>
      <c r="H29" s="23">
        <v>0</v>
      </c>
      <c r="I29" s="10"/>
      <c r="J29" s="10"/>
    </row>
    <row r="30" spans="1:10" ht="15" customHeight="1" x14ac:dyDescent="0.25">
      <c r="A30" s="33"/>
      <c r="B30" s="33"/>
      <c r="C30" s="10"/>
      <c r="D30" s="10"/>
      <c r="E30" s="14">
        <f>SUM(E23:E29)</f>
        <v>48.5</v>
      </c>
      <c r="F30" s="10"/>
      <c r="G30" s="34" t="s">
        <v>34</v>
      </c>
      <c r="H30" s="35">
        <f>SUM(H23:H29)</f>
        <v>903.38799999999992</v>
      </c>
      <c r="I30" s="10"/>
      <c r="J30" s="10"/>
    </row>
    <row r="31" spans="1:10" ht="15" customHeight="1" x14ac:dyDescent="0.25">
      <c r="A31" s="1"/>
      <c r="B31" s="1"/>
      <c r="C31" s="10"/>
      <c r="D31" s="10"/>
      <c r="E31" s="10"/>
      <c r="F31" s="10"/>
      <c r="G31" s="22"/>
      <c r="H31" s="22"/>
      <c r="I31" s="10"/>
      <c r="J31" s="10"/>
    </row>
    <row r="32" spans="1:10" ht="15" customHeight="1" x14ac:dyDescent="0.25">
      <c r="A32" s="2" t="s">
        <v>38</v>
      </c>
      <c r="B32" s="1"/>
      <c r="C32" s="10"/>
      <c r="D32" s="10"/>
      <c r="E32" s="10"/>
      <c r="F32" s="10"/>
      <c r="G32" s="10"/>
      <c r="H32" s="10"/>
      <c r="I32" s="10"/>
      <c r="J32" s="10"/>
    </row>
    <row r="33" spans="1:10" ht="15" customHeight="1" x14ac:dyDescent="0.25">
      <c r="A33" s="2" t="s">
        <v>39</v>
      </c>
      <c r="B33" s="1"/>
      <c r="C33" s="10"/>
      <c r="D33" s="10"/>
      <c r="E33" s="10"/>
      <c r="F33" s="10"/>
      <c r="G33" s="10"/>
      <c r="H33" s="10"/>
      <c r="I33" s="10"/>
      <c r="J33" s="10"/>
    </row>
    <row r="34" spans="1:10" ht="15" customHeight="1" x14ac:dyDescent="0.25">
      <c r="A34" s="2" t="s">
        <v>40</v>
      </c>
      <c r="B34" s="1"/>
      <c r="C34" s="10"/>
      <c r="D34" s="10"/>
      <c r="E34" s="10"/>
      <c r="F34" s="10"/>
      <c r="G34" s="10"/>
      <c r="H34" s="10"/>
      <c r="I34" s="10"/>
      <c r="J34" s="10"/>
    </row>
    <row r="35" spans="1:10" ht="15" customHeight="1" x14ac:dyDescent="0.25">
      <c r="A35" s="2" t="s">
        <v>41</v>
      </c>
      <c r="B35" s="1"/>
      <c r="C35" s="10"/>
      <c r="D35" s="10"/>
      <c r="E35" s="10"/>
      <c r="F35" s="10"/>
      <c r="G35" s="10"/>
      <c r="H35" s="10"/>
      <c r="I35" s="10"/>
      <c r="J35" s="10"/>
    </row>
    <row r="36" spans="1:10" ht="15" customHeight="1" x14ac:dyDescent="0.25">
      <c r="A36" s="1"/>
      <c r="B36" s="1"/>
      <c r="C36" s="10"/>
      <c r="D36" s="10"/>
      <c r="E36" s="10"/>
      <c r="F36" s="10"/>
      <c r="G36" s="10"/>
      <c r="H36" s="10"/>
      <c r="I36" s="10"/>
      <c r="J36" s="10"/>
    </row>
    <row r="37" spans="1:10" ht="15" customHeight="1" x14ac:dyDescent="0.25">
      <c r="A37" s="1"/>
      <c r="B37" s="1"/>
      <c r="C37" s="10"/>
      <c r="D37" s="10"/>
      <c r="E37" s="10"/>
      <c r="F37" s="10"/>
      <c r="G37" s="10"/>
      <c r="H37" s="10"/>
      <c r="I37" s="10"/>
      <c r="J37" s="10"/>
    </row>
    <row r="38" spans="1:10" ht="15" customHeight="1" x14ac:dyDescent="0.25">
      <c r="A38" s="3" t="s">
        <v>42</v>
      </c>
      <c r="B38" s="1"/>
      <c r="C38" s="10"/>
      <c r="D38" s="10"/>
      <c r="E38" s="10"/>
      <c r="F38" s="10"/>
      <c r="G38" s="10"/>
      <c r="H38" s="10"/>
      <c r="I38" s="10"/>
      <c r="J38" s="10"/>
    </row>
    <row r="39" spans="1:10" ht="21" x14ac:dyDescent="0.35">
      <c r="A39" s="5"/>
      <c r="B39" s="4" t="s">
        <v>43</v>
      </c>
      <c r="C39" s="10"/>
      <c r="D39" s="10"/>
      <c r="E39" s="10"/>
      <c r="F39" s="10"/>
      <c r="G39" s="37" t="s">
        <v>52</v>
      </c>
      <c r="H39" s="36">
        <f>H15-H30</f>
        <v>300.12000000000012</v>
      </c>
      <c r="I39" s="10"/>
      <c r="J39" s="10"/>
    </row>
    <row r="40" spans="1:10" ht="15" customHeight="1" x14ac:dyDescent="0.25">
      <c r="A40" s="2" t="s">
        <v>44</v>
      </c>
      <c r="B40" s="7">
        <v>4</v>
      </c>
      <c r="C40" s="10"/>
      <c r="D40" s="10"/>
      <c r="E40" s="10"/>
      <c r="F40" s="10"/>
      <c r="G40" s="10"/>
      <c r="H40" s="10"/>
      <c r="I40" s="10"/>
      <c r="J40" s="10"/>
    </row>
    <row r="41" spans="1:10" ht="15" customHeight="1" x14ac:dyDescent="0.25">
      <c r="A41" s="2" t="s">
        <v>45</v>
      </c>
      <c r="B41" s="7">
        <v>1</v>
      </c>
      <c r="C41" s="10"/>
      <c r="D41" s="10"/>
      <c r="E41" s="10"/>
      <c r="F41" s="10"/>
      <c r="G41" s="10"/>
      <c r="H41" s="10"/>
      <c r="I41" s="10"/>
      <c r="J41" s="10"/>
    </row>
    <row r="42" spans="1:10" ht="15" customHeight="1" x14ac:dyDescent="0.25">
      <c r="A42" s="2" t="s">
        <v>46</v>
      </c>
      <c r="B42" s="6">
        <v>5</v>
      </c>
      <c r="C42" s="10"/>
      <c r="D42" s="10"/>
      <c r="E42" s="10"/>
      <c r="F42" s="10"/>
      <c r="G42" s="10"/>
      <c r="H42" s="10"/>
      <c r="I42" s="10"/>
      <c r="J42" s="10"/>
    </row>
    <row r="43" spans="1:10" ht="15" customHeight="1" x14ac:dyDescent="0.25">
      <c r="A43" s="2" t="s">
        <v>47</v>
      </c>
      <c r="B43" s="8">
        <f>SUM(B40:B42)</f>
        <v>10</v>
      </c>
      <c r="C43" s="10"/>
      <c r="D43" s="10"/>
      <c r="E43" s="10"/>
      <c r="F43" s="10"/>
      <c r="G43" s="10"/>
      <c r="H43" s="10"/>
      <c r="I43" s="10"/>
      <c r="J43" s="10"/>
    </row>
    <row r="44" spans="1:10" ht="15" customHeight="1" x14ac:dyDescent="0.25">
      <c r="A44" s="1"/>
      <c r="B44" s="5"/>
      <c r="C44" s="10"/>
      <c r="D44" s="10"/>
      <c r="E44" s="10"/>
      <c r="F44" s="10"/>
      <c r="G44" s="10"/>
      <c r="H44" s="10"/>
      <c r="I44" s="10"/>
      <c r="J44" s="10"/>
    </row>
    <row r="45" spans="1:10" ht="15" customHeight="1" x14ac:dyDescent="0.25">
      <c r="A45" s="1"/>
      <c r="B45" s="1"/>
      <c r="C45" s="10"/>
      <c r="D45" s="10"/>
      <c r="E45" s="10"/>
      <c r="F45" s="10"/>
      <c r="G45" s="10"/>
      <c r="H45" s="10"/>
      <c r="I45" s="10"/>
      <c r="J45" s="10"/>
    </row>
    <row r="46" spans="1:10" ht="15" customHeight="1" x14ac:dyDescent="0.25">
      <c r="A46" s="3" t="s">
        <v>48</v>
      </c>
      <c r="B46" s="1"/>
      <c r="C46" s="10"/>
      <c r="D46" s="10"/>
      <c r="E46" s="10"/>
      <c r="F46" s="10"/>
      <c r="G46" s="10"/>
      <c r="H46" s="10"/>
      <c r="I46" s="10"/>
      <c r="J46" s="10"/>
    </row>
    <row r="47" spans="1:10" ht="15" customHeight="1" x14ac:dyDescent="0.25">
      <c r="A47" s="5"/>
      <c r="B47" s="4" t="s">
        <v>43</v>
      </c>
      <c r="C47" s="10"/>
      <c r="D47" s="10"/>
      <c r="E47" s="10"/>
      <c r="F47" s="10"/>
      <c r="G47" s="10"/>
      <c r="H47" s="10"/>
      <c r="I47" s="10"/>
      <c r="J47" s="10"/>
    </row>
    <row r="48" spans="1:10" ht="15" customHeight="1" x14ac:dyDescent="0.25">
      <c r="A48" s="2" t="s">
        <v>44</v>
      </c>
      <c r="B48" s="7">
        <v>4</v>
      </c>
      <c r="C48" s="10"/>
      <c r="D48" s="10"/>
      <c r="E48" s="10"/>
      <c r="F48" s="10"/>
      <c r="G48" s="10"/>
      <c r="H48" s="10"/>
      <c r="I48" s="10"/>
      <c r="J48" s="10"/>
    </row>
    <row r="49" spans="1:10" ht="15" customHeight="1" x14ac:dyDescent="0.25">
      <c r="A49" s="2" t="s">
        <v>45</v>
      </c>
      <c r="B49" s="7">
        <v>1.5</v>
      </c>
      <c r="C49" s="10"/>
      <c r="D49" s="10"/>
      <c r="E49" s="10"/>
      <c r="F49" s="10"/>
      <c r="G49" s="10"/>
      <c r="H49" s="10"/>
      <c r="I49" s="10"/>
      <c r="J49" s="10"/>
    </row>
    <row r="50" spans="1:10" ht="15" customHeight="1" x14ac:dyDescent="0.25">
      <c r="A50" s="2" t="s">
        <v>49</v>
      </c>
      <c r="B50" s="6">
        <v>2.5</v>
      </c>
      <c r="C50" s="18" t="s">
        <v>50</v>
      </c>
      <c r="D50" s="10"/>
      <c r="E50" s="10"/>
      <c r="F50" s="10"/>
      <c r="G50" s="10"/>
      <c r="H50" s="10"/>
      <c r="I50" s="10"/>
      <c r="J50" s="10"/>
    </row>
    <row r="51" spans="1:10" ht="15" customHeight="1" x14ac:dyDescent="0.25">
      <c r="A51" s="2" t="s">
        <v>47</v>
      </c>
      <c r="B51" s="8">
        <f>SUM(B48:B50)</f>
        <v>8</v>
      </c>
      <c r="C51" s="10"/>
      <c r="D51" s="10"/>
      <c r="E51" s="10"/>
      <c r="F51" s="10"/>
      <c r="G51" s="10"/>
      <c r="H51" s="10"/>
      <c r="I51" s="10"/>
      <c r="J51" s="10"/>
    </row>
    <row r="52" spans="1:10" ht="15" customHeight="1" x14ac:dyDescent="0.25">
      <c r="A52" s="1"/>
      <c r="B52" s="5"/>
      <c r="C52" s="10"/>
      <c r="D52" s="10"/>
      <c r="E52" s="10"/>
      <c r="F52" s="10"/>
      <c r="G52" s="10"/>
      <c r="H52" s="10"/>
      <c r="I52" s="10"/>
      <c r="J52" s="10"/>
    </row>
    <row r="53" spans="1:10" ht="15" customHeight="1" x14ac:dyDescent="0.25">
      <c r="A53" s="2" t="s">
        <v>40</v>
      </c>
      <c r="B53" s="1"/>
      <c r="C53" s="10"/>
      <c r="D53" s="10"/>
      <c r="E53" s="10"/>
      <c r="F53" s="10"/>
      <c r="G53" s="10"/>
      <c r="H53" s="10"/>
      <c r="I53" s="10"/>
      <c r="J53" s="10"/>
    </row>
    <row r="54" spans="1:10" ht="15" customHeight="1" x14ac:dyDescent="0.25">
      <c r="A54" s="2" t="s">
        <v>51</v>
      </c>
      <c r="B54" s="1"/>
      <c r="C54" s="1"/>
      <c r="D54" s="1"/>
      <c r="E54" s="1"/>
      <c r="F54" s="1"/>
      <c r="G54" s="1"/>
      <c r="H54" s="1"/>
      <c r="I54" s="1"/>
      <c r="J54" s="1"/>
    </row>
  </sheetData>
  <sheetProtection algorithmName="SHA-512" hashValue="aCTlWntWU3WvHm78JyX1S45Blkx5YYPMujfDYWdG/R2Biz5IY9wjiUsO3TMv/AgTgVnK1z18JknovtdSH+IQ9w==" saltValue="oEdd8jLi7uxiMmpu9UX6Lw==" spinCount="100000" sheet="1" objects="1" scenarios="1"/>
  <hyperlinks>
    <hyperlink ref="A35" r:id="rId1" xr:uid="{00000000-0004-0000-0000-000000000000}"/>
    <hyperlink ref="A54" r:id="rId2" xr:uid="{00000000-0004-0000-0000-000001000000}"/>
  </hyperlinks>
  <pageMargins left="0.7" right="0.7" top="0.75" bottom="0.75" header="0.3" footer="0.3"/>
  <pageSetup orientation="portrait" r:id="rId3"/>
  <headerFooter>
    <oddFooter>&amp;C&amp;"Helvetica Neue,Regular"&amp;12&amp;K000000&amp;P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817B7-FDD5-49AF-8DD0-2E250B35FD11}">
  <dimension ref="A4"/>
  <sheetViews>
    <sheetView workbookViewId="0">
      <selection activeCell="X16" sqref="X16"/>
    </sheetView>
  </sheetViews>
  <sheetFormatPr defaultRowHeight="15" x14ac:dyDescent="0.25"/>
  <sheetData>
    <row r="4" spans="1:1" x14ac:dyDescent="0.25">
      <c r="A4">
        <f>148.46*10000</f>
        <v>1484600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Wheeler</dc:creator>
  <cp:lastModifiedBy>Fredrick Wheeler</cp:lastModifiedBy>
  <dcterms:created xsi:type="dcterms:W3CDTF">2019-03-19T01:28:08Z</dcterms:created>
  <dcterms:modified xsi:type="dcterms:W3CDTF">2021-01-07T19:52:26Z</dcterms:modified>
</cp:coreProperties>
</file>