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grandboisp/Dropbox/Mac/Desktop/"/>
    </mc:Choice>
  </mc:AlternateContent>
  <xr:revisionPtr revIDLastSave="0" documentId="13_ncr:1_{61F98ADA-DD44-3B4B-B166-40A67B187356}" xr6:coauthVersionLast="47" xr6:coauthVersionMax="47" xr10:uidLastSave="{00000000-0000-0000-0000-000000000000}"/>
  <bookViews>
    <workbookView xWindow="3880" yWindow="560" windowWidth="21760" windowHeight="13680" xr2:uid="{00000000-000D-0000-FFFF-FFFF00000000}"/>
  </bookViews>
  <sheets>
    <sheet name="Womens Overall" sheetId="1" r:id="rId1"/>
    <sheet name="Womens Sabre" sheetId="2" r:id="rId2"/>
    <sheet name="Womens Foil" sheetId="3" r:id="rId3"/>
    <sheet name="Womens Epee" sheetId="5" r:id="rId4"/>
    <sheet name="Mens Overall" sheetId="6" r:id="rId5"/>
    <sheet name="Mens Foil" sheetId="7" r:id="rId6"/>
    <sheet name="Mens Epee" sheetId="8" r:id="rId7"/>
    <sheet name="Mens Sabre" sheetId="9" r:id="rId8"/>
    <sheet name="Individual Result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2" l="1"/>
  <c r="J7" i="2"/>
  <c r="J6" i="2"/>
  <c r="J5" i="2"/>
  <c r="J4" i="2"/>
  <c r="J3" i="2"/>
  <c r="J2" i="2"/>
  <c r="J8" i="3"/>
  <c r="J7" i="3"/>
  <c r="J6" i="3"/>
  <c r="J5" i="3"/>
  <c r="J4" i="3"/>
  <c r="J3" i="3"/>
  <c r="J2" i="3"/>
  <c r="J7" i="5"/>
  <c r="J6" i="5"/>
  <c r="J5" i="5"/>
  <c r="J4" i="5"/>
  <c r="J3" i="5"/>
  <c r="J2" i="5"/>
  <c r="J8" i="5"/>
  <c r="H2" i="9"/>
  <c r="H3" i="9"/>
  <c r="H4" i="9"/>
  <c r="H5" i="9"/>
  <c r="H6" i="8"/>
  <c r="H5" i="8"/>
  <c r="H4" i="8"/>
  <c r="H3" i="8"/>
  <c r="H2" i="8"/>
  <c r="H4" i="7"/>
  <c r="H3" i="7"/>
  <c r="H2" i="7"/>
  <c r="H5" i="7"/>
  <c r="H5" i="6"/>
  <c r="H4" i="6"/>
  <c r="H3" i="6"/>
  <c r="H2" i="6"/>
  <c r="J6" i="1"/>
  <c r="J5" i="1"/>
  <c r="J4" i="1"/>
  <c r="J3" i="1"/>
  <c r="J2" i="1"/>
  <c r="J7" i="1"/>
  <c r="J8" i="1"/>
</calcChain>
</file>

<file path=xl/sharedStrings.xml><?xml version="1.0" encoding="utf-8"?>
<sst xmlns="http://schemas.openxmlformats.org/spreadsheetml/2006/main" count="724" uniqueCount="196">
  <si>
    <t>OSU</t>
  </si>
  <si>
    <t>NU</t>
  </si>
  <si>
    <t>CSU</t>
  </si>
  <si>
    <t>DU</t>
  </si>
  <si>
    <t>LU</t>
  </si>
  <si>
    <t>WSU</t>
  </si>
  <si>
    <t>Victories</t>
  </si>
  <si>
    <t>V 16</t>
  </si>
  <si>
    <t>V 26</t>
  </si>
  <si>
    <t>V 25</t>
  </si>
  <si>
    <t>V 27</t>
  </si>
  <si>
    <t>D 11</t>
  </si>
  <si>
    <t>D 1</t>
  </si>
  <si>
    <t>D 2</t>
  </si>
  <si>
    <t>V 15</t>
  </si>
  <si>
    <t>D 13</t>
  </si>
  <si>
    <t>V 19</t>
  </si>
  <si>
    <t>D 0</t>
  </si>
  <si>
    <t>D 10</t>
  </si>
  <si>
    <t>D 8</t>
  </si>
  <si>
    <t>V 7</t>
  </si>
  <si>
    <t>V 8</t>
  </si>
  <si>
    <t>V 9</t>
  </si>
  <si>
    <t>D 3</t>
  </si>
  <si>
    <t>V 6</t>
  </si>
  <si>
    <t>V 5</t>
  </si>
  <si>
    <t>D 4</t>
  </si>
  <si>
    <t>Northwestern</t>
  </si>
  <si>
    <t>Denison</t>
  </si>
  <si>
    <t>Cleveland State</t>
  </si>
  <si>
    <t>Wayne State</t>
  </si>
  <si>
    <t>V 22</t>
  </si>
  <si>
    <t>V 21</t>
  </si>
  <si>
    <t>V 23</t>
  </si>
  <si>
    <t>D 5</t>
  </si>
  <si>
    <t>V 20</t>
  </si>
  <si>
    <t>D 6</t>
  </si>
  <si>
    <t>D 7</t>
  </si>
  <si>
    <t>Final Standings</t>
  </si>
  <si>
    <t>Team</t>
  </si>
  <si>
    <t>Ohio State</t>
  </si>
  <si>
    <t>Lawrence</t>
  </si>
  <si>
    <t>Bout Victories</t>
  </si>
  <si>
    <t xml:space="preserve">Final Standing </t>
  </si>
  <si>
    <t>Teams</t>
  </si>
  <si>
    <t>UDM</t>
  </si>
  <si>
    <t>V 24</t>
  </si>
  <si>
    <t>D 12</t>
  </si>
  <si>
    <t>V 14</t>
  </si>
  <si>
    <t>D 9</t>
  </si>
  <si>
    <t>Detroit Mercy</t>
  </si>
  <si>
    <t>V 17</t>
  </si>
  <si>
    <t>V8</t>
  </si>
  <si>
    <t>Place</t>
  </si>
  <si>
    <t>Name</t>
  </si>
  <si>
    <t>Club(s)</t>
  </si>
  <si>
    <t>MYRONIUK Dariia</t>
  </si>
  <si>
    <t>LEE Yejine</t>
  </si>
  <si>
    <t>3T</t>
  </si>
  <si>
    <t>GALAVOTTI Claire Teresa</t>
  </si>
  <si>
    <t>BIASCO Anna</t>
  </si>
  <si>
    <t>LEE Alina</t>
  </si>
  <si>
    <t>MANCINI Ludovica</t>
  </si>
  <si>
    <t>7T</t>
  </si>
  <si>
    <t>HALL Velma</t>
  </si>
  <si>
    <t>LEE Allison (Allie)</t>
  </si>
  <si>
    <t>TONG Ophelia</t>
  </si>
  <si>
    <t>SERBAN Samantha M.</t>
  </si>
  <si>
    <t>CROMPTON Celia N.</t>
  </si>
  <si>
    <t>PARK Rowan M.</t>
  </si>
  <si>
    <t>SHALANSKY Julia B.</t>
  </si>
  <si>
    <t>GUILLEN Mikaela</t>
  </si>
  <si>
    <t>BANIN Isabelle J.</t>
  </si>
  <si>
    <t>HIRSCH Gabriella H.</t>
  </si>
  <si>
    <t>LONGO Gabriella</t>
  </si>
  <si>
    <t>SEEBERG Shelbie N.</t>
  </si>
  <si>
    <t>HEISER Anna M.</t>
  </si>
  <si>
    <t>MUSTO Bella</t>
  </si>
  <si>
    <t>DE LAPEROUSE Nina</t>
  </si>
  <si>
    <t>NELSON Gwendolyn H.</t>
  </si>
  <si>
    <t>ANTAL Chandini</t>
  </si>
  <si>
    <t>TIERNEY Eleanor</t>
  </si>
  <si>
    <t>YASUZAWA Abby</t>
  </si>
  <si>
    <t>Women's Foil Individual</t>
  </si>
  <si>
    <t>School</t>
  </si>
  <si>
    <t>MAZUR Yeva</t>
  </si>
  <si>
    <t>LIPTHAY Hanna</t>
  </si>
  <si>
    <t>WANG Karen</t>
  </si>
  <si>
    <t>NGUYEN Kaylin A.</t>
  </si>
  <si>
    <t>FENG Kelly</t>
  </si>
  <si>
    <t>WHITTEMORE Lucy K.</t>
  </si>
  <si>
    <t>ZHOU Catherine</t>
  </si>
  <si>
    <t>DOUGLAS Lia</t>
  </si>
  <si>
    <t>ROBERTSON Lily</t>
  </si>
  <si>
    <t>DYNER Karina</t>
  </si>
  <si>
    <t>11T</t>
  </si>
  <si>
    <t>KWON Athina</t>
  </si>
  <si>
    <t>BINDAS Blodwen S.</t>
  </si>
  <si>
    <t>DAMRATOSKI Anna Z.</t>
  </si>
  <si>
    <t>SHEVCHENKO Viktoriia</t>
  </si>
  <si>
    <t>HENRY Asha S.</t>
  </si>
  <si>
    <t>FAN Sally</t>
  </si>
  <si>
    <t>TAYLOR-CASAMAYOR Maia</t>
  </si>
  <si>
    <t>SEMIKIN Julia</t>
  </si>
  <si>
    <t>WANG Anne</t>
  </si>
  <si>
    <t>YOON Julia J.</t>
  </si>
  <si>
    <t>VIVEROS Montserrat</t>
  </si>
  <si>
    <t>22T</t>
  </si>
  <si>
    <t>WEISS Talia L.</t>
  </si>
  <si>
    <t>SEMENETS Mira</t>
  </si>
  <si>
    <t>LUKENS Grace</t>
  </si>
  <si>
    <t>LUU Tristan</t>
  </si>
  <si>
    <t>SANTOS Cara</t>
  </si>
  <si>
    <t>STRASBURG Olivia</t>
  </si>
  <si>
    <t>LABRA Julissa</t>
  </si>
  <si>
    <t>ROSABAL Isabella</t>
  </si>
  <si>
    <t>SHERTZ Kira E.</t>
  </si>
  <si>
    <t>BAETZ Jordan</t>
  </si>
  <si>
    <t>BROWN-CUSHENBERRY Brianna</t>
  </si>
  <si>
    <t>Women's Epee Individual</t>
  </si>
  <si>
    <t>TOLEDO AMES Julieta Isabel</t>
  </si>
  <si>
    <t>HOOGENDOORN Levi</t>
  </si>
  <si>
    <t>NGUYEN Thea</t>
  </si>
  <si>
    <t>OISHI Megumi</t>
  </si>
  <si>
    <t>MILLER Sky</t>
  </si>
  <si>
    <t>LIU Sumin</t>
  </si>
  <si>
    <t>SATHYANATH Kailing</t>
  </si>
  <si>
    <t>PERRIER Eleonore</t>
  </si>
  <si>
    <t>UDOH Tessy</t>
  </si>
  <si>
    <t>FREIBURGER Ilyssa M.</t>
  </si>
  <si>
    <t>BROWN Delaney</t>
  </si>
  <si>
    <t>ARNIPALLI Hamsika</t>
  </si>
  <si>
    <t>SHAY-TANNAS Zoe</t>
  </si>
  <si>
    <t>ISBERG Natalie</t>
  </si>
  <si>
    <t>HORMEL Molly</t>
  </si>
  <si>
    <t>MANTOAN Adeline L.</t>
  </si>
  <si>
    <t>BYARS Reagan</t>
  </si>
  <si>
    <t>LARIMER Katherine E.</t>
  </si>
  <si>
    <t>PASSALARIS Joanna M.</t>
  </si>
  <si>
    <t>BENFORD Hannah</t>
  </si>
  <si>
    <t>MOLINA Adriana</t>
  </si>
  <si>
    <t>OLESEN Claire</t>
  </si>
  <si>
    <t>Women's Sabre Individual</t>
  </si>
  <si>
    <t>LI Solin</t>
  </si>
  <si>
    <t>PITCHER Skylar L.</t>
  </si>
  <si>
    <t>CERVANTES Diego</t>
  </si>
  <si>
    <t>AYUPOV Ilya</t>
  </si>
  <si>
    <t>VOGLER Justin K.</t>
  </si>
  <si>
    <t>MIO Lorenzo</t>
  </si>
  <si>
    <t>FLANAGAN James</t>
  </si>
  <si>
    <t>DIVENTI Paul W.</t>
  </si>
  <si>
    <t>WALTER Evran M.</t>
  </si>
  <si>
    <t>UPTON Craig</t>
  </si>
  <si>
    <t>PRASANNA Advaith</t>
  </si>
  <si>
    <t>MORGAN Quinlyn (Quin) D.</t>
  </si>
  <si>
    <t>HIRSCH Bobbie A.</t>
  </si>
  <si>
    <t>Men's Foil Individual</t>
  </si>
  <si>
    <t>WEISS Miles J.</t>
  </si>
  <si>
    <t>VELTRUP Paul</t>
  </si>
  <si>
    <t>BUELAU Matthew</t>
  </si>
  <si>
    <t>GIBSON Nowell L.</t>
  </si>
  <si>
    <t>FEINBERG Gabriel M.</t>
  </si>
  <si>
    <t>LANGE Henry C.</t>
  </si>
  <si>
    <t>KUMAR Anitya</t>
  </si>
  <si>
    <t>POHL Merik A.</t>
  </si>
  <si>
    <t>NDJEKA Jesse</t>
  </si>
  <si>
    <t>10T</t>
  </si>
  <si>
    <t>GARRETT Samuel</t>
  </si>
  <si>
    <t>STEELE DeMario A.</t>
  </si>
  <si>
    <t>DINKINS Ramadan</t>
  </si>
  <si>
    <t>VARIN Georgii</t>
  </si>
  <si>
    <t>KOKENGE Clark</t>
  </si>
  <si>
    <t>HACKMAN J. Andrew</t>
  </si>
  <si>
    <t>HEIM Bryce</t>
  </si>
  <si>
    <t>WALKER Drew</t>
  </si>
  <si>
    <t>LAVENSTEIN Kinley V.</t>
  </si>
  <si>
    <t>KING Cameron</t>
  </si>
  <si>
    <t>STURGIS Bryce</t>
  </si>
  <si>
    <t>SWANNEY Paul</t>
  </si>
  <si>
    <t>RIDER Paul</t>
  </si>
  <si>
    <t>MAROUF Eyad</t>
  </si>
  <si>
    <t>PRICE Jack S.</t>
  </si>
  <si>
    <t>WILLIAMS Nolan E.</t>
  </si>
  <si>
    <t>BUERGENTHAL Aaron P.</t>
  </si>
  <si>
    <t>CHOU Stephen C.</t>
  </si>
  <si>
    <t>BAUER Hank E.</t>
  </si>
  <si>
    <t>MOSKOWITZ Mason C.</t>
  </si>
  <si>
    <t>RAI Avin</t>
  </si>
  <si>
    <t>LIU Kelly</t>
  </si>
  <si>
    <t>HANEY Vincent</t>
  </si>
  <si>
    <t>KROGGEL Travis</t>
  </si>
  <si>
    <t>BAILEY Conner</t>
  </si>
  <si>
    <t>BLOOM Jacob</t>
  </si>
  <si>
    <t>SWANNEY George</t>
  </si>
  <si>
    <t>Men's Epee Individual</t>
  </si>
  <si>
    <t>Men's Sabre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</si>
</sst>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6" borderId="4" xfId="0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6" borderId="4" xfId="0" applyFill="1" applyBorder="1"/>
    <xf numFmtId="0" fontId="3" fillId="0" borderId="4" xfId="0" applyFont="1" applyBorder="1"/>
    <xf numFmtId="0" fontId="3" fillId="3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8"/>
  <sheetViews>
    <sheetView tabSelected="1" workbookViewId="0">
      <selection activeCell="K21" sqref="K21"/>
    </sheetView>
  </sheetViews>
  <sheetFormatPr baseColWidth="10" defaultColWidth="14.5" defaultRowHeight="15.75" customHeight="1" x14ac:dyDescent="0.15"/>
  <cols>
    <col min="1" max="1" width="4.83203125" style="1" bestFit="1" customWidth="1"/>
    <col min="2" max="2" width="4.6640625" style="1" bestFit="1" customWidth="1"/>
    <col min="3" max="3" width="4.5" style="1" bestFit="1" customWidth="1"/>
    <col min="4" max="6" width="4.6640625" style="1" bestFit="1" customWidth="1"/>
    <col min="7" max="7" width="5.1640625" style="1" bestFit="1" customWidth="1"/>
    <col min="8" max="8" width="5.1640625" style="1" customWidth="1"/>
    <col min="9" max="9" width="8.6640625" style="1" bestFit="1" customWidth="1"/>
    <col min="10" max="10" width="14.5" style="1"/>
    <col min="11" max="11" width="13" style="1" bestFit="1" customWidth="1"/>
    <col min="12" max="16384" width="14.5" style="1"/>
  </cols>
  <sheetData>
    <row r="1" spans="1:13" ht="15.75" customHeight="1" x14ac:dyDescent="0.15">
      <c r="A1" s="12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45</v>
      </c>
      <c r="I1" s="4" t="s">
        <v>6</v>
      </c>
      <c r="J1" s="4" t="s">
        <v>42</v>
      </c>
      <c r="L1" s="4" t="s">
        <v>38</v>
      </c>
      <c r="M1" s="4" t="s">
        <v>39</v>
      </c>
    </row>
    <row r="2" spans="1:13" ht="15.75" customHeight="1" x14ac:dyDescent="0.15">
      <c r="A2" s="13" t="s">
        <v>0</v>
      </c>
      <c r="B2" s="8"/>
      <c r="C2" s="16" t="s">
        <v>16</v>
      </c>
      <c r="D2" s="16" t="s">
        <v>8</v>
      </c>
      <c r="E2" s="16" t="s">
        <v>46</v>
      </c>
      <c r="F2" s="16" t="s">
        <v>31</v>
      </c>
      <c r="G2" s="16" t="s">
        <v>46</v>
      </c>
      <c r="H2" s="16" t="s">
        <v>10</v>
      </c>
      <c r="I2" s="2">
        <v>6</v>
      </c>
      <c r="J2" s="3">
        <f>19+26+24+22+24+27</f>
        <v>142</v>
      </c>
      <c r="L2" s="5">
        <v>1</v>
      </c>
      <c r="M2" s="5" t="s">
        <v>40</v>
      </c>
    </row>
    <row r="3" spans="1:13" ht="15.75" customHeight="1" x14ac:dyDescent="0.15">
      <c r="A3" s="13" t="s">
        <v>1</v>
      </c>
      <c r="B3" s="16" t="s">
        <v>19</v>
      </c>
      <c r="C3" s="8"/>
      <c r="D3" s="16" t="s">
        <v>33</v>
      </c>
      <c r="E3" s="16" t="s">
        <v>46</v>
      </c>
      <c r="F3" s="16" t="s">
        <v>46</v>
      </c>
      <c r="G3" s="16" t="s">
        <v>32</v>
      </c>
      <c r="H3" s="16" t="s">
        <v>10</v>
      </c>
      <c r="I3" s="2">
        <v>5</v>
      </c>
      <c r="J3" s="3">
        <f>8+23+24+24+21+27</f>
        <v>127</v>
      </c>
      <c r="L3" s="6">
        <v>2</v>
      </c>
      <c r="M3" s="6" t="s">
        <v>27</v>
      </c>
    </row>
    <row r="4" spans="1:13" ht="15.75" customHeight="1" x14ac:dyDescent="0.15">
      <c r="A4" s="13" t="s">
        <v>2</v>
      </c>
      <c r="B4" s="16" t="s">
        <v>12</v>
      </c>
      <c r="C4" s="16" t="s">
        <v>26</v>
      </c>
      <c r="D4" s="8"/>
      <c r="E4" s="16" t="s">
        <v>47</v>
      </c>
      <c r="F4" s="16" t="s">
        <v>47</v>
      </c>
      <c r="G4" s="16" t="s">
        <v>35</v>
      </c>
      <c r="H4" s="16" t="s">
        <v>46</v>
      </c>
      <c r="I4" s="2">
        <v>2</v>
      </c>
      <c r="J4" s="3">
        <f>1+4+12+12+20+24</f>
        <v>73</v>
      </c>
      <c r="L4" s="7">
        <v>3</v>
      </c>
      <c r="M4" s="7" t="s">
        <v>28</v>
      </c>
    </row>
    <row r="5" spans="1:13" ht="15.75" customHeight="1" x14ac:dyDescent="0.15">
      <c r="A5" s="13" t="s">
        <v>3</v>
      </c>
      <c r="B5" s="16" t="s">
        <v>23</v>
      </c>
      <c r="C5" s="16" t="s">
        <v>23</v>
      </c>
      <c r="D5" s="16" t="s">
        <v>14</v>
      </c>
      <c r="E5" s="8"/>
      <c r="F5" s="16" t="s">
        <v>7</v>
      </c>
      <c r="G5" s="16" t="s">
        <v>31</v>
      </c>
      <c r="H5" s="16" t="s">
        <v>9</v>
      </c>
      <c r="I5" s="2">
        <v>4</v>
      </c>
      <c r="J5" s="3">
        <f>3+3+15+16+22+25</f>
        <v>84</v>
      </c>
      <c r="L5" s="3">
        <v>4</v>
      </c>
      <c r="M5" s="16" t="s">
        <v>41</v>
      </c>
    </row>
    <row r="6" spans="1:13" ht="15.75" customHeight="1" x14ac:dyDescent="0.15">
      <c r="A6" s="14" t="s">
        <v>4</v>
      </c>
      <c r="B6" s="16" t="s">
        <v>34</v>
      </c>
      <c r="C6" s="16" t="s">
        <v>23</v>
      </c>
      <c r="D6" s="16" t="s">
        <v>14</v>
      </c>
      <c r="E6" s="16" t="s">
        <v>11</v>
      </c>
      <c r="F6" s="8"/>
      <c r="G6" s="16" t="s">
        <v>35</v>
      </c>
      <c r="H6" s="16" t="s">
        <v>46</v>
      </c>
      <c r="I6" s="9">
        <v>3</v>
      </c>
      <c r="J6" s="10">
        <f>5+3+15+11+20+24</f>
        <v>78</v>
      </c>
      <c r="L6" s="3">
        <v>5</v>
      </c>
      <c r="M6" s="16" t="s">
        <v>29</v>
      </c>
    </row>
    <row r="7" spans="1:13" ht="15.75" customHeight="1" x14ac:dyDescent="0.15">
      <c r="A7" s="15" t="s">
        <v>5</v>
      </c>
      <c r="B7" s="16" t="s">
        <v>23</v>
      </c>
      <c r="C7" s="16" t="s">
        <v>34</v>
      </c>
      <c r="D7" s="16" t="s">
        <v>36</v>
      </c>
      <c r="E7" s="16" t="s">
        <v>34</v>
      </c>
      <c r="F7" s="16" t="s">
        <v>37</v>
      </c>
      <c r="G7" s="8"/>
      <c r="H7" s="16" t="s">
        <v>48</v>
      </c>
      <c r="I7" s="2">
        <v>1</v>
      </c>
      <c r="J7" s="3">
        <f>3+5+6+5+7+14</f>
        <v>40</v>
      </c>
      <c r="L7" s="3">
        <v>6</v>
      </c>
      <c r="M7" s="16" t="s">
        <v>30</v>
      </c>
    </row>
    <row r="8" spans="1:13" ht="15.75" customHeight="1" x14ac:dyDescent="0.15">
      <c r="A8" s="15" t="s">
        <v>45</v>
      </c>
      <c r="B8" s="16" t="s">
        <v>17</v>
      </c>
      <c r="C8" s="16" t="s">
        <v>17</v>
      </c>
      <c r="D8" s="16" t="s">
        <v>23</v>
      </c>
      <c r="E8" s="16" t="s">
        <v>13</v>
      </c>
      <c r="F8" s="16" t="s">
        <v>23</v>
      </c>
      <c r="G8" s="16" t="s">
        <v>49</v>
      </c>
      <c r="H8" s="11"/>
      <c r="I8" s="3">
        <v>0</v>
      </c>
      <c r="J8" s="3">
        <f>3+2+3+9</f>
        <v>17</v>
      </c>
      <c r="L8" s="3">
        <v>7</v>
      </c>
      <c r="M8" s="16" t="s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8"/>
  <sheetViews>
    <sheetView workbookViewId="0">
      <selection activeCell="J9" sqref="J9"/>
    </sheetView>
  </sheetViews>
  <sheetFormatPr baseColWidth="10" defaultColWidth="14.5" defaultRowHeight="15.75" customHeight="1" x14ac:dyDescent="0.15"/>
  <cols>
    <col min="1" max="1" width="4.83203125" bestFit="1" customWidth="1"/>
    <col min="2" max="2" width="4.6640625" bestFit="1" customWidth="1"/>
    <col min="3" max="3" width="3.6640625" bestFit="1" customWidth="1"/>
    <col min="4" max="4" width="4.5" bestFit="1" customWidth="1"/>
    <col min="5" max="6" width="3.6640625" bestFit="1" customWidth="1"/>
    <col min="7" max="7" width="4.83203125" bestFit="1" customWidth="1"/>
    <col min="8" max="8" width="5.1640625" style="1" bestFit="1" customWidth="1"/>
    <col min="9" max="9" width="13.1640625" bestFit="1" customWidth="1"/>
    <col min="11" max="11" width="13.1640625" bestFit="1" customWidth="1"/>
    <col min="12" max="12" width="13.5" bestFit="1" customWidth="1"/>
  </cols>
  <sheetData>
    <row r="1" spans="1:13" ht="15.75" customHeight="1" x14ac:dyDescent="0.15">
      <c r="A1" s="12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45</v>
      </c>
      <c r="I1" s="4" t="s">
        <v>6</v>
      </c>
      <c r="J1" s="4" t="s">
        <v>42</v>
      </c>
      <c r="K1" s="1"/>
      <c r="L1" s="4" t="s">
        <v>38</v>
      </c>
      <c r="M1" s="4" t="s">
        <v>39</v>
      </c>
    </row>
    <row r="2" spans="1:13" ht="15.75" customHeight="1" x14ac:dyDescent="0.15">
      <c r="A2" s="13" t="s">
        <v>0</v>
      </c>
      <c r="B2" s="8"/>
      <c r="C2" s="16" t="s">
        <v>24</v>
      </c>
      <c r="D2" s="16" t="s">
        <v>22</v>
      </c>
      <c r="E2" s="16" t="s">
        <v>22</v>
      </c>
      <c r="F2" s="16" t="s">
        <v>20</v>
      </c>
      <c r="G2" s="16" t="s">
        <v>22</v>
      </c>
      <c r="H2" s="16" t="s">
        <v>22</v>
      </c>
      <c r="I2" s="2">
        <v>6</v>
      </c>
      <c r="J2" s="3">
        <f>6+9+9+7+9+9</f>
        <v>49</v>
      </c>
      <c r="K2" s="1"/>
      <c r="L2" s="5">
        <v>1</v>
      </c>
      <c r="M2" s="5" t="s">
        <v>40</v>
      </c>
    </row>
    <row r="3" spans="1:13" ht="15.75" customHeight="1" x14ac:dyDescent="0.15">
      <c r="A3" s="13" t="s">
        <v>1</v>
      </c>
      <c r="B3" s="16" t="s">
        <v>23</v>
      </c>
      <c r="C3" s="8"/>
      <c r="D3" s="16" t="s">
        <v>22</v>
      </c>
      <c r="E3" s="16" t="s">
        <v>21</v>
      </c>
      <c r="F3" s="16" t="s">
        <v>21</v>
      </c>
      <c r="G3" s="16" t="s">
        <v>22</v>
      </c>
      <c r="H3" s="16" t="s">
        <v>22</v>
      </c>
      <c r="I3" s="2">
        <v>5</v>
      </c>
      <c r="J3" s="3">
        <f>3+9+8+8+9+9</f>
        <v>46</v>
      </c>
      <c r="K3" s="1"/>
      <c r="L3" s="6">
        <v>2</v>
      </c>
      <c r="M3" s="6" t="s">
        <v>27</v>
      </c>
    </row>
    <row r="4" spans="1:13" ht="15.75" customHeight="1" x14ac:dyDescent="0.15">
      <c r="A4" s="13" t="s">
        <v>2</v>
      </c>
      <c r="B4" s="16" t="s">
        <v>17</v>
      </c>
      <c r="C4" s="16" t="s">
        <v>17</v>
      </c>
      <c r="D4" s="8"/>
      <c r="E4" s="16" t="s">
        <v>12</v>
      </c>
      <c r="F4" s="16" t="s">
        <v>26</v>
      </c>
      <c r="G4" s="16" t="s">
        <v>24</v>
      </c>
      <c r="H4" s="16" t="s">
        <v>24</v>
      </c>
      <c r="I4" s="2">
        <v>2</v>
      </c>
      <c r="J4" s="3">
        <f>1+4+6+6</f>
        <v>17</v>
      </c>
      <c r="K4" s="1"/>
      <c r="L4" s="7">
        <v>3</v>
      </c>
      <c r="M4" s="7" t="s">
        <v>28</v>
      </c>
    </row>
    <row r="5" spans="1:13" ht="15.75" customHeight="1" x14ac:dyDescent="0.15">
      <c r="A5" s="13" t="s">
        <v>3</v>
      </c>
      <c r="B5" s="16" t="s">
        <v>17</v>
      </c>
      <c r="C5" s="16" t="s">
        <v>12</v>
      </c>
      <c r="D5" s="16" t="s">
        <v>21</v>
      </c>
      <c r="E5" s="8"/>
      <c r="F5" s="16" t="s">
        <v>20</v>
      </c>
      <c r="G5" s="16" t="s">
        <v>22</v>
      </c>
      <c r="H5" s="16" t="s">
        <v>22</v>
      </c>
      <c r="I5" s="2">
        <v>4</v>
      </c>
      <c r="J5" s="3">
        <f>1+8+7+9+9</f>
        <v>34</v>
      </c>
      <c r="K5" s="1"/>
      <c r="L5" s="3">
        <v>4</v>
      </c>
      <c r="M5" s="16" t="s">
        <v>41</v>
      </c>
    </row>
    <row r="6" spans="1:13" ht="15.75" customHeight="1" x14ac:dyDescent="0.15">
      <c r="A6" s="14" t="s">
        <v>4</v>
      </c>
      <c r="B6" s="16" t="s">
        <v>13</v>
      </c>
      <c r="C6" s="16" t="s">
        <v>12</v>
      </c>
      <c r="D6" s="16" t="s">
        <v>25</v>
      </c>
      <c r="E6" s="16" t="s">
        <v>13</v>
      </c>
      <c r="F6" s="8"/>
      <c r="G6" s="16" t="s">
        <v>21</v>
      </c>
      <c r="H6" s="16" t="s">
        <v>22</v>
      </c>
      <c r="I6" s="9">
        <v>3</v>
      </c>
      <c r="J6" s="10">
        <f>2+1+5+2+8+9</f>
        <v>27</v>
      </c>
      <c r="K6" s="1"/>
      <c r="L6" s="3">
        <v>5</v>
      </c>
      <c r="M6" s="16" t="s">
        <v>29</v>
      </c>
    </row>
    <row r="7" spans="1:13" ht="15.75" customHeight="1" x14ac:dyDescent="0.15">
      <c r="A7" s="15" t="s">
        <v>5</v>
      </c>
      <c r="B7" s="16" t="s">
        <v>17</v>
      </c>
      <c r="C7" s="16" t="s">
        <v>17</v>
      </c>
      <c r="D7" s="16" t="s">
        <v>12</v>
      </c>
      <c r="E7" s="16" t="s">
        <v>17</v>
      </c>
      <c r="F7" s="16" t="s">
        <v>12</v>
      </c>
      <c r="G7" s="8"/>
      <c r="H7" s="16" t="s">
        <v>24</v>
      </c>
      <c r="I7" s="2">
        <v>1</v>
      </c>
      <c r="J7" s="3">
        <f>1+1+6</f>
        <v>8</v>
      </c>
      <c r="K7" s="1"/>
      <c r="L7" s="3">
        <v>6</v>
      </c>
      <c r="M7" s="16" t="s">
        <v>30</v>
      </c>
    </row>
    <row r="8" spans="1:13" ht="15.75" customHeight="1" x14ac:dyDescent="0.15">
      <c r="A8" s="15" t="s">
        <v>45</v>
      </c>
      <c r="B8" s="16" t="s">
        <v>17</v>
      </c>
      <c r="C8" s="16" t="s">
        <v>17</v>
      </c>
      <c r="D8" s="16" t="s">
        <v>23</v>
      </c>
      <c r="E8" s="16" t="s">
        <v>17</v>
      </c>
      <c r="F8" s="16" t="s">
        <v>17</v>
      </c>
      <c r="G8" s="16" t="s">
        <v>23</v>
      </c>
      <c r="H8" s="11"/>
      <c r="I8" s="3">
        <v>0</v>
      </c>
      <c r="J8" s="3">
        <f>3+3</f>
        <v>6</v>
      </c>
      <c r="K8" s="1"/>
      <c r="L8" s="3">
        <v>7</v>
      </c>
      <c r="M8" s="16" t="s">
        <v>50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8"/>
  <sheetViews>
    <sheetView workbookViewId="0">
      <selection activeCell="J9" sqref="J9"/>
    </sheetView>
  </sheetViews>
  <sheetFormatPr baseColWidth="10" defaultColWidth="14.5" defaultRowHeight="15.75" customHeight="1" x14ac:dyDescent="0.15"/>
  <cols>
    <col min="1" max="1" width="4.83203125" bestFit="1" customWidth="1"/>
    <col min="2" max="2" width="4.6640625" bestFit="1" customWidth="1"/>
    <col min="3" max="3" width="3.6640625" bestFit="1" customWidth="1"/>
    <col min="4" max="4" width="4.5" bestFit="1" customWidth="1"/>
    <col min="5" max="5" width="3.6640625" bestFit="1" customWidth="1"/>
    <col min="6" max="6" width="3.5" bestFit="1" customWidth="1"/>
    <col min="7" max="7" width="4.83203125" bestFit="1" customWidth="1"/>
    <col min="8" max="8" width="5.1640625" bestFit="1" customWidth="1"/>
    <col min="9" max="9" width="13.1640625" bestFit="1" customWidth="1"/>
  </cols>
  <sheetData>
    <row r="1" spans="1:13" ht="15.75" customHeight="1" x14ac:dyDescent="0.15">
      <c r="A1" s="12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45</v>
      </c>
      <c r="I1" s="4" t="s">
        <v>6</v>
      </c>
      <c r="J1" s="4" t="s">
        <v>42</v>
      </c>
      <c r="K1" s="1"/>
      <c r="L1" s="4" t="s">
        <v>38</v>
      </c>
      <c r="M1" s="4" t="s">
        <v>39</v>
      </c>
    </row>
    <row r="2" spans="1:13" ht="15.75" customHeight="1" x14ac:dyDescent="0.15">
      <c r="A2" s="13" t="s">
        <v>0</v>
      </c>
      <c r="B2" s="8"/>
      <c r="C2" s="16" t="s">
        <v>21</v>
      </c>
      <c r="D2" s="16" t="s">
        <v>21</v>
      </c>
      <c r="E2" s="16" t="s">
        <v>21</v>
      </c>
      <c r="F2" s="16" t="s">
        <v>20</v>
      </c>
      <c r="G2" s="16" t="s">
        <v>20</v>
      </c>
      <c r="H2" s="16" t="s">
        <v>22</v>
      </c>
      <c r="I2" s="2">
        <v>6</v>
      </c>
      <c r="J2" s="3">
        <f>8+8+8+7+7+9</f>
        <v>47</v>
      </c>
      <c r="K2" s="1"/>
      <c r="L2" s="5">
        <v>1</v>
      </c>
      <c r="M2" s="5" t="s">
        <v>40</v>
      </c>
    </row>
    <row r="3" spans="1:13" ht="15.75" customHeight="1" x14ac:dyDescent="0.15">
      <c r="A3" s="13" t="s">
        <v>1</v>
      </c>
      <c r="B3" s="16" t="s">
        <v>12</v>
      </c>
      <c r="C3" s="8"/>
      <c r="D3" s="16" t="s">
        <v>21</v>
      </c>
      <c r="E3" s="16" t="s">
        <v>20</v>
      </c>
      <c r="F3" s="16" t="s">
        <v>20</v>
      </c>
      <c r="G3" s="16" t="s">
        <v>24</v>
      </c>
      <c r="H3" s="16" t="s">
        <v>22</v>
      </c>
      <c r="I3" s="2">
        <v>5</v>
      </c>
      <c r="J3" s="3">
        <f>1+8+7+7+6+9</f>
        <v>38</v>
      </c>
      <c r="K3" s="1"/>
      <c r="L3" s="6">
        <v>2</v>
      </c>
      <c r="M3" s="6" t="s">
        <v>27</v>
      </c>
    </row>
    <row r="4" spans="1:13" ht="15.75" customHeight="1" x14ac:dyDescent="0.15">
      <c r="A4" s="13" t="s">
        <v>2</v>
      </c>
      <c r="B4" s="16" t="s">
        <v>12</v>
      </c>
      <c r="C4" s="16" t="s">
        <v>12</v>
      </c>
      <c r="D4" s="8"/>
      <c r="E4" s="16" t="s">
        <v>23</v>
      </c>
      <c r="F4" s="16" t="s">
        <v>13</v>
      </c>
      <c r="G4" s="16" t="s">
        <v>24</v>
      </c>
      <c r="H4" s="16" t="s">
        <v>22</v>
      </c>
      <c r="I4" s="2">
        <v>2</v>
      </c>
      <c r="J4" s="3">
        <f>1+1+3+2+6+9</f>
        <v>22</v>
      </c>
      <c r="K4" s="1"/>
      <c r="L4" s="7">
        <v>3</v>
      </c>
      <c r="M4" s="7" t="s">
        <v>28</v>
      </c>
    </row>
    <row r="5" spans="1:13" ht="15.75" customHeight="1" x14ac:dyDescent="0.15">
      <c r="A5" s="13" t="s">
        <v>3</v>
      </c>
      <c r="B5" s="16" t="s">
        <v>12</v>
      </c>
      <c r="C5" s="16" t="s">
        <v>13</v>
      </c>
      <c r="D5" s="16" t="s">
        <v>24</v>
      </c>
      <c r="E5" s="8"/>
      <c r="F5" s="16" t="s">
        <v>20</v>
      </c>
      <c r="G5" s="16" t="s">
        <v>20</v>
      </c>
      <c r="H5" s="16" t="s">
        <v>22</v>
      </c>
      <c r="I5" s="2">
        <v>4</v>
      </c>
      <c r="J5" s="3">
        <f>1+2+6+7+7+9</f>
        <v>32</v>
      </c>
      <c r="K5" s="1"/>
      <c r="L5" s="3">
        <v>4</v>
      </c>
      <c r="M5" s="16" t="s">
        <v>41</v>
      </c>
    </row>
    <row r="6" spans="1:13" ht="15.75" customHeight="1" x14ac:dyDescent="0.15">
      <c r="A6" s="14" t="s">
        <v>4</v>
      </c>
      <c r="B6" s="16" t="s">
        <v>13</v>
      </c>
      <c r="C6" s="16" t="s">
        <v>13</v>
      </c>
      <c r="D6" s="16" t="s">
        <v>20</v>
      </c>
      <c r="E6" s="16" t="s">
        <v>13</v>
      </c>
      <c r="F6" s="8"/>
      <c r="G6" s="16" t="s">
        <v>24</v>
      </c>
      <c r="H6" s="16" t="s">
        <v>22</v>
      </c>
      <c r="I6" s="9">
        <v>3</v>
      </c>
      <c r="J6" s="10">
        <f>2+2+7+2+6+9</f>
        <v>28</v>
      </c>
      <c r="K6" s="1"/>
      <c r="L6" s="3">
        <v>5</v>
      </c>
      <c r="M6" s="16" t="s">
        <v>29</v>
      </c>
    </row>
    <row r="7" spans="1:13" ht="15.75" customHeight="1" x14ac:dyDescent="0.15">
      <c r="A7" s="15" t="s">
        <v>5</v>
      </c>
      <c r="B7" s="16" t="s">
        <v>13</v>
      </c>
      <c r="C7" s="16" t="s">
        <v>23</v>
      </c>
      <c r="D7" s="16" t="s">
        <v>23</v>
      </c>
      <c r="E7" s="16" t="s">
        <v>13</v>
      </c>
      <c r="F7" s="16" t="s">
        <v>23</v>
      </c>
      <c r="G7" s="8"/>
      <c r="H7" s="16" t="s">
        <v>24</v>
      </c>
      <c r="I7" s="2">
        <v>1</v>
      </c>
      <c r="J7" s="3">
        <f>2+3+3+2+3+6</f>
        <v>19</v>
      </c>
      <c r="K7" s="1"/>
      <c r="L7" s="3">
        <v>6</v>
      </c>
      <c r="M7" s="16" t="s">
        <v>30</v>
      </c>
    </row>
    <row r="8" spans="1:13" ht="15.75" customHeight="1" x14ac:dyDescent="0.15">
      <c r="A8" s="15" t="s">
        <v>45</v>
      </c>
      <c r="B8" s="16" t="s">
        <v>17</v>
      </c>
      <c r="C8" s="16" t="s">
        <v>17</v>
      </c>
      <c r="D8" s="16" t="s">
        <v>17</v>
      </c>
      <c r="E8" s="16" t="s">
        <v>17</v>
      </c>
      <c r="F8" s="16" t="s">
        <v>17</v>
      </c>
      <c r="G8" s="16" t="s">
        <v>17</v>
      </c>
      <c r="H8" s="11"/>
      <c r="I8" s="3">
        <v>0</v>
      </c>
      <c r="J8" s="3">
        <f>0</f>
        <v>0</v>
      </c>
      <c r="K8" s="1"/>
      <c r="L8" s="3">
        <v>7</v>
      </c>
      <c r="M8" s="16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8"/>
  <sheetViews>
    <sheetView workbookViewId="0">
      <selection activeCell="M7" sqref="M7"/>
    </sheetView>
  </sheetViews>
  <sheetFormatPr baseColWidth="10" defaultColWidth="14.5" defaultRowHeight="15.75" customHeight="1" x14ac:dyDescent="0.15"/>
  <cols>
    <col min="1" max="1" width="4.83203125" bestFit="1" customWidth="1"/>
    <col min="2" max="2" width="4.6640625" bestFit="1" customWidth="1"/>
    <col min="3" max="3" width="3.6640625" bestFit="1" customWidth="1"/>
    <col min="4" max="4" width="4.5" bestFit="1" customWidth="1"/>
    <col min="5" max="5" width="3.6640625" bestFit="1" customWidth="1"/>
    <col min="6" max="6" width="4.1640625" bestFit="1" customWidth="1"/>
    <col min="7" max="7" width="4.83203125" bestFit="1" customWidth="1"/>
    <col min="8" max="8" width="5.1640625" bestFit="1" customWidth="1"/>
    <col min="9" max="9" width="13.1640625" bestFit="1" customWidth="1"/>
  </cols>
  <sheetData>
    <row r="1" spans="1:13" ht="15.75" customHeight="1" x14ac:dyDescent="0.15">
      <c r="A1" s="12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45</v>
      </c>
      <c r="I1" s="4" t="s">
        <v>6</v>
      </c>
      <c r="J1" s="4" t="s">
        <v>42</v>
      </c>
      <c r="K1" s="1"/>
      <c r="L1" s="4" t="s">
        <v>38</v>
      </c>
      <c r="M1" s="4" t="s">
        <v>39</v>
      </c>
    </row>
    <row r="2" spans="1:13" ht="15.75" customHeight="1" x14ac:dyDescent="0.15">
      <c r="A2" s="13" t="s">
        <v>0</v>
      </c>
      <c r="B2" s="8"/>
      <c r="C2" s="16" t="s">
        <v>25</v>
      </c>
      <c r="D2" s="16" t="s">
        <v>22</v>
      </c>
      <c r="E2" s="16" t="s">
        <v>20</v>
      </c>
      <c r="F2" s="16" t="s">
        <v>21</v>
      </c>
      <c r="G2" s="16" t="s">
        <v>21</v>
      </c>
      <c r="H2" s="16" t="s">
        <v>22</v>
      </c>
      <c r="I2" s="2">
        <v>6</v>
      </c>
      <c r="J2" s="3">
        <f>5+9+7+8+8+9</f>
        <v>46</v>
      </c>
      <c r="K2" s="1"/>
      <c r="L2" s="5">
        <v>1</v>
      </c>
      <c r="M2" s="5" t="s">
        <v>40</v>
      </c>
    </row>
    <row r="3" spans="1:13" ht="15.75" customHeight="1" x14ac:dyDescent="0.15">
      <c r="A3" s="13" t="s">
        <v>1</v>
      </c>
      <c r="B3" s="16" t="s">
        <v>26</v>
      </c>
      <c r="C3" s="8"/>
      <c r="D3" s="16" t="s">
        <v>24</v>
      </c>
      <c r="E3" s="16" t="s">
        <v>22</v>
      </c>
      <c r="F3" s="16" t="s">
        <v>22</v>
      </c>
      <c r="G3" s="16" t="s">
        <v>24</v>
      </c>
      <c r="H3" s="16" t="s">
        <v>22</v>
      </c>
      <c r="I3" s="2">
        <v>5</v>
      </c>
      <c r="J3" s="3">
        <f>4+6+9+9+6+9</f>
        <v>43</v>
      </c>
      <c r="K3" s="1"/>
      <c r="L3" s="6">
        <v>2</v>
      </c>
      <c r="M3" s="6" t="s">
        <v>27</v>
      </c>
    </row>
    <row r="4" spans="1:13" ht="15.75" customHeight="1" x14ac:dyDescent="0.15">
      <c r="A4" s="13" t="s">
        <v>2</v>
      </c>
      <c r="B4" s="16" t="s">
        <v>17</v>
      </c>
      <c r="C4" s="16" t="s">
        <v>23</v>
      </c>
      <c r="D4" s="8"/>
      <c r="E4" s="16" t="s">
        <v>52</v>
      </c>
      <c r="F4" s="16" t="s">
        <v>24</v>
      </c>
      <c r="G4" s="16" t="s">
        <v>52</v>
      </c>
      <c r="H4" s="16" t="s">
        <v>22</v>
      </c>
      <c r="I4" s="2">
        <v>4</v>
      </c>
      <c r="J4" s="3">
        <f>3+8+6+8+9</f>
        <v>34</v>
      </c>
      <c r="K4" s="1"/>
      <c r="L4" s="7">
        <v>3</v>
      </c>
      <c r="M4" s="21" t="s">
        <v>29</v>
      </c>
    </row>
    <row r="5" spans="1:13" ht="15.75" customHeight="1" x14ac:dyDescent="0.15">
      <c r="A5" s="13" t="s">
        <v>3</v>
      </c>
      <c r="B5" s="16" t="s">
        <v>13</v>
      </c>
      <c r="C5" s="16" t="s">
        <v>17</v>
      </c>
      <c r="D5" s="16" t="s">
        <v>12</v>
      </c>
      <c r="E5" s="8"/>
      <c r="F5" s="16" t="s">
        <v>13</v>
      </c>
      <c r="G5" s="16" t="s">
        <v>24</v>
      </c>
      <c r="H5" s="16" t="s">
        <v>20</v>
      </c>
      <c r="I5" s="2">
        <v>2</v>
      </c>
      <c r="J5" s="3">
        <f>2+1+2+6+7</f>
        <v>18</v>
      </c>
      <c r="K5" s="1"/>
      <c r="L5" s="3">
        <v>4</v>
      </c>
      <c r="M5" s="16" t="s">
        <v>41</v>
      </c>
    </row>
    <row r="6" spans="1:13" ht="15.75" customHeight="1" x14ac:dyDescent="0.15">
      <c r="A6" s="14" t="s">
        <v>4</v>
      </c>
      <c r="B6" s="16" t="s">
        <v>12</v>
      </c>
      <c r="C6" s="16" t="s">
        <v>17</v>
      </c>
      <c r="D6" s="16" t="s">
        <v>23</v>
      </c>
      <c r="E6" s="16" t="s">
        <v>20</v>
      </c>
      <c r="F6" s="8"/>
      <c r="G6" s="16" t="s">
        <v>24</v>
      </c>
      <c r="H6" s="16" t="s">
        <v>24</v>
      </c>
      <c r="I6" s="9">
        <v>3</v>
      </c>
      <c r="J6" s="10">
        <f>1+3+7+6+6</f>
        <v>23</v>
      </c>
      <c r="K6" s="1"/>
      <c r="L6" s="3">
        <v>5</v>
      </c>
      <c r="M6" s="16" t="s">
        <v>28</v>
      </c>
    </row>
    <row r="7" spans="1:13" ht="15.75" customHeight="1" x14ac:dyDescent="0.15">
      <c r="A7" s="15" t="s">
        <v>5</v>
      </c>
      <c r="B7" s="16" t="s">
        <v>12</v>
      </c>
      <c r="C7" s="16" t="s">
        <v>23</v>
      </c>
      <c r="D7" s="16" t="s">
        <v>12</v>
      </c>
      <c r="E7" s="16" t="s">
        <v>23</v>
      </c>
      <c r="F7" s="16" t="s">
        <v>23</v>
      </c>
      <c r="G7" s="8"/>
      <c r="H7" s="16" t="s">
        <v>25</v>
      </c>
      <c r="I7" s="2">
        <v>1</v>
      </c>
      <c r="J7" s="3">
        <f>1+3+1+3+3+5+1</f>
        <v>17</v>
      </c>
      <c r="K7" s="1"/>
      <c r="L7" s="3">
        <v>6</v>
      </c>
      <c r="M7" s="16" t="s">
        <v>30</v>
      </c>
    </row>
    <row r="8" spans="1:13" ht="15.75" customHeight="1" x14ac:dyDescent="0.15">
      <c r="A8" s="15" t="s">
        <v>45</v>
      </c>
      <c r="B8" s="16" t="s">
        <v>17</v>
      </c>
      <c r="C8" s="16" t="s">
        <v>17</v>
      </c>
      <c r="D8" s="16" t="s">
        <v>17</v>
      </c>
      <c r="E8" s="16" t="s">
        <v>13</v>
      </c>
      <c r="F8" s="16" t="s">
        <v>23</v>
      </c>
      <c r="G8" s="16" t="s">
        <v>23</v>
      </c>
      <c r="H8" s="11"/>
      <c r="I8" s="3">
        <v>0</v>
      </c>
      <c r="J8" s="3">
        <f>3+3+2</f>
        <v>8</v>
      </c>
      <c r="K8" s="1"/>
      <c r="L8" s="3">
        <v>7</v>
      </c>
      <c r="M8" s="16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6"/>
  <sheetViews>
    <sheetView workbookViewId="0">
      <selection activeCell="K4" sqref="K4"/>
    </sheetView>
  </sheetViews>
  <sheetFormatPr baseColWidth="10" defaultColWidth="14.5" defaultRowHeight="15.75" customHeight="1" x14ac:dyDescent="0.15"/>
  <cols>
    <col min="1" max="1" width="4.83203125" bestFit="1" customWidth="1"/>
    <col min="2" max="2" width="4.6640625" bestFit="1" customWidth="1"/>
    <col min="3" max="4" width="4.5" bestFit="1" customWidth="1"/>
    <col min="5" max="5" width="4.83203125" bestFit="1" customWidth="1"/>
    <col min="6" max="6" width="4.83203125" customWidth="1"/>
    <col min="7" max="7" width="8.33203125" bestFit="1" customWidth="1"/>
    <col min="8" max="8" width="13.1640625" bestFit="1" customWidth="1"/>
    <col min="10" max="10" width="13.83203125" bestFit="1" customWidth="1"/>
    <col min="11" max="11" width="13.5" bestFit="1" customWidth="1"/>
  </cols>
  <sheetData>
    <row r="1" spans="1:11" ht="15.75" customHeight="1" x14ac:dyDescent="0.15">
      <c r="A1" s="4"/>
      <c r="B1" s="4" t="s">
        <v>0</v>
      </c>
      <c r="C1" s="4" t="s">
        <v>2</v>
      </c>
      <c r="D1" s="4" t="s">
        <v>4</v>
      </c>
      <c r="E1" s="4" t="s">
        <v>5</v>
      </c>
      <c r="F1" s="4" t="s">
        <v>45</v>
      </c>
      <c r="G1" s="4" t="s">
        <v>6</v>
      </c>
      <c r="H1" s="4" t="s">
        <v>42</v>
      </c>
      <c r="J1" s="4" t="s">
        <v>43</v>
      </c>
      <c r="K1" s="4" t="s">
        <v>44</v>
      </c>
    </row>
    <row r="2" spans="1:11" ht="15.75" customHeight="1" x14ac:dyDescent="0.15">
      <c r="A2" s="4" t="s">
        <v>0</v>
      </c>
      <c r="B2" s="8"/>
      <c r="C2" s="16" t="s">
        <v>35</v>
      </c>
      <c r="D2" s="16" t="s">
        <v>51</v>
      </c>
      <c r="E2" s="16" t="s">
        <v>31</v>
      </c>
      <c r="F2" s="16" t="s">
        <v>10</v>
      </c>
      <c r="G2" s="2">
        <v>4</v>
      </c>
      <c r="H2" s="3">
        <f>20+17+22+27</f>
        <v>86</v>
      </c>
      <c r="J2" s="5">
        <v>1</v>
      </c>
      <c r="K2" s="5" t="s">
        <v>40</v>
      </c>
    </row>
    <row r="3" spans="1:11" ht="15.75" customHeight="1" x14ac:dyDescent="0.15">
      <c r="A3" s="4" t="s">
        <v>2</v>
      </c>
      <c r="B3" s="16" t="s">
        <v>37</v>
      </c>
      <c r="C3" s="8"/>
      <c r="D3" s="16" t="s">
        <v>15</v>
      </c>
      <c r="E3" s="16" t="s">
        <v>14</v>
      </c>
      <c r="F3" s="16" t="s">
        <v>10</v>
      </c>
      <c r="G3" s="2">
        <v>2</v>
      </c>
      <c r="H3" s="3">
        <f>7+13+15+27</f>
        <v>62</v>
      </c>
      <c r="J3" s="6">
        <v>2</v>
      </c>
      <c r="K3" s="6" t="s">
        <v>29</v>
      </c>
    </row>
    <row r="4" spans="1:11" ht="15.75" customHeight="1" x14ac:dyDescent="0.15">
      <c r="A4" s="4" t="s">
        <v>4</v>
      </c>
      <c r="B4" s="16" t="s">
        <v>18</v>
      </c>
      <c r="C4" s="16" t="s">
        <v>48</v>
      </c>
      <c r="D4" s="8"/>
      <c r="E4" s="16" t="s">
        <v>18</v>
      </c>
      <c r="F4" s="16" t="s">
        <v>10</v>
      </c>
      <c r="G4" s="2">
        <v>2</v>
      </c>
      <c r="H4" s="3">
        <f>10+14+10+27</f>
        <v>61</v>
      </c>
      <c r="J4" s="7">
        <v>3</v>
      </c>
      <c r="K4" s="21" t="s">
        <v>41</v>
      </c>
    </row>
    <row r="5" spans="1:11" ht="15.75" customHeight="1" x14ac:dyDescent="0.15">
      <c r="A5" s="4" t="s">
        <v>5</v>
      </c>
      <c r="B5" s="16" t="s">
        <v>34</v>
      </c>
      <c r="C5" s="16" t="s">
        <v>47</v>
      </c>
      <c r="D5" s="16" t="s">
        <v>51</v>
      </c>
      <c r="E5" s="8"/>
      <c r="F5" s="16" t="s">
        <v>10</v>
      </c>
      <c r="G5" s="2">
        <v>2</v>
      </c>
      <c r="H5" s="3">
        <f>5+12+17+27</f>
        <v>61</v>
      </c>
      <c r="J5" s="7">
        <v>3</v>
      </c>
      <c r="K5" s="7" t="s">
        <v>30</v>
      </c>
    </row>
    <row r="6" spans="1:11" ht="15.75" customHeight="1" x14ac:dyDescent="0.15">
      <c r="A6" s="4" t="s">
        <v>45</v>
      </c>
      <c r="B6" s="19" t="s">
        <v>17</v>
      </c>
      <c r="C6" s="19" t="s">
        <v>17</v>
      </c>
      <c r="D6" s="19" t="s">
        <v>17</v>
      </c>
      <c r="E6" s="19" t="s">
        <v>17</v>
      </c>
      <c r="F6" s="18"/>
      <c r="G6" s="3">
        <v>0</v>
      </c>
      <c r="H6" s="3">
        <v>0</v>
      </c>
      <c r="J6" s="3">
        <v>5</v>
      </c>
      <c r="K6" s="19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6"/>
  <sheetViews>
    <sheetView workbookViewId="0">
      <selection activeCell="K7" sqref="K7"/>
    </sheetView>
  </sheetViews>
  <sheetFormatPr baseColWidth="10" defaultColWidth="14.5" defaultRowHeight="15.75" customHeight="1" x14ac:dyDescent="0.15"/>
  <cols>
    <col min="1" max="1" width="4.83203125" bestFit="1" customWidth="1"/>
    <col min="2" max="2" width="4.6640625" bestFit="1" customWidth="1"/>
    <col min="3" max="3" width="4.5" bestFit="1" customWidth="1"/>
    <col min="4" max="5" width="4.83203125" bestFit="1" customWidth="1"/>
    <col min="6" max="6" width="5.1640625" bestFit="1" customWidth="1"/>
    <col min="7" max="7" width="13.1640625" bestFit="1" customWidth="1"/>
  </cols>
  <sheetData>
    <row r="1" spans="1:11" ht="15.75" customHeight="1" x14ac:dyDescent="0.15">
      <c r="A1" s="4"/>
      <c r="B1" s="4" t="s">
        <v>0</v>
      </c>
      <c r="C1" s="4" t="s">
        <v>2</v>
      </c>
      <c r="D1" s="4" t="s">
        <v>4</v>
      </c>
      <c r="E1" s="4" t="s">
        <v>5</v>
      </c>
      <c r="F1" s="4" t="s">
        <v>45</v>
      </c>
      <c r="G1" s="4" t="s">
        <v>6</v>
      </c>
      <c r="H1" s="4" t="s">
        <v>42</v>
      </c>
      <c r="I1" s="4"/>
      <c r="J1" s="4" t="s">
        <v>43</v>
      </c>
      <c r="K1" s="4" t="s">
        <v>44</v>
      </c>
    </row>
    <row r="2" spans="1:11" ht="15.75" customHeight="1" x14ac:dyDescent="0.15">
      <c r="A2" s="4" t="s">
        <v>0</v>
      </c>
      <c r="B2" s="8"/>
      <c r="C2" s="16" t="s">
        <v>20</v>
      </c>
      <c r="D2" s="16" t="s">
        <v>21</v>
      </c>
      <c r="E2" s="16" t="s">
        <v>20</v>
      </c>
      <c r="F2" s="16" t="s">
        <v>22</v>
      </c>
      <c r="G2" s="2">
        <v>4</v>
      </c>
      <c r="H2" s="3">
        <f>7+8+7+9</f>
        <v>31</v>
      </c>
      <c r="I2" s="3"/>
      <c r="J2" s="5">
        <v>1</v>
      </c>
      <c r="K2" s="20" t="s">
        <v>40</v>
      </c>
    </row>
    <row r="3" spans="1:11" ht="15.75" customHeight="1" x14ac:dyDescent="0.15">
      <c r="A3" s="4" t="s">
        <v>2</v>
      </c>
      <c r="B3" s="16" t="s">
        <v>13</v>
      </c>
      <c r="C3" s="8"/>
      <c r="D3" s="16" t="s">
        <v>21</v>
      </c>
      <c r="E3" s="16" t="s">
        <v>20</v>
      </c>
      <c r="F3" s="16" t="s">
        <v>22</v>
      </c>
      <c r="G3" s="2">
        <v>3</v>
      </c>
      <c r="H3" s="3">
        <f>7+8+9+2</f>
        <v>26</v>
      </c>
      <c r="I3" s="3"/>
      <c r="J3" s="6">
        <v>2</v>
      </c>
      <c r="K3" s="6" t="s">
        <v>29</v>
      </c>
    </row>
    <row r="4" spans="1:11" ht="15.75" customHeight="1" x14ac:dyDescent="0.15">
      <c r="A4" s="4" t="s">
        <v>4</v>
      </c>
      <c r="B4" s="16" t="s">
        <v>12</v>
      </c>
      <c r="C4" s="16" t="s">
        <v>12</v>
      </c>
      <c r="D4" s="8"/>
      <c r="E4" s="16" t="s">
        <v>17</v>
      </c>
      <c r="F4" s="16" t="s">
        <v>22</v>
      </c>
      <c r="G4" s="2">
        <v>1</v>
      </c>
      <c r="H4" s="3">
        <f>9+1+1</f>
        <v>11</v>
      </c>
      <c r="I4" s="3"/>
      <c r="J4" s="7">
        <v>3</v>
      </c>
      <c r="K4" s="21" t="s">
        <v>30</v>
      </c>
    </row>
    <row r="5" spans="1:11" ht="15.75" customHeight="1" x14ac:dyDescent="0.15">
      <c r="A5" s="4" t="s">
        <v>5</v>
      </c>
      <c r="B5" s="16" t="s">
        <v>13</v>
      </c>
      <c r="C5" s="16" t="s">
        <v>13</v>
      </c>
      <c r="D5" s="16" t="s">
        <v>22</v>
      </c>
      <c r="E5" s="8"/>
      <c r="F5" s="16" t="s">
        <v>22</v>
      </c>
      <c r="G5" s="2">
        <v>2</v>
      </c>
      <c r="H5" s="3">
        <f>9+9+2+2</f>
        <v>22</v>
      </c>
      <c r="I5" s="3"/>
      <c r="J5" s="3">
        <v>4</v>
      </c>
      <c r="K5" s="16" t="s">
        <v>41</v>
      </c>
    </row>
    <row r="6" spans="1:11" ht="15.75" customHeight="1" x14ac:dyDescent="0.15">
      <c r="A6" s="4" t="s">
        <v>45</v>
      </c>
      <c r="B6" s="19" t="s">
        <v>17</v>
      </c>
      <c r="C6" s="19" t="s">
        <v>17</v>
      </c>
      <c r="D6" s="19" t="s">
        <v>17</v>
      </c>
      <c r="E6" s="19" t="s">
        <v>17</v>
      </c>
      <c r="F6" s="18"/>
      <c r="G6" s="3">
        <v>0</v>
      </c>
      <c r="H6" s="3">
        <v>0</v>
      </c>
      <c r="I6" s="1"/>
      <c r="J6" s="3">
        <v>5</v>
      </c>
      <c r="K6" s="16" t="s">
        <v>50</v>
      </c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6"/>
  <sheetViews>
    <sheetView workbookViewId="0">
      <selection activeCell="G6" sqref="G6"/>
    </sheetView>
  </sheetViews>
  <sheetFormatPr baseColWidth="10" defaultColWidth="14.5" defaultRowHeight="15.75" customHeight="1" x14ac:dyDescent="0.15"/>
  <cols>
    <col min="1" max="1" width="4.83203125" bestFit="1" customWidth="1"/>
    <col min="2" max="2" width="4.6640625" bestFit="1" customWidth="1"/>
    <col min="3" max="3" width="4.5" bestFit="1" customWidth="1"/>
    <col min="4" max="4" width="3.6640625" bestFit="1" customWidth="1"/>
    <col min="5" max="5" width="4.83203125" bestFit="1" customWidth="1"/>
    <col min="6" max="6" width="5.1640625" bestFit="1" customWidth="1"/>
    <col min="7" max="7" width="13.1640625" bestFit="1" customWidth="1"/>
    <col min="8" max="8" width="13.1640625" customWidth="1"/>
    <col min="10" max="10" width="13.83203125" bestFit="1" customWidth="1"/>
    <col min="11" max="11" width="13.5" bestFit="1" customWidth="1"/>
  </cols>
  <sheetData>
    <row r="1" spans="1:11" ht="15.75" customHeight="1" x14ac:dyDescent="0.15">
      <c r="A1" s="4"/>
      <c r="B1" s="4" t="s">
        <v>0</v>
      </c>
      <c r="C1" s="4" t="s">
        <v>2</v>
      </c>
      <c r="D1" s="4" t="s">
        <v>4</v>
      </c>
      <c r="E1" s="4" t="s">
        <v>5</v>
      </c>
      <c r="F1" s="4" t="s">
        <v>45</v>
      </c>
      <c r="G1" s="4" t="s">
        <v>6</v>
      </c>
      <c r="H1" s="4" t="s">
        <v>42</v>
      </c>
      <c r="J1" s="4" t="s">
        <v>43</v>
      </c>
      <c r="K1" s="4" t="s">
        <v>44</v>
      </c>
    </row>
    <row r="2" spans="1:11" ht="15.75" customHeight="1" x14ac:dyDescent="0.15">
      <c r="A2" s="4" t="s">
        <v>0</v>
      </c>
      <c r="B2" s="8"/>
      <c r="C2" s="16" t="s">
        <v>25</v>
      </c>
      <c r="D2" s="16" t="s">
        <v>24</v>
      </c>
      <c r="E2" s="16" t="s">
        <v>20</v>
      </c>
      <c r="F2" s="16" t="s">
        <v>22</v>
      </c>
      <c r="G2" s="2">
        <v>4</v>
      </c>
      <c r="H2" s="3">
        <f>5+6+7+9</f>
        <v>27</v>
      </c>
      <c r="J2" s="5">
        <v>1</v>
      </c>
      <c r="K2" s="5" t="s">
        <v>40</v>
      </c>
    </row>
    <row r="3" spans="1:11" ht="15.75" customHeight="1" x14ac:dyDescent="0.15">
      <c r="A3" s="4" t="s">
        <v>2</v>
      </c>
      <c r="B3" s="16" t="s">
        <v>26</v>
      </c>
      <c r="C3" s="8"/>
      <c r="D3" s="16" t="s">
        <v>25</v>
      </c>
      <c r="E3" s="16" t="s">
        <v>13</v>
      </c>
      <c r="F3" s="16" t="s">
        <v>22</v>
      </c>
      <c r="G3" s="2">
        <v>2</v>
      </c>
      <c r="H3" s="3">
        <f>9+2+5+4</f>
        <v>20</v>
      </c>
      <c r="J3" s="6">
        <v>2</v>
      </c>
      <c r="K3" s="22" t="s">
        <v>30</v>
      </c>
    </row>
    <row r="4" spans="1:11" ht="15.75" customHeight="1" x14ac:dyDescent="0.15">
      <c r="A4" s="4" t="s">
        <v>4</v>
      </c>
      <c r="B4" s="16" t="s">
        <v>23</v>
      </c>
      <c r="C4" s="16" t="s">
        <v>26</v>
      </c>
      <c r="D4" s="8"/>
      <c r="E4" s="16" t="s">
        <v>25</v>
      </c>
      <c r="F4" s="16" t="s">
        <v>22</v>
      </c>
      <c r="G4" s="2">
        <v>2</v>
      </c>
      <c r="H4" s="3">
        <f>9+5+4+3</f>
        <v>21</v>
      </c>
      <c r="J4" s="21">
        <v>3</v>
      </c>
      <c r="K4" s="21" t="s">
        <v>41</v>
      </c>
    </row>
    <row r="5" spans="1:11" ht="15.75" customHeight="1" x14ac:dyDescent="0.15">
      <c r="A5" s="4" t="s">
        <v>5</v>
      </c>
      <c r="B5" s="16" t="s">
        <v>13</v>
      </c>
      <c r="C5" s="16" t="s">
        <v>20</v>
      </c>
      <c r="D5" s="16" t="s">
        <v>26</v>
      </c>
      <c r="E5" s="8"/>
      <c r="F5" s="16" t="s">
        <v>22</v>
      </c>
      <c r="G5" s="2">
        <v>2</v>
      </c>
      <c r="H5" s="3">
        <f>9+4+7+2</f>
        <v>22</v>
      </c>
      <c r="J5" s="3">
        <v>4</v>
      </c>
      <c r="K5" s="16" t="s">
        <v>29</v>
      </c>
    </row>
    <row r="6" spans="1:11" ht="15.75" customHeight="1" x14ac:dyDescent="0.15">
      <c r="A6" s="4" t="s">
        <v>45</v>
      </c>
      <c r="B6" s="19" t="s">
        <v>17</v>
      </c>
      <c r="C6" s="19" t="s">
        <v>17</v>
      </c>
      <c r="D6" s="19" t="s">
        <v>17</v>
      </c>
      <c r="E6" s="19" t="s">
        <v>17</v>
      </c>
      <c r="F6" s="18"/>
      <c r="G6" s="3">
        <v>0</v>
      </c>
      <c r="H6" s="3">
        <f>0</f>
        <v>0</v>
      </c>
      <c r="J6" s="3">
        <v>5</v>
      </c>
      <c r="K6" s="16" t="s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6"/>
  <sheetViews>
    <sheetView workbookViewId="0">
      <selection activeCell="J2" sqref="J2:K4"/>
    </sheetView>
  </sheetViews>
  <sheetFormatPr baseColWidth="10" defaultColWidth="14.5" defaultRowHeight="15.75" customHeight="1" x14ac:dyDescent="0.15"/>
  <cols>
    <col min="1" max="1" width="4.83203125" bestFit="1" customWidth="1"/>
    <col min="2" max="2" width="5" bestFit="1" customWidth="1"/>
    <col min="3" max="3" width="4.83203125" bestFit="1" customWidth="1"/>
    <col min="4" max="4" width="3.83203125" bestFit="1" customWidth="1"/>
    <col min="5" max="5" width="5.5" bestFit="1" customWidth="1"/>
    <col min="6" max="6" width="5.1640625" bestFit="1" customWidth="1"/>
    <col min="10" max="10" width="13.83203125" bestFit="1" customWidth="1"/>
    <col min="11" max="11" width="13.5" bestFit="1" customWidth="1"/>
  </cols>
  <sheetData>
    <row r="1" spans="1:11" ht="15.75" customHeight="1" x14ac:dyDescent="0.15">
      <c r="A1" s="4"/>
      <c r="B1" s="4" t="s">
        <v>0</v>
      </c>
      <c r="C1" s="4" t="s">
        <v>2</v>
      </c>
      <c r="D1" s="4" t="s">
        <v>4</v>
      </c>
      <c r="E1" s="4" t="s">
        <v>5</v>
      </c>
      <c r="F1" s="4" t="s">
        <v>45</v>
      </c>
      <c r="G1" s="4" t="s">
        <v>6</v>
      </c>
      <c r="H1" s="4" t="s">
        <v>42</v>
      </c>
      <c r="J1" s="4" t="s">
        <v>43</v>
      </c>
      <c r="K1" s="4" t="s">
        <v>44</v>
      </c>
    </row>
    <row r="2" spans="1:11" ht="15.75" customHeight="1" x14ac:dyDescent="0.15">
      <c r="A2" s="4" t="s">
        <v>0</v>
      </c>
      <c r="B2" s="8"/>
      <c r="C2" s="16" t="s">
        <v>21</v>
      </c>
      <c r="D2" s="16" t="s">
        <v>23</v>
      </c>
      <c r="E2" s="16" t="s">
        <v>21</v>
      </c>
      <c r="F2" s="16" t="s">
        <v>22</v>
      </c>
      <c r="G2" s="2">
        <v>3</v>
      </c>
      <c r="H2" s="3">
        <f>9+8+3+8</f>
        <v>28</v>
      </c>
      <c r="J2" s="5">
        <v>1</v>
      </c>
      <c r="K2" s="20" t="s">
        <v>41</v>
      </c>
    </row>
    <row r="3" spans="1:11" ht="15.75" customHeight="1" x14ac:dyDescent="0.15">
      <c r="A3" s="4" t="s">
        <v>2</v>
      </c>
      <c r="B3" s="16" t="s">
        <v>12</v>
      </c>
      <c r="C3" s="8"/>
      <c r="D3" s="16" t="s">
        <v>17</v>
      </c>
      <c r="E3" s="16" t="s">
        <v>20</v>
      </c>
      <c r="F3" s="16" t="s">
        <v>22</v>
      </c>
      <c r="G3" s="2">
        <v>2</v>
      </c>
      <c r="H3" s="3">
        <f>9+7+1</f>
        <v>17</v>
      </c>
      <c r="J3" s="6">
        <v>2</v>
      </c>
      <c r="K3" s="22" t="s">
        <v>40</v>
      </c>
    </row>
    <row r="4" spans="1:11" ht="15.75" customHeight="1" x14ac:dyDescent="0.15">
      <c r="A4" s="4" t="s">
        <v>4</v>
      </c>
      <c r="B4" s="16" t="s">
        <v>24</v>
      </c>
      <c r="C4" s="16" t="s">
        <v>22</v>
      </c>
      <c r="D4" s="8"/>
      <c r="E4" s="16" t="s">
        <v>24</v>
      </c>
      <c r="F4" s="16" t="s">
        <v>22</v>
      </c>
      <c r="G4" s="2">
        <v>4</v>
      </c>
      <c r="H4" s="3">
        <f>9+6+9+6</f>
        <v>30</v>
      </c>
      <c r="J4" s="7">
        <v>3</v>
      </c>
      <c r="K4" s="21" t="s">
        <v>29</v>
      </c>
    </row>
    <row r="5" spans="1:11" ht="15.75" customHeight="1" x14ac:dyDescent="0.15">
      <c r="A5" s="4" t="s">
        <v>5</v>
      </c>
      <c r="B5" s="16" t="s">
        <v>12</v>
      </c>
      <c r="C5" s="16" t="s">
        <v>13</v>
      </c>
      <c r="D5" s="16" t="s">
        <v>23</v>
      </c>
      <c r="E5" s="8"/>
      <c r="F5" s="16" t="s">
        <v>22</v>
      </c>
      <c r="G5" s="2">
        <v>1</v>
      </c>
      <c r="H5" s="3">
        <f>1+2+3+9</f>
        <v>15</v>
      </c>
      <c r="J5" s="3">
        <v>4</v>
      </c>
      <c r="K5" s="3" t="s">
        <v>30</v>
      </c>
    </row>
    <row r="6" spans="1:11" ht="15.75" customHeight="1" x14ac:dyDescent="0.15">
      <c r="A6" s="4" t="s">
        <v>45</v>
      </c>
      <c r="B6" s="19" t="s">
        <v>17</v>
      </c>
      <c r="C6" s="19" t="s">
        <v>17</v>
      </c>
      <c r="D6" s="19" t="s">
        <v>17</v>
      </c>
      <c r="E6" s="19" t="s">
        <v>17</v>
      </c>
      <c r="F6" s="18"/>
      <c r="G6" s="3">
        <v>0</v>
      </c>
      <c r="H6" s="3">
        <v>0</v>
      </c>
      <c r="J6" s="3">
        <v>5</v>
      </c>
      <c r="K6" s="19" t="s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D3EC-E448-4095-8030-07C49E1D8330}">
  <dimension ref="A1:K59"/>
  <sheetViews>
    <sheetView topLeftCell="A197" workbookViewId="0">
      <selection activeCell="H34" sqref="H34"/>
    </sheetView>
  </sheetViews>
  <sheetFormatPr baseColWidth="10" defaultColWidth="8.83203125" defaultRowHeight="13" x14ac:dyDescent="0.15"/>
  <cols>
    <col min="1" max="1" width="5.5" bestFit="1" customWidth="1"/>
    <col min="2" max="2" width="22.6640625" bestFit="1" customWidth="1"/>
    <col min="3" max="3" width="13.5" bestFit="1" customWidth="1"/>
    <col min="5" max="5" width="5.5" bestFit="1" customWidth="1"/>
    <col min="6" max="6" width="29.5" bestFit="1" customWidth="1"/>
    <col min="7" max="7" width="13.5" bestFit="1" customWidth="1"/>
    <col min="9" max="9" width="5.5" bestFit="1" customWidth="1"/>
    <col min="10" max="10" width="25.5" bestFit="1" customWidth="1"/>
    <col min="11" max="11" width="13.5" bestFit="1" customWidth="1"/>
  </cols>
  <sheetData>
    <row r="1" spans="1:11" x14ac:dyDescent="0.15">
      <c r="A1" s="24" t="s">
        <v>83</v>
      </c>
      <c r="B1" s="24"/>
      <c r="C1" s="24"/>
      <c r="E1" s="24" t="s">
        <v>119</v>
      </c>
      <c r="F1" s="24"/>
      <c r="G1" s="24"/>
      <c r="I1" s="24" t="s">
        <v>142</v>
      </c>
      <c r="J1" s="24"/>
      <c r="K1" s="24"/>
    </row>
    <row r="2" spans="1:11" x14ac:dyDescent="0.15">
      <c r="A2" s="4" t="s">
        <v>53</v>
      </c>
      <c r="B2" s="4" t="s">
        <v>54</v>
      </c>
      <c r="C2" s="4" t="s">
        <v>84</v>
      </c>
      <c r="E2" s="23" t="s">
        <v>53</v>
      </c>
      <c r="F2" s="23" t="s">
        <v>54</v>
      </c>
      <c r="G2" s="23" t="s">
        <v>84</v>
      </c>
      <c r="I2" s="23" t="s">
        <v>53</v>
      </c>
      <c r="J2" s="23" t="s">
        <v>54</v>
      </c>
      <c r="K2" s="23" t="s">
        <v>55</v>
      </c>
    </row>
    <row r="3" spans="1:11" x14ac:dyDescent="0.15">
      <c r="A3" s="5">
        <v>1</v>
      </c>
      <c r="B3" s="20" t="s">
        <v>56</v>
      </c>
      <c r="C3" s="20" t="s">
        <v>40</v>
      </c>
      <c r="E3" s="5">
        <v>1</v>
      </c>
      <c r="F3" s="20" t="s">
        <v>85</v>
      </c>
      <c r="G3" s="20" t="s">
        <v>40</v>
      </c>
      <c r="I3" s="5">
        <v>1</v>
      </c>
      <c r="J3" s="20" t="s">
        <v>120</v>
      </c>
      <c r="K3" s="20" t="s">
        <v>40</v>
      </c>
    </row>
    <row r="4" spans="1:11" x14ac:dyDescent="0.15">
      <c r="A4" s="6">
        <v>2</v>
      </c>
      <c r="B4" s="22" t="s">
        <v>57</v>
      </c>
      <c r="C4" s="22" t="s">
        <v>27</v>
      </c>
      <c r="E4" s="6">
        <v>2</v>
      </c>
      <c r="F4" s="22" t="s">
        <v>86</v>
      </c>
      <c r="G4" s="22" t="s">
        <v>27</v>
      </c>
      <c r="I4" s="6">
        <v>2</v>
      </c>
      <c r="J4" s="22" t="s">
        <v>121</v>
      </c>
      <c r="K4" s="22" t="s">
        <v>27</v>
      </c>
    </row>
    <row r="5" spans="1:11" x14ac:dyDescent="0.15">
      <c r="A5" s="7" t="s">
        <v>58</v>
      </c>
      <c r="B5" s="21" t="s">
        <v>59</v>
      </c>
      <c r="C5" s="21" t="s">
        <v>40</v>
      </c>
      <c r="E5" s="7" t="s">
        <v>58</v>
      </c>
      <c r="F5" s="21" t="s">
        <v>87</v>
      </c>
      <c r="G5" s="21" t="s">
        <v>27</v>
      </c>
      <c r="I5" s="7" t="s">
        <v>58</v>
      </c>
      <c r="J5" s="21" t="s">
        <v>122</v>
      </c>
      <c r="K5" s="21" t="s">
        <v>27</v>
      </c>
    </row>
    <row r="6" spans="1:11" x14ac:dyDescent="0.15">
      <c r="A6" s="7" t="s">
        <v>58</v>
      </c>
      <c r="B6" s="21" t="s">
        <v>60</v>
      </c>
      <c r="C6" s="21" t="s">
        <v>27</v>
      </c>
      <c r="E6" s="7" t="s">
        <v>58</v>
      </c>
      <c r="F6" s="21" t="s">
        <v>88</v>
      </c>
      <c r="G6" s="21" t="s">
        <v>27</v>
      </c>
      <c r="I6" s="7" t="s">
        <v>58</v>
      </c>
      <c r="J6" s="21" t="s">
        <v>123</v>
      </c>
      <c r="K6" s="21" t="s">
        <v>27</v>
      </c>
    </row>
    <row r="7" spans="1:11" x14ac:dyDescent="0.15">
      <c r="A7" s="17">
        <v>5</v>
      </c>
      <c r="B7" s="17" t="s">
        <v>61</v>
      </c>
      <c r="C7" s="19" t="s">
        <v>40</v>
      </c>
      <c r="E7" s="17">
        <v>5</v>
      </c>
      <c r="F7" s="17" t="s">
        <v>89</v>
      </c>
      <c r="G7" s="19" t="s">
        <v>40</v>
      </c>
      <c r="I7" s="17">
        <v>5</v>
      </c>
      <c r="J7" s="17" t="s">
        <v>124</v>
      </c>
      <c r="K7" s="19" t="s">
        <v>27</v>
      </c>
    </row>
    <row r="8" spans="1:11" x14ac:dyDescent="0.15">
      <c r="A8" s="17">
        <v>6</v>
      </c>
      <c r="B8" s="17" t="s">
        <v>62</v>
      </c>
      <c r="C8" s="19" t="s">
        <v>30</v>
      </c>
      <c r="E8" s="17">
        <v>6</v>
      </c>
      <c r="F8" s="17" t="s">
        <v>90</v>
      </c>
      <c r="G8" s="19" t="s">
        <v>40</v>
      </c>
      <c r="I8" s="17">
        <v>6</v>
      </c>
      <c r="J8" s="17" t="s">
        <v>125</v>
      </c>
      <c r="K8" s="19" t="s">
        <v>27</v>
      </c>
    </row>
    <row r="9" spans="1:11" x14ac:dyDescent="0.15">
      <c r="A9" s="17" t="s">
        <v>63</v>
      </c>
      <c r="B9" s="17" t="s">
        <v>64</v>
      </c>
      <c r="C9" s="19" t="s">
        <v>28</v>
      </c>
      <c r="E9" s="17">
        <v>7</v>
      </c>
      <c r="F9" s="17" t="s">
        <v>91</v>
      </c>
      <c r="G9" s="19" t="s">
        <v>40</v>
      </c>
      <c r="I9" s="17">
        <v>7</v>
      </c>
      <c r="J9" s="17" t="s">
        <v>126</v>
      </c>
      <c r="K9" s="19" t="s">
        <v>27</v>
      </c>
    </row>
    <row r="10" spans="1:11" x14ac:dyDescent="0.15">
      <c r="A10" s="17" t="s">
        <v>63</v>
      </c>
      <c r="B10" s="17" t="s">
        <v>65</v>
      </c>
      <c r="C10" s="19" t="s">
        <v>27</v>
      </c>
      <c r="E10" s="17">
        <v>8</v>
      </c>
      <c r="F10" s="17" t="s">
        <v>92</v>
      </c>
      <c r="G10" s="19" t="s">
        <v>27</v>
      </c>
      <c r="I10" s="17">
        <v>8</v>
      </c>
      <c r="J10" s="17" t="s">
        <v>127</v>
      </c>
      <c r="K10" s="19" t="s">
        <v>40</v>
      </c>
    </row>
    <row r="11" spans="1:11" x14ac:dyDescent="0.15">
      <c r="A11" s="17">
        <v>9</v>
      </c>
      <c r="B11" s="17" t="s">
        <v>66</v>
      </c>
      <c r="C11" s="19" t="s">
        <v>27</v>
      </c>
      <c r="E11" s="17">
        <v>9</v>
      </c>
      <c r="F11" s="17" t="s">
        <v>93</v>
      </c>
      <c r="G11" s="19" t="s">
        <v>29</v>
      </c>
      <c r="I11" s="17">
        <v>9</v>
      </c>
      <c r="J11" s="17" t="s">
        <v>128</v>
      </c>
      <c r="K11" s="19" t="s">
        <v>28</v>
      </c>
    </row>
    <row r="12" spans="1:11" x14ac:dyDescent="0.15">
      <c r="A12" s="17">
        <v>10</v>
      </c>
      <c r="B12" s="17" t="s">
        <v>67</v>
      </c>
      <c r="C12" s="19" t="s">
        <v>27</v>
      </c>
      <c r="E12" s="17">
        <v>10</v>
      </c>
      <c r="F12" s="17" t="s">
        <v>94</v>
      </c>
      <c r="G12" s="19" t="s">
        <v>40</v>
      </c>
      <c r="I12" s="17">
        <v>10</v>
      </c>
      <c r="J12" s="17" t="s">
        <v>129</v>
      </c>
      <c r="K12" s="19" t="s">
        <v>29</v>
      </c>
    </row>
    <row r="13" spans="1:11" x14ac:dyDescent="0.15">
      <c r="A13" s="17">
        <v>11</v>
      </c>
      <c r="B13" s="17" t="s">
        <v>68</v>
      </c>
      <c r="C13" s="19" t="s">
        <v>27</v>
      </c>
      <c r="E13" s="17" t="s">
        <v>95</v>
      </c>
      <c r="F13" s="17" t="s">
        <v>96</v>
      </c>
      <c r="G13" s="19" t="s">
        <v>27</v>
      </c>
      <c r="I13" s="17">
        <v>11</v>
      </c>
      <c r="J13" s="17" t="s">
        <v>130</v>
      </c>
      <c r="K13" s="19" t="s">
        <v>28</v>
      </c>
    </row>
    <row r="14" spans="1:11" x14ac:dyDescent="0.15">
      <c r="A14" s="17">
        <v>12</v>
      </c>
      <c r="B14" s="17" t="s">
        <v>69</v>
      </c>
      <c r="C14" s="19" t="s">
        <v>27</v>
      </c>
      <c r="E14" s="17" t="s">
        <v>95</v>
      </c>
      <c r="F14" s="17" t="s">
        <v>97</v>
      </c>
      <c r="G14" s="19" t="s">
        <v>27</v>
      </c>
      <c r="I14" s="17">
        <v>12</v>
      </c>
      <c r="J14" s="17" t="s">
        <v>131</v>
      </c>
      <c r="K14" s="19" t="s">
        <v>40</v>
      </c>
    </row>
    <row r="15" spans="1:11" x14ac:dyDescent="0.15">
      <c r="A15" s="17">
        <v>13</v>
      </c>
      <c r="B15" s="17" t="s">
        <v>70</v>
      </c>
      <c r="C15" s="19" t="s">
        <v>27</v>
      </c>
      <c r="E15" s="17">
        <v>13</v>
      </c>
      <c r="F15" s="17" t="s">
        <v>98</v>
      </c>
      <c r="G15" s="19" t="s">
        <v>27</v>
      </c>
      <c r="I15" s="17">
        <v>13</v>
      </c>
      <c r="J15" s="17" t="s">
        <v>132</v>
      </c>
      <c r="K15" s="19" t="s">
        <v>40</v>
      </c>
    </row>
    <row r="16" spans="1:11" x14ac:dyDescent="0.15">
      <c r="A16" s="17">
        <v>14</v>
      </c>
      <c r="B16" s="17" t="s">
        <v>71</v>
      </c>
      <c r="C16" s="19" t="s">
        <v>40</v>
      </c>
      <c r="E16" s="17">
        <v>14</v>
      </c>
      <c r="F16" s="17" t="s">
        <v>99</v>
      </c>
      <c r="G16" s="19" t="s">
        <v>30</v>
      </c>
      <c r="I16" s="17">
        <v>14</v>
      </c>
      <c r="J16" s="17" t="s">
        <v>133</v>
      </c>
      <c r="K16" s="19" t="s">
        <v>28</v>
      </c>
    </row>
    <row r="17" spans="1:11" x14ac:dyDescent="0.15">
      <c r="A17" s="17">
        <v>15</v>
      </c>
      <c r="B17" s="17" t="s">
        <v>72</v>
      </c>
      <c r="C17" s="19" t="s">
        <v>27</v>
      </c>
      <c r="E17" s="17">
        <v>15</v>
      </c>
      <c r="F17" s="17" t="s">
        <v>100</v>
      </c>
      <c r="G17" s="19" t="s">
        <v>27</v>
      </c>
      <c r="I17" s="17">
        <v>15</v>
      </c>
      <c r="J17" s="17" t="s">
        <v>134</v>
      </c>
      <c r="K17" s="19" t="s">
        <v>28</v>
      </c>
    </row>
    <row r="18" spans="1:11" x14ac:dyDescent="0.15">
      <c r="A18" s="17">
        <v>16</v>
      </c>
      <c r="B18" s="17" t="s">
        <v>73</v>
      </c>
      <c r="C18" s="19" t="s">
        <v>29</v>
      </c>
      <c r="E18" s="17">
        <v>16</v>
      </c>
      <c r="F18" s="17" t="s">
        <v>101</v>
      </c>
      <c r="G18" s="19" t="s">
        <v>40</v>
      </c>
      <c r="I18" s="17">
        <v>16</v>
      </c>
      <c r="J18" s="17" t="s">
        <v>135</v>
      </c>
      <c r="K18" s="19" t="s">
        <v>29</v>
      </c>
    </row>
    <row r="19" spans="1:11" x14ac:dyDescent="0.15">
      <c r="A19" s="17">
        <v>17</v>
      </c>
      <c r="B19" s="17" t="s">
        <v>74</v>
      </c>
      <c r="C19" s="19" t="s">
        <v>28</v>
      </c>
      <c r="E19" s="17">
        <v>17</v>
      </c>
      <c r="F19" s="17" t="s">
        <v>102</v>
      </c>
      <c r="G19" s="19" t="s">
        <v>29</v>
      </c>
      <c r="I19" s="17">
        <v>17</v>
      </c>
      <c r="J19" s="17" t="s">
        <v>136</v>
      </c>
      <c r="K19" s="19" t="s">
        <v>30</v>
      </c>
    </row>
    <row r="20" spans="1:11" x14ac:dyDescent="0.15">
      <c r="A20" s="17">
        <v>18</v>
      </c>
      <c r="B20" s="17" t="s">
        <v>75</v>
      </c>
      <c r="C20" s="19" t="s">
        <v>29</v>
      </c>
      <c r="E20" s="17">
        <v>18</v>
      </c>
      <c r="F20" s="17" t="s">
        <v>103</v>
      </c>
      <c r="G20" s="19" t="s">
        <v>40</v>
      </c>
      <c r="I20" s="17">
        <v>18</v>
      </c>
      <c r="J20" s="17" t="s">
        <v>137</v>
      </c>
      <c r="K20" s="19" t="s">
        <v>40</v>
      </c>
    </row>
    <row r="21" spans="1:11" x14ac:dyDescent="0.15">
      <c r="A21" s="17">
        <v>19</v>
      </c>
      <c r="B21" s="17" t="s">
        <v>76</v>
      </c>
      <c r="C21" s="19" t="s">
        <v>40</v>
      </c>
      <c r="E21" s="17">
        <v>19</v>
      </c>
      <c r="F21" s="17" t="s">
        <v>104</v>
      </c>
      <c r="G21" s="19" t="s">
        <v>27</v>
      </c>
      <c r="I21" s="17">
        <v>19</v>
      </c>
      <c r="J21" s="17" t="s">
        <v>138</v>
      </c>
      <c r="K21" s="19" t="s">
        <v>28</v>
      </c>
    </row>
    <row r="22" spans="1:11" x14ac:dyDescent="0.15">
      <c r="A22" s="17">
        <v>20</v>
      </c>
      <c r="B22" s="17" t="s">
        <v>77</v>
      </c>
      <c r="C22" s="19" t="s">
        <v>28</v>
      </c>
      <c r="E22" s="17">
        <v>20</v>
      </c>
      <c r="F22" s="17" t="s">
        <v>105</v>
      </c>
      <c r="G22" s="19" t="s">
        <v>27</v>
      </c>
      <c r="I22" s="17">
        <v>20</v>
      </c>
      <c r="J22" s="17" t="s">
        <v>139</v>
      </c>
      <c r="K22" s="19" t="s">
        <v>50</v>
      </c>
    </row>
    <row r="23" spans="1:11" x14ac:dyDescent="0.15">
      <c r="A23" s="17">
        <v>21</v>
      </c>
      <c r="B23" s="17" t="s">
        <v>78</v>
      </c>
      <c r="C23" s="19" t="s">
        <v>28</v>
      </c>
      <c r="E23" s="17">
        <v>21</v>
      </c>
      <c r="F23" s="17" t="s">
        <v>106</v>
      </c>
      <c r="G23" s="19" t="s">
        <v>40</v>
      </c>
      <c r="I23" s="17">
        <v>21</v>
      </c>
      <c r="J23" s="17" t="s">
        <v>140</v>
      </c>
      <c r="K23" s="19" t="s">
        <v>50</v>
      </c>
    </row>
    <row r="24" spans="1:11" x14ac:dyDescent="0.15">
      <c r="A24" s="17">
        <v>22</v>
      </c>
      <c r="B24" s="17" t="s">
        <v>79</v>
      </c>
      <c r="C24" s="19" t="s">
        <v>29</v>
      </c>
      <c r="E24" s="17" t="s">
        <v>107</v>
      </c>
      <c r="F24" s="17" t="s">
        <v>108</v>
      </c>
      <c r="G24" s="19" t="s">
        <v>40</v>
      </c>
      <c r="I24" s="17">
        <v>22</v>
      </c>
      <c r="J24" s="17" t="s">
        <v>141</v>
      </c>
      <c r="K24" s="19" t="s">
        <v>50</v>
      </c>
    </row>
    <row r="25" spans="1:11" x14ac:dyDescent="0.15">
      <c r="A25" s="17">
        <v>23</v>
      </c>
      <c r="B25" s="17" t="s">
        <v>80</v>
      </c>
      <c r="C25" s="19" t="s">
        <v>40</v>
      </c>
      <c r="E25" s="17" t="s">
        <v>107</v>
      </c>
      <c r="F25" s="17" t="s">
        <v>109</v>
      </c>
      <c r="G25" s="19" t="s">
        <v>29</v>
      </c>
    </row>
    <row r="26" spans="1:11" x14ac:dyDescent="0.15">
      <c r="A26" s="17">
        <v>24</v>
      </c>
      <c r="B26" s="17" t="s">
        <v>81</v>
      </c>
      <c r="C26" s="19" t="s">
        <v>28</v>
      </c>
      <c r="E26" s="17">
        <v>24</v>
      </c>
      <c r="F26" s="17" t="s">
        <v>110</v>
      </c>
      <c r="G26" s="19" t="s">
        <v>28</v>
      </c>
    </row>
    <row r="27" spans="1:11" x14ac:dyDescent="0.15">
      <c r="A27" s="17">
        <v>25</v>
      </c>
      <c r="B27" s="17" t="s">
        <v>82</v>
      </c>
      <c r="C27" s="19" t="s">
        <v>28</v>
      </c>
      <c r="E27" s="17">
        <v>25</v>
      </c>
      <c r="F27" s="17" t="s">
        <v>111</v>
      </c>
      <c r="G27" s="19" t="s">
        <v>28</v>
      </c>
    </row>
    <row r="28" spans="1:11" x14ac:dyDescent="0.15">
      <c r="E28" s="17">
        <v>26</v>
      </c>
      <c r="F28" s="17" t="s">
        <v>112</v>
      </c>
      <c r="G28" s="19" t="s">
        <v>40</v>
      </c>
    </row>
    <row r="29" spans="1:11" x14ac:dyDescent="0.15">
      <c r="E29" s="17">
        <v>27</v>
      </c>
      <c r="F29" s="17" t="s">
        <v>113</v>
      </c>
      <c r="G29" s="19" t="s">
        <v>28</v>
      </c>
    </row>
    <row r="30" spans="1:11" x14ac:dyDescent="0.15">
      <c r="E30" s="17">
        <v>28</v>
      </c>
      <c r="F30" s="17" t="s">
        <v>114</v>
      </c>
      <c r="G30" s="19" t="s">
        <v>50</v>
      </c>
    </row>
    <row r="31" spans="1:11" x14ac:dyDescent="0.15">
      <c r="E31" s="17">
        <v>29</v>
      </c>
      <c r="F31" s="17" t="s">
        <v>115</v>
      </c>
      <c r="G31" s="19" t="s">
        <v>28</v>
      </c>
    </row>
    <row r="32" spans="1:11" x14ac:dyDescent="0.15">
      <c r="E32" s="17">
        <v>30</v>
      </c>
      <c r="F32" s="17" t="s">
        <v>116</v>
      </c>
      <c r="G32" s="19" t="s">
        <v>28</v>
      </c>
    </row>
    <row r="33" spans="1:11" x14ac:dyDescent="0.15">
      <c r="E33" s="17">
        <v>31</v>
      </c>
      <c r="F33" s="17" t="s">
        <v>117</v>
      </c>
      <c r="G33" s="19" t="s">
        <v>30</v>
      </c>
    </row>
    <row r="34" spans="1:11" x14ac:dyDescent="0.15">
      <c r="E34" s="17">
        <v>32</v>
      </c>
      <c r="F34" s="17" t="s">
        <v>118</v>
      </c>
      <c r="G34" s="19" t="s">
        <v>50</v>
      </c>
    </row>
    <row r="36" spans="1:11" x14ac:dyDescent="0.15">
      <c r="A36" s="24" t="s">
        <v>156</v>
      </c>
      <c r="B36" s="24"/>
      <c r="C36" s="24"/>
      <c r="E36" s="24" t="s">
        <v>194</v>
      </c>
      <c r="F36" s="24"/>
      <c r="G36" s="24"/>
      <c r="I36" s="24" t="s">
        <v>195</v>
      </c>
      <c r="J36" s="24"/>
      <c r="K36" s="24"/>
    </row>
    <row r="37" spans="1:11" x14ac:dyDescent="0.15">
      <c r="A37" s="4" t="s">
        <v>53</v>
      </c>
      <c r="B37" s="4" t="s">
        <v>54</v>
      </c>
      <c r="C37" s="4" t="s">
        <v>84</v>
      </c>
      <c r="E37" s="23" t="s">
        <v>53</v>
      </c>
      <c r="F37" s="23" t="s">
        <v>54</v>
      </c>
      <c r="G37" s="23" t="s">
        <v>84</v>
      </c>
      <c r="I37" s="23" t="s">
        <v>53</v>
      </c>
      <c r="J37" s="23" t="s">
        <v>54</v>
      </c>
      <c r="K37" s="23" t="s">
        <v>55</v>
      </c>
    </row>
    <row r="38" spans="1:11" x14ac:dyDescent="0.15">
      <c r="A38" s="5">
        <v>1</v>
      </c>
      <c r="B38" s="20" t="s">
        <v>143</v>
      </c>
      <c r="C38" s="20" t="s">
        <v>40</v>
      </c>
      <c r="E38" s="5">
        <v>1</v>
      </c>
      <c r="F38" s="20" t="s">
        <v>157</v>
      </c>
      <c r="G38" s="20" t="s">
        <v>40</v>
      </c>
      <c r="I38" s="5">
        <v>1</v>
      </c>
      <c r="J38" s="20" t="s">
        <v>180</v>
      </c>
      <c r="K38" s="20" t="s">
        <v>30</v>
      </c>
    </row>
    <row r="39" spans="1:11" x14ac:dyDescent="0.15">
      <c r="A39" s="6">
        <v>2</v>
      </c>
      <c r="B39" s="22" t="s">
        <v>144</v>
      </c>
      <c r="C39" s="22" t="s">
        <v>30</v>
      </c>
      <c r="E39" s="6">
        <v>2</v>
      </c>
      <c r="F39" s="22" t="s">
        <v>158</v>
      </c>
      <c r="G39" s="22" t="s">
        <v>40</v>
      </c>
      <c r="I39" s="6">
        <v>2</v>
      </c>
      <c r="J39" s="22" t="s">
        <v>181</v>
      </c>
      <c r="K39" s="22" t="s">
        <v>40</v>
      </c>
    </row>
    <row r="40" spans="1:11" x14ac:dyDescent="0.15">
      <c r="A40" s="7" t="s">
        <v>58</v>
      </c>
      <c r="B40" s="21" t="s">
        <v>145</v>
      </c>
      <c r="C40" s="21" t="s">
        <v>40</v>
      </c>
      <c r="E40" s="7" t="s">
        <v>58</v>
      </c>
      <c r="F40" s="21" t="s">
        <v>159</v>
      </c>
      <c r="G40" s="21" t="s">
        <v>40</v>
      </c>
      <c r="I40" s="7" t="s">
        <v>58</v>
      </c>
      <c r="J40" s="21" t="s">
        <v>182</v>
      </c>
      <c r="K40" s="21" t="s">
        <v>40</v>
      </c>
    </row>
    <row r="41" spans="1:11" x14ac:dyDescent="0.15">
      <c r="A41" s="7" t="s">
        <v>58</v>
      </c>
      <c r="B41" s="21" t="s">
        <v>146</v>
      </c>
      <c r="C41" s="21" t="s">
        <v>40</v>
      </c>
      <c r="E41" s="7" t="s">
        <v>58</v>
      </c>
      <c r="F41" s="21" t="s">
        <v>160</v>
      </c>
      <c r="G41" s="21" t="s">
        <v>40</v>
      </c>
      <c r="I41" s="7" t="s">
        <v>58</v>
      </c>
      <c r="J41" s="21" t="s">
        <v>183</v>
      </c>
      <c r="K41" s="21" t="s">
        <v>40</v>
      </c>
    </row>
    <row r="42" spans="1:11" x14ac:dyDescent="0.15">
      <c r="A42" s="17">
        <v>5</v>
      </c>
      <c r="B42" s="17" t="s">
        <v>147</v>
      </c>
      <c r="C42" s="19" t="s">
        <v>40</v>
      </c>
      <c r="E42" s="17">
        <v>5</v>
      </c>
      <c r="F42" s="17" t="s">
        <v>161</v>
      </c>
      <c r="G42" s="19" t="s">
        <v>40</v>
      </c>
      <c r="I42" s="17">
        <v>5</v>
      </c>
      <c r="J42" s="17" t="s">
        <v>184</v>
      </c>
      <c r="K42" s="19" t="s">
        <v>40</v>
      </c>
    </row>
    <row r="43" spans="1:11" x14ac:dyDescent="0.15">
      <c r="A43" s="17">
        <v>6</v>
      </c>
      <c r="B43" s="17" t="s">
        <v>148</v>
      </c>
      <c r="C43" s="19" t="s">
        <v>40</v>
      </c>
      <c r="E43" s="17">
        <v>6</v>
      </c>
      <c r="F43" s="17" t="s">
        <v>162</v>
      </c>
      <c r="G43" s="19" t="s">
        <v>40</v>
      </c>
      <c r="I43" s="17">
        <v>6</v>
      </c>
      <c r="J43" s="17" t="s">
        <v>185</v>
      </c>
      <c r="K43" s="19" t="s">
        <v>40</v>
      </c>
    </row>
    <row r="44" spans="1:11" x14ac:dyDescent="0.15">
      <c r="A44" s="17">
        <v>7</v>
      </c>
      <c r="B44" s="17" t="s">
        <v>149</v>
      </c>
      <c r="C44" s="19" t="s">
        <v>40</v>
      </c>
      <c r="E44" s="17">
        <v>7</v>
      </c>
      <c r="F44" s="17" t="s">
        <v>163</v>
      </c>
      <c r="G44" s="19" t="s">
        <v>40</v>
      </c>
      <c r="I44" s="17">
        <v>7</v>
      </c>
      <c r="J44" s="17" t="s">
        <v>186</v>
      </c>
      <c r="K44" s="19" t="s">
        <v>29</v>
      </c>
    </row>
    <row r="45" spans="1:11" x14ac:dyDescent="0.15">
      <c r="A45" s="17">
        <v>8</v>
      </c>
      <c r="B45" s="17" t="s">
        <v>150</v>
      </c>
      <c r="C45" s="19" t="s">
        <v>29</v>
      </c>
      <c r="E45" s="17">
        <v>8</v>
      </c>
      <c r="F45" s="17" t="s">
        <v>164</v>
      </c>
      <c r="G45" s="19" t="s">
        <v>29</v>
      </c>
      <c r="I45" s="17">
        <v>8</v>
      </c>
      <c r="J45" s="17" t="s">
        <v>187</v>
      </c>
      <c r="K45" s="19" t="s">
        <v>40</v>
      </c>
    </row>
    <row r="46" spans="1:11" x14ac:dyDescent="0.15">
      <c r="A46" s="17">
        <v>9</v>
      </c>
      <c r="B46" s="17" t="s">
        <v>151</v>
      </c>
      <c r="C46" s="19" t="s">
        <v>29</v>
      </c>
      <c r="E46" s="17">
        <v>9</v>
      </c>
      <c r="F46" s="17" t="s">
        <v>165</v>
      </c>
      <c r="G46" s="19" t="s">
        <v>29</v>
      </c>
      <c r="I46" s="17">
        <v>9</v>
      </c>
      <c r="J46" s="17" t="s">
        <v>188</v>
      </c>
      <c r="K46" s="19" t="s">
        <v>40</v>
      </c>
    </row>
    <row r="47" spans="1:11" x14ac:dyDescent="0.15">
      <c r="A47" s="17">
        <v>10</v>
      </c>
      <c r="B47" s="17" t="s">
        <v>152</v>
      </c>
      <c r="C47" s="19" t="s">
        <v>40</v>
      </c>
      <c r="E47" s="17" t="s">
        <v>166</v>
      </c>
      <c r="F47" s="17" t="s">
        <v>167</v>
      </c>
      <c r="G47" s="19" t="s">
        <v>30</v>
      </c>
      <c r="I47" s="17">
        <v>10</v>
      </c>
      <c r="J47" s="17" t="s">
        <v>189</v>
      </c>
      <c r="K47" s="19" t="s">
        <v>40</v>
      </c>
    </row>
    <row r="48" spans="1:11" x14ac:dyDescent="0.15">
      <c r="A48" s="17">
        <v>11</v>
      </c>
      <c r="B48" s="17" t="s">
        <v>153</v>
      </c>
      <c r="C48" s="19" t="s">
        <v>40</v>
      </c>
      <c r="E48" s="17" t="s">
        <v>166</v>
      </c>
      <c r="F48" s="17" t="s">
        <v>168</v>
      </c>
      <c r="G48" s="19" t="s">
        <v>29</v>
      </c>
      <c r="I48" s="17">
        <v>11</v>
      </c>
      <c r="J48" s="17" t="s">
        <v>190</v>
      </c>
      <c r="K48" s="19" t="s">
        <v>29</v>
      </c>
    </row>
    <row r="49" spans="1:11" x14ac:dyDescent="0.15">
      <c r="A49" s="17">
        <v>12</v>
      </c>
      <c r="B49" s="17" t="s">
        <v>154</v>
      </c>
      <c r="C49" s="19" t="s">
        <v>30</v>
      </c>
      <c r="E49" s="17">
        <v>12</v>
      </c>
      <c r="F49" s="17" t="s">
        <v>169</v>
      </c>
      <c r="G49" s="19" t="s">
        <v>30</v>
      </c>
      <c r="I49" s="17">
        <v>12</v>
      </c>
      <c r="J49" s="17" t="s">
        <v>191</v>
      </c>
      <c r="K49" s="19" t="s">
        <v>29</v>
      </c>
    </row>
    <row r="50" spans="1:11" x14ac:dyDescent="0.15">
      <c r="A50" s="17">
        <v>13</v>
      </c>
      <c r="B50" s="17" t="s">
        <v>155</v>
      </c>
      <c r="C50" s="19" t="s">
        <v>30</v>
      </c>
      <c r="E50" s="17">
        <v>13</v>
      </c>
      <c r="F50" s="17" t="s">
        <v>170</v>
      </c>
      <c r="G50" s="19" t="s">
        <v>30</v>
      </c>
      <c r="I50" s="17">
        <v>13</v>
      </c>
      <c r="J50" s="17" t="s">
        <v>192</v>
      </c>
      <c r="K50" s="19" t="s">
        <v>30</v>
      </c>
    </row>
    <row r="51" spans="1:11" x14ac:dyDescent="0.15">
      <c r="E51" s="17">
        <v>14</v>
      </c>
      <c r="F51" s="17" t="s">
        <v>171</v>
      </c>
      <c r="G51" s="19" t="s">
        <v>40</v>
      </c>
      <c r="I51" s="17">
        <v>14</v>
      </c>
      <c r="J51" s="17" t="s">
        <v>193</v>
      </c>
      <c r="K51" s="19" t="s">
        <v>50</v>
      </c>
    </row>
    <row r="52" spans="1:11" x14ac:dyDescent="0.15">
      <c r="E52" s="17">
        <v>15</v>
      </c>
      <c r="F52" s="17" t="s">
        <v>172</v>
      </c>
      <c r="G52" s="19" t="s">
        <v>29</v>
      </c>
    </row>
    <row r="53" spans="1:11" x14ac:dyDescent="0.15">
      <c r="E53" s="17">
        <v>16</v>
      </c>
      <c r="F53" s="17" t="s">
        <v>173</v>
      </c>
      <c r="G53" s="19" t="s">
        <v>30</v>
      </c>
    </row>
    <row r="54" spans="1:11" x14ac:dyDescent="0.15">
      <c r="E54" s="17">
        <v>17</v>
      </c>
      <c r="F54" s="17" t="s">
        <v>174</v>
      </c>
      <c r="G54" s="19" t="s">
        <v>29</v>
      </c>
    </row>
    <row r="55" spans="1:11" x14ac:dyDescent="0.15">
      <c r="E55" s="17">
        <v>18</v>
      </c>
      <c r="F55" s="17" t="s">
        <v>175</v>
      </c>
      <c r="G55" s="19" t="s">
        <v>40</v>
      </c>
    </row>
    <row r="56" spans="1:11" x14ac:dyDescent="0.15">
      <c r="E56" s="17">
        <v>19</v>
      </c>
      <c r="F56" s="17" t="s">
        <v>176</v>
      </c>
      <c r="G56" s="19" t="s">
        <v>30</v>
      </c>
    </row>
    <row r="57" spans="1:11" x14ac:dyDescent="0.15">
      <c r="E57" s="17">
        <v>20</v>
      </c>
      <c r="F57" s="17" t="s">
        <v>177</v>
      </c>
      <c r="G57" s="19" t="s">
        <v>50</v>
      </c>
    </row>
    <row r="58" spans="1:11" x14ac:dyDescent="0.15">
      <c r="E58" s="17">
        <v>21</v>
      </c>
      <c r="F58" s="17" t="s">
        <v>178</v>
      </c>
      <c r="G58" s="19" t="s">
        <v>50</v>
      </c>
    </row>
    <row r="59" spans="1:11" x14ac:dyDescent="0.15">
      <c r="E59" s="17">
        <v>22</v>
      </c>
      <c r="F59" s="17" t="s">
        <v>179</v>
      </c>
      <c r="G59" s="19" t="s">
        <v>50</v>
      </c>
    </row>
  </sheetData>
  <mergeCells count="6">
    <mergeCell ref="A1:C1"/>
    <mergeCell ref="E1:G1"/>
    <mergeCell ref="I1:K1"/>
    <mergeCell ref="A36:C36"/>
    <mergeCell ref="E36:G36"/>
    <mergeCell ref="I36:K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Womens Overall</vt:lpstr>
      <vt:lpstr>Womens Sabre</vt:lpstr>
      <vt:lpstr>Womens Foil</vt:lpstr>
      <vt:lpstr>Womens Epee</vt:lpstr>
      <vt:lpstr>Mens Overall</vt:lpstr>
      <vt:lpstr>Mens Foil</vt:lpstr>
      <vt:lpstr>Mens Epee</vt:lpstr>
      <vt:lpstr>Mens Sabre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Fencing</dc:creator>
  <cp:lastModifiedBy>Microsoft Office User</cp:lastModifiedBy>
  <dcterms:created xsi:type="dcterms:W3CDTF">2022-02-28T18:24:42Z</dcterms:created>
  <dcterms:modified xsi:type="dcterms:W3CDTF">2023-03-01T13:46:37Z</dcterms:modified>
</cp:coreProperties>
</file>