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grandboisp/Dropbox/Mac/Desktop/"/>
    </mc:Choice>
  </mc:AlternateContent>
  <xr:revisionPtr revIDLastSave="0" documentId="8_{7F3BCB9B-505F-034A-BB7E-8993DF6791BA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Womens Overall" sheetId="1" r:id="rId1"/>
    <sheet name="Womens Epee" sheetId="3" r:id="rId2"/>
    <sheet name="Womens Foil" sheetId="2" r:id="rId3"/>
    <sheet name="Womens Sabre" sheetId="4" r:id="rId4"/>
    <sheet name="Mens Overall" sheetId="5" r:id="rId5"/>
    <sheet name="Mens Epee" sheetId="7" r:id="rId6"/>
    <sheet name="Mens Foil" sheetId="6" r:id="rId7"/>
    <sheet name="Mens Sabre" sheetId="8" r:id="rId8"/>
    <sheet name="Individual Results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8" l="1"/>
  <c r="G5" i="8"/>
  <c r="G4" i="8"/>
  <c r="G3" i="8"/>
  <c r="G2" i="8"/>
  <c r="G6" i="6"/>
  <c r="G5" i="6"/>
  <c r="G4" i="6"/>
  <c r="G3" i="6"/>
  <c r="G2" i="6"/>
  <c r="G6" i="7"/>
  <c r="G5" i="7"/>
  <c r="G4" i="7"/>
  <c r="G3" i="7"/>
  <c r="G2" i="7"/>
  <c r="G6" i="5"/>
  <c r="G5" i="5"/>
  <c r="G4" i="5"/>
  <c r="G3" i="5"/>
  <c r="G2" i="5"/>
  <c r="I8" i="2"/>
  <c r="I7" i="2"/>
  <c r="I6" i="2"/>
  <c r="I5" i="2"/>
  <c r="I4" i="2"/>
  <c r="I3" i="2"/>
  <c r="I2" i="2"/>
  <c r="I8" i="3"/>
  <c r="I7" i="3"/>
  <c r="I6" i="3"/>
  <c r="I5" i="3"/>
  <c r="I4" i="3"/>
  <c r="I3" i="3"/>
  <c r="I2" i="3"/>
  <c r="I8" i="1"/>
  <c r="I7" i="1"/>
  <c r="I6" i="1"/>
  <c r="I5" i="1"/>
  <c r="I4" i="1"/>
  <c r="I3" i="1"/>
  <c r="I2" i="1"/>
  <c r="I8" i="4"/>
  <c r="I7" i="4"/>
  <c r="I6" i="4"/>
  <c r="I5" i="4"/>
  <c r="I4" i="4"/>
  <c r="I3" i="4"/>
  <c r="I2" i="4"/>
  <c r="J8" i="4"/>
  <c r="J7" i="4"/>
  <c r="J6" i="4"/>
  <c r="J5" i="4"/>
  <c r="J4" i="4"/>
  <c r="J3" i="4"/>
  <c r="J2" i="4"/>
  <c r="J8" i="2"/>
  <c r="J7" i="2"/>
  <c r="J6" i="2"/>
  <c r="J5" i="2"/>
  <c r="J4" i="2"/>
  <c r="J3" i="2"/>
  <c r="J2" i="2"/>
  <c r="J8" i="3"/>
  <c r="J7" i="3"/>
  <c r="J6" i="3"/>
  <c r="J5" i="3"/>
  <c r="J4" i="3"/>
  <c r="J3" i="3"/>
  <c r="J2" i="3"/>
  <c r="J8" i="1"/>
  <c r="J7" i="1"/>
  <c r="J6" i="1"/>
  <c r="J5" i="1"/>
  <c r="J4" i="1"/>
  <c r="J3" i="1"/>
  <c r="J2" i="1"/>
  <c r="H6" i="5"/>
  <c r="H5" i="5"/>
  <c r="H4" i="5"/>
  <c r="H3" i="5"/>
  <c r="H2" i="5"/>
  <c r="H6" i="7"/>
  <c r="H5" i="7"/>
  <c r="H4" i="7"/>
  <c r="H3" i="7"/>
  <c r="H2" i="7"/>
  <c r="H6" i="6"/>
  <c r="H5" i="6"/>
  <c r="H4" i="6"/>
  <c r="H3" i="6"/>
  <c r="H2" i="6"/>
  <c r="H6" i="8"/>
  <c r="H5" i="8"/>
  <c r="H4" i="8"/>
  <c r="H3" i="8"/>
  <c r="H2" i="8"/>
</calcChain>
</file>

<file path=xl/sharedStrings.xml><?xml version="1.0" encoding="utf-8"?>
<sst xmlns="http://schemas.openxmlformats.org/spreadsheetml/2006/main" count="758" uniqueCount="216">
  <si>
    <t>OSU</t>
  </si>
  <si>
    <t>NU</t>
  </si>
  <si>
    <t>CSU</t>
  </si>
  <si>
    <t>DU</t>
  </si>
  <si>
    <t>LU</t>
  </si>
  <si>
    <t>WSU</t>
  </si>
  <si>
    <t>UDM</t>
  </si>
  <si>
    <t>L 11</t>
  </si>
  <si>
    <t>W 24</t>
  </si>
  <si>
    <t>W 20</t>
  </si>
  <si>
    <t>W 25</t>
  </si>
  <si>
    <t>W 21</t>
  </si>
  <si>
    <t>W 27</t>
  </si>
  <si>
    <t>W 16</t>
  </si>
  <si>
    <t>W 23</t>
  </si>
  <si>
    <t>L 3</t>
  </si>
  <si>
    <t>L 0</t>
  </si>
  <si>
    <t>L 4</t>
  </si>
  <si>
    <t>L 9</t>
  </si>
  <si>
    <t>W 14</t>
  </si>
  <si>
    <t>L 7</t>
  </si>
  <si>
    <t>W 15</t>
  </si>
  <si>
    <t>L 2</t>
  </si>
  <si>
    <t>L 13</t>
  </si>
  <si>
    <t>L 6</t>
  </si>
  <si>
    <t>W 19</t>
  </si>
  <si>
    <t>L 12</t>
  </si>
  <si>
    <t>W 22</t>
  </si>
  <si>
    <t>L 1</t>
  </si>
  <si>
    <t>L 5</t>
  </si>
  <si>
    <t>W 6</t>
  </si>
  <si>
    <t>W 9</t>
  </si>
  <si>
    <t>W 5</t>
  </si>
  <si>
    <t>W 8</t>
  </si>
  <si>
    <t>W 7</t>
  </si>
  <si>
    <t>DNC 0</t>
  </si>
  <si>
    <t>W  7</t>
  </si>
  <si>
    <t>UMD</t>
  </si>
  <si>
    <t>T 2</t>
  </si>
  <si>
    <t>L 8</t>
  </si>
  <si>
    <t>L 10</t>
  </si>
  <si>
    <t>W 17</t>
  </si>
  <si>
    <t>L1</t>
  </si>
  <si>
    <t>Northwestern</t>
  </si>
  <si>
    <t>Denison</t>
  </si>
  <si>
    <t>Cleveland State</t>
  </si>
  <si>
    <t>Wayne State</t>
  </si>
  <si>
    <t>Women's Foil Individual</t>
  </si>
  <si>
    <t>Women's Epee Individual</t>
  </si>
  <si>
    <t>Women's Sabre Individual</t>
  </si>
  <si>
    <t>Place</t>
  </si>
  <si>
    <t>Name</t>
  </si>
  <si>
    <t>School</t>
  </si>
  <si>
    <t>MYRONIUK Dariia</t>
  </si>
  <si>
    <t>Ohio State</t>
  </si>
  <si>
    <t>MAZUR Yeva</t>
  </si>
  <si>
    <t>LEE Yejine</t>
  </si>
  <si>
    <t>LIPTHAY Hanna</t>
  </si>
  <si>
    <t>HOOGENDOORN Levi</t>
  </si>
  <si>
    <t>3T</t>
  </si>
  <si>
    <t>GALAVOTTI Claire Teresa</t>
  </si>
  <si>
    <t>WANG Karen</t>
  </si>
  <si>
    <t>NGUYEN Kaylin A.</t>
  </si>
  <si>
    <t>OISHI Megumi</t>
  </si>
  <si>
    <t>FENG Kelly</t>
  </si>
  <si>
    <t>MILLER Sky</t>
  </si>
  <si>
    <t>MANCINI Ludovica</t>
  </si>
  <si>
    <t>WHITTEMORE Lucy K.</t>
  </si>
  <si>
    <t>LIU Sumin</t>
  </si>
  <si>
    <t>HALL Velma</t>
  </si>
  <si>
    <t>ZHOU Catherine</t>
  </si>
  <si>
    <t>LEE Allison (Allie)</t>
  </si>
  <si>
    <t>PERRIER Eleonore</t>
  </si>
  <si>
    <t>TONG Ophelia</t>
  </si>
  <si>
    <t>ROBERTSON Lily</t>
  </si>
  <si>
    <t>SERBAN Samantha M.</t>
  </si>
  <si>
    <t>DYNER Karina</t>
  </si>
  <si>
    <t>FREIBURGER Ilyssa M.</t>
  </si>
  <si>
    <t>BROWN Delaney</t>
  </si>
  <si>
    <t>PARK Rowan M.</t>
  </si>
  <si>
    <t>BINDAS Blodwen S.</t>
  </si>
  <si>
    <t>ARNIPALLI Hamsika</t>
  </si>
  <si>
    <t>DAMRATOSKI Anna Z.</t>
  </si>
  <si>
    <t>GUILLEN Mikaela</t>
  </si>
  <si>
    <t>SHEVCHENKO Viktoriia</t>
  </si>
  <si>
    <t>ISBERG Natalie</t>
  </si>
  <si>
    <t>HENRY Asha S.</t>
  </si>
  <si>
    <t>HORMEL Molly</t>
  </si>
  <si>
    <t>MANTOAN Adeline L.</t>
  </si>
  <si>
    <t>TAYLOR-CASAMAYOR Maia</t>
  </si>
  <si>
    <t>BYARS Reagan</t>
  </si>
  <si>
    <t>SEMIKIN Julia</t>
  </si>
  <si>
    <t>HEISER Anna M.</t>
  </si>
  <si>
    <t>PASSALARIS Joanna M.</t>
  </si>
  <si>
    <t>MUSTO Bella</t>
  </si>
  <si>
    <t>BENFORD Hannah</t>
  </si>
  <si>
    <t>Detroit Mercy</t>
  </si>
  <si>
    <t>MOLINA Adriana</t>
  </si>
  <si>
    <t>NELSON Gwendolyn H.</t>
  </si>
  <si>
    <t>SEMENETS Mira</t>
  </si>
  <si>
    <t>LUKENS Grace</t>
  </si>
  <si>
    <t>YASUZAWA Abby</t>
  </si>
  <si>
    <t>LABRA Julissa</t>
  </si>
  <si>
    <t>Men's Foil Individual</t>
  </si>
  <si>
    <t>Men's Epee Individual</t>
  </si>
  <si>
    <t>Men's Sabre Individual</t>
  </si>
  <si>
    <t>LI Solin</t>
  </si>
  <si>
    <t>WEISS Miles J.</t>
  </si>
  <si>
    <t>MAROUF Eyad</t>
  </si>
  <si>
    <t>CERVANTES Diego</t>
  </si>
  <si>
    <t>AYUPOV Ilya</t>
  </si>
  <si>
    <t>GIBSON Nowell L.</t>
  </si>
  <si>
    <t>VOGLER Justin K.</t>
  </si>
  <si>
    <t>FEINBERG Gabriel M.</t>
  </si>
  <si>
    <t>BAUER Hank E.</t>
  </si>
  <si>
    <t>MOSKOWITZ Mason C.</t>
  </si>
  <si>
    <t>POHL Merik A.</t>
  </si>
  <si>
    <t>RAI Avin</t>
  </si>
  <si>
    <t>WALTER Evran M.</t>
  </si>
  <si>
    <t>NDJEKA Jesse</t>
  </si>
  <si>
    <t>UPTON Craig</t>
  </si>
  <si>
    <t>GARRETT Samuel</t>
  </si>
  <si>
    <t>HANEY Vincent</t>
  </si>
  <si>
    <t>PRASANNA Advaith</t>
  </si>
  <si>
    <t>STEELE DeMario A.</t>
  </si>
  <si>
    <t>KROGGEL Travis</t>
  </si>
  <si>
    <t>DINKINS Ramadan</t>
  </si>
  <si>
    <t>BAILEY Conner</t>
  </si>
  <si>
    <t>HIRSCH Bobbie A.</t>
  </si>
  <si>
    <t>KOKENGE Clark</t>
  </si>
  <si>
    <t>SWANNEY George</t>
  </si>
  <si>
    <t>HEIM Bryce</t>
  </si>
  <si>
    <t>WALKER Drew</t>
  </si>
  <si>
    <t>LAVENSTEIN Kinley V.</t>
  </si>
  <si>
    <t>KING Cameron</t>
  </si>
  <si>
    <t>ERTUN Lal</t>
  </si>
  <si>
    <t>MORADI Raiyan N.</t>
  </si>
  <si>
    <t>HUNG Juliana K.</t>
  </si>
  <si>
    <t>TERJEK Timi</t>
  </si>
  <si>
    <t>BONGADO Noreen</t>
  </si>
  <si>
    <t>PIERCE Iris W.</t>
  </si>
  <si>
    <t>KERAMANE Halah Z.</t>
  </si>
  <si>
    <t>CABALU Alaina</t>
  </si>
  <si>
    <t>KELLEY Sophia</t>
  </si>
  <si>
    <t>BRUSH Sydney</t>
  </si>
  <si>
    <t>Lawrence</t>
  </si>
  <si>
    <t>NING Emma</t>
  </si>
  <si>
    <t>GALFALVY Reka</t>
  </si>
  <si>
    <t>TAREK Salma</t>
  </si>
  <si>
    <t>ZHU Maggie</t>
  </si>
  <si>
    <t>WADE-CURRIE Ava S.</t>
  </si>
  <si>
    <t>LIU Christina A.</t>
  </si>
  <si>
    <t>19T</t>
  </si>
  <si>
    <t>PRAFIL CAPACCIO Rayllen</t>
  </si>
  <si>
    <t>POPA Catherine</t>
  </si>
  <si>
    <t>SEELAUS Eleanor</t>
  </si>
  <si>
    <t>LEWIS Sophia</t>
  </si>
  <si>
    <t>MANCELL Hope</t>
  </si>
  <si>
    <t>RHODY Evalyn</t>
  </si>
  <si>
    <t>BOIS Adele</t>
  </si>
  <si>
    <t>WIGGERS Arlow</t>
  </si>
  <si>
    <t>ALEXE Maria</t>
  </si>
  <si>
    <t>KIRKWOOD Miami</t>
  </si>
  <si>
    <t>LU Amy</t>
  </si>
  <si>
    <t>DAVIS Jayna M.</t>
  </si>
  <si>
    <t>YU Joyce</t>
  </si>
  <si>
    <t>REWANI Mahek</t>
  </si>
  <si>
    <t>SEELIG Samantha</t>
  </si>
  <si>
    <t>CROMWELL Paige</t>
  </si>
  <si>
    <t>MILLER Sophia</t>
  </si>
  <si>
    <t>SIDDIQUI Mehreen</t>
  </si>
  <si>
    <t>NDIAYE Edriss G.</t>
  </si>
  <si>
    <t>HUTH Mitchell</t>
  </si>
  <si>
    <t>LEUNG Ethan S.</t>
  </si>
  <si>
    <t>FREEDMAN Samuel E.</t>
  </si>
  <si>
    <t>ARIZA Isaac A.</t>
  </si>
  <si>
    <t>SHEPHERD Conner M.</t>
  </si>
  <si>
    <t>CRALEY Thomas</t>
  </si>
  <si>
    <t>MARTIN William</t>
  </si>
  <si>
    <t>SORRENTINO Salvatore</t>
  </si>
  <si>
    <t>REECE Oliver</t>
  </si>
  <si>
    <t>CHENG Nathan</t>
  </si>
  <si>
    <t>LEVITAS-GOREN Eli</t>
  </si>
  <si>
    <t>GNEUHS Sam</t>
  </si>
  <si>
    <t>SELJAN Matthew</t>
  </si>
  <si>
    <t>ELSAYED Ahmed</t>
  </si>
  <si>
    <t>RODNEY Maxwell</t>
  </si>
  <si>
    <t>DINKINS Shuayb</t>
  </si>
  <si>
    <t>LEE Wesley</t>
  </si>
  <si>
    <t>FELICIANO Damien</t>
  </si>
  <si>
    <t>SHAH S Ayush</t>
  </si>
  <si>
    <t>RANGEL Arturo</t>
  </si>
  <si>
    <t>PROCHAZCA Archer</t>
  </si>
  <si>
    <t>POPP Ethan</t>
  </si>
  <si>
    <t>FREYRE DE ANDRADE Elian R.</t>
  </si>
  <si>
    <t>FIORETTO Luca</t>
  </si>
  <si>
    <t>REESE Aaron</t>
  </si>
  <si>
    <t>MYSIOREK Nathan</t>
  </si>
  <si>
    <t>PARKER Timothy S.</t>
  </si>
  <si>
    <t>DIACOS Jordan</t>
  </si>
  <si>
    <t>CAISSE Simon B.</t>
  </si>
  <si>
    <t>SMITH Vaughn</t>
  </si>
  <si>
    <t>RIGHTLER Samuel</t>
  </si>
  <si>
    <t>BROWN Donnovin</t>
  </si>
  <si>
    <t>16T</t>
  </si>
  <si>
    <t>MURZYN III Clarence</t>
  </si>
  <si>
    <t>Bout Victories</t>
  </si>
  <si>
    <t xml:space="preserve">Final Standing </t>
  </si>
  <si>
    <t>Teams</t>
  </si>
  <si>
    <t>Final Standings</t>
  </si>
  <si>
    <t>Team</t>
  </si>
  <si>
    <t>6T</t>
  </si>
  <si>
    <t>Squad Win%</t>
  </si>
  <si>
    <t>Team Win%</t>
  </si>
  <si>
    <t>4T</t>
  </si>
  <si>
    <t>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</si>
</sst>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/>
    <xf numFmtId="0" fontId="2" fillId="0" borderId="0" xfId="0" applyFont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0" fillId="3" borderId="4" xfId="0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0" fillId="0" borderId="4" xfId="0" applyBorder="1"/>
    <xf numFmtId="0" fontId="5" fillId="0" borderId="4" xfId="0" applyFont="1" applyBorder="1"/>
    <xf numFmtId="0" fontId="5" fillId="0" borderId="0" xfId="0" applyFont="1"/>
    <xf numFmtId="0" fontId="0" fillId="3" borderId="4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5" fillId="3" borderId="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0" borderId="6" xfId="0" applyFont="1" applyBorder="1"/>
    <xf numFmtId="0" fontId="4" fillId="0" borderId="1" xfId="0" applyFont="1" applyBorder="1"/>
    <xf numFmtId="0" fontId="6" fillId="0" borderId="1" xfId="0" applyFont="1" applyBorder="1"/>
    <xf numFmtId="0" fontId="5" fillId="2" borderId="1" xfId="0" applyFont="1" applyFill="1" applyBorder="1"/>
    <xf numFmtId="0" fontId="5" fillId="0" borderId="1" xfId="0" applyFont="1" applyBorder="1"/>
    <xf numFmtId="0" fontId="7" fillId="0" borderId="1" xfId="0" applyFont="1" applyBorder="1"/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8" fillId="0" borderId="4" xfId="0" applyFont="1" applyBorder="1"/>
    <xf numFmtId="0" fontId="8" fillId="0" borderId="0" xfId="0" applyFont="1"/>
    <xf numFmtId="0" fontId="8" fillId="3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5" fillId="2" borderId="3" xfId="0" applyFont="1" applyFill="1" applyBorder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7" fillId="0" borderId="4" xfId="0" applyFont="1" applyBorder="1"/>
    <xf numFmtId="0" fontId="6" fillId="0" borderId="7" xfId="0" applyFont="1" applyBorder="1"/>
    <xf numFmtId="0" fontId="5" fillId="2" borderId="4" xfId="0" applyFont="1" applyFill="1" applyBorder="1"/>
    <xf numFmtId="0" fontId="4" fillId="0" borderId="2" xfId="0" applyFont="1" applyBorder="1"/>
    <xf numFmtId="0" fontId="8" fillId="5" borderId="4" xfId="0" applyFont="1" applyFill="1" applyBorder="1" applyAlignment="1">
      <alignment horizontal="left"/>
    </xf>
    <xf numFmtId="9" fontId="5" fillId="0" borderId="4" xfId="1" applyFont="1" applyBorder="1"/>
    <xf numFmtId="9" fontId="7" fillId="0" borderId="4" xfId="1" applyFont="1" applyBorder="1"/>
    <xf numFmtId="9" fontId="5" fillId="0" borderId="3" xfId="1" applyFont="1" applyBorder="1"/>
    <xf numFmtId="9" fontId="7" fillId="0" borderId="3" xfId="1" applyFont="1" applyBorder="1"/>
    <xf numFmtId="9" fontId="5" fillId="0" borderId="1" xfId="1" applyFont="1" applyBorder="1"/>
    <xf numFmtId="9" fontId="7" fillId="0" borderId="1" xfId="1" applyFont="1" applyBorder="1"/>
    <xf numFmtId="0" fontId="4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9"/>
  <sheetViews>
    <sheetView tabSelected="1" workbookViewId="0">
      <selection activeCell="I15" sqref="I15"/>
    </sheetView>
  </sheetViews>
  <sheetFormatPr baseColWidth="10" defaultColWidth="12.6640625" defaultRowHeight="15.75" customHeight="1" x14ac:dyDescent="0.15"/>
  <cols>
    <col min="1" max="2" width="5.5" bestFit="1" customWidth="1"/>
    <col min="3" max="3" width="4.5" bestFit="1" customWidth="1"/>
    <col min="4" max="8" width="5.5" bestFit="1" customWidth="1"/>
    <col min="9" max="9" width="11.5" bestFit="1" customWidth="1"/>
    <col min="10" max="10" width="13.5" bestFit="1" customWidth="1"/>
    <col min="11" max="11" width="5.1640625" customWidth="1"/>
    <col min="12" max="12" width="14.5" bestFit="1" customWidth="1"/>
    <col min="13" max="13" width="13.5" bestFit="1" customWidth="1"/>
  </cols>
  <sheetData>
    <row r="1" spans="1:13" ht="13" x14ac:dyDescent="0.15">
      <c r="A1" s="22"/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3" t="s">
        <v>6</v>
      </c>
      <c r="I1" s="22" t="s">
        <v>213</v>
      </c>
      <c r="J1" s="3" t="s">
        <v>206</v>
      </c>
      <c r="L1" s="3" t="s">
        <v>209</v>
      </c>
      <c r="M1" s="3" t="s">
        <v>210</v>
      </c>
    </row>
    <row r="2" spans="1:13" ht="13" x14ac:dyDescent="0.15">
      <c r="A2" s="22" t="s">
        <v>0</v>
      </c>
      <c r="B2" s="24"/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6" t="s">
        <v>12</v>
      </c>
      <c r="I2" s="47">
        <f>5/6</f>
        <v>0.83333333333333337</v>
      </c>
      <c r="J2" s="33">
        <f>11+24+20+25+21+27</f>
        <v>128</v>
      </c>
      <c r="L2" s="5">
        <v>1</v>
      </c>
      <c r="M2" s="35" t="s">
        <v>43</v>
      </c>
    </row>
    <row r="3" spans="1:13" ht="13" x14ac:dyDescent="0.15">
      <c r="A3" s="22" t="s">
        <v>1</v>
      </c>
      <c r="B3" s="25" t="s">
        <v>13</v>
      </c>
      <c r="C3" s="24"/>
      <c r="D3" s="25" t="s">
        <v>12</v>
      </c>
      <c r="E3" s="25" t="s">
        <v>8</v>
      </c>
      <c r="F3" s="25" t="s">
        <v>8</v>
      </c>
      <c r="G3" s="25" t="s">
        <v>14</v>
      </c>
      <c r="H3" s="26" t="s">
        <v>12</v>
      </c>
      <c r="I3" s="47">
        <f>6/6</f>
        <v>1</v>
      </c>
      <c r="J3" s="33">
        <f>16+27+24+24+23+27</f>
        <v>141</v>
      </c>
      <c r="L3" s="7">
        <v>2</v>
      </c>
      <c r="M3" s="36" t="s">
        <v>54</v>
      </c>
    </row>
    <row r="4" spans="1:13" ht="13" x14ac:dyDescent="0.15">
      <c r="A4" s="22" t="s">
        <v>2</v>
      </c>
      <c r="B4" s="25" t="s">
        <v>15</v>
      </c>
      <c r="C4" s="25" t="s">
        <v>16</v>
      </c>
      <c r="D4" s="24"/>
      <c r="E4" s="25" t="s">
        <v>17</v>
      </c>
      <c r="F4" s="25" t="s">
        <v>18</v>
      </c>
      <c r="G4" s="25" t="s">
        <v>15</v>
      </c>
      <c r="H4" s="26" t="s">
        <v>19</v>
      </c>
      <c r="I4" s="47">
        <f>1/6</f>
        <v>0.16666666666666666</v>
      </c>
      <c r="J4" s="33">
        <f>3+0+4+9+3+14</f>
        <v>33</v>
      </c>
      <c r="L4" s="9">
        <v>3</v>
      </c>
      <c r="M4" s="9" t="s">
        <v>44</v>
      </c>
    </row>
    <row r="5" spans="1:13" ht="13" x14ac:dyDescent="0.15">
      <c r="A5" s="22" t="s">
        <v>3</v>
      </c>
      <c r="B5" s="25" t="s">
        <v>20</v>
      </c>
      <c r="C5" s="25" t="s">
        <v>15</v>
      </c>
      <c r="D5" s="25" t="s">
        <v>14</v>
      </c>
      <c r="E5" s="24"/>
      <c r="F5" s="25" t="s">
        <v>13</v>
      </c>
      <c r="G5" s="25" t="s">
        <v>21</v>
      </c>
      <c r="H5" s="26" t="s">
        <v>10</v>
      </c>
      <c r="I5" s="47">
        <f>4/6</f>
        <v>0.66666666666666663</v>
      </c>
      <c r="J5" s="33">
        <f>7+3+23+16+15+25</f>
        <v>89</v>
      </c>
      <c r="L5" s="27">
        <v>4</v>
      </c>
      <c r="M5" s="28" t="s">
        <v>46</v>
      </c>
    </row>
    <row r="6" spans="1:13" ht="13" x14ac:dyDescent="0.15">
      <c r="A6" s="22" t="s">
        <v>4</v>
      </c>
      <c r="B6" s="25" t="s">
        <v>22</v>
      </c>
      <c r="C6" s="25" t="s">
        <v>15</v>
      </c>
      <c r="D6" s="25" t="s">
        <v>21</v>
      </c>
      <c r="E6" s="25" t="s">
        <v>7</v>
      </c>
      <c r="F6" s="24"/>
      <c r="G6" s="25" t="s">
        <v>23</v>
      </c>
      <c r="H6" s="26" t="s">
        <v>14</v>
      </c>
      <c r="I6" s="47">
        <f>2/6</f>
        <v>0.33333333333333331</v>
      </c>
      <c r="J6" s="33">
        <f>2+3+15+11+13+23</f>
        <v>67</v>
      </c>
      <c r="L6" s="27">
        <v>5</v>
      </c>
      <c r="M6" s="28" t="s">
        <v>145</v>
      </c>
    </row>
    <row r="7" spans="1:13" ht="13" x14ac:dyDescent="0.15">
      <c r="A7" s="22" t="s">
        <v>5</v>
      </c>
      <c r="B7" s="25" t="s">
        <v>24</v>
      </c>
      <c r="C7" s="25" t="s">
        <v>17</v>
      </c>
      <c r="D7" s="25" t="s">
        <v>25</v>
      </c>
      <c r="E7" s="25" t="s">
        <v>26</v>
      </c>
      <c r="F7" s="25" t="s">
        <v>19</v>
      </c>
      <c r="G7" s="24"/>
      <c r="H7" s="26" t="s">
        <v>27</v>
      </c>
      <c r="I7" s="47">
        <f>3/6</f>
        <v>0.5</v>
      </c>
      <c r="J7" s="33">
        <f>6+4+19+12+14+22</f>
        <v>77</v>
      </c>
      <c r="L7" s="27">
        <v>6</v>
      </c>
      <c r="M7" s="28" t="s">
        <v>45</v>
      </c>
    </row>
    <row r="8" spans="1:13" ht="13" x14ac:dyDescent="0.15">
      <c r="A8" s="23" t="s">
        <v>6</v>
      </c>
      <c r="B8" s="26" t="s">
        <v>16</v>
      </c>
      <c r="C8" s="26" t="s">
        <v>16</v>
      </c>
      <c r="D8" s="26" t="s">
        <v>17</v>
      </c>
      <c r="E8" s="26" t="s">
        <v>22</v>
      </c>
      <c r="F8" s="26" t="s">
        <v>28</v>
      </c>
      <c r="G8" s="26" t="s">
        <v>29</v>
      </c>
      <c r="H8" s="24"/>
      <c r="I8" s="48">
        <f>0/6</f>
        <v>0</v>
      </c>
      <c r="J8" s="33">
        <f>0+0+4+2+1+5</f>
        <v>12</v>
      </c>
      <c r="L8" s="27">
        <v>7</v>
      </c>
      <c r="M8" s="28" t="s">
        <v>96</v>
      </c>
    </row>
    <row r="9" spans="1:13" ht="15.75" customHeight="1" x14ac:dyDescent="0.15">
      <c r="A9" s="34"/>
      <c r="B9" s="34"/>
      <c r="C9" s="34"/>
      <c r="D9" s="34"/>
      <c r="E9" s="34"/>
      <c r="F9" s="34"/>
      <c r="G9" s="34"/>
      <c r="H9" s="34"/>
      <c r="I9" s="34"/>
      <c r="J9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8"/>
  <sheetViews>
    <sheetView workbookViewId="0">
      <selection activeCell="I1" sqref="I1"/>
    </sheetView>
  </sheetViews>
  <sheetFormatPr baseColWidth="10" defaultColWidth="12.6640625" defaultRowHeight="15.75" customHeight="1" x14ac:dyDescent="0.15"/>
  <cols>
    <col min="1" max="1" width="5.5" bestFit="1" customWidth="1"/>
    <col min="2" max="2" width="5" bestFit="1" customWidth="1"/>
    <col min="3" max="3" width="3.6640625" bestFit="1" customWidth="1"/>
    <col min="4" max="4" width="5" bestFit="1" customWidth="1"/>
    <col min="5" max="6" width="4.5" bestFit="1" customWidth="1"/>
    <col min="7" max="7" width="5.5" bestFit="1" customWidth="1"/>
    <col min="8" max="8" width="5.1640625" bestFit="1" customWidth="1"/>
    <col min="9" max="9" width="12.33203125" bestFit="1" customWidth="1"/>
    <col min="10" max="10" width="13.5" bestFit="1" customWidth="1"/>
    <col min="11" max="11" width="3.5" customWidth="1"/>
    <col min="12" max="12" width="14.5" bestFit="1" customWidth="1"/>
    <col min="13" max="13" width="13.5" bestFit="1" customWidth="1"/>
  </cols>
  <sheetData>
    <row r="1" spans="1:13" ht="15.75" customHeight="1" x14ac:dyDescent="0.15">
      <c r="A1" s="1"/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3" t="s">
        <v>6</v>
      </c>
      <c r="I1" s="38" t="s">
        <v>212</v>
      </c>
      <c r="J1" s="39" t="s">
        <v>206</v>
      </c>
      <c r="L1" s="3" t="s">
        <v>209</v>
      </c>
      <c r="M1" s="3" t="s">
        <v>210</v>
      </c>
    </row>
    <row r="2" spans="1:13" ht="15.75" customHeight="1" x14ac:dyDescent="0.15">
      <c r="A2" s="22" t="s">
        <v>0</v>
      </c>
      <c r="B2" s="24"/>
      <c r="C2" s="25" t="s">
        <v>15</v>
      </c>
      <c r="D2" s="25" t="s">
        <v>36</v>
      </c>
      <c r="E2" s="25" t="s">
        <v>33</v>
      </c>
      <c r="F2" s="25" t="s">
        <v>31</v>
      </c>
      <c r="G2" s="25" t="s">
        <v>17</v>
      </c>
      <c r="H2" s="32" t="s">
        <v>31</v>
      </c>
      <c r="I2" s="45">
        <f>4/6</f>
        <v>0.66666666666666663</v>
      </c>
      <c r="J2" s="33">
        <f>3+7+8+9+4</f>
        <v>31</v>
      </c>
      <c r="L2" s="5">
        <v>1</v>
      </c>
      <c r="M2" s="35" t="s">
        <v>43</v>
      </c>
    </row>
    <row r="3" spans="1:13" ht="15.75" customHeight="1" x14ac:dyDescent="0.15">
      <c r="A3" s="22" t="s">
        <v>1</v>
      </c>
      <c r="B3" s="25" t="s">
        <v>30</v>
      </c>
      <c r="C3" s="24"/>
      <c r="D3" s="25" t="s">
        <v>31</v>
      </c>
      <c r="E3" s="25" t="s">
        <v>33</v>
      </c>
      <c r="F3" s="25" t="s">
        <v>31</v>
      </c>
      <c r="G3" s="25" t="s">
        <v>34</v>
      </c>
      <c r="H3" s="32" t="s">
        <v>31</v>
      </c>
      <c r="I3" s="45">
        <f>6/6</f>
        <v>1</v>
      </c>
      <c r="J3" s="33">
        <f>6+9+8+9+7</f>
        <v>39</v>
      </c>
      <c r="L3" s="7">
        <v>2</v>
      </c>
      <c r="M3" s="36" t="s">
        <v>46</v>
      </c>
    </row>
    <row r="4" spans="1:13" ht="15.75" customHeight="1" x14ac:dyDescent="0.15">
      <c r="A4" s="22" t="s">
        <v>2</v>
      </c>
      <c r="B4" s="25" t="s">
        <v>22</v>
      </c>
      <c r="C4" s="25" t="s">
        <v>16</v>
      </c>
      <c r="D4" s="24"/>
      <c r="E4" s="25" t="s">
        <v>15</v>
      </c>
      <c r="F4" s="25" t="s">
        <v>34</v>
      </c>
      <c r="G4" s="25" t="s">
        <v>28</v>
      </c>
      <c r="H4" s="32" t="s">
        <v>31</v>
      </c>
      <c r="I4" s="45">
        <f>2/6</f>
        <v>0.33333333333333331</v>
      </c>
      <c r="J4" s="33">
        <f>2+0+3+7+1+9</f>
        <v>22</v>
      </c>
      <c r="L4" s="9">
        <v>3</v>
      </c>
      <c r="M4" s="44" t="s">
        <v>54</v>
      </c>
    </row>
    <row r="5" spans="1:13" ht="15.75" customHeight="1" x14ac:dyDescent="0.15">
      <c r="A5" s="22" t="s">
        <v>3</v>
      </c>
      <c r="B5" s="25" t="s">
        <v>28</v>
      </c>
      <c r="C5" s="25" t="s">
        <v>28</v>
      </c>
      <c r="D5" s="25" t="s">
        <v>30</v>
      </c>
      <c r="E5" s="24"/>
      <c r="F5" s="25" t="s">
        <v>17</v>
      </c>
      <c r="G5" s="25" t="s">
        <v>22</v>
      </c>
      <c r="H5" s="32" t="s">
        <v>33</v>
      </c>
      <c r="I5" s="45">
        <f>2/6</f>
        <v>0.33333333333333331</v>
      </c>
      <c r="J5" s="33">
        <f>1+1+6+4+2+8</f>
        <v>22</v>
      </c>
      <c r="L5" s="29" t="s">
        <v>214</v>
      </c>
      <c r="M5" s="28" t="s">
        <v>44</v>
      </c>
    </row>
    <row r="6" spans="1:13" ht="15.75" customHeight="1" x14ac:dyDescent="0.15">
      <c r="A6" s="22" t="s">
        <v>4</v>
      </c>
      <c r="B6" s="25" t="s">
        <v>16</v>
      </c>
      <c r="C6" s="25" t="s">
        <v>16</v>
      </c>
      <c r="D6" s="25" t="s">
        <v>22</v>
      </c>
      <c r="E6" s="25" t="s">
        <v>32</v>
      </c>
      <c r="F6" s="24"/>
      <c r="G6" s="25" t="s">
        <v>28</v>
      </c>
      <c r="H6" s="32" t="s">
        <v>33</v>
      </c>
      <c r="I6" s="45">
        <f>2/6</f>
        <v>0.33333333333333331</v>
      </c>
      <c r="J6" s="33">
        <f>0+0+2+5+1+8</f>
        <v>16</v>
      </c>
      <c r="L6" s="29" t="s">
        <v>214</v>
      </c>
      <c r="M6" s="28" t="s">
        <v>45</v>
      </c>
    </row>
    <row r="7" spans="1:13" ht="15.75" customHeight="1" x14ac:dyDescent="0.15">
      <c r="A7" s="22" t="s">
        <v>5</v>
      </c>
      <c r="B7" s="25" t="s">
        <v>32</v>
      </c>
      <c r="C7" s="25" t="s">
        <v>22</v>
      </c>
      <c r="D7" s="25" t="s">
        <v>33</v>
      </c>
      <c r="E7" s="25" t="s">
        <v>34</v>
      </c>
      <c r="F7" s="25" t="s">
        <v>33</v>
      </c>
      <c r="G7" s="24"/>
      <c r="H7" s="32" t="s">
        <v>31</v>
      </c>
      <c r="I7" s="45">
        <f>5/6</f>
        <v>0.83333333333333337</v>
      </c>
      <c r="J7" s="33">
        <f>5+2+8+7+8+9</f>
        <v>39</v>
      </c>
      <c r="L7" s="27">
        <v>6</v>
      </c>
      <c r="M7" s="28" t="s">
        <v>145</v>
      </c>
    </row>
    <row r="8" spans="1:13" ht="15.75" customHeight="1" x14ac:dyDescent="0.15">
      <c r="A8" s="23" t="s">
        <v>37</v>
      </c>
      <c r="B8" s="26" t="s">
        <v>16</v>
      </c>
      <c r="C8" s="26" t="s">
        <v>16</v>
      </c>
      <c r="D8" s="26" t="s">
        <v>16</v>
      </c>
      <c r="E8" s="26" t="s">
        <v>28</v>
      </c>
      <c r="F8" s="26" t="s">
        <v>28</v>
      </c>
      <c r="G8" s="26" t="s">
        <v>16</v>
      </c>
      <c r="H8" s="37"/>
      <c r="I8" s="46">
        <f>0/6</f>
        <v>0</v>
      </c>
      <c r="J8" s="33">
        <f>0+0+0+1+1+0</f>
        <v>2</v>
      </c>
      <c r="L8" s="27">
        <v>7</v>
      </c>
      <c r="M8" s="28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8"/>
  <sheetViews>
    <sheetView workbookViewId="0">
      <selection activeCell="L12" sqref="L12"/>
    </sheetView>
  </sheetViews>
  <sheetFormatPr baseColWidth="10" defaultColWidth="12.6640625" defaultRowHeight="15.75" customHeight="1" x14ac:dyDescent="0.15"/>
  <cols>
    <col min="1" max="1" width="5.5" bestFit="1" customWidth="1"/>
    <col min="2" max="2" width="5" bestFit="1" customWidth="1"/>
    <col min="3" max="3" width="4.5" bestFit="1" customWidth="1"/>
    <col min="4" max="4" width="6.5" bestFit="1" customWidth="1"/>
    <col min="5" max="6" width="4.5" bestFit="1" customWidth="1"/>
    <col min="7" max="7" width="5.5" bestFit="1" customWidth="1"/>
    <col min="8" max="8" width="6.5" bestFit="1" customWidth="1"/>
    <col min="9" max="9" width="12.33203125" bestFit="1" customWidth="1"/>
    <col min="10" max="10" width="13.5" bestFit="1" customWidth="1"/>
    <col min="11" max="11" width="4.1640625" customWidth="1"/>
    <col min="12" max="12" width="14.5" bestFit="1" customWidth="1"/>
    <col min="13" max="13" width="13.5" bestFit="1" customWidth="1"/>
  </cols>
  <sheetData>
    <row r="1" spans="1:13" ht="15.75" customHeight="1" x14ac:dyDescent="0.15">
      <c r="A1" s="1"/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41" t="s">
        <v>6</v>
      </c>
      <c r="I1" s="38" t="s">
        <v>212</v>
      </c>
      <c r="J1" s="39" t="s">
        <v>206</v>
      </c>
      <c r="L1" s="3" t="s">
        <v>209</v>
      </c>
      <c r="M1" s="3" t="s">
        <v>210</v>
      </c>
    </row>
    <row r="2" spans="1:13" ht="15.75" customHeight="1" x14ac:dyDescent="0.15">
      <c r="A2" s="43" t="s">
        <v>0</v>
      </c>
      <c r="B2" s="42"/>
      <c r="C2" s="12" t="s">
        <v>30</v>
      </c>
      <c r="D2" s="12" t="s">
        <v>31</v>
      </c>
      <c r="E2" s="12" t="s">
        <v>32</v>
      </c>
      <c r="F2" s="12" t="s">
        <v>33</v>
      </c>
      <c r="G2" s="12" t="s">
        <v>33</v>
      </c>
      <c r="H2" s="40" t="s">
        <v>31</v>
      </c>
      <c r="I2" s="45">
        <f>6/6</f>
        <v>1</v>
      </c>
      <c r="J2" s="33">
        <f>6+9+5+8+8+9</f>
        <v>45</v>
      </c>
      <c r="L2" s="5">
        <v>1</v>
      </c>
      <c r="M2" s="5" t="s">
        <v>54</v>
      </c>
    </row>
    <row r="3" spans="1:13" ht="15.75" customHeight="1" x14ac:dyDescent="0.15">
      <c r="A3" s="43" t="s">
        <v>1</v>
      </c>
      <c r="B3" s="12" t="s">
        <v>15</v>
      </c>
      <c r="C3" s="42"/>
      <c r="D3" s="12" t="s">
        <v>31</v>
      </c>
      <c r="E3" s="12" t="s">
        <v>33</v>
      </c>
      <c r="F3" s="12" t="s">
        <v>33</v>
      </c>
      <c r="G3" s="12" t="s">
        <v>34</v>
      </c>
      <c r="H3" s="40" t="s">
        <v>31</v>
      </c>
      <c r="I3" s="45">
        <f>5/6</f>
        <v>0.83333333333333337</v>
      </c>
      <c r="J3" s="33">
        <f>3+9+8+8+7+9</f>
        <v>44</v>
      </c>
      <c r="L3" s="7">
        <v>2</v>
      </c>
      <c r="M3" s="7" t="s">
        <v>43</v>
      </c>
    </row>
    <row r="4" spans="1:13" ht="15.75" customHeight="1" x14ac:dyDescent="0.15">
      <c r="A4" s="43" t="s">
        <v>2</v>
      </c>
      <c r="B4" s="12" t="s">
        <v>16</v>
      </c>
      <c r="C4" s="12" t="s">
        <v>16</v>
      </c>
      <c r="D4" s="42"/>
      <c r="E4" s="12" t="s">
        <v>16</v>
      </c>
      <c r="F4" s="12" t="s">
        <v>16</v>
      </c>
      <c r="G4" s="12" t="s">
        <v>16</v>
      </c>
      <c r="H4" s="40" t="s">
        <v>35</v>
      </c>
      <c r="I4" s="45">
        <f>0/5</f>
        <v>0</v>
      </c>
      <c r="J4" s="33">
        <f>0+0+0+0+0</f>
        <v>0</v>
      </c>
      <c r="L4" s="9">
        <v>3</v>
      </c>
      <c r="M4" s="44" t="s">
        <v>46</v>
      </c>
    </row>
    <row r="5" spans="1:13" ht="15.75" customHeight="1" x14ac:dyDescent="0.15">
      <c r="A5" s="43" t="s">
        <v>3</v>
      </c>
      <c r="B5" s="12" t="s">
        <v>17</v>
      </c>
      <c r="C5" s="12" t="s">
        <v>28</v>
      </c>
      <c r="D5" s="12" t="s">
        <v>31</v>
      </c>
      <c r="E5" s="42"/>
      <c r="F5" s="12" t="s">
        <v>30</v>
      </c>
      <c r="G5" s="12" t="s">
        <v>17</v>
      </c>
      <c r="H5" s="40" t="s">
        <v>31</v>
      </c>
      <c r="I5" s="45">
        <f>3/6</f>
        <v>0.5</v>
      </c>
      <c r="J5" s="33">
        <f>4+1+9+6+4+9</f>
        <v>33</v>
      </c>
      <c r="L5" s="27">
        <v>4</v>
      </c>
      <c r="M5" s="28" t="s">
        <v>44</v>
      </c>
    </row>
    <row r="6" spans="1:13" ht="15.75" customHeight="1" x14ac:dyDescent="0.15">
      <c r="A6" s="43" t="s">
        <v>4</v>
      </c>
      <c r="B6" s="12" t="s">
        <v>28</v>
      </c>
      <c r="C6" s="12" t="s">
        <v>28</v>
      </c>
      <c r="D6" s="12" t="s">
        <v>30</v>
      </c>
      <c r="E6" s="12" t="s">
        <v>15</v>
      </c>
      <c r="F6" s="42"/>
      <c r="G6" s="12" t="s">
        <v>15</v>
      </c>
      <c r="H6" s="40" t="s">
        <v>30</v>
      </c>
      <c r="I6" s="45">
        <f>2/6</f>
        <v>0.33333333333333331</v>
      </c>
      <c r="J6" s="33">
        <f>1+1+6+3+3+6</f>
        <v>20</v>
      </c>
      <c r="L6" s="27">
        <v>5</v>
      </c>
      <c r="M6" s="28" t="s">
        <v>145</v>
      </c>
    </row>
    <row r="7" spans="1:13" ht="15.75" customHeight="1" x14ac:dyDescent="0.15">
      <c r="A7" s="43" t="s">
        <v>5</v>
      </c>
      <c r="B7" s="12" t="s">
        <v>28</v>
      </c>
      <c r="C7" s="12" t="s">
        <v>22</v>
      </c>
      <c r="D7" s="12" t="s">
        <v>31</v>
      </c>
      <c r="E7" s="12" t="s">
        <v>32</v>
      </c>
      <c r="F7" s="12" t="s">
        <v>30</v>
      </c>
      <c r="G7" s="42"/>
      <c r="H7" s="40" t="s">
        <v>31</v>
      </c>
      <c r="I7" s="45">
        <f>4/6</f>
        <v>0.66666666666666663</v>
      </c>
      <c r="J7" s="33">
        <f>1+2+9+5+6</f>
        <v>23</v>
      </c>
      <c r="L7" s="29" t="s">
        <v>211</v>
      </c>
      <c r="M7" s="28" t="s">
        <v>46</v>
      </c>
    </row>
    <row r="8" spans="1:13" ht="15.75" customHeight="1" x14ac:dyDescent="0.15">
      <c r="A8" s="31" t="s">
        <v>6</v>
      </c>
      <c r="B8" s="40" t="s">
        <v>16</v>
      </c>
      <c r="C8" s="40" t="s">
        <v>16</v>
      </c>
      <c r="D8" s="40" t="s">
        <v>35</v>
      </c>
      <c r="E8" s="40" t="s">
        <v>16</v>
      </c>
      <c r="F8" s="40" t="s">
        <v>16</v>
      </c>
      <c r="G8" s="40" t="s">
        <v>16</v>
      </c>
      <c r="H8" s="42"/>
      <c r="I8" s="46">
        <f>0/5</f>
        <v>0</v>
      </c>
      <c r="J8" s="33">
        <f>0+0+0+0+0+0</f>
        <v>0</v>
      </c>
      <c r="L8" s="29" t="s">
        <v>211</v>
      </c>
      <c r="M8" s="28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8"/>
  <sheetViews>
    <sheetView workbookViewId="0">
      <selection activeCell="J15" sqref="J15"/>
    </sheetView>
  </sheetViews>
  <sheetFormatPr baseColWidth="10" defaultColWidth="12.6640625" defaultRowHeight="15.75" customHeight="1" x14ac:dyDescent="0.15"/>
  <cols>
    <col min="1" max="1" width="5.33203125" bestFit="1" customWidth="1"/>
    <col min="2" max="2" width="5" bestFit="1" customWidth="1"/>
    <col min="3" max="3" width="3.6640625" bestFit="1" customWidth="1"/>
    <col min="4" max="4" width="4.83203125" bestFit="1" customWidth="1"/>
    <col min="5" max="6" width="4.5" bestFit="1" customWidth="1"/>
    <col min="7" max="7" width="5.5" bestFit="1" customWidth="1"/>
    <col min="8" max="8" width="5.1640625" bestFit="1" customWidth="1"/>
    <col min="9" max="9" width="12.33203125" bestFit="1" customWidth="1"/>
    <col min="10" max="10" width="13.5" bestFit="1" customWidth="1"/>
    <col min="11" max="11" width="4.6640625" customWidth="1"/>
    <col min="12" max="12" width="14.5" bestFit="1" customWidth="1"/>
    <col min="13" max="13" width="13.5" bestFit="1" customWidth="1"/>
  </cols>
  <sheetData>
    <row r="1" spans="1:13" ht="15.75" customHeight="1" x14ac:dyDescent="0.15">
      <c r="A1" s="1"/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41" t="s">
        <v>6</v>
      </c>
      <c r="I1" s="38" t="s">
        <v>212</v>
      </c>
      <c r="J1" s="39" t="s">
        <v>206</v>
      </c>
      <c r="L1" s="3" t="s">
        <v>209</v>
      </c>
      <c r="M1" s="3" t="s">
        <v>210</v>
      </c>
    </row>
    <row r="2" spans="1:13" ht="15.75" customHeight="1" x14ac:dyDescent="0.15">
      <c r="A2" s="30" t="s">
        <v>0</v>
      </c>
      <c r="B2" s="42"/>
      <c r="C2" s="12" t="s">
        <v>22</v>
      </c>
      <c r="D2" s="12" t="s">
        <v>33</v>
      </c>
      <c r="E2" s="12" t="s">
        <v>34</v>
      </c>
      <c r="F2" s="12" t="s">
        <v>33</v>
      </c>
      <c r="G2" s="12" t="s">
        <v>31</v>
      </c>
      <c r="H2" s="40" t="s">
        <v>33</v>
      </c>
      <c r="I2" s="45">
        <f>5/6</f>
        <v>0.83333333333333337</v>
      </c>
      <c r="J2" s="33">
        <f>2+8+7+8+9+8</f>
        <v>42</v>
      </c>
      <c r="L2" s="5">
        <v>1</v>
      </c>
      <c r="M2" s="35" t="s">
        <v>43</v>
      </c>
    </row>
    <row r="3" spans="1:13" ht="15.75" customHeight="1" x14ac:dyDescent="0.15">
      <c r="A3" s="30" t="s">
        <v>1</v>
      </c>
      <c r="B3" s="12" t="s">
        <v>34</v>
      </c>
      <c r="C3" s="42"/>
      <c r="D3" s="12" t="s">
        <v>31</v>
      </c>
      <c r="E3" s="12" t="s">
        <v>33</v>
      </c>
      <c r="F3" s="12" t="s">
        <v>34</v>
      </c>
      <c r="G3" s="12" t="s">
        <v>31</v>
      </c>
      <c r="H3" s="40" t="s">
        <v>31</v>
      </c>
      <c r="I3" s="45">
        <f>6/6</f>
        <v>1</v>
      </c>
      <c r="J3" s="33">
        <f>7+9+8+7+9+9</f>
        <v>49</v>
      </c>
      <c r="L3" s="7">
        <v>2</v>
      </c>
      <c r="M3" s="36" t="s">
        <v>54</v>
      </c>
    </row>
    <row r="4" spans="1:13" ht="15.75" customHeight="1" x14ac:dyDescent="0.15">
      <c r="A4" s="30" t="s">
        <v>2</v>
      </c>
      <c r="B4" s="12" t="s">
        <v>28</v>
      </c>
      <c r="C4" s="12" t="s">
        <v>16</v>
      </c>
      <c r="D4" s="42"/>
      <c r="E4" s="12" t="s">
        <v>28</v>
      </c>
      <c r="F4" s="12" t="s">
        <v>22</v>
      </c>
      <c r="G4" s="12" t="s">
        <v>38</v>
      </c>
      <c r="H4" s="40" t="s">
        <v>32</v>
      </c>
      <c r="I4" s="45">
        <f>1/5</f>
        <v>0.2</v>
      </c>
      <c r="J4" s="33">
        <f>1+0+1+2+2+5</f>
        <v>11</v>
      </c>
      <c r="L4" s="9">
        <v>3</v>
      </c>
      <c r="M4" s="9" t="s">
        <v>44</v>
      </c>
    </row>
    <row r="5" spans="1:13" ht="15.75" customHeight="1" x14ac:dyDescent="0.15">
      <c r="A5" s="30" t="s">
        <v>3</v>
      </c>
      <c r="B5" s="12" t="s">
        <v>22</v>
      </c>
      <c r="C5" s="12" t="s">
        <v>28</v>
      </c>
      <c r="D5" s="12" t="s">
        <v>33</v>
      </c>
      <c r="E5" s="42"/>
      <c r="F5" s="12" t="s">
        <v>30</v>
      </c>
      <c r="G5" s="12" t="s">
        <v>31</v>
      </c>
      <c r="H5" s="40" t="s">
        <v>33</v>
      </c>
      <c r="I5" s="45">
        <f>4/6</f>
        <v>0.66666666666666663</v>
      </c>
      <c r="J5" s="33">
        <f>2+1+8+6+9+8</f>
        <v>34</v>
      </c>
      <c r="L5" s="27">
        <v>4</v>
      </c>
      <c r="M5" s="28" t="s">
        <v>145</v>
      </c>
    </row>
    <row r="6" spans="1:13" ht="15.75" customHeight="1" x14ac:dyDescent="0.15">
      <c r="A6" s="30" t="s">
        <v>4</v>
      </c>
      <c r="B6" s="12" t="s">
        <v>28</v>
      </c>
      <c r="C6" s="12" t="s">
        <v>22</v>
      </c>
      <c r="D6" s="12" t="s">
        <v>34</v>
      </c>
      <c r="E6" s="12" t="s">
        <v>15</v>
      </c>
      <c r="F6" s="42"/>
      <c r="G6" s="12" t="s">
        <v>31</v>
      </c>
      <c r="H6" s="40" t="s">
        <v>31</v>
      </c>
      <c r="I6" s="45">
        <f>3/6</f>
        <v>0.5</v>
      </c>
      <c r="J6" s="33">
        <f>1+2+7+3+9+9</f>
        <v>31</v>
      </c>
      <c r="L6" s="29" t="s">
        <v>215</v>
      </c>
      <c r="M6" s="28" t="s">
        <v>96</v>
      </c>
    </row>
    <row r="7" spans="1:13" ht="15.75" customHeight="1" x14ac:dyDescent="0.15">
      <c r="A7" s="30" t="s">
        <v>5</v>
      </c>
      <c r="B7" s="12" t="s">
        <v>16</v>
      </c>
      <c r="C7" s="12" t="s">
        <v>16</v>
      </c>
      <c r="D7" s="12" t="s">
        <v>38</v>
      </c>
      <c r="E7" s="12" t="s">
        <v>16</v>
      </c>
      <c r="F7" s="12" t="s">
        <v>16</v>
      </c>
      <c r="G7" s="42"/>
      <c r="H7" s="40" t="s">
        <v>17</v>
      </c>
      <c r="I7" s="45">
        <f>0/5</f>
        <v>0</v>
      </c>
      <c r="J7" s="33">
        <f>0+0+0+0+4</f>
        <v>4</v>
      </c>
      <c r="L7" s="29" t="s">
        <v>215</v>
      </c>
      <c r="M7" s="28" t="s">
        <v>46</v>
      </c>
    </row>
    <row r="8" spans="1:13" ht="15.75" customHeight="1" x14ac:dyDescent="0.15">
      <c r="A8" s="31" t="s">
        <v>37</v>
      </c>
      <c r="B8" s="40" t="s">
        <v>28</v>
      </c>
      <c r="C8" s="40" t="s">
        <v>16</v>
      </c>
      <c r="D8" s="40" t="s">
        <v>17</v>
      </c>
      <c r="E8" s="40" t="s">
        <v>28</v>
      </c>
      <c r="F8" s="40" t="s">
        <v>16</v>
      </c>
      <c r="G8" s="40" t="s">
        <v>32</v>
      </c>
      <c r="H8" s="42"/>
      <c r="I8" s="46">
        <f>1/5</f>
        <v>0.2</v>
      </c>
      <c r="J8" s="33">
        <f>1+0+4+1+0+5</f>
        <v>11</v>
      </c>
      <c r="L8" s="27">
        <v>7</v>
      </c>
      <c r="M8" s="28" t="s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K6"/>
  <sheetViews>
    <sheetView workbookViewId="0">
      <selection activeCell="J11" sqref="J11"/>
    </sheetView>
  </sheetViews>
  <sheetFormatPr baseColWidth="10" defaultColWidth="12.6640625" defaultRowHeight="15.75" customHeight="1" x14ac:dyDescent="0.15"/>
  <cols>
    <col min="1" max="1" width="5.5" bestFit="1" customWidth="1"/>
    <col min="2" max="2" width="5" bestFit="1" customWidth="1"/>
    <col min="3" max="6" width="5.5" bestFit="1" customWidth="1"/>
    <col min="7" max="7" width="11.5" bestFit="1" customWidth="1"/>
    <col min="8" max="8" width="13.5" bestFit="1" customWidth="1"/>
    <col min="9" max="9" width="3.83203125" customWidth="1"/>
    <col min="10" max="10" width="14.1640625" bestFit="1" customWidth="1"/>
    <col min="11" max="11" width="13.5" bestFit="1" customWidth="1"/>
  </cols>
  <sheetData>
    <row r="1" spans="1:11" ht="15.75" customHeight="1" x14ac:dyDescent="0.15">
      <c r="A1" s="1"/>
      <c r="B1" s="3" t="s">
        <v>0</v>
      </c>
      <c r="C1" s="3" t="s">
        <v>2</v>
      </c>
      <c r="D1" s="3" t="s">
        <v>4</v>
      </c>
      <c r="E1" s="3" t="s">
        <v>5</v>
      </c>
      <c r="F1" s="3" t="s">
        <v>6</v>
      </c>
      <c r="G1" s="22" t="s">
        <v>213</v>
      </c>
      <c r="H1" s="3" t="s">
        <v>206</v>
      </c>
      <c r="J1" s="3" t="s">
        <v>207</v>
      </c>
      <c r="K1" s="3" t="s">
        <v>208</v>
      </c>
    </row>
    <row r="2" spans="1:11" ht="15.75" customHeight="1" x14ac:dyDescent="0.15">
      <c r="A2" s="3" t="s">
        <v>0</v>
      </c>
      <c r="B2" s="24"/>
      <c r="C2" s="25" t="s">
        <v>14</v>
      </c>
      <c r="D2" s="25" t="s">
        <v>8</v>
      </c>
      <c r="E2" s="25" t="s">
        <v>11</v>
      </c>
      <c r="F2" s="26" t="s">
        <v>10</v>
      </c>
      <c r="G2" s="47">
        <f>4/4</f>
        <v>1</v>
      </c>
      <c r="H2" s="11">
        <f>23+24+21+25</f>
        <v>93</v>
      </c>
      <c r="J2" s="5">
        <v>1</v>
      </c>
      <c r="K2" s="6" t="s">
        <v>54</v>
      </c>
    </row>
    <row r="3" spans="1:11" ht="15.75" customHeight="1" x14ac:dyDescent="0.15">
      <c r="A3" s="3" t="s">
        <v>2</v>
      </c>
      <c r="B3" s="25" t="s">
        <v>17</v>
      </c>
      <c r="C3" s="24"/>
      <c r="D3" s="25" t="s">
        <v>25</v>
      </c>
      <c r="E3" s="25" t="s">
        <v>23</v>
      </c>
      <c r="F3" s="26" t="s">
        <v>14</v>
      </c>
      <c r="G3" s="47">
        <f>2/4</f>
        <v>0.5</v>
      </c>
      <c r="H3" s="11">
        <f>4+19+13+23</f>
        <v>59</v>
      </c>
      <c r="J3" s="7">
        <v>2</v>
      </c>
      <c r="K3" s="8" t="s">
        <v>46</v>
      </c>
    </row>
    <row r="4" spans="1:11" ht="15.75" customHeight="1" x14ac:dyDescent="0.15">
      <c r="A4" s="3" t="s">
        <v>4</v>
      </c>
      <c r="B4" s="25" t="s">
        <v>15</v>
      </c>
      <c r="C4" s="25" t="s">
        <v>39</v>
      </c>
      <c r="D4" s="24"/>
      <c r="E4" s="25" t="s">
        <v>40</v>
      </c>
      <c r="F4" s="26" t="s">
        <v>8</v>
      </c>
      <c r="G4" s="47">
        <f>1/4</f>
        <v>0.25</v>
      </c>
      <c r="H4" s="11">
        <f>3+8+10+24</f>
        <v>45</v>
      </c>
      <c r="J4" s="9">
        <v>3</v>
      </c>
      <c r="K4" s="10" t="s">
        <v>45</v>
      </c>
    </row>
    <row r="5" spans="1:11" ht="15.75" customHeight="1" x14ac:dyDescent="0.15">
      <c r="A5" s="3" t="s">
        <v>5</v>
      </c>
      <c r="B5" s="25" t="s">
        <v>24</v>
      </c>
      <c r="C5" s="25" t="s">
        <v>19</v>
      </c>
      <c r="D5" s="25" t="s">
        <v>41</v>
      </c>
      <c r="E5" s="24"/>
      <c r="F5" s="26" t="s">
        <v>14</v>
      </c>
      <c r="G5" s="47">
        <f>3/4</f>
        <v>0.75</v>
      </c>
      <c r="H5" s="11">
        <f>6+14+17+23</f>
        <v>60</v>
      </c>
      <c r="J5" s="27">
        <v>4</v>
      </c>
      <c r="K5" s="29" t="s">
        <v>145</v>
      </c>
    </row>
    <row r="6" spans="1:11" ht="15.75" customHeight="1" x14ac:dyDescent="0.15">
      <c r="A6" s="3" t="s">
        <v>6</v>
      </c>
      <c r="B6" s="26" t="s">
        <v>22</v>
      </c>
      <c r="C6" s="26" t="s">
        <v>17</v>
      </c>
      <c r="D6" s="26" t="s">
        <v>15</v>
      </c>
      <c r="E6" s="26" t="s">
        <v>17</v>
      </c>
      <c r="F6" s="24"/>
      <c r="G6" s="48">
        <f>0/4</f>
        <v>0</v>
      </c>
      <c r="H6" s="11">
        <f>2+4+3+4</f>
        <v>13</v>
      </c>
      <c r="J6" s="27">
        <v>5</v>
      </c>
      <c r="K6" s="1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K6"/>
  <sheetViews>
    <sheetView workbookViewId="0">
      <selection activeCell="J13" sqref="J13"/>
    </sheetView>
  </sheetViews>
  <sheetFormatPr baseColWidth="10" defaultColWidth="12.6640625" defaultRowHeight="15.75" customHeight="1" x14ac:dyDescent="0.15"/>
  <cols>
    <col min="1" max="1" width="5.5" bestFit="1" customWidth="1"/>
    <col min="2" max="2" width="5" bestFit="1" customWidth="1"/>
    <col min="3" max="3" width="4.83203125" bestFit="1" customWidth="1"/>
    <col min="4" max="4" width="4.5" bestFit="1" customWidth="1"/>
    <col min="5" max="5" width="5.5" bestFit="1" customWidth="1"/>
    <col min="6" max="6" width="5.1640625" bestFit="1" customWidth="1"/>
    <col min="7" max="7" width="12.33203125" bestFit="1" customWidth="1"/>
    <col min="8" max="8" width="13.5" bestFit="1" customWidth="1"/>
    <col min="9" max="9" width="3.83203125" customWidth="1"/>
    <col min="10" max="10" width="14.1640625" bestFit="1" customWidth="1"/>
    <col min="11" max="11" width="13.5" bestFit="1" customWidth="1"/>
  </cols>
  <sheetData>
    <row r="1" spans="1:11" ht="15.75" customHeight="1" x14ac:dyDescent="0.15">
      <c r="A1" s="1"/>
      <c r="B1" s="3" t="s">
        <v>0</v>
      </c>
      <c r="C1" s="3" t="s">
        <v>2</v>
      </c>
      <c r="D1" s="3" t="s">
        <v>4</v>
      </c>
      <c r="E1" s="3" t="s">
        <v>5</v>
      </c>
      <c r="F1" s="3" t="s">
        <v>6</v>
      </c>
      <c r="G1" s="38" t="s">
        <v>212</v>
      </c>
      <c r="H1" s="3" t="s">
        <v>206</v>
      </c>
      <c r="J1" s="3" t="s">
        <v>207</v>
      </c>
      <c r="K1" s="3" t="s">
        <v>208</v>
      </c>
    </row>
    <row r="2" spans="1:11" ht="15.75" customHeight="1" x14ac:dyDescent="0.15">
      <c r="A2" s="3" t="s">
        <v>0</v>
      </c>
      <c r="B2" s="24"/>
      <c r="C2" s="25" t="s">
        <v>34</v>
      </c>
      <c r="D2" s="25" t="s">
        <v>33</v>
      </c>
      <c r="E2" s="25" t="s">
        <v>30</v>
      </c>
      <c r="F2" s="26" t="s">
        <v>33</v>
      </c>
      <c r="G2" s="47">
        <f>4/4</f>
        <v>1</v>
      </c>
      <c r="H2" s="11">
        <f>7+8+6+8</f>
        <v>29</v>
      </c>
      <c r="J2" s="5">
        <v>1</v>
      </c>
      <c r="K2" s="6" t="s">
        <v>54</v>
      </c>
    </row>
    <row r="3" spans="1:11" ht="15.75" customHeight="1" x14ac:dyDescent="0.15">
      <c r="A3" s="3" t="s">
        <v>2</v>
      </c>
      <c r="B3" s="25" t="s">
        <v>22</v>
      </c>
      <c r="C3" s="24"/>
      <c r="D3" s="25" t="s">
        <v>33</v>
      </c>
      <c r="E3" s="25" t="s">
        <v>15</v>
      </c>
      <c r="F3" s="26" t="s">
        <v>30</v>
      </c>
      <c r="G3" s="47">
        <f>2/4</f>
        <v>0.5</v>
      </c>
      <c r="H3" s="11">
        <f>2+8+3+6</f>
        <v>19</v>
      </c>
      <c r="J3" s="7">
        <v>2</v>
      </c>
      <c r="K3" s="8" t="s">
        <v>46</v>
      </c>
    </row>
    <row r="4" spans="1:11" ht="15.75" customHeight="1" x14ac:dyDescent="0.15">
      <c r="A4" s="3" t="s">
        <v>4</v>
      </c>
      <c r="B4" s="25" t="s">
        <v>42</v>
      </c>
      <c r="C4" s="25" t="s">
        <v>28</v>
      </c>
      <c r="D4" s="24"/>
      <c r="E4" s="25" t="s">
        <v>16</v>
      </c>
      <c r="F4" s="26" t="s">
        <v>30</v>
      </c>
      <c r="G4" s="47">
        <f>1/4</f>
        <v>0.25</v>
      </c>
      <c r="H4" s="11">
        <f>1+1+0+6</f>
        <v>8</v>
      </c>
      <c r="J4" s="9">
        <v>3</v>
      </c>
      <c r="K4" s="10" t="s">
        <v>45</v>
      </c>
    </row>
    <row r="5" spans="1:11" ht="15.75" customHeight="1" x14ac:dyDescent="0.15">
      <c r="A5" s="3" t="s">
        <v>5</v>
      </c>
      <c r="B5" s="25" t="s">
        <v>15</v>
      </c>
      <c r="C5" s="25" t="s">
        <v>30</v>
      </c>
      <c r="D5" s="25" t="s">
        <v>31</v>
      </c>
      <c r="E5" s="24"/>
      <c r="F5" s="26" t="s">
        <v>34</v>
      </c>
      <c r="G5" s="47">
        <f>3/4</f>
        <v>0.75</v>
      </c>
      <c r="H5" s="11">
        <f>3+6+9+7</f>
        <v>25</v>
      </c>
      <c r="J5" s="27">
        <v>4</v>
      </c>
      <c r="K5" s="29" t="s">
        <v>145</v>
      </c>
    </row>
    <row r="6" spans="1:11" ht="15.75" customHeight="1" x14ac:dyDescent="0.15">
      <c r="A6" s="3" t="s">
        <v>6</v>
      </c>
      <c r="B6" s="26" t="s">
        <v>28</v>
      </c>
      <c r="C6" s="26" t="s">
        <v>15</v>
      </c>
      <c r="D6" s="26" t="s">
        <v>15</v>
      </c>
      <c r="E6" s="26" t="s">
        <v>22</v>
      </c>
      <c r="F6" s="24"/>
      <c r="G6" s="48">
        <f>0/4</f>
        <v>0</v>
      </c>
      <c r="H6" s="11">
        <f>1+3+3+2</f>
        <v>9</v>
      </c>
      <c r="J6" s="27">
        <v>5</v>
      </c>
      <c r="K6" s="12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K7"/>
  <sheetViews>
    <sheetView workbookViewId="0">
      <selection activeCell="G7" sqref="G7"/>
    </sheetView>
  </sheetViews>
  <sheetFormatPr baseColWidth="10" defaultColWidth="12.6640625" defaultRowHeight="15.75" customHeight="1" x14ac:dyDescent="0.15"/>
  <cols>
    <col min="1" max="1" width="5.5" bestFit="1" customWidth="1"/>
    <col min="2" max="2" width="5" bestFit="1" customWidth="1"/>
    <col min="3" max="3" width="4.83203125" bestFit="1" customWidth="1"/>
    <col min="4" max="4" width="4.5" bestFit="1" customWidth="1"/>
    <col min="5" max="5" width="5.5" bestFit="1" customWidth="1"/>
    <col min="6" max="6" width="5.1640625" bestFit="1" customWidth="1"/>
    <col min="7" max="7" width="12.33203125" bestFit="1" customWidth="1"/>
    <col min="8" max="8" width="13.5" bestFit="1" customWidth="1"/>
    <col min="9" max="9" width="3.5" customWidth="1"/>
    <col min="10" max="10" width="14.1640625" bestFit="1" customWidth="1"/>
    <col min="11" max="11" width="13.5" bestFit="1" customWidth="1"/>
  </cols>
  <sheetData>
    <row r="1" spans="1:11" ht="15.75" customHeight="1" x14ac:dyDescent="0.15">
      <c r="A1" s="1"/>
      <c r="B1" s="22" t="s">
        <v>0</v>
      </c>
      <c r="C1" s="22" t="s">
        <v>2</v>
      </c>
      <c r="D1" s="22" t="s">
        <v>4</v>
      </c>
      <c r="E1" s="22" t="s">
        <v>5</v>
      </c>
      <c r="F1" s="23" t="s">
        <v>6</v>
      </c>
      <c r="G1" s="38" t="s">
        <v>212</v>
      </c>
      <c r="H1" s="3" t="s">
        <v>206</v>
      </c>
      <c r="J1" s="3" t="s">
        <v>207</v>
      </c>
      <c r="K1" s="3" t="s">
        <v>208</v>
      </c>
    </row>
    <row r="2" spans="1:11" ht="15.75" customHeight="1" x14ac:dyDescent="0.15">
      <c r="A2" s="22" t="s">
        <v>0</v>
      </c>
      <c r="B2" s="24"/>
      <c r="C2" s="25" t="s">
        <v>31</v>
      </c>
      <c r="D2" s="25" t="s">
        <v>31</v>
      </c>
      <c r="E2" s="25" t="s">
        <v>34</v>
      </c>
      <c r="F2" s="26" t="s">
        <v>31</v>
      </c>
      <c r="G2" s="49">
        <f>4/4</f>
        <v>1</v>
      </c>
      <c r="H2" s="27">
        <f>9+9+7+9</f>
        <v>34</v>
      </c>
      <c r="J2" s="5">
        <v>1</v>
      </c>
      <c r="K2" s="6" t="s">
        <v>54</v>
      </c>
    </row>
    <row r="3" spans="1:11" ht="15.75" customHeight="1" x14ac:dyDescent="0.15">
      <c r="A3" s="22" t="s">
        <v>2</v>
      </c>
      <c r="B3" s="25" t="s">
        <v>16</v>
      </c>
      <c r="C3" s="24"/>
      <c r="D3" s="25" t="s">
        <v>30</v>
      </c>
      <c r="E3" s="25" t="s">
        <v>32</v>
      </c>
      <c r="F3" s="26" t="s">
        <v>31</v>
      </c>
      <c r="G3" s="49">
        <f>3/4</f>
        <v>0.75</v>
      </c>
      <c r="H3" s="27">
        <f>0+6+5+9</f>
        <v>20</v>
      </c>
      <c r="J3" s="7">
        <v>2</v>
      </c>
      <c r="K3" s="8" t="s">
        <v>45</v>
      </c>
    </row>
    <row r="4" spans="1:11" ht="15.75" customHeight="1" x14ac:dyDescent="0.15">
      <c r="A4" s="22" t="s">
        <v>4</v>
      </c>
      <c r="B4" s="25" t="s">
        <v>16</v>
      </c>
      <c r="C4" s="25" t="s">
        <v>15</v>
      </c>
      <c r="D4" s="24"/>
      <c r="E4" s="25" t="s">
        <v>15</v>
      </c>
      <c r="F4" s="26" t="s">
        <v>31</v>
      </c>
      <c r="G4" s="49">
        <f>1/4</f>
        <v>0.25</v>
      </c>
      <c r="H4" s="27">
        <f>0+3+3+9</f>
        <v>15</v>
      </c>
      <c r="J4" s="9">
        <v>3</v>
      </c>
      <c r="K4" s="10" t="s">
        <v>46</v>
      </c>
    </row>
    <row r="5" spans="1:11" ht="15.75" customHeight="1" x14ac:dyDescent="0.15">
      <c r="A5" s="22" t="s">
        <v>5</v>
      </c>
      <c r="B5" s="25" t="s">
        <v>22</v>
      </c>
      <c r="C5" s="25" t="s">
        <v>17</v>
      </c>
      <c r="D5" s="25" t="s">
        <v>30</v>
      </c>
      <c r="E5" s="24"/>
      <c r="F5" s="26" t="s">
        <v>31</v>
      </c>
      <c r="G5" s="49">
        <f>2/4</f>
        <v>0.5</v>
      </c>
      <c r="H5" s="27">
        <f>2+4+6+9</f>
        <v>21</v>
      </c>
      <c r="J5" s="27">
        <v>4</v>
      </c>
      <c r="K5" s="29" t="s">
        <v>145</v>
      </c>
    </row>
    <row r="6" spans="1:11" ht="15.75" customHeight="1" x14ac:dyDescent="0.15">
      <c r="A6" s="23" t="s">
        <v>6</v>
      </c>
      <c r="B6" s="26" t="s">
        <v>16</v>
      </c>
      <c r="C6" s="26" t="s">
        <v>16</v>
      </c>
      <c r="D6" s="26" t="s">
        <v>16</v>
      </c>
      <c r="E6" s="26" t="s">
        <v>16</v>
      </c>
      <c r="F6" s="24"/>
      <c r="G6" s="50">
        <f>0/4</f>
        <v>0</v>
      </c>
      <c r="H6" s="27">
        <f>0+0+0+0</f>
        <v>0</v>
      </c>
      <c r="J6" s="27">
        <v>5</v>
      </c>
      <c r="K6" s="12" t="s">
        <v>96</v>
      </c>
    </row>
    <row r="7" spans="1:11" ht="15.75" customHeight="1" x14ac:dyDescent="0.15">
      <c r="D7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K7"/>
  <sheetViews>
    <sheetView workbookViewId="0">
      <selection activeCell="G7" sqref="G7"/>
    </sheetView>
  </sheetViews>
  <sheetFormatPr baseColWidth="10" defaultColWidth="12.6640625" defaultRowHeight="15.75" customHeight="1" x14ac:dyDescent="0.15"/>
  <cols>
    <col min="1" max="1" width="5.5" bestFit="1" customWidth="1"/>
    <col min="2" max="2" width="5" bestFit="1" customWidth="1"/>
    <col min="3" max="3" width="4.83203125" bestFit="1" customWidth="1"/>
    <col min="4" max="4" width="4.5" bestFit="1" customWidth="1"/>
    <col min="5" max="5" width="5.5" bestFit="1" customWidth="1"/>
    <col min="6" max="6" width="5.1640625" bestFit="1" customWidth="1"/>
    <col min="7" max="7" width="12.33203125" bestFit="1" customWidth="1"/>
    <col min="8" max="8" width="13.5" bestFit="1" customWidth="1"/>
    <col min="9" max="9" width="4" customWidth="1"/>
  </cols>
  <sheetData>
    <row r="1" spans="1:11" ht="15.75" customHeight="1" x14ac:dyDescent="0.15">
      <c r="A1" s="1"/>
      <c r="B1" s="22" t="s">
        <v>0</v>
      </c>
      <c r="C1" s="22" t="s">
        <v>2</v>
      </c>
      <c r="D1" s="22" t="s">
        <v>4</v>
      </c>
      <c r="E1" s="22" t="s">
        <v>5</v>
      </c>
      <c r="F1" s="23" t="s">
        <v>6</v>
      </c>
      <c r="G1" s="38" t="s">
        <v>212</v>
      </c>
      <c r="H1" s="3" t="s">
        <v>206</v>
      </c>
      <c r="J1" s="3" t="s">
        <v>207</v>
      </c>
      <c r="K1" s="3" t="s">
        <v>208</v>
      </c>
    </row>
    <row r="2" spans="1:11" ht="15.75" customHeight="1" x14ac:dyDescent="0.15">
      <c r="A2" s="22" t="s">
        <v>0</v>
      </c>
      <c r="B2" s="24"/>
      <c r="C2" s="25" t="s">
        <v>34</v>
      </c>
      <c r="D2" s="25" t="s">
        <v>34</v>
      </c>
      <c r="E2" s="25" t="s">
        <v>33</v>
      </c>
      <c r="F2" s="26" t="s">
        <v>33</v>
      </c>
      <c r="G2" s="49">
        <f>4/4</f>
        <v>1</v>
      </c>
      <c r="H2" s="27">
        <f>7+7+8+8</f>
        <v>30</v>
      </c>
      <c r="J2" s="5">
        <v>1</v>
      </c>
      <c r="K2" s="6" t="s">
        <v>54</v>
      </c>
    </row>
    <row r="3" spans="1:11" ht="15.75" customHeight="1" x14ac:dyDescent="0.15">
      <c r="A3" s="22" t="s">
        <v>2</v>
      </c>
      <c r="B3" s="25" t="s">
        <v>22</v>
      </c>
      <c r="C3" s="24"/>
      <c r="D3" s="25" t="s">
        <v>32</v>
      </c>
      <c r="E3" s="25" t="s">
        <v>32</v>
      </c>
      <c r="F3" s="26" t="s">
        <v>33</v>
      </c>
      <c r="G3" s="49">
        <f>3/4</f>
        <v>0.75</v>
      </c>
      <c r="H3" s="27">
        <f>2+5+5+8</f>
        <v>20</v>
      </c>
      <c r="J3" s="7">
        <v>2</v>
      </c>
      <c r="K3" s="8" t="s">
        <v>45</v>
      </c>
    </row>
    <row r="4" spans="1:11" ht="15.75" customHeight="1" x14ac:dyDescent="0.15">
      <c r="A4" s="22" t="s">
        <v>4</v>
      </c>
      <c r="B4" s="25" t="s">
        <v>22</v>
      </c>
      <c r="C4" s="25" t="s">
        <v>17</v>
      </c>
      <c r="D4" s="24"/>
      <c r="E4" s="25" t="s">
        <v>34</v>
      </c>
      <c r="F4" s="26" t="s">
        <v>31</v>
      </c>
      <c r="G4" s="49">
        <f>2/4</f>
        <v>0.5</v>
      </c>
      <c r="H4" s="27">
        <f>2+4+7+9</f>
        <v>22</v>
      </c>
      <c r="J4" s="9">
        <v>3</v>
      </c>
      <c r="K4" s="10" t="s">
        <v>145</v>
      </c>
    </row>
    <row r="5" spans="1:11" ht="15.75" customHeight="1" x14ac:dyDescent="0.15">
      <c r="A5" s="22" t="s">
        <v>5</v>
      </c>
      <c r="B5" s="25" t="s">
        <v>28</v>
      </c>
      <c r="C5" s="25" t="s">
        <v>17</v>
      </c>
      <c r="D5" s="25" t="s">
        <v>22</v>
      </c>
      <c r="E5" s="24"/>
      <c r="F5" s="26" t="s">
        <v>34</v>
      </c>
      <c r="G5" s="49">
        <f>1/4</f>
        <v>0.25</v>
      </c>
      <c r="H5" s="27">
        <f>1+4+2+7</f>
        <v>14</v>
      </c>
      <c r="J5" s="27">
        <v>4</v>
      </c>
      <c r="K5" s="27" t="s">
        <v>46</v>
      </c>
    </row>
    <row r="6" spans="1:11" ht="15.75" customHeight="1" x14ac:dyDescent="0.15">
      <c r="A6" s="23" t="s">
        <v>6</v>
      </c>
      <c r="B6" s="26" t="s">
        <v>28</v>
      </c>
      <c r="C6" s="26" t="s">
        <v>28</v>
      </c>
      <c r="D6" s="26" t="s">
        <v>16</v>
      </c>
      <c r="E6" s="26" t="s">
        <v>22</v>
      </c>
      <c r="F6" s="24"/>
      <c r="G6" s="50">
        <f>0/4</f>
        <v>0</v>
      </c>
      <c r="H6" s="27">
        <f>1+1+0+2</f>
        <v>4</v>
      </c>
      <c r="J6" s="27">
        <v>5</v>
      </c>
      <c r="K6" s="12" t="s">
        <v>96</v>
      </c>
    </row>
    <row r="7" spans="1:11" ht="15.75" customHeight="1" x14ac:dyDescent="0.15">
      <c r="D7" s="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69931-53CC-42FA-88A1-051258CB91F3}">
  <dimension ref="A1:K61"/>
  <sheetViews>
    <sheetView topLeftCell="A48" workbookViewId="0">
      <selection activeCell="J37" sqref="J37"/>
    </sheetView>
  </sheetViews>
  <sheetFormatPr baseColWidth="10" defaultColWidth="8.83203125" defaultRowHeight="13" x14ac:dyDescent="0.15"/>
  <cols>
    <col min="1" max="1" width="5.6640625" bestFit="1" customWidth="1"/>
    <col min="2" max="2" width="22.6640625" bestFit="1" customWidth="1"/>
    <col min="3" max="3" width="13.5" bestFit="1" customWidth="1"/>
    <col min="5" max="5" width="5.6640625" bestFit="1" customWidth="1"/>
    <col min="6" max="6" width="24.83203125" bestFit="1" customWidth="1"/>
    <col min="7" max="7" width="13.5" bestFit="1" customWidth="1"/>
    <col min="9" max="9" width="5.6640625" bestFit="1" customWidth="1"/>
    <col min="10" max="10" width="28" bestFit="1" customWidth="1"/>
    <col min="11" max="11" width="13.5" bestFit="1" customWidth="1"/>
  </cols>
  <sheetData>
    <row r="1" spans="1:11" x14ac:dyDescent="0.15">
      <c r="A1" s="51" t="s">
        <v>47</v>
      </c>
      <c r="B1" s="51"/>
      <c r="C1" s="51"/>
      <c r="E1" s="51" t="s">
        <v>48</v>
      </c>
      <c r="F1" s="51"/>
      <c r="G1" s="51"/>
      <c r="I1" s="51" t="s">
        <v>49</v>
      </c>
      <c r="J1" s="51"/>
      <c r="K1" s="51"/>
    </row>
    <row r="2" spans="1:11" x14ac:dyDescent="0.15">
      <c r="A2" s="3" t="s">
        <v>50</v>
      </c>
      <c r="B2" s="3" t="s">
        <v>51</v>
      </c>
      <c r="C2" s="3" t="s">
        <v>52</v>
      </c>
      <c r="E2" s="4" t="s">
        <v>50</v>
      </c>
      <c r="F2" s="4" t="s">
        <v>51</v>
      </c>
      <c r="G2" s="4" t="s">
        <v>52</v>
      </c>
      <c r="I2" s="4" t="s">
        <v>50</v>
      </c>
      <c r="J2" s="4" t="s">
        <v>51</v>
      </c>
      <c r="K2" s="4" t="s">
        <v>52</v>
      </c>
    </row>
    <row r="3" spans="1:11" x14ac:dyDescent="0.15">
      <c r="A3" s="14">
        <v>1</v>
      </c>
      <c r="B3" s="6" t="s">
        <v>53</v>
      </c>
      <c r="C3" s="6" t="s">
        <v>54</v>
      </c>
      <c r="E3" s="14">
        <v>1</v>
      </c>
      <c r="F3" s="6" t="s">
        <v>61</v>
      </c>
      <c r="G3" s="6" t="s">
        <v>43</v>
      </c>
      <c r="I3" s="5">
        <v>1</v>
      </c>
      <c r="J3" s="6" t="s">
        <v>159</v>
      </c>
      <c r="K3" s="6" t="s">
        <v>43</v>
      </c>
    </row>
    <row r="4" spans="1:11" x14ac:dyDescent="0.15">
      <c r="A4" s="15">
        <v>2</v>
      </c>
      <c r="B4" s="8" t="s">
        <v>66</v>
      </c>
      <c r="C4" s="8" t="s">
        <v>46</v>
      </c>
      <c r="E4" s="15">
        <v>2</v>
      </c>
      <c r="F4" s="8" t="s">
        <v>55</v>
      </c>
      <c r="G4" s="8" t="s">
        <v>54</v>
      </c>
      <c r="I4" s="7">
        <v>2</v>
      </c>
      <c r="J4" s="8" t="s">
        <v>65</v>
      </c>
      <c r="K4" s="8" t="s">
        <v>43</v>
      </c>
    </row>
    <row r="5" spans="1:11" x14ac:dyDescent="0.15">
      <c r="A5" s="16" t="s">
        <v>59</v>
      </c>
      <c r="B5" s="10" t="s">
        <v>56</v>
      </c>
      <c r="C5" s="10" t="s">
        <v>43</v>
      </c>
      <c r="E5" s="16" t="s">
        <v>59</v>
      </c>
      <c r="F5" s="10" t="s">
        <v>146</v>
      </c>
      <c r="G5" s="10" t="s">
        <v>43</v>
      </c>
      <c r="I5" s="9" t="s">
        <v>59</v>
      </c>
      <c r="J5" s="10" t="s">
        <v>72</v>
      </c>
      <c r="K5" s="10" t="s">
        <v>54</v>
      </c>
    </row>
    <row r="6" spans="1:11" x14ac:dyDescent="0.15">
      <c r="A6" s="16" t="s">
        <v>59</v>
      </c>
      <c r="B6" s="10" t="s">
        <v>79</v>
      </c>
      <c r="C6" s="10" t="s">
        <v>43</v>
      </c>
      <c r="E6" s="16" t="s">
        <v>59</v>
      </c>
      <c r="F6" s="10" t="s">
        <v>76</v>
      </c>
      <c r="G6" s="10" t="s">
        <v>54</v>
      </c>
      <c r="I6" s="9" t="s">
        <v>59</v>
      </c>
      <c r="J6" s="10" t="s">
        <v>58</v>
      </c>
      <c r="K6" s="10" t="s">
        <v>43</v>
      </c>
    </row>
    <row r="7" spans="1:11" x14ac:dyDescent="0.15">
      <c r="A7" s="17">
        <v>5</v>
      </c>
      <c r="B7" s="11" t="s">
        <v>71</v>
      </c>
      <c r="C7" s="12" t="s">
        <v>43</v>
      </c>
      <c r="E7" s="17">
        <v>5</v>
      </c>
      <c r="F7" s="11" t="s">
        <v>147</v>
      </c>
      <c r="G7" s="12" t="s">
        <v>46</v>
      </c>
      <c r="I7" s="11">
        <v>5</v>
      </c>
      <c r="J7" s="11" t="s">
        <v>77</v>
      </c>
      <c r="K7" s="12" t="s">
        <v>45</v>
      </c>
    </row>
    <row r="8" spans="1:11" x14ac:dyDescent="0.15">
      <c r="A8" s="17">
        <v>6</v>
      </c>
      <c r="B8" s="11" t="s">
        <v>75</v>
      </c>
      <c r="C8" s="12" t="s">
        <v>43</v>
      </c>
      <c r="E8" s="17">
        <v>6</v>
      </c>
      <c r="F8" s="11" t="s">
        <v>148</v>
      </c>
      <c r="G8" s="12" t="s">
        <v>46</v>
      </c>
      <c r="I8" s="11">
        <v>6</v>
      </c>
      <c r="J8" s="11" t="s">
        <v>63</v>
      </c>
      <c r="K8" s="12" t="s">
        <v>43</v>
      </c>
    </row>
    <row r="9" spans="1:11" x14ac:dyDescent="0.15">
      <c r="A9" s="17">
        <v>7</v>
      </c>
      <c r="B9" s="11" t="s">
        <v>135</v>
      </c>
      <c r="C9" s="12" t="s">
        <v>44</v>
      </c>
      <c r="E9" s="17">
        <v>7</v>
      </c>
      <c r="F9" s="11" t="s">
        <v>91</v>
      </c>
      <c r="G9" s="12" t="s">
        <v>54</v>
      </c>
      <c r="I9" s="11">
        <v>7</v>
      </c>
      <c r="J9" s="11" t="s">
        <v>68</v>
      </c>
      <c r="K9" s="12" t="s">
        <v>43</v>
      </c>
    </row>
    <row r="10" spans="1:11" x14ac:dyDescent="0.15">
      <c r="A10" s="17">
        <v>8</v>
      </c>
      <c r="B10" s="11" t="s">
        <v>136</v>
      </c>
      <c r="C10" s="12" t="s">
        <v>54</v>
      </c>
      <c r="E10" s="17">
        <v>8</v>
      </c>
      <c r="F10" s="11" t="s">
        <v>70</v>
      </c>
      <c r="G10" s="12" t="s">
        <v>54</v>
      </c>
      <c r="I10" s="11">
        <v>8</v>
      </c>
      <c r="J10" s="11" t="s">
        <v>160</v>
      </c>
      <c r="K10" s="12" t="s">
        <v>54</v>
      </c>
    </row>
    <row r="11" spans="1:11" x14ac:dyDescent="0.15">
      <c r="A11" s="17">
        <v>9</v>
      </c>
      <c r="B11" s="11" t="s">
        <v>60</v>
      </c>
      <c r="C11" s="12" t="s">
        <v>54</v>
      </c>
      <c r="E11" s="17">
        <v>9</v>
      </c>
      <c r="F11" s="11" t="s">
        <v>62</v>
      </c>
      <c r="G11" s="12" t="s">
        <v>43</v>
      </c>
      <c r="I11" s="11">
        <v>9</v>
      </c>
      <c r="J11" s="11" t="s">
        <v>161</v>
      </c>
      <c r="K11" s="12" t="s">
        <v>54</v>
      </c>
    </row>
    <row r="12" spans="1:11" x14ac:dyDescent="0.15">
      <c r="A12" s="17">
        <v>10</v>
      </c>
      <c r="B12" s="11" t="s">
        <v>137</v>
      </c>
      <c r="C12" s="12" t="s">
        <v>43</v>
      </c>
      <c r="E12" s="17">
        <v>10</v>
      </c>
      <c r="F12" s="11" t="s">
        <v>82</v>
      </c>
      <c r="G12" s="12" t="s">
        <v>43</v>
      </c>
      <c r="I12" s="11">
        <v>10</v>
      </c>
      <c r="J12" s="11" t="s">
        <v>162</v>
      </c>
      <c r="K12" s="12" t="s">
        <v>145</v>
      </c>
    </row>
    <row r="13" spans="1:11" x14ac:dyDescent="0.15">
      <c r="A13" s="17">
        <v>11</v>
      </c>
      <c r="B13" s="11" t="s">
        <v>69</v>
      </c>
      <c r="C13" s="12" t="s">
        <v>44</v>
      </c>
      <c r="E13" s="17">
        <v>11</v>
      </c>
      <c r="F13" s="11" t="s">
        <v>57</v>
      </c>
      <c r="G13" s="12" t="s">
        <v>43</v>
      </c>
      <c r="I13" s="11">
        <v>11</v>
      </c>
      <c r="J13" s="11" t="s">
        <v>163</v>
      </c>
      <c r="K13" s="12" t="s">
        <v>43</v>
      </c>
    </row>
    <row r="14" spans="1:11" x14ac:dyDescent="0.15">
      <c r="A14" s="17">
        <v>12</v>
      </c>
      <c r="B14" s="11" t="s">
        <v>73</v>
      </c>
      <c r="C14" s="12" t="s">
        <v>43</v>
      </c>
      <c r="E14" s="17">
        <v>12</v>
      </c>
      <c r="F14" s="11" t="s">
        <v>84</v>
      </c>
      <c r="G14" s="12" t="s">
        <v>46</v>
      </c>
      <c r="I14" s="11">
        <v>12</v>
      </c>
      <c r="J14" s="11" t="s">
        <v>164</v>
      </c>
      <c r="K14" s="12" t="s">
        <v>145</v>
      </c>
    </row>
    <row r="15" spans="1:11" x14ac:dyDescent="0.15">
      <c r="A15" s="17">
        <v>13</v>
      </c>
      <c r="B15" s="11" t="s">
        <v>138</v>
      </c>
      <c r="C15" s="12" t="s">
        <v>46</v>
      </c>
      <c r="E15" s="17">
        <v>13</v>
      </c>
      <c r="F15" s="11" t="s">
        <v>149</v>
      </c>
      <c r="G15" s="12" t="s">
        <v>44</v>
      </c>
      <c r="I15" s="11">
        <v>13</v>
      </c>
      <c r="J15" s="11" t="s">
        <v>93</v>
      </c>
      <c r="K15" s="12" t="s">
        <v>44</v>
      </c>
    </row>
    <row r="16" spans="1:11" x14ac:dyDescent="0.15">
      <c r="A16" s="17">
        <v>14</v>
      </c>
      <c r="B16" s="11" t="s">
        <v>139</v>
      </c>
      <c r="C16" s="12" t="s">
        <v>46</v>
      </c>
      <c r="E16" s="17">
        <v>14</v>
      </c>
      <c r="F16" s="11" t="s">
        <v>150</v>
      </c>
      <c r="G16" s="12" t="s">
        <v>43</v>
      </c>
      <c r="I16" s="11">
        <v>14</v>
      </c>
      <c r="J16" s="11" t="s">
        <v>165</v>
      </c>
      <c r="K16" s="12" t="s">
        <v>44</v>
      </c>
    </row>
    <row r="17" spans="1:11" x14ac:dyDescent="0.15">
      <c r="A17" s="17">
        <v>15</v>
      </c>
      <c r="B17" s="11" t="s">
        <v>140</v>
      </c>
      <c r="C17" s="12" t="s">
        <v>145</v>
      </c>
      <c r="E17" s="17">
        <v>15</v>
      </c>
      <c r="F17" s="11" t="s">
        <v>64</v>
      </c>
      <c r="G17" s="12" t="s">
        <v>54</v>
      </c>
      <c r="I17" s="11">
        <v>15</v>
      </c>
      <c r="J17" s="11" t="s">
        <v>78</v>
      </c>
      <c r="K17" s="12" t="s">
        <v>44</v>
      </c>
    </row>
    <row r="18" spans="1:11" x14ac:dyDescent="0.15">
      <c r="A18" s="17">
        <v>16</v>
      </c>
      <c r="B18" s="11" t="s">
        <v>92</v>
      </c>
      <c r="C18" s="12" t="s">
        <v>54</v>
      </c>
      <c r="E18" s="17">
        <v>16</v>
      </c>
      <c r="F18" s="11" t="s">
        <v>151</v>
      </c>
      <c r="G18" s="12" t="s">
        <v>43</v>
      </c>
      <c r="I18" s="11">
        <v>16</v>
      </c>
      <c r="J18" s="11" t="s">
        <v>85</v>
      </c>
      <c r="K18" s="12" t="s">
        <v>44</v>
      </c>
    </row>
    <row r="19" spans="1:11" x14ac:dyDescent="0.15">
      <c r="A19" s="17">
        <v>17</v>
      </c>
      <c r="B19" s="11" t="s">
        <v>83</v>
      </c>
      <c r="C19" s="12" t="s">
        <v>54</v>
      </c>
      <c r="E19" s="17">
        <v>17</v>
      </c>
      <c r="F19" s="11" t="s">
        <v>67</v>
      </c>
      <c r="G19" s="12" t="s">
        <v>54</v>
      </c>
      <c r="I19" s="11">
        <v>17</v>
      </c>
      <c r="J19" s="11" t="s">
        <v>166</v>
      </c>
      <c r="K19" s="12" t="s">
        <v>145</v>
      </c>
    </row>
    <row r="20" spans="1:11" x14ac:dyDescent="0.15">
      <c r="A20" s="17">
        <v>18</v>
      </c>
      <c r="B20" s="11" t="s">
        <v>141</v>
      </c>
      <c r="C20" s="12" t="s">
        <v>46</v>
      </c>
      <c r="E20" s="17">
        <v>18</v>
      </c>
      <c r="F20" s="11" t="s">
        <v>86</v>
      </c>
      <c r="G20" s="12" t="s">
        <v>43</v>
      </c>
      <c r="I20" s="11">
        <v>18</v>
      </c>
      <c r="J20" s="11" t="s">
        <v>167</v>
      </c>
      <c r="K20" s="12" t="s">
        <v>145</v>
      </c>
    </row>
    <row r="21" spans="1:11" x14ac:dyDescent="0.15">
      <c r="A21" s="17">
        <v>19</v>
      </c>
      <c r="B21" s="11" t="s">
        <v>142</v>
      </c>
      <c r="C21" s="12" t="s">
        <v>44</v>
      </c>
      <c r="E21" s="17" t="s">
        <v>152</v>
      </c>
      <c r="F21" s="11" t="s">
        <v>153</v>
      </c>
      <c r="G21" s="12" t="s">
        <v>45</v>
      </c>
      <c r="I21" s="11">
        <v>19</v>
      </c>
      <c r="J21" s="11" t="s">
        <v>81</v>
      </c>
      <c r="K21" s="12" t="s">
        <v>54</v>
      </c>
    </row>
    <row r="22" spans="1:11" x14ac:dyDescent="0.15">
      <c r="A22" s="17">
        <v>20</v>
      </c>
      <c r="B22" s="11" t="s">
        <v>143</v>
      </c>
      <c r="C22" s="12" t="s">
        <v>145</v>
      </c>
      <c r="E22" s="17" t="s">
        <v>152</v>
      </c>
      <c r="F22" s="11" t="s">
        <v>74</v>
      </c>
      <c r="G22" s="12" t="s">
        <v>45</v>
      </c>
      <c r="I22" s="11">
        <v>20</v>
      </c>
      <c r="J22" s="11" t="s">
        <v>168</v>
      </c>
      <c r="K22" s="12" t="s">
        <v>44</v>
      </c>
    </row>
    <row r="23" spans="1:11" x14ac:dyDescent="0.15">
      <c r="A23" s="17">
        <v>21</v>
      </c>
      <c r="B23" s="11" t="s">
        <v>94</v>
      </c>
      <c r="C23" s="12" t="s">
        <v>44</v>
      </c>
      <c r="E23" s="17">
        <v>21</v>
      </c>
      <c r="F23" s="11" t="s">
        <v>100</v>
      </c>
      <c r="G23" s="12" t="s">
        <v>44</v>
      </c>
      <c r="I23" s="11">
        <v>21</v>
      </c>
      <c r="J23" s="11" t="s">
        <v>95</v>
      </c>
      <c r="K23" s="12" t="s">
        <v>96</v>
      </c>
    </row>
    <row r="24" spans="1:11" x14ac:dyDescent="0.15">
      <c r="A24" s="17">
        <v>22</v>
      </c>
      <c r="B24" s="11" t="s">
        <v>144</v>
      </c>
      <c r="C24" s="12" t="s">
        <v>54</v>
      </c>
      <c r="E24" s="17">
        <v>22</v>
      </c>
      <c r="F24" s="11" t="s">
        <v>89</v>
      </c>
      <c r="G24" s="12" t="s">
        <v>45</v>
      </c>
      <c r="I24" s="11">
        <v>22</v>
      </c>
      <c r="J24" s="11" t="s">
        <v>90</v>
      </c>
      <c r="K24" s="12" t="s">
        <v>46</v>
      </c>
    </row>
    <row r="25" spans="1:11" x14ac:dyDescent="0.15">
      <c r="C25" s="13"/>
      <c r="E25" s="17">
        <v>23</v>
      </c>
      <c r="F25" s="11" t="s">
        <v>80</v>
      </c>
      <c r="G25" s="12" t="s">
        <v>43</v>
      </c>
      <c r="I25" s="11">
        <v>23</v>
      </c>
      <c r="J25" s="11" t="s">
        <v>97</v>
      </c>
      <c r="K25" s="12" t="s">
        <v>96</v>
      </c>
    </row>
    <row r="26" spans="1:11" x14ac:dyDescent="0.15">
      <c r="C26" s="13"/>
      <c r="E26" s="17">
        <v>24</v>
      </c>
      <c r="F26" s="11" t="s">
        <v>99</v>
      </c>
      <c r="G26" s="12" t="s">
        <v>45</v>
      </c>
      <c r="I26" s="11">
        <v>24</v>
      </c>
      <c r="J26" s="11" t="s">
        <v>169</v>
      </c>
      <c r="K26" s="12" t="s">
        <v>96</v>
      </c>
    </row>
    <row r="27" spans="1:11" x14ac:dyDescent="0.15">
      <c r="C27" s="13"/>
      <c r="E27" s="17">
        <v>25</v>
      </c>
      <c r="F27" s="11" t="s">
        <v>154</v>
      </c>
      <c r="G27" s="12" t="s">
        <v>54</v>
      </c>
      <c r="I27" s="11">
        <v>25</v>
      </c>
      <c r="J27" s="11" t="s">
        <v>88</v>
      </c>
      <c r="K27" s="12" t="s">
        <v>45</v>
      </c>
    </row>
    <row r="28" spans="1:11" x14ac:dyDescent="0.15">
      <c r="E28" s="17">
        <v>26</v>
      </c>
      <c r="F28" s="11" t="s">
        <v>155</v>
      </c>
      <c r="G28" s="12" t="s">
        <v>145</v>
      </c>
      <c r="I28" s="11">
        <v>26</v>
      </c>
      <c r="J28" s="11" t="s">
        <v>170</v>
      </c>
      <c r="K28" s="12" t="s">
        <v>46</v>
      </c>
    </row>
    <row r="29" spans="1:11" x14ac:dyDescent="0.15">
      <c r="E29" s="17">
        <v>27</v>
      </c>
      <c r="F29" s="11" t="s">
        <v>156</v>
      </c>
      <c r="G29" s="12" t="s">
        <v>145</v>
      </c>
    </row>
    <row r="30" spans="1:11" x14ac:dyDescent="0.15">
      <c r="E30" s="17">
        <v>28</v>
      </c>
      <c r="F30" s="11" t="s">
        <v>102</v>
      </c>
      <c r="G30" s="12" t="s">
        <v>96</v>
      </c>
    </row>
    <row r="31" spans="1:11" x14ac:dyDescent="0.15">
      <c r="E31" s="17">
        <v>29</v>
      </c>
      <c r="F31" s="11" t="s">
        <v>157</v>
      </c>
      <c r="G31" s="12" t="s">
        <v>145</v>
      </c>
    </row>
    <row r="32" spans="1:11" x14ac:dyDescent="0.15">
      <c r="E32" s="17">
        <v>30</v>
      </c>
      <c r="F32" s="11" t="s">
        <v>98</v>
      </c>
      <c r="G32" s="12" t="s">
        <v>45</v>
      </c>
    </row>
    <row r="33" spans="1:11" x14ac:dyDescent="0.15">
      <c r="E33" s="11">
        <v>31</v>
      </c>
      <c r="F33" s="11" t="s">
        <v>101</v>
      </c>
      <c r="G33" s="12" t="s">
        <v>44</v>
      </c>
    </row>
    <row r="34" spans="1:11" x14ac:dyDescent="0.15">
      <c r="E34" s="11">
        <v>32</v>
      </c>
      <c r="F34" s="11" t="s">
        <v>87</v>
      </c>
      <c r="G34" s="12" t="s">
        <v>44</v>
      </c>
    </row>
    <row r="35" spans="1:11" x14ac:dyDescent="0.15">
      <c r="E35" s="11">
        <v>33</v>
      </c>
      <c r="F35" s="11" t="s">
        <v>158</v>
      </c>
      <c r="G35" s="12" t="s">
        <v>44</v>
      </c>
    </row>
    <row r="36" spans="1:11" x14ac:dyDescent="0.15">
      <c r="G36" s="13"/>
    </row>
    <row r="38" spans="1:11" x14ac:dyDescent="0.15">
      <c r="A38" s="51" t="s">
        <v>103</v>
      </c>
      <c r="B38" s="51"/>
      <c r="C38" s="51"/>
      <c r="E38" s="51" t="s">
        <v>104</v>
      </c>
      <c r="F38" s="51"/>
      <c r="G38" s="51"/>
      <c r="I38" s="51" t="s">
        <v>105</v>
      </c>
      <c r="J38" s="51"/>
      <c r="K38" s="51"/>
    </row>
    <row r="39" spans="1:11" x14ac:dyDescent="0.15">
      <c r="A39" s="3" t="s">
        <v>50</v>
      </c>
      <c r="B39" s="3" t="s">
        <v>51</v>
      </c>
      <c r="C39" s="3" t="s">
        <v>52</v>
      </c>
      <c r="E39" s="4" t="s">
        <v>50</v>
      </c>
      <c r="F39" s="4" t="s">
        <v>51</v>
      </c>
      <c r="G39" s="4" t="s">
        <v>52</v>
      </c>
      <c r="I39" s="4" t="s">
        <v>50</v>
      </c>
      <c r="J39" s="4" t="s">
        <v>51</v>
      </c>
      <c r="K39" s="4" t="s">
        <v>52</v>
      </c>
    </row>
    <row r="40" spans="1:11" x14ac:dyDescent="0.15">
      <c r="A40" s="14">
        <v>1</v>
      </c>
      <c r="B40" s="6" t="s">
        <v>171</v>
      </c>
      <c r="C40" s="18" t="s">
        <v>54</v>
      </c>
      <c r="E40" s="14">
        <v>1</v>
      </c>
      <c r="F40" s="6" t="s">
        <v>119</v>
      </c>
      <c r="G40" s="6" t="s">
        <v>45</v>
      </c>
      <c r="I40" s="14">
        <v>1</v>
      </c>
      <c r="J40" s="6" t="s">
        <v>194</v>
      </c>
      <c r="K40" s="18" t="s">
        <v>145</v>
      </c>
    </row>
    <row r="41" spans="1:11" x14ac:dyDescent="0.15">
      <c r="A41" s="15">
        <v>2</v>
      </c>
      <c r="B41" s="8" t="s">
        <v>172</v>
      </c>
      <c r="C41" s="19" t="s">
        <v>54</v>
      </c>
      <c r="E41" s="15">
        <v>2</v>
      </c>
      <c r="F41" s="8" t="s">
        <v>185</v>
      </c>
      <c r="G41" s="8" t="s">
        <v>46</v>
      </c>
      <c r="I41" s="15">
        <v>2</v>
      </c>
      <c r="J41" s="8" t="s">
        <v>195</v>
      </c>
      <c r="K41" s="19" t="s">
        <v>54</v>
      </c>
    </row>
    <row r="42" spans="1:11" x14ac:dyDescent="0.15">
      <c r="A42" s="16" t="s">
        <v>59</v>
      </c>
      <c r="B42" s="10" t="s">
        <v>110</v>
      </c>
      <c r="C42" s="20" t="s">
        <v>54</v>
      </c>
      <c r="E42" s="16" t="s">
        <v>59</v>
      </c>
      <c r="F42" s="10" t="s">
        <v>126</v>
      </c>
      <c r="G42" s="10" t="s">
        <v>46</v>
      </c>
      <c r="I42" s="16" t="s">
        <v>59</v>
      </c>
      <c r="J42" s="10" t="s">
        <v>117</v>
      </c>
      <c r="K42" s="20" t="s">
        <v>54</v>
      </c>
    </row>
    <row r="43" spans="1:11" x14ac:dyDescent="0.15">
      <c r="A43" s="16" t="s">
        <v>59</v>
      </c>
      <c r="B43" s="10" t="s">
        <v>109</v>
      </c>
      <c r="C43" s="20" t="s">
        <v>54</v>
      </c>
      <c r="E43" s="16" t="s">
        <v>59</v>
      </c>
      <c r="F43" s="10" t="s">
        <v>107</v>
      </c>
      <c r="G43" s="10" t="s">
        <v>54</v>
      </c>
      <c r="I43" s="16" t="s">
        <v>59</v>
      </c>
      <c r="J43" s="10" t="s">
        <v>114</v>
      </c>
      <c r="K43" s="20" t="s">
        <v>54</v>
      </c>
    </row>
    <row r="44" spans="1:11" x14ac:dyDescent="0.15">
      <c r="A44" s="17">
        <v>5</v>
      </c>
      <c r="B44" s="11" t="s">
        <v>106</v>
      </c>
      <c r="C44" s="21" t="s">
        <v>54</v>
      </c>
      <c r="E44" s="17">
        <v>5</v>
      </c>
      <c r="F44" s="11" t="s">
        <v>113</v>
      </c>
      <c r="G44" s="12" t="s">
        <v>54</v>
      </c>
      <c r="I44" s="17">
        <v>5</v>
      </c>
      <c r="J44" s="11" t="s">
        <v>108</v>
      </c>
      <c r="K44" s="21" t="s">
        <v>46</v>
      </c>
    </row>
    <row r="45" spans="1:11" x14ac:dyDescent="0.15">
      <c r="A45" s="17">
        <v>6</v>
      </c>
      <c r="B45" s="11" t="s">
        <v>112</v>
      </c>
      <c r="C45" s="21" t="s">
        <v>54</v>
      </c>
      <c r="E45" s="11">
        <v>6</v>
      </c>
      <c r="F45" s="11" t="s">
        <v>124</v>
      </c>
      <c r="G45" s="12" t="s">
        <v>45</v>
      </c>
      <c r="I45" s="17">
        <v>6</v>
      </c>
      <c r="J45" s="11" t="s">
        <v>115</v>
      </c>
      <c r="K45" s="21" t="s">
        <v>45</v>
      </c>
    </row>
    <row r="46" spans="1:11" x14ac:dyDescent="0.15">
      <c r="A46" s="17">
        <v>7</v>
      </c>
      <c r="B46" s="11" t="s">
        <v>173</v>
      </c>
      <c r="C46" s="21" t="s">
        <v>46</v>
      </c>
      <c r="E46" s="11">
        <v>7</v>
      </c>
      <c r="F46" s="11" t="s">
        <v>134</v>
      </c>
      <c r="G46" s="12" t="s">
        <v>46</v>
      </c>
      <c r="I46" s="17">
        <v>7</v>
      </c>
      <c r="J46" s="11" t="s">
        <v>196</v>
      </c>
      <c r="K46" s="21" t="s">
        <v>145</v>
      </c>
    </row>
    <row r="47" spans="1:11" x14ac:dyDescent="0.15">
      <c r="A47" s="17">
        <v>8</v>
      </c>
      <c r="B47" s="11" t="s">
        <v>174</v>
      </c>
      <c r="C47" s="21" t="s">
        <v>54</v>
      </c>
      <c r="E47" s="11">
        <v>8</v>
      </c>
      <c r="F47" s="11" t="s">
        <v>111</v>
      </c>
      <c r="G47" s="12" t="s">
        <v>54</v>
      </c>
      <c r="I47" s="17">
        <v>8</v>
      </c>
      <c r="J47" s="11" t="s">
        <v>197</v>
      </c>
      <c r="K47" s="21" t="s">
        <v>96</v>
      </c>
    </row>
    <row r="48" spans="1:11" x14ac:dyDescent="0.15">
      <c r="A48" s="17">
        <v>9</v>
      </c>
      <c r="B48" s="11" t="s">
        <v>120</v>
      </c>
      <c r="C48" s="21" t="s">
        <v>54</v>
      </c>
      <c r="E48" s="11">
        <v>9</v>
      </c>
      <c r="F48" s="11" t="s">
        <v>186</v>
      </c>
      <c r="G48" s="12" t="s">
        <v>54</v>
      </c>
      <c r="I48" s="17">
        <v>9</v>
      </c>
      <c r="J48" s="11" t="s">
        <v>122</v>
      </c>
      <c r="K48" s="21" t="s">
        <v>54</v>
      </c>
    </row>
    <row r="49" spans="1:11" x14ac:dyDescent="0.15">
      <c r="A49" s="11">
        <v>10</v>
      </c>
      <c r="B49" s="11" t="s">
        <v>175</v>
      </c>
      <c r="C49" s="12" t="s">
        <v>54</v>
      </c>
      <c r="E49" s="11">
        <v>10</v>
      </c>
      <c r="F49" s="11" t="s">
        <v>131</v>
      </c>
      <c r="G49" s="12" t="s">
        <v>46</v>
      </c>
      <c r="I49" s="17">
        <v>10</v>
      </c>
      <c r="J49" s="11" t="s">
        <v>198</v>
      </c>
      <c r="K49" s="21" t="s">
        <v>145</v>
      </c>
    </row>
    <row r="50" spans="1:11" x14ac:dyDescent="0.15">
      <c r="A50" s="11">
        <v>11</v>
      </c>
      <c r="B50" s="11" t="s">
        <v>176</v>
      </c>
      <c r="C50" s="12" t="s">
        <v>45</v>
      </c>
      <c r="E50" s="11">
        <v>11</v>
      </c>
      <c r="F50" s="11" t="s">
        <v>129</v>
      </c>
      <c r="G50" s="12" t="s">
        <v>54</v>
      </c>
      <c r="I50" s="17">
        <v>11</v>
      </c>
      <c r="J50" s="11" t="s">
        <v>199</v>
      </c>
      <c r="K50" s="21" t="s">
        <v>145</v>
      </c>
    </row>
    <row r="51" spans="1:11" x14ac:dyDescent="0.15">
      <c r="A51" s="11">
        <v>12</v>
      </c>
      <c r="B51" s="11" t="s">
        <v>177</v>
      </c>
      <c r="C51" s="12" t="s">
        <v>145</v>
      </c>
      <c r="E51" s="11">
        <v>12</v>
      </c>
      <c r="F51" s="11" t="s">
        <v>121</v>
      </c>
      <c r="G51" s="12" t="s">
        <v>46</v>
      </c>
      <c r="I51" s="17">
        <v>12</v>
      </c>
      <c r="J51" s="11" t="s">
        <v>200</v>
      </c>
      <c r="K51" s="21" t="s">
        <v>45</v>
      </c>
    </row>
    <row r="52" spans="1:11" x14ac:dyDescent="0.15">
      <c r="A52" s="11">
        <v>13</v>
      </c>
      <c r="B52" s="11" t="s">
        <v>118</v>
      </c>
      <c r="C52" s="12" t="s">
        <v>45</v>
      </c>
      <c r="E52" s="11">
        <v>13</v>
      </c>
      <c r="F52" s="11" t="s">
        <v>187</v>
      </c>
      <c r="G52" s="12" t="s">
        <v>46</v>
      </c>
      <c r="I52" s="17">
        <v>13</v>
      </c>
      <c r="J52" s="11" t="s">
        <v>201</v>
      </c>
      <c r="K52" s="21" t="s">
        <v>45</v>
      </c>
    </row>
    <row r="53" spans="1:11" x14ac:dyDescent="0.15">
      <c r="A53" s="11">
        <v>14</v>
      </c>
      <c r="B53" s="11" t="s">
        <v>178</v>
      </c>
      <c r="C53" s="12" t="s">
        <v>145</v>
      </c>
      <c r="E53" s="11">
        <v>14</v>
      </c>
      <c r="F53" s="11" t="s">
        <v>188</v>
      </c>
      <c r="G53" s="12" t="s">
        <v>54</v>
      </c>
      <c r="I53" s="17">
        <v>14</v>
      </c>
      <c r="J53" s="11" t="s">
        <v>202</v>
      </c>
      <c r="K53" s="21" t="s">
        <v>54</v>
      </c>
    </row>
    <row r="54" spans="1:11" x14ac:dyDescent="0.15">
      <c r="A54" s="11">
        <v>15</v>
      </c>
      <c r="B54" s="11" t="s">
        <v>179</v>
      </c>
      <c r="C54" s="12" t="s">
        <v>45</v>
      </c>
      <c r="E54" s="11">
        <v>15</v>
      </c>
      <c r="F54" s="11" t="s">
        <v>189</v>
      </c>
      <c r="G54" s="12" t="s">
        <v>145</v>
      </c>
      <c r="I54" s="17">
        <v>15</v>
      </c>
      <c r="J54" s="11" t="s">
        <v>203</v>
      </c>
      <c r="K54" s="11" t="s">
        <v>145</v>
      </c>
    </row>
    <row r="55" spans="1:11" x14ac:dyDescent="0.15">
      <c r="A55" s="11">
        <v>16</v>
      </c>
      <c r="B55" s="11" t="s">
        <v>180</v>
      </c>
      <c r="C55" s="12" t="s">
        <v>145</v>
      </c>
      <c r="E55" s="11">
        <v>16</v>
      </c>
      <c r="F55" s="11" t="s">
        <v>133</v>
      </c>
      <c r="G55" s="12" t="s">
        <v>54</v>
      </c>
      <c r="I55" s="17" t="s">
        <v>204</v>
      </c>
      <c r="J55" s="11" t="s">
        <v>127</v>
      </c>
      <c r="K55" s="11" t="s">
        <v>45</v>
      </c>
    </row>
    <row r="56" spans="1:11" x14ac:dyDescent="0.15">
      <c r="A56" s="11">
        <v>17</v>
      </c>
      <c r="B56" s="11" t="s">
        <v>181</v>
      </c>
      <c r="C56" s="12" t="s">
        <v>54</v>
      </c>
      <c r="E56" s="11">
        <v>17</v>
      </c>
      <c r="F56" s="11" t="s">
        <v>190</v>
      </c>
      <c r="G56" s="12" t="s">
        <v>54</v>
      </c>
      <c r="I56" s="17" t="s">
        <v>204</v>
      </c>
      <c r="J56" s="11" t="s">
        <v>205</v>
      </c>
      <c r="K56" s="11" t="s">
        <v>145</v>
      </c>
    </row>
    <row r="57" spans="1:11" x14ac:dyDescent="0.15">
      <c r="A57" s="11">
        <v>18</v>
      </c>
      <c r="B57" s="11" t="s">
        <v>182</v>
      </c>
      <c r="C57" s="12" t="s">
        <v>145</v>
      </c>
      <c r="E57" s="11">
        <v>18</v>
      </c>
      <c r="F57" s="11" t="s">
        <v>191</v>
      </c>
      <c r="G57" s="12" t="s">
        <v>96</v>
      </c>
      <c r="I57" s="17">
        <v>18</v>
      </c>
      <c r="J57" s="11" t="s">
        <v>125</v>
      </c>
      <c r="K57" s="11" t="s">
        <v>45</v>
      </c>
    </row>
    <row r="58" spans="1:11" x14ac:dyDescent="0.15">
      <c r="A58" s="11">
        <v>19</v>
      </c>
      <c r="B58" s="11" t="s">
        <v>128</v>
      </c>
      <c r="C58" s="12" t="s">
        <v>46</v>
      </c>
      <c r="E58" s="11">
        <v>19</v>
      </c>
      <c r="F58" s="11" t="s">
        <v>132</v>
      </c>
      <c r="G58" s="12" t="s">
        <v>45</v>
      </c>
      <c r="I58" s="11">
        <v>19</v>
      </c>
      <c r="J58" s="11" t="s">
        <v>130</v>
      </c>
      <c r="K58" s="11" t="s">
        <v>96</v>
      </c>
    </row>
    <row r="59" spans="1:11" x14ac:dyDescent="0.15">
      <c r="A59" s="11">
        <v>20</v>
      </c>
      <c r="B59" s="11" t="s">
        <v>183</v>
      </c>
      <c r="C59" s="12" t="s">
        <v>46</v>
      </c>
      <c r="E59" s="11">
        <v>20</v>
      </c>
      <c r="F59" s="11" t="s">
        <v>116</v>
      </c>
      <c r="G59" s="12" t="s">
        <v>45</v>
      </c>
    </row>
    <row r="60" spans="1:11" x14ac:dyDescent="0.15">
      <c r="A60" s="11">
        <v>21</v>
      </c>
      <c r="B60" s="11" t="s">
        <v>123</v>
      </c>
      <c r="C60" s="12" t="s">
        <v>54</v>
      </c>
      <c r="E60" s="11">
        <v>21</v>
      </c>
      <c r="F60" s="11" t="s">
        <v>192</v>
      </c>
      <c r="G60" s="12" t="s">
        <v>145</v>
      </c>
    </row>
    <row r="61" spans="1:11" x14ac:dyDescent="0.15">
      <c r="A61" s="11">
        <v>22</v>
      </c>
      <c r="B61" s="11" t="s">
        <v>184</v>
      </c>
      <c r="C61" s="12" t="s">
        <v>45</v>
      </c>
      <c r="E61" s="11">
        <v>22</v>
      </c>
      <c r="F61" s="11" t="s">
        <v>193</v>
      </c>
      <c r="G61" s="12" t="s">
        <v>145</v>
      </c>
    </row>
  </sheetData>
  <mergeCells count="6">
    <mergeCell ref="A1:C1"/>
    <mergeCell ref="E1:G1"/>
    <mergeCell ref="I1:K1"/>
    <mergeCell ref="A38:C38"/>
    <mergeCell ref="E38:G38"/>
    <mergeCell ref="I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Womens Overall</vt:lpstr>
      <vt:lpstr>Womens Epee</vt:lpstr>
      <vt:lpstr>Womens Foil</vt:lpstr>
      <vt:lpstr>Womens Sabre</vt:lpstr>
      <vt:lpstr>Mens Overall</vt:lpstr>
      <vt:lpstr>Mens Epee</vt:lpstr>
      <vt:lpstr>Mens Foil</vt:lpstr>
      <vt:lpstr>Mens Sabre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Grandbois</cp:lastModifiedBy>
  <dcterms:created xsi:type="dcterms:W3CDTF">2024-02-26T16:49:17Z</dcterms:created>
  <dcterms:modified xsi:type="dcterms:W3CDTF">2024-02-26T16:49:17Z</dcterms:modified>
</cp:coreProperties>
</file>