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grandboisp/Desktop/"/>
    </mc:Choice>
  </mc:AlternateContent>
  <xr:revisionPtr revIDLastSave="0" documentId="8_{BF87DEB8-BE58-BD4B-8F21-CC9C58C07093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Womens Overall" sheetId="1" r:id="rId1"/>
    <sheet name="Womens Epee" sheetId="2" r:id="rId2"/>
    <sheet name="Womens Foil" sheetId="3" r:id="rId3"/>
    <sheet name="Womens Sabre" sheetId="4" r:id="rId4"/>
    <sheet name="Mens Overall" sheetId="5" r:id="rId5"/>
    <sheet name="Mens Epee" sheetId="7" r:id="rId6"/>
    <sheet name="Mens Foil" sheetId="6" r:id="rId7"/>
    <sheet name="Mens Sabre" sheetId="8" r:id="rId8"/>
    <sheet name="Individual Results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8" l="1"/>
  <c r="G6" i="8"/>
  <c r="H5" i="8"/>
  <c r="G5" i="8"/>
  <c r="H4" i="8"/>
  <c r="G4" i="8"/>
  <c r="H3" i="8"/>
  <c r="G3" i="8"/>
  <c r="H2" i="8"/>
  <c r="G2" i="8"/>
  <c r="H6" i="6"/>
  <c r="G6" i="6"/>
  <c r="H5" i="6"/>
  <c r="G5" i="6"/>
  <c r="H4" i="6"/>
  <c r="G4" i="6"/>
  <c r="H3" i="6"/>
  <c r="G3" i="6"/>
  <c r="H2" i="6"/>
  <c r="H6" i="7"/>
  <c r="G6" i="7"/>
  <c r="H5" i="7"/>
  <c r="G5" i="7"/>
  <c r="G4" i="7"/>
  <c r="H4" i="7"/>
  <c r="H3" i="7"/>
  <c r="G3" i="7"/>
  <c r="H2" i="7"/>
  <c r="H6" i="5"/>
  <c r="H5" i="5"/>
  <c r="H4" i="5"/>
  <c r="H3" i="5"/>
  <c r="H2" i="5"/>
  <c r="G6" i="5"/>
  <c r="G5" i="5"/>
  <c r="J8" i="1"/>
  <c r="I8" i="1"/>
  <c r="J7" i="1"/>
  <c r="I7" i="1"/>
  <c r="J6" i="1"/>
  <c r="I6" i="1"/>
  <c r="J5" i="1"/>
  <c r="I5" i="1"/>
  <c r="J4" i="1"/>
  <c r="I4" i="1"/>
  <c r="J3" i="1"/>
  <c r="J2" i="1"/>
  <c r="I2" i="1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  <c r="J8" i="3"/>
  <c r="I8" i="3"/>
  <c r="J7" i="3"/>
  <c r="I7" i="3"/>
  <c r="J6" i="3"/>
  <c r="I6" i="3"/>
  <c r="J5" i="3"/>
  <c r="I5" i="3"/>
  <c r="J4" i="3"/>
  <c r="I4" i="3"/>
  <c r="J3" i="3"/>
  <c r="I3" i="3"/>
  <c r="J2" i="3"/>
  <c r="I3" i="1"/>
  <c r="I2" i="3"/>
  <c r="G2" i="6"/>
  <c r="G2" i="7"/>
  <c r="G4" i="5"/>
  <c r="G3" i="5"/>
  <c r="G2" i="5"/>
</calcChain>
</file>

<file path=xl/sharedStrings.xml><?xml version="1.0" encoding="utf-8"?>
<sst xmlns="http://schemas.openxmlformats.org/spreadsheetml/2006/main" count="766" uniqueCount="229">
  <si>
    <t>OSU</t>
  </si>
  <si>
    <t>NU</t>
  </si>
  <si>
    <t>CSU</t>
  </si>
  <si>
    <t>DU</t>
  </si>
  <si>
    <t>LU</t>
  </si>
  <si>
    <t>WSU</t>
  </si>
  <si>
    <t>UDM</t>
  </si>
  <si>
    <t>Northwestern</t>
  </si>
  <si>
    <t>Denison</t>
  </si>
  <si>
    <t>Cleveland State</t>
  </si>
  <si>
    <t>Wayne State</t>
  </si>
  <si>
    <t>Women's Foil Individual</t>
  </si>
  <si>
    <t>Women's Epee Individual</t>
  </si>
  <si>
    <t>Women's Sabre Individual</t>
  </si>
  <si>
    <t>Place</t>
  </si>
  <si>
    <t>Name</t>
  </si>
  <si>
    <t>School</t>
  </si>
  <si>
    <t>Ohio State</t>
  </si>
  <si>
    <t>3T</t>
  </si>
  <si>
    <t>WANG Karen</t>
  </si>
  <si>
    <t>OISHI Megumi</t>
  </si>
  <si>
    <t>MANCINI Ludovica</t>
  </si>
  <si>
    <t>HALL Velma</t>
  </si>
  <si>
    <t>SERBAN Samantha M.</t>
  </si>
  <si>
    <t>BROWN Delaney</t>
  </si>
  <si>
    <t>DAMRATOSKI Anna Z.</t>
  </si>
  <si>
    <t>ISBERG Natalie</t>
  </si>
  <si>
    <t>BYARS Reagan</t>
  </si>
  <si>
    <t>SEMIKIN Julia</t>
  </si>
  <si>
    <t>MUSTO Bella</t>
  </si>
  <si>
    <t>Detroit Mercy</t>
  </si>
  <si>
    <t>LABRA Julissa</t>
  </si>
  <si>
    <t>Men's Foil Individual</t>
  </si>
  <si>
    <t>Men's Epee Individual</t>
  </si>
  <si>
    <t>Men's Sabre Individual</t>
  </si>
  <si>
    <t>GIBSON Nowell L.</t>
  </si>
  <si>
    <t>BAUER Hank E.</t>
  </si>
  <si>
    <t>RAI Avin</t>
  </si>
  <si>
    <t>BAILEY Conner</t>
  </si>
  <si>
    <t>HEIM Bryce</t>
  </si>
  <si>
    <t>ERTUN Lal</t>
  </si>
  <si>
    <t>HUNG Juliana K.</t>
  </si>
  <si>
    <t>KELLEY Sophia</t>
  </si>
  <si>
    <t>Lawrence</t>
  </si>
  <si>
    <t>NING Emma</t>
  </si>
  <si>
    <t>GALFALVY Reka</t>
  </si>
  <si>
    <t>TAREK Salma</t>
  </si>
  <si>
    <t>WADE-CURRIE Ava S.</t>
  </si>
  <si>
    <t>LIU Christina A.</t>
  </si>
  <si>
    <t>POPA Catherine</t>
  </si>
  <si>
    <t>LEWIS Sophia</t>
  </si>
  <si>
    <t>WIGGERS Arlow</t>
  </si>
  <si>
    <t>LU Amy</t>
  </si>
  <si>
    <t>YU Joyce</t>
  </si>
  <si>
    <t>REWANI Mahek</t>
  </si>
  <si>
    <t>MILLER Sophia</t>
  </si>
  <si>
    <t>SIDDIQUI Mehreen</t>
  </si>
  <si>
    <t>HUTH Mitchell</t>
  </si>
  <si>
    <t>FREEDMAN Samuel E.</t>
  </si>
  <si>
    <t>SORRENTINO Salvatore</t>
  </si>
  <si>
    <t>REECE Oliver</t>
  </si>
  <si>
    <t>LEVITAS-GOREN Eli</t>
  </si>
  <si>
    <t>GNEUHS Sam</t>
  </si>
  <si>
    <t>DINKINS Shuayb</t>
  </si>
  <si>
    <t>FELICIANO Damien</t>
  </si>
  <si>
    <t>SHAH S Ayush</t>
  </si>
  <si>
    <t>RANGEL Arturo</t>
  </si>
  <si>
    <t>MYSIOREK Nathan</t>
  </si>
  <si>
    <t>DIACOS Jordan</t>
  </si>
  <si>
    <t>CAISSE Simon B.</t>
  </si>
  <si>
    <t>RIGHTLER Samuel</t>
  </si>
  <si>
    <t>Bout Victories</t>
  </si>
  <si>
    <t xml:space="preserve">Final Standing </t>
  </si>
  <si>
    <t>Teams</t>
  </si>
  <si>
    <t>Final Standings</t>
  </si>
  <si>
    <t>Team</t>
  </si>
  <si>
    <t>Squad Win%</t>
  </si>
  <si>
    <t>Team Win%</t>
  </si>
  <si>
    <t>QUINN Anna</t>
  </si>
  <si>
    <t>BUGEJA Hannah</t>
  </si>
  <si>
    <t>MALVESTUTO Evelyn</t>
  </si>
  <si>
    <t>FAN Sally</t>
  </si>
  <si>
    <t>ANDERSON Nora</t>
  </si>
  <si>
    <t>ANDERSON Claire</t>
  </si>
  <si>
    <t>RUIZ Lusciana</t>
  </si>
  <si>
    <t>BOTELLO Natalia</t>
  </si>
  <si>
    <t>HILD Nisha</t>
  </si>
  <si>
    <t>CHEN Alex</t>
  </si>
  <si>
    <t>BAEZ Sophia</t>
  </si>
  <si>
    <t>TESTROET Aubrey</t>
  </si>
  <si>
    <t>WAY Samantha</t>
  </si>
  <si>
    <t>FAN Grace</t>
  </si>
  <si>
    <t>MION Lorenzo</t>
  </si>
  <si>
    <t>ORONOWICZ Jakub</t>
  </si>
  <si>
    <t>GATRELL Mitchell E.</t>
  </si>
  <si>
    <t>DE PAULA Vinicius</t>
  </si>
  <si>
    <t>MILLER Jonathan</t>
  </si>
  <si>
    <t>ELSAYED Mahmoud</t>
  </si>
  <si>
    <t>KROPP Jack</t>
  </si>
  <si>
    <t>GIOVAGNOLI Nolan</t>
  </si>
  <si>
    <t>SCHARDINE James</t>
  </si>
  <si>
    <t>RODRIGUEZ Alan</t>
  </si>
  <si>
    <t>GOEDDEKE Brendan</t>
  </si>
  <si>
    <t>KERKMAZ Elijah</t>
  </si>
  <si>
    <t>L3</t>
  </si>
  <si>
    <t>W8</t>
  </si>
  <si>
    <t>W6</t>
  </si>
  <si>
    <t>L4</t>
  </si>
  <si>
    <t>W9</t>
  </si>
  <si>
    <t>L1</t>
  </si>
  <si>
    <t>L2</t>
  </si>
  <si>
    <t>W5</t>
  </si>
  <si>
    <t>W7</t>
  </si>
  <si>
    <t>L0</t>
  </si>
  <si>
    <t>W4</t>
  </si>
  <si>
    <t>W15</t>
  </si>
  <si>
    <t>W23</t>
  </si>
  <si>
    <t>W18</t>
  </si>
  <si>
    <t>W20</t>
  </si>
  <si>
    <t>W22</t>
  </si>
  <si>
    <t>D5</t>
  </si>
  <si>
    <t>D7</t>
  </si>
  <si>
    <t>D4</t>
  </si>
  <si>
    <t>W26</t>
  </si>
  <si>
    <t>D1</t>
  </si>
  <si>
    <t>W24</t>
  </si>
  <si>
    <t>D3</t>
  </si>
  <si>
    <t>W19</t>
  </si>
  <si>
    <t>D8</t>
  </si>
  <si>
    <t>W21</t>
  </si>
  <si>
    <t>D6</t>
  </si>
  <si>
    <t>W14</t>
  </si>
  <si>
    <t>W17</t>
  </si>
  <si>
    <t>D10</t>
  </si>
  <si>
    <t>D9</t>
  </si>
  <si>
    <t>D2</t>
  </si>
  <si>
    <t>W25</t>
  </si>
  <si>
    <t>W16</t>
  </si>
  <si>
    <t>D11</t>
  </si>
  <si>
    <t>D12</t>
  </si>
  <si>
    <t>D13</t>
  </si>
  <si>
    <t>CHAN Daphne</t>
  </si>
  <si>
    <t>ACURERO GONZALEZ Anabella</t>
  </si>
  <si>
    <t>HO Brianna</t>
  </si>
  <si>
    <t>MORADI Raiyan N.</t>
  </si>
  <si>
    <t>OUYANG Bridgette</t>
  </si>
  <si>
    <t>DUPIN Shana</t>
  </si>
  <si>
    <t>KOSTELNY Alexis</t>
  </si>
  <si>
    <t>COJOCARI Maria</t>
  </si>
  <si>
    <t>LEVY Avery</t>
  </si>
  <si>
    <t>REIFF Mathilda</t>
  </si>
  <si>
    <t>UPTON Sydney</t>
  </si>
  <si>
    <t>TRACZ Calleigh</t>
  </si>
  <si>
    <t>LATIFI Farah</t>
  </si>
  <si>
    <t>PARK Sooyeon (Celine)</t>
  </si>
  <si>
    <t>Northwestern University</t>
  </si>
  <si>
    <t>Wayne State University</t>
  </si>
  <si>
    <t>The Ohio State University</t>
  </si>
  <si>
    <t>University of Detroit Mercy</t>
  </si>
  <si>
    <t>Denison University</t>
  </si>
  <si>
    <t>Cleveland State University</t>
  </si>
  <si>
    <t>Lawrence University</t>
  </si>
  <si>
    <t>LEE Natasha</t>
  </si>
  <si>
    <t>FARLAM Reya</t>
  </si>
  <si>
    <t>ZHOU Catherine</t>
  </si>
  <si>
    <t>CHEN Helin (Hailin)</t>
  </si>
  <si>
    <t>GUMAGAY Erika</t>
  </si>
  <si>
    <t>PRAFIL CAPACCIO Rayllen</t>
  </si>
  <si>
    <t>GIELEGHEM Klaire</t>
  </si>
  <si>
    <t>SCHULTZ Gillian</t>
  </si>
  <si>
    <t>STOMMEL-DIAZ Charly</t>
  </si>
  <si>
    <t>XIONG Angelica</t>
  </si>
  <si>
    <t>MANCELL Hope</t>
  </si>
  <si>
    <t>JEONG Yunji (Jesse)</t>
  </si>
  <si>
    <t>KLIMENKO Anna</t>
  </si>
  <si>
    <t>27T</t>
  </si>
  <si>
    <t>COWLES Trinity</t>
  </si>
  <si>
    <t>SCHIMINOVICH Sophia</t>
  </si>
  <si>
    <t>LU Elaine</t>
  </si>
  <si>
    <t>MANKOVA Varvara</t>
  </si>
  <si>
    <t>SHEARER Natalie</t>
  </si>
  <si>
    <t>12T</t>
  </si>
  <si>
    <t>14T</t>
  </si>
  <si>
    <t>SHELLEY Scarlett</t>
  </si>
  <si>
    <t>BABBITT Kayla</t>
  </si>
  <si>
    <t>BANGALORE Shriya</t>
  </si>
  <si>
    <t>LUCIDO Sophia</t>
  </si>
  <si>
    <t>MCCAWLEY Madeleine</t>
  </si>
  <si>
    <t>STYF Elizabeth</t>
  </si>
  <si>
    <t>BERRIO Carter</t>
  </si>
  <si>
    <t>PEREZ FOURCADE Cristobal</t>
  </si>
  <si>
    <t>MAROUF Eyad</t>
  </si>
  <si>
    <t>MURZYN III Clarence</t>
  </si>
  <si>
    <t>LIU Kelly</t>
  </si>
  <si>
    <t>DUMOULIN Gabriel</t>
  </si>
  <si>
    <t>FREYRE DE ANDRADE Elian R.</t>
  </si>
  <si>
    <t>HORNE Jamison</t>
  </si>
  <si>
    <t>ZAKY Obeid</t>
  </si>
  <si>
    <t>BATTISFORE Hunter</t>
  </si>
  <si>
    <t>DESAUTELS Connor</t>
  </si>
  <si>
    <t>GILLIARD Jaden</t>
  </si>
  <si>
    <t>23T</t>
  </si>
  <si>
    <t>PERRY Gwyd</t>
  </si>
  <si>
    <t>GRAY Mac</t>
  </si>
  <si>
    <t>GARCIA DE LA PUENTE Carlos</t>
  </si>
  <si>
    <t>Lawrence University Fencing</t>
  </si>
  <si>
    <t>STANGE Jakob</t>
  </si>
  <si>
    <t>BOUMEDIENNE Sami</t>
  </si>
  <si>
    <t>KING Cameron</t>
  </si>
  <si>
    <t>RIECK Brennan</t>
  </si>
  <si>
    <t>PALLADINO Ben</t>
  </si>
  <si>
    <t>RAKOTOZAFY Adrian</t>
  </si>
  <si>
    <t>PETERSEN Ephraim</t>
  </si>
  <si>
    <t>CHEMEZOV Trent</t>
  </si>
  <si>
    <t>CHENH Justin</t>
  </si>
  <si>
    <t>FIAMINGO Francisco</t>
  </si>
  <si>
    <t>NOEL Jonathan</t>
  </si>
  <si>
    <t>LEE Allison</t>
  </si>
  <si>
    <t>LI Solin</t>
  </si>
  <si>
    <t>BAGDANY Albert</t>
  </si>
  <si>
    <t>TAHOUN Mostafa</t>
  </si>
  <si>
    <t>TSAO Lukas</t>
  </si>
  <si>
    <t>GALICIA Darick</t>
  </si>
  <si>
    <t>STRUGAR Marcus</t>
  </si>
  <si>
    <t>MCISAAC Finn</t>
  </si>
  <si>
    <t>16T</t>
  </si>
  <si>
    <t>HUNTER Philip</t>
  </si>
  <si>
    <t>SELJAN Matthew</t>
  </si>
  <si>
    <t>SANTOS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</si>
</sst>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00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/>
    <xf numFmtId="0" fontId="2" fillId="0" borderId="0" xfId="0" applyFont="1"/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0" fillId="3" borderId="3" xfId="0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0" fillId="0" borderId="3" xfId="0" applyBorder="1"/>
    <xf numFmtId="0" fontId="5" fillId="0" borderId="3" xfId="0" applyFont="1" applyBorder="1"/>
    <xf numFmtId="0" fontId="0" fillId="3" borderId="3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1" xfId="0" applyFont="1" applyBorder="1"/>
    <xf numFmtId="0" fontId="6" fillId="0" borderId="1" xfId="0" applyFont="1" applyBorder="1"/>
    <xf numFmtId="0" fontId="5" fillId="2" borderId="1" xfId="0" applyFont="1" applyFill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8" fillId="0" borderId="0" xfId="0" applyFont="1"/>
    <xf numFmtId="0" fontId="8" fillId="3" borderId="3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4" fillId="0" borderId="5" xfId="0" applyFont="1" applyBorder="1"/>
    <xf numFmtId="0" fontId="4" fillId="0" borderId="4" xfId="0" applyFont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9" fontId="5" fillId="0" borderId="3" xfId="1" applyFont="1" applyBorder="1"/>
    <xf numFmtId="9" fontId="7" fillId="0" borderId="3" xfId="1" applyFont="1" applyBorder="1"/>
    <xf numFmtId="9" fontId="5" fillId="0" borderId="2" xfId="1" applyFont="1" applyBorder="1"/>
    <xf numFmtId="9" fontId="7" fillId="0" borderId="2" xfId="1" applyFont="1" applyBorder="1"/>
    <xf numFmtId="9" fontId="5" fillId="0" borderId="1" xfId="1" applyFont="1" applyBorder="1"/>
    <xf numFmtId="9" fontId="7" fillId="0" borderId="1" xfId="1" applyFont="1" applyBorder="1"/>
    <xf numFmtId="0" fontId="8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8" fillId="6" borderId="9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9" fontId="5" fillId="0" borderId="11" xfId="1" applyFont="1" applyBorder="1"/>
    <xf numFmtId="9" fontId="7" fillId="0" borderId="11" xfId="1" applyFont="1" applyBorder="1"/>
    <xf numFmtId="0" fontId="9" fillId="0" borderId="12" xfId="0" applyFont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0" fillId="0" borderId="4" xfId="0" applyBorder="1"/>
    <xf numFmtId="0" fontId="5" fillId="0" borderId="4" xfId="0" applyFont="1" applyBorder="1"/>
    <xf numFmtId="0" fontId="0" fillId="0" borderId="13" xfId="0" applyBorder="1"/>
    <xf numFmtId="0" fontId="5" fillId="0" borderId="0" xfId="0" applyFont="1"/>
    <xf numFmtId="0" fontId="5" fillId="0" borderId="13" xfId="0" applyFont="1" applyBorder="1"/>
    <xf numFmtId="0" fontId="4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9"/>
  <sheetViews>
    <sheetView tabSelected="1" topLeftCell="I1" workbookViewId="0">
      <selection activeCell="M8" sqref="M8"/>
    </sheetView>
  </sheetViews>
  <sheetFormatPr baseColWidth="10" defaultColWidth="12.6640625" defaultRowHeight="15.75" customHeight="1" x14ac:dyDescent="0.15"/>
  <cols>
    <col min="1" max="1" width="5.5" bestFit="1" customWidth="1"/>
    <col min="2" max="2" width="5.83203125" bestFit="1" customWidth="1"/>
    <col min="3" max="8" width="6.6640625" bestFit="1" customWidth="1"/>
    <col min="9" max="9" width="11.5" bestFit="1" customWidth="1"/>
    <col min="10" max="10" width="13.5" bestFit="1" customWidth="1"/>
    <col min="11" max="11" width="5.1640625" customWidth="1"/>
    <col min="12" max="12" width="14.5" bestFit="1" customWidth="1"/>
    <col min="13" max="13" width="13.5" bestFit="1" customWidth="1"/>
  </cols>
  <sheetData>
    <row r="1" spans="1:13" ht="13" x14ac:dyDescent="0.15">
      <c r="A1" s="17"/>
      <c r="B1" s="17" t="s">
        <v>0</v>
      </c>
      <c r="C1" s="17" t="s">
        <v>6</v>
      </c>
      <c r="D1" s="17" t="s">
        <v>3</v>
      </c>
      <c r="E1" s="17" t="s">
        <v>5</v>
      </c>
      <c r="F1" s="17" t="s">
        <v>4</v>
      </c>
      <c r="G1" s="17" t="s">
        <v>2</v>
      </c>
      <c r="H1" s="18" t="s">
        <v>1</v>
      </c>
      <c r="I1" s="17" t="s">
        <v>77</v>
      </c>
      <c r="J1" s="3" t="s">
        <v>71</v>
      </c>
      <c r="L1" s="3" t="s">
        <v>74</v>
      </c>
      <c r="M1" s="3" t="s">
        <v>75</v>
      </c>
    </row>
    <row r="2" spans="1:13" ht="13" x14ac:dyDescent="0.15">
      <c r="A2" s="17" t="s">
        <v>0</v>
      </c>
      <c r="B2" s="19"/>
      <c r="C2" s="20" t="s">
        <v>116</v>
      </c>
      <c r="D2" s="20" t="s">
        <v>116</v>
      </c>
      <c r="E2" s="20" t="s">
        <v>127</v>
      </c>
      <c r="F2" s="20" t="s">
        <v>129</v>
      </c>
      <c r="G2" s="20" t="s">
        <v>125</v>
      </c>
      <c r="H2" s="21" t="s">
        <v>133</v>
      </c>
      <c r="I2" s="34">
        <f>5/6</f>
        <v>0.83333333333333337</v>
      </c>
      <c r="J2" s="25">
        <f>23+23+19+21+24+10</f>
        <v>120</v>
      </c>
      <c r="L2" s="5">
        <v>1</v>
      </c>
      <c r="M2" s="27" t="s">
        <v>7</v>
      </c>
    </row>
    <row r="3" spans="1:13" ht="13" x14ac:dyDescent="0.15">
      <c r="A3" s="17" t="s">
        <v>6</v>
      </c>
      <c r="B3" s="20" t="s">
        <v>122</v>
      </c>
      <c r="C3" s="19"/>
      <c r="D3" s="20" t="s">
        <v>122</v>
      </c>
      <c r="E3" s="20" t="s">
        <v>128</v>
      </c>
      <c r="F3" s="20" t="s">
        <v>133</v>
      </c>
      <c r="G3" s="20" t="s">
        <v>134</v>
      </c>
      <c r="H3" s="21" t="s">
        <v>124</v>
      </c>
      <c r="I3" s="34">
        <f>0/6</f>
        <v>0</v>
      </c>
      <c r="J3" s="25">
        <f>4+4+8+10+9+1</f>
        <v>36</v>
      </c>
      <c r="L3" s="7">
        <v>2</v>
      </c>
      <c r="M3" s="28" t="s">
        <v>17</v>
      </c>
    </row>
    <row r="4" spans="1:13" ht="13" x14ac:dyDescent="0.15">
      <c r="A4" s="17" t="s">
        <v>3</v>
      </c>
      <c r="B4" s="20" t="s">
        <v>122</v>
      </c>
      <c r="C4" s="20" t="s">
        <v>116</v>
      </c>
      <c r="D4" s="19"/>
      <c r="E4" s="20" t="s">
        <v>137</v>
      </c>
      <c r="F4" s="20" t="s">
        <v>118</v>
      </c>
      <c r="G4" s="20" t="s">
        <v>117</v>
      </c>
      <c r="H4" s="21" t="s">
        <v>135</v>
      </c>
      <c r="I4" s="34">
        <f>4/6</f>
        <v>0.66666666666666663</v>
      </c>
      <c r="J4" s="25">
        <f>4+23+16+20+18+2</f>
        <v>83</v>
      </c>
      <c r="L4" s="9">
        <v>3</v>
      </c>
      <c r="M4" s="31" t="s">
        <v>8</v>
      </c>
    </row>
    <row r="5" spans="1:13" ht="13" x14ac:dyDescent="0.15">
      <c r="A5" s="17" t="s">
        <v>5</v>
      </c>
      <c r="B5" s="20" t="s">
        <v>128</v>
      </c>
      <c r="C5" s="20" t="s">
        <v>127</v>
      </c>
      <c r="D5" s="20" t="s">
        <v>138</v>
      </c>
      <c r="E5" s="19"/>
      <c r="F5" s="20" t="s">
        <v>115</v>
      </c>
      <c r="G5" s="20" t="s">
        <v>132</v>
      </c>
      <c r="H5" s="21" t="s">
        <v>128</v>
      </c>
      <c r="I5" s="34">
        <f>3/6</f>
        <v>0.5</v>
      </c>
      <c r="J5" s="25">
        <f>8+19+11+15+17+8</f>
        <v>78</v>
      </c>
      <c r="L5" s="22">
        <v>4</v>
      </c>
      <c r="M5" s="23" t="s">
        <v>10</v>
      </c>
    </row>
    <row r="6" spans="1:13" ht="13" x14ac:dyDescent="0.15">
      <c r="A6" s="17" t="s">
        <v>4</v>
      </c>
      <c r="B6" s="20" t="s">
        <v>130</v>
      </c>
      <c r="C6" s="20" t="s">
        <v>132</v>
      </c>
      <c r="D6" s="20" t="s">
        <v>121</v>
      </c>
      <c r="E6" s="20" t="s">
        <v>139</v>
      </c>
      <c r="F6" s="19"/>
      <c r="G6" s="20" t="s">
        <v>132</v>
      </c>
      <c r="H6" s="21" t="s">
        <v>124</v>
      </c>
      <c r="I6" s="34">
        <f>2/6</f>
        <v>0.33333333333333331</v>
      </c>
      <c r="J6" s="25">
        <f>6+17+7+12+17+1</f>
        <v>60</v>
      </c>
      <c r="L6" s="22">
        <v>5</v>
      </c>
      <c r="M6" s="23" t="s">
        <v>43</v>
      </c>
    </row>
    <row r="7" spans="1:13" ht="13" x14ac:dyDescent="0.15">
      <c r="A7" s="17" t="s">
        <v>2</v>
      </c>
      <c r="B7" s="20" t="s">
        <v>126</v>
      </c>
      <c r="C7" s="20" t="s">
        <v>115</v>
      </c>
      <c r="D7" s="20" t="s">
        <v>134</v>
      </c>
      <c r="E7" s="20" t="s">
        <v>134</v>
      </c>
      <c r="F7" s="20" t="s">
        <v>133</v>
      </c>
      <c r="G7" s="19"/>
      <c r="H7" s="21" t="s">
        <v>126</v>
      </c>
      <c r="I7" s="34">
        <f>1/6</f>
        <v>0.16666666666666666</v>
      </c>
      <c r="J7" s="25">
        <f>3+15+9+9+10+3</f>
        <v>49</v>
      </c>
      <c r="L7" s="22">
        <v>6</v>
      </c>
      <c r="M7" s="23" t="s">
        <v>9</v>
      </c>
    </row>
    <row r="8" spans="1:13" ht="13" x14ac:dyDescent="0.15">
      <c r="A8" s="18" t="s">
        <v>1</v>
      </c>
      <c r="B8" s="21" t="s">
        <v>132</v>
      </c>
      <c r="C8" s="21" t="s">
        <v>123</v>
      </c>
      <c r="D8" s="21" t="s">
        <v>136</v>
      </c>
      <c r="E8" s="21" t="s">
        <v>127</v>
      </c>
      <c r="F8" s="21" t="s">
        <v>123</v>
      </c>
      <c r="G8" s="21" t="s">
        <v>125</v>
      </c>
      <c r="H8" s="19"/>
      <c r="I8" s="35">
        <f>6/6</f>
        <v>1</v>
      </c>
      <c r="J8" s="25">
        <f>17+26+25+19+26+24</f>
        <v>137</v>
      </c>
      <c r="L8" s="22">
        <v>7</v>
      </c>
      <c r="M8" s="23" t="s">
        <v>30</v>
      </c>
    </row>
    <row r="9" spans="1:13" ht="15.75" customHeight="1" x14ac:dyDescent="0.15">
      <c r="A9" s="26"/>
      <c r="B9" s="26"/>
      <c r="C9" s="26"/>
      <c r="D9" s="26"/>
      <c r="E9" s="26"/>
      <c r="F9" s="26"/>
      <c r="G9" s="26"/>
      <c r="H9" s="26"/>
      <c r="I9" s="26"/>
      <c r="J9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8"/>
  <sheetViews>
    <sheetView topLeftCell="C1" workbookViewId="0">
      <selection activeCell="M8" sqref="M8"/>
    </sheetView>
  </sheetViews>
  <sheetFormatPr baseColWidth="10" defaultColWidth="12.6640625" defaultRowHeight="15.75" customHeight="1" x14ac:dyDescent="0.15"/>
  <cols>
    <col min="1" max="1" width="5.5" bestFit="1" customWidth="1"/>
    <col min="2" max="2" width="5" bestFit="1" customWidth="1"/>
    <col min="3" max="8" width="5.6640625" bestFit="1" customWidth="1"/>
    <col min="9" max="9" width="12.33203125" bestFit="1" customWidth="1"/>
    <col min="10" max="10" width="13.5" bestFit="1" customWidth="1"/>
    <col min="11" max="11" width="4.1640625" customWidth="1"/>
    <col min="12" max="12" width="14.5" bestFit="1" customWidth="1"/>
    <col min="13" max="13" width="13.5" bestFit="1" customWidth="1"/>
  </cols>
  <sheetData>
    <row r="1" spans="1:13" ht="15" thickBot="1" x14ac:dyDescent="0.2">
      <c r="A1" s="38"/>
      <c r="B1" s="39" t="s">
        <v>0</v>
      </c>
      <c r="C1" s="39" t="s">
        <v>1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29" t="s">
        <v>76</v>
      </c>
      <c r="J1" s="30" t="s">
        <v>71</v>
      </c>
      <c r="L1" s="3" t="s">
        <v>74</v>
      </c>
      <c r="M1" s="3" t="s">
        <v>75</v>
      </c>
    </row>
    <row r="2" spans="1:13" ht="15" thickBot="1" x14ac:dyDescent="0.2">
      <c r="A2" s="40" t="s">
        <v>0</v>
      </c>
      <c r="B2" s="41"/>
      <c r="C2" s="42" t="s">
        <v>104</v>
      </c>
      <c r="D2" s="42" t="s">
        <v>112</v>
      </c>
      <c r="E2" s="42" t="s">
        <v>106</v>
      </c>
      <c r="F2" s="42" t="s">
        <v>112</v>
      </c>
      <c r="G2" s="42" t="s">
        <v>106</v>
      </c>
      <c r="H2" s="42" t="s">
        <v>105</v>
      </c>
      <c r="I2" s="32">
        <f>5/6</f>
        <v>0.83333333333333337</v>
      </c>
      <c r="J2" s="25">
        <f>3+7+6+7+6+8</f>
        <v>37</v>
      </c>
      <c r="L2" s="5">
        <v>1</v>
      </c>
      <c r="M2" s="27" t="s">
        <v>7</v>
      </c>
    </row>
    <row r="3" spans="1:13" ht="15" thickBot="1" x14ac:dyDescent="0.2">
      <c r="A3" s="40" t="s">
        <v>1</v>
      </c>
      <c r="B3" s="42" t="s">
        <v>106</v>
      </c>
      <c r="C3" s="41"/>
      <c r="D3" s="42" t="s">
        <v>112</v>
      </c>
      <c r="E3" s="42" t="s">
        <v>105</v>
      </c>
      <c r="F3" s="42" t="s">
        <v>105</v>
      </c>
      <c r="G3" s="42" t="s">
        <v>107</v>
      </c>
      <c r="H3" s="42" t="s">
        <v>105</v>
      </c>
      <c r="I3" s="32">
        <f>5/6</f>
        <v>0.83333333333333337</v>
      </c>
      <c r="J3" s="25">
        <f>6+7+8+8+4+8</f>
        <v>41</v>
      </c>
      <c r="L3" s="7">
        <v>2</v>
      </c>
      <c r="M3" s="28" t="s">
        <v>17</v>
      </c>
    </row>
    <row r="4" spans="1:13" ht="15" thickBot="1" x14ac:dyDescent="0.2">
      <c r="A4" s="40" t="s">
        <v>2</v>
      </c>
      <c r="B4" s="42" t="s">
        <v>110</v>
      </c>
      <c r="C4" s="42" t="s">
        <v>110</v>
      </c>
      <c r="D4" s="41"/>
      <c r="E4" s="42" t="s">
        <v>111</v>
      </c>
      <c r="F4" s="42" t="s">
        <v>104</v>
      </c>
      <c r="G4" s="42" t="s">
        <v>107</v>
      </c>
      <c r="H4" s="42" t="s">
        <v>106</v>
      </c>
      <c r="I4" s="32">
        <f>2/6</f>
        <v>0.33333333333333331</v>
      </c>
      <c r="J4" s="25">
        <f>2+2+5+3+4+6</f>
        <v>22</v>
      </c>
      <c r="L4" s="9">
        <v>3</v>
      </c>
      <c r="M4" s="31" t="s">
        <v>10</v>
      </c>
    </row>
    <row r="5" spans="1:13" ht="15" thickBot="1" x14ac:dyDescent="0.2">
      <c r="A5" s="40" t="s">
        <v>3</v>
      </c>
      <c r="B5" s="42" t="s">
        <v>104</v>
      </c>
      <c r="C5" s="42" t="s">
        <v>109</v>
      </c>
      <c r="D5" s="42" t="s">
        <v>107</v>
      </c>
      <c r="E5" s="41"/>
      <c r="F5" s="42" t="s">
        <v>111</v>
      </c>
      <c r="G5" s="42" t="s">
        <v>107</v>
      </c>
      <c r="H5" s="42" t="s">
        <v>108</v>
      </c>
      <c r="I5" s="32">
        <f>2/6</f>
        <v>0.33333333333333331</v>
      </c>
      <c r="J5" s="25">
        <f>3+1+4+5+4+9</f>
        <v>26</v>
      </c>
      <c r="L5" s="22">
        <v>4</v>
      </c>
      <c r="M5" s="23" t="s">
        <v>43</v>
      </c>
    </row>
    <row r="6" spans="1:13" ht="15" thickBot="1" x14ac:dyDescent="0.2">
      <c r="A6" s="40" t="s">
        <v>4</v>
      </c>
      <c r="B6" s="42" t="s">
        <v>110</v>
      </c>
      <c r="C6" s="42" t="s">
        <v>109</v>
      </c>
      <c r="D6" s="42" t="s">
        <v>106</v>
      </c>
      <c r="E6" s="42" t="s">
        <v>106</v>
      </c>
      <c r="F6" s="41"/>
      <c r="G6" s="42" t="s">
        <v>107</v>
      </c>
      <c r="H6" s="42" t="s">
        <v>105</v>
      </c>
      <c r="I6" s="32">
        <f>3/6</f>
        <v>0.5</v>
      </c>
      <c r="J6" s="25">
        <f>2+1+6+6+4+8</f>
        <v>27</v>
      </c>
      <c r="L6" s="22">
        <v>5</v>
      </c>
      <c r="M6" s="23" t="s">
        <v>8</v>
      </c>
    </row>
    <row r="7" spans="1:13" ht="15" thickBot="1" x14ac:dyDescent="0.2">
      <c r="A7" s="40" t="s">
        <v>5</v>
      </c>
      <c r="B7" s="42" t="s">
        <v>104</v>
      </c>
      <c r="C7" s="42" t="s">
        <v>111</v>
      </c>
      <c r="D7" s="42" t="s">
        <v>114</v>
      </c>
      <c r="E7" s="42" t="s">
        <v>111</v>
      </c>
      <c r="F7" s="42" t="s">
        <v>111</v>
      </c>
      <c r="G7" s="41"/>
      <c r="H7" s="42" t="s">
        <v>105</v>
      </c>
      <c r="I7" s="32">
        <f>5/6</f>
        <v>0.83333333333333337</v>
      </c>
      <c r="J7" s="25">
        <f>3+5+4+5+5+8</f>
        <v>30</v>
      </c>
      <c r="L7" s="24">
        <v>6</v>
      </c>
      <c r="M7" s="23" t="s">
        <v>9</v>
      </c>
    </row>
    <row r="8" spans="1:13" ht="15" thickBot="1" x14ac:dyDescent="0.2">
      <c r="A8" s="40" t="s">
        <v>6</v>
      </c>
      <c r="B8" s="42" t="s">
        <v>109</v>
      </c>
      <c r="C8" s="42" t="s">
        <v>109</v>
      </c>
      <c r="D8" s="42" t="s">
        <v>109</v>
      </c>
      <c r="E8" s="42" t="s">
        <v>113</v>
      </c>
      <c r="F8" s="42" t="s">
        <v>109</v>
      </c>
      <c r="G8" s="42" t="s">
        <v>109</v>
      </c>
      <c r="H8" s="41"/>
      <c r="I8" s="33">
        <f>0/6</f>
        <v>0</v>
      </c>
      <c r="J8" s="25">
        <f>1+1+1+1+1</f>
        <v>5</v>
      </c>
      <c r="L8" s="24">
        <v>7</v>
      </c>
      <c r="M8" s="23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8"/>
  <sheetViews>
    <sheetView topLeftCell="B1" workbookViewId="0">
      <selection activeCell="M8" sqref="M8"/>
    </sheetView>
  </sheetViews>
  <sheetFormatPr baseColWidth="10" defaultColWidth="12.6640625" defaultRowHeight="15.75" customHeight="1" x14ac:dyDescent="0.15"/>
  <cols>
    <col min="1" max="1" width="5.5" bestFit="1" customWidth="1"/>
    <col min="2" max="7" width="5.6640625" bestFit="1" customWidth="1"/>
    <col min="8" max="8" width="5.5" customWidth="1"/>
    <col min="9" max="9" width="12.33203125" bestFit="1" customWidth="1"/>
    <col min="10" max="10" width="13.5" bestFit="1" customWidth="1"/>
    <col min="11" max="11" width="3.5" customWidth="1"/>
    <col min="12" max="12" width="14.5" bestFit="1" customWidth="1"/>
    <col min="13" max="13" width="13.5" bestFit="1" customWidth="1"/>
  </cols>
  <sheetData>
    <row r="1" spans="1:13" ht="15" thickBot="1" x14ac:dyDescent="0.2">
      <c r="A1" s="38"/>
      <c r="B1" s="39" t="s">
        <v>0</v>
      </c>
      <c r="C1" s="39" t="s">
        <v>1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29" t="s">
        <v>76</v>
      </c>
      <c r="J1" s="30" t="s">
        <v>71</v>
      </c>
      <c r="L1" s="3" t="s">
        <v>74</v>
      </c>
      <c r="M1" s="3" t="s">
        <v>75</v>
      </c>
    </row>
    <row r="2" spans="1:13" ht="15" thickBot="1" x14ac:dyDescent="0.2">
      <c r="A2" s="40" t="s">
        <v>0</v>
      </c>
      <c r="B2" s="41"/>
      <c r="C2" s="42" t="s">
        <v>104</v>
      </c>
      <c r="D2" s="42" t="s">
        <v>105</v>
      </c>
      <c r="E2" s="42" t="s">
        <v>105</v>
      </c>
      <c r="F2" s="42" t="s">
        <v>106</v>
      </c>
      <c r="G2" s="42" t="s">
        <v>107</v>
      </c>
      <c r="H2" s="42" t="s">
        <v>105</v>
      </c>
      <c r="I2" s="32">
        <f>4/6</f>
        <v>0.66666666666666663</v>
      </c>
      <c r="J2" s="25">
        <f>3+8+8+6+4+8</f>
        <v>37</v>
      </c>
      <c r="L2" s="5">
        <v>1</v>
      </c>
      <c r="M2" s="27" t="s">
        <v>7</v>
      </c>
    </row>
    <row r="3" spans="1:13" ht="15" thickBot="1" x14ac:dyDescent="0.2">
      <c r="A3" s="40" t="s">
        <v>1</v>
      </c>
      <c r="B3" s="42" t="s">
        <v>106</v>
      </c>
      <c r="C3" s="41"/>
      <c r="D3" s="42" t="s">
        <v>105</v>
      </c>
      <c r="E3" s="42" t="s">
        <v>105</v>
      </c>
      <c r="F3" s="42" t="s">
        <v>108</v>
      </c>
      <c r="G3" s="42" t="s">
        <v>106</v>
      </c>
      <c r="H3" s="42" t="s">
        <v>108</v>
      </c>
      <c r="I3" s="32">
        <f>6/6</f>
        <v>1</v>
      </c>
      <c r="J3" s="25">
        <f>6+8+8+9+6+9</f>
        <v>46</v>
      </c>
      <c r="L3" s="7">
        <v>2</v>
      </c>
      <c r="M3" s="28" t="s">
        <v>10</v>
      </c>
    </row>
    <row r="4" spans="1:13" ht="15" thickBot="1" x14ac:dyDescent="0.2">
      <c r="A4" s="40" t="s">
        <v>2</v>
      </c>
      <c r="B4" s="42" t="s">
        <v>109</v>
      </c>
      <c r="C4" s="42" t="s">
        <v>109</v>
      </c>
      <c r="D4" s="41"/>
      <c r="E4" s="42" t="s">
        <v>110</v>
      </c>
      <c r="F4" s="42" t="s">
        <v>104</v>
      </c>
      <c r="G4" s="42" t="s">
        <v>110</v>
      </c>
      <c r="H4" s="42" t="s">
        <v>111</v>
      </c>
      <c r="I4" s="32">
        <f>1/6</f>
        <v>0.16666666666666666</v>
      </c>
      <c r="J4" s="25">
        <f>1+1+2+3+2+5</f>
        <v>14</v>
      </c>
      <c r="L4" s="9">
        <v>3</v>
      </c>
      <c r="M4" s="31" t="s">
        <v>17</v>
      </c>
    </row>
    <row r="5" spans="1:13" ht="15" thickBot="1" x14ac:dyDescent="0.2">
      <c r="A5" s="40" t="s">
        <v>3</v>
      </c>
      <c r="B5" s="42" t="s">
        <v>109</v>
      </c>
      <c r="C5" s="42" t="s">
        <v>109</v>
      </c>
      <c r="D5" s="42" t="s">
        <v>112</v>
      </c>
      <c r="E5" s="41"/>
      <c r="F5" s="42" t="s">
        <v>105</v>
      </c>
      <c r="G5" s="42" t="s">
        <v>104</v>
      </c>
      <c r="H5" s="42" t="s">
        <v>112</v>
      </c>
      <c r="I5" s="32">
        <f>3/6</f>
        <v>0.5</v>
      </c>
      <c r="J5" s="25">
        <f>1+1+7+8+3+7</f>
        <v>27</v>
      </c>
      <c r="L5" s="24">
        <v>4</v>
      </c>
      <c r="M5" s="23" t="s">
        <v>8</v>
      </c>
    </row>
    <row r="6" spans="1:13" ht="15" thickBot="1" x14ac:dyDescent="0.2">
      <c r="A6" s="40" t="s">
        <v>4</v>
      </c>
      <c r="B6" s="42" t="s">
        <v>104</v>
      </c>
      <c r="C6" s="42" t="s">
        <v>113</v>
      </c>
      <c r="D6" s="42" t="s">
        <v>106</v>
      </c>
      <c r="E6" s="42" t="s">
        <v>109</v>
      </c>
      <c r="F6" s="41"/>
      <c r="G6" s="42" t="s">
        <v>104</v>
      </c>
      <c r="H6" s="42" t="s">
        <v>111</v>
      </c>
      <c r="I6" s="32">
        <f>2/6</f>
        <v>0.33333333333333331</v>
      </c>
      <c r="J6" s="25">
        <f>3+0+6+1+3+5</f>
        <v>18</v>
      </c>
      <c r="L6" s="24">
        <v>5</v>
      </c>
      <c r="M6" s="23" t="s">
        <v>43</v>
      </c>
    </row>
    <row r="7" spans="1:13" ht="15" thickBot="1" x14ac:dyDescent="0.2">
      <c r="A7" s="40" t="s">
        <v>5</v>
      </c>
      <c r="B7" s="42" t="s">
        <v>111</v>
      </c>
      <c r="C7" s="42" t="s">
        <v>104</v>
      </c>
      <c r="D7" s="42" t="s">
        <v>112</v>
      </c>
      <c r="E7" s="42" t="s">
        <v>106</v>
      </c>
      <c r="F7" s="42" t="s">
        <v>106</v>
      </c>
      <c r="G7" s="41"/>
      <c r="H7" s="42" t="s">
        <v>106</v>
      </c>
      <c r="I7" s="32">
        <f>5/6</f>
        <v>0.83333333333333337</v>
      </c>
      <c r="J7" s="25">
        <f>5+3+7+6+6+6</f>
        <v>33</v>
      </c>
      <c r="L7" s="22">
        <v>6</v>
      </c>
      <c r="M7" s="23" t="s">
        <v>9</v>
      </c>
    </row>
    <row r="8" spans="1:13" ht="15" thickBot="1" x14ac:dyDescent="0.2">
      <c r="A8" s="40" t="s">
        <v>6</v>
      </c>
      <c r="B8" s="42" t="s">
        <v>109</v>
      </c>
      <c r="C8" s="42" t="s">
        <v>113</v>
      </c>
      <c r="D8" s="42" t="s">
        <v>104</v>
      </c>
      <c r="E8" s="42" t="s">
        <v>110</v>
      </c>
      <c r="F8" s="42" t="s">
        <v>107</v>
      </c>
      <c r="G8" s="42" t="s">
        <v>104</v>
      </c>
      <c r="H8" s="41"/>
      <c r="I8" s="33">
        <f>0/6</f>
        <v>0</v>
      </c>
      <c r="J8" s="25">
        <f>1+0+3+2+4+3</f>
        <v>13</v>
      </c>
      <c r="L8" s="22">
        <v>7</v>
      </c>
      <c r="M8" s="23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8"/>
  <sheetViews>
    <sheetView topLeftCell="E1" workbookViewId="0">
      <selection activeCell="M9" sqref="M9"/>
    </sheetView>
  </sheetViews>
  <sheetFormatPr baseColWidth="10" defaultColWidth="12.6640625" defaultRowHeight="15.75" customHeight="1" x14ac:dyDescent="0.15"/>
  <cols>
    <col min="1" max="1" width="5.5" bestFit="1" customWidth="1"/>
    <col min="2" max="7" width="5.6640625" bestFit="1" customWidth="1"/>
    <col min="8" max="8" width="5.83203125" customWidth="1"/>
    <col min="9" max="9" width="12.33203125" bestFit="1" customWidth="1"/>
    <col min="10" max="10" width="13.5" bestFit="1" customWidth="1"/>
    <col min="11" max="11" width="4.6640625" customWidth="1"/>
    <col min="12" max="12" width="14.5" bestFit="1" customWidth="1"/>
    <col min="13" max="13" width="13.5" bestFit="1" customWidth="1"/>
  </cols>
  <sheetData>
    <row r="1" spans="1:13" ht="15" thickBot="1" x14ac:dyDescent="0.2">
      <c r="A1" s="38"/>
      <c r="B1" s="39" t="s">
        <v>0</v>
      </c>
      <c r="C1" s="39" t="s">
        <v>1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29" t="s">
        <v>76</v>
      </c>
      <c r="J1" s="30" t="s">
        <v>71</v>
      </c>
      <c r="L1" s="3" t="s">
        <v>74</v>
      </c>
      <c r="M1" s="3" t="s">
        <v>75</v>
      </c>
    </row>
    <row r="2" spans="1:13" ht="15" thickBot="1" x14ac:dyDescent="0.2">
      <c r="A2" s="40" t="s">
        <v>0</v>
      </c>
      <c r="B2" s="41"/>
      <c r="C2" s="42" t="s">
        <v>107</v>
      </c>
      <c r="D2" s="42" t="s">
        <v>108</v>
      </c>
      <c r="E2" s="42" t="s">
        <v>108</v>
      </c>
      <c r="F2" s="42" t="s">
        <v>105</v>
      </c>
      <c r="G2" s="42" t="s">
        <v>108</v>
      </c>
      <c r="H2" s="42" t="s">
        <v>110</v>
      </c>
      <c r="I2" s="32">
        <f>5/6</f>
        <v>0.83333333333333337</v>
      </c>
      <c r="J2" s="25">
        <f>4+9+9+8+9+2</f>
        <v>41</v>
      </c>
      <c r="L2" s="5">
        <v>1</v>
      </c>
      <c r="M2" s="27" t="s">
        <v>7</v>
      </c>
    </row>
    <row r="3" spans="1:13" ht="15" thickBot="1" x14ac:dyDescent="0.2">
      <c r="A3" s="40" t="s">
        <v>1</v>
      </c>
      <c r="B3" s="42" t="s">
        <v>106</v>
      </c>
      <c r="C3" s="41"/>
      <c r="D3" s="42" t="s">
        <v>108</v>
      </c>
      <c r="E3" s="42" t="s">
        <v>108</v>
      </c>
      <c r="F3" s="42" t="s">
        <v>108</v>
      </c>
      <c r="G3" s="42" t="s">
        <v>108</v>
      </c>
      <c r="H3" s="42" t="s">
        <v>108</v>
      </c>
      <c r="I3" s="32">
        <f>6/6</f>
        <v>1</v>
      </c>
      <c r="J3" s="25">
        <f>6+9+9+9+9+9</f>
        <v>51</v>
      </c>
      <c r="L3" s="7">
        <v>2</v>
      </c>
      <c r="M3" s="28" t="s">
        <v>17</v>
      </c>
    </row>
    <row r="4" spans="1:13" ht="15" thickBot="1" x14ac:dyDescent="0.2">
      <c r="A4" s="40" t="s">
        <v>2</v>
      </c>
      <c r="B4" s="42" t="s">
        <v>113</v>
      </c>
      <c r="C4" s="42" t="s">
        <v>113</v>
      </c>
      <c r="D4" s="41"/>
      <c r="E4" s="42" t="s">
        <v>110</v>
      </c>
      <c r="F4" s="42" t="s">
        <v>107</v>
      </c>
      <c r="G4" s="42" t="s">
        <v>104</v>
      </c>
      <c r="H4" s="42" t="s">
        <v>107</v>
      </c>
      <c r="I4" s="32">
        <f>0/6</f>
        <v>0</v>
      </c>
      <c r="J4" s="25">
        <f>0+0+2+4+3+4</f>
        <v>13</v>
      </c>
      <c r="L4" s="9">
        <v>3</v>
      </c>
      <c r="M4" s="31" t="s">
        <v>8</v>
      </c>
    </row>
    <row r="5" spans="1:13" ht="15" thickBot="1" x14ac:dyDescent="0.2">
      <c r="A5" s="40" t="s">
        <v>3</v>
      </c>
      <c r="B5" s="42" t="s">
        <v>113</v>
      </c>
      <c r="C5" s="42" t="s">
        <v>113</v>
      </c>
      <c r="D5" s="42" t="s">
        <v>112</v>
      </c>
      <c r="E5" s="41"/>
      <c r="F5" s="42" t="s">
        <v>112</v>
      </c>
      <c r="G5" s="42" t="s">
        <v>108</v>
      </c>
      <c r="H5" s="42" t="s">
        <v>112</v>
      </c>
      <c r="I5" s="32">
        <f>4/6</f>
        <v>0.66666666666666663</v>
      </c>
      <c r="J5" s="25">
        <f>0+0+7+7+9+7</f>
        <v>30</v>
      </c>
      <c r="L5" s="22">
        <v>4</v>
      </c>
      <c r="M5" s="23" t="s">
        <v>43</v>
      </c>
    </row>
    <row r="6" spans="1:13" ht="15" thickBot="1" x14ac:dyDescent="0.2">
      <c r="A6" s="40" t="s">
        <v>4</v>
      </c>
      <c r="B6" s="42" t="s">
        <v>109</v>
      </c>
      <c r="C6" s="42" t="s">
        <v>113</v>
      </c>
      <c r="D6" s="42" t="s">
        <v>111</v>
      </c>
      <c r="E6" s="42" t="s">
        <v>110</v>
      </c>
      <c r="F6" s="41"/>
      <c r="G6" s="42" t="s">
        <v>111</v>
      </c>
      <c r="H6" s="42" t="s">
        <v>111</v>
      </c>
      <c r="I6" s="32">
        <f>3/6</f>
        <v>0.5</v>
      </c>
      <c r="J6" s="25">
        <f>1+0+5+2+5+5</f>
        <v>18</v>
      </c>
      <c r="L6" s="24">
        <v>5</v>
      </c>
      <c r="M6" s="23" t="s">
        <v>30</v>
      </c>
    </row>
    <row r="7" spans="1:13" ht="15" thickBot="1" x14ac:dyDescent="0.2">
      <c r="A7" s="40" t="s">
        <v>5</v>
      </c>
      <c r="B7" s="42" t="s">
        <v>113</v>
      </c>
      <c r="C7" s="42" t="s">
        <v>113</v>
      </c>
      <c r="D7" s="42" t="s">
        <v>106</v>
      </c>
      <c r="E7" s="42" t="s">
        <v>113</v>
      </c>
      <c r="F7" s="42" t="s">
        <v>107</v>
      </c>
      <c r="G7" s="41"/>
      <c r="H7" s="42" t="s">
        <v>111</v>
      </c>
      <c r="I7" s="32">
        <f>2/6</f>
        <v>0.33333333333333331</v>
      </c>
      <c r="J7" s="25">
        <f>0+0+6+0+4+5</f>
        <v>15</v>
      </c>
      <c r="L7" s="24">
        <v>6</v>
      </c>
      <c r="M7" s="23" t="s">
        <v>10</v>
      </c>
    </row>
    <row r="8" spans="1:13" ht="15" thickBot="1" x14ac:dyDescent="0.2">
      <c r="A8" s="40" t="s">
        <v>6</v>
      </c>
      <c r="B8" s="42" t="s">
        <v>112</v>
      </c>
      <c r="C8" s="42" t="s">
        <v>113</v>
      </c>
      <c r="D8" s="42" t="s">
        <v>111</v>
      </c>
      <c r="E8" s="42" t="s">
        <v>110</v>
      </c>
      <c r="F8" s="42" t="s">
        <v>107</v>
      </c>
      <c r="G8" s="42" t="s">
        <v>107</v>
      </c>
      <c r="H8" s="41"/>
      <c r="I8" s="33">
        <f>2/6</f>
        <v>0.33333333333333331</v>
      </c>
      <c r="J8" s="25">
        <f>7+0+5+2+4+4</f>
        <v>22</v>
      </c>
      <c r="L8" s="22">
        <v>7</v>
      </c>
      <c r="M8" s="23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6"/>
  <sheetViews>
    <sheetView workbookViewId="0">
      <selection activeCell="K6" sqref="K6"/>
    </sheetView>
  </sheetViews>
  <sheetFormatPr baseColWidth="10" defaultColWidth="12.6640625" defaultRowHeight="15.75" customHeight="1" x14ac:dyDescent="0.15"/>
  <cols>
    <col min="1" max="1" width="5.5" bestFit="1" customWidth="1"/>
    <col min="2" max="2" width="5" bestFit="1" customWidth="1"/>
    <col min="3" max="6" width="6.6640625" bestFit="1" customWidth="1"/>
    <col min="7" max="7" width="11.5" bestFit="1" customWidth="1"/>
    <col min="8" max="8" width="13.5" bestFit="1" customWidth="1"/>
    <col min="9" max="9" width="3.83203125" customWidth="1"/>
    <col min="10" max="10" width="14.1640625" bestFit="1" customWidth="1"/>
    <col min="11" max="11" width="13.5" bestFit="1" customWidth="1"/>
  </cols>
  <sheetData>
    <row r="1" spans="1:11" ht="15.75" customHeight="1" x14ac:dyDescent="0.15">
      <c r="A1" s="1"/>
      <c r="B1" s="3" t="s">
        <v>0</v>
      </c>
      <c r="C1" s="3" t="s">
        <v>6</v>
      </c>
      <c r="D1" s="3" t="s">
        <v>5</v>
      </c>
      <c r="E1" s="3" t="s">
        <v>4</v>
      </c>
      <c r="F1" s="3" t="s">
        <v>2</v>
      </c>
      <c r="G1" s="17" t="s">
        <v>77</v>
      </c>
      <c r="H1" s="3" t="s">
        <v>71</v>
      </c>
      <c r="J1" s="3" t="s">
        <v>72</v>
      </c>
      <c r="K1" s="3" t="s">
        <v>73</v>
      </c>
    </row>
    <row r="2" spans="1:11" ht="15.75" customHeight="1" x14ac:dyDescent="0.15">
      <c r="A2" s="3" t="s">
        <v>0</v>
      </c>
      <c r="B2" s="19"/>
      <c r="C2" s="20" t="s">
        <v>123</v>
      </c>
      <c r="D2" s="20" t="s">
        <v>117</v>
      </c>
      <c r="E2" s="20" t="s">
        <v>118</v>
      </c>
      <c r="F2" s="21" t="s">
        <v>125</v>
      </c>
      <c r="G2" s="34">
        <f>4/4</f>
        <v>1</v>
      </c>
      <c r="H2" s="11">
        <f>26+18+20+24</f>
        <v>88</v>
      </c>
      <c r="J2" s="5">
        <v>1</v>
      </c>
      <c r="K2" s="6" t="s">
        <v>17</v>
      </c>
    </row>
    <row r="3" spans="1:11" ht="15.75" customHeight="1" x14ac:dyDescent="0.15">
      <c r="A3" s="3" t="s">
        <v>6</v>
      </c>
      <c r="B3" s="20" t="s">
        <v>124</v>
      </c>
      <c r="C3" s="19"/>
      <c r="D3" s="20" t="s">
        <v>128</v>
      </c>
      <c r="E3" s="20" t="s">
        <v>121</v>
      </c>
      <c r="F3" s="21" t="s">
        <v>120</v>
      </c>
      <c r="G3" s="34">
        <f>0/4</f>
        <v>0</v>
      </c>
      <c r="H3" s="11">
        <f>1+8+7+5</f>
        <v>21</v>
      </c>
      <c r="J3" s="7">
        <v>2</v>
      </c>
      <c r="K3" s="8" t="s">
        <v>10</v>
      </c>
    </row>
    <row r="4" spans="1:11" ht="15.75" customHeight="1" x14ac:dyDescent="0.15">
      <c r="A4" s="3" t="s">
        <v>5</v>
      </c>
      <c r="B4" s="20" t="s">
        <v>134</v>
      </c>
      <c r="C4" s="20" t="s">
        <v>127</v>
      </c>
      <c r="D4" s="19"/>
      <c r="E4" s="20" t="s">
        <v>115</v>
      </c>
      <c r="F4" s="21" t="s">
        <v>118</v>
      </c>
      <c r="G4" s="34">
        <f>3/4</f>
        <v>0.75</v>
      </c>
      <c r="H4" s="11">
        <f>9+19+15+20</f>
        <v>63</v>
      </c>
      <c r="J4" s="9">
        <v>3</v>
      </c>
      <c r="K4" s="10" t="s">
        <v>9</v>
      </c>
    </row>
    <row r="5" spans="1:11" ht="15.75" customHeight="1" x14ac:dyDescent="0.15">
      <c r="A5" s="3" t="s">
        <v>4</v>
      </c>
      <c r="B5" s="20" t="s">
        <v>121</v>
      </c>
      <c r="C5" s="20" t="s">
        <v>118</v>
      </c>
      <c r="D5" s="20" t="s">
        <v>139</v>
      </c>
      <c r="E5" s="19"/>
      <c r="F5" s="21" t="s">
        <v>140</v>
      </c>
      <c r="G5" s="34">
        <f>1/4</f>
        <v>0.25</v>
      </c>
      <c r="H5" s="11">
        <f>7+20+12+13</f>
        <v>52</v>
      </c>
      <c r="J5" s="22">
        <v>4</v>
      </c>
      <c r="K5" s="24" t="s">
        <v>43</v>
      </c>
    </row>
    <row r="6" spans="1:11" ht="15.75" customHeight="1" x14ac:dyDescent="0.15">
      <c r="A6" s="3" t="s">
        <v>2</v>
      </c>
      <c r="B6" s="21" t="s">
        <v>126</v>
      </c>
      <c r="C6" s="21" t="s">
        <v>119</v>
      </c>
      <c r="D6" s="21" t="s">
        <v>121</v>
      </c>
      <c r="E6" s="21" t="s">
        <v>131</v>
      </c>
      <c r="F6" s="19"/>
      <c r="G6" s="35">
        <f>2/4</f>
        <v>0.5</v>
      </c>
      <c r="H6" s="11">
        <f>3+22+7+14</f>
        <v>46</v>
      </c>
      <c r="J6" s="22">
        <v>5</v>
      </c>
      <c r="K6" s="12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6"/>
  <sheetViews>
    <sheetView workbookViewId="0">
      <selection activeCell="K6" sqref="K6"/>
    </sheetView>
  </sheetViews>
  <sheetFormatPr baseColWidth="10" defaultColWidth="12.6640625" defaultRowHeight="15.75" customHeight="1" x14ac:dyDescent="0.15"/>
  <cols>
    <col min="1" max="1" width="5.5" bestFit="1" customWidth="1"/>
    <col min="2" max="2" width="5" bestFit="1" customWidth="1"/>
    <col min="3" max="6" width="5.6640625" bestFit="1" customWidth="1"/>
    <col min="7" max="7" width="12.33203125" bestFit="1" customWidth="1"/>
    <col min="8" max="8" width="13.5" bestFit="1" customWidth="1"/>
    <col min="9" max="9" width="3.83203125" customWidth="1"/>
    <col min="10" max="10" width="14.1640625" bestFit="1" customWidth="1"/>
    <col min="11" max="11" width="13.5" bestFit="1" customWidth="1"/>
  </cols>
  <sheetData>
    <row r="1" spans="1:11" ht="15" thickBot="1" x14ac:dyDescent="0.2">
      <c r="A1" s="38"/>
      <c r="B1" s="39" t="s">
        <v>0</v>
      </c>
      <c r="C1" s="39" t="s">
        <v>2</v>
      </c>
      <c r="D1" s="39" t="s">
        <v>4</v>
      </c>
      <c r="E1" s="39" t="s">
        <v>5</v>
      </c>
      <c r="F1" s="39" t="s">
        <v>6</v>
      </c>
      <c r="G1" s="29" t="s">
        <v>76</v>
      </c>
      <c r="H1" s="3" t="s">
        <v>71</v>
      </c>
      <c r="J1" s="3" t="s">
        <v>72</v>
      </c>
      <c r="K1" s="3" t="s">
        <v>73</v>
      </c>
    </row>
    <row r="2" spans="1:11" ht="15" thickBot="1" x14ac:dyDescent="0.2">
      <c r="A2" s="40" t="s">
        <v>0</v>
      </c>
      <c r="B2" s="41"/>
      <c r="C2" s="42" t="s">
        <v>112</v>
      </c>
      <c r="D2" s="42" t="s">
        <v>106</v>
      </c>
      <c r="E2" s="42" t="s">
        <v>111</v>
      </c>
      <c r="F2" s="42" t="s">
        <v>105</v>
      </c>
      <c r="G2" s="34">
        <f>4/4</f>
        <v>1</v>
      </c>
      <c r="H2" s="11">
        <f>7+6+5+8</f>
        <v>26</v>
      </c>
      <c r="J2" s="5">
        <v>1</v>
      </c>
      <c r="K2" s="6" t="s">
        <v>17</v>
      </c>
    </row>
    <row r="3" spans="1:11" ht="15" thickBot="1" x14ac:dyDescent="0.2">
      <c r="A3" s="40" t="s">
        <v>2</v>
      </c>
      <c r="B3" s="42" t="s">
        <v>110</v>
      </c>
      <c r="C3" s="41"/>
      <c r="D3" s="42" t="s">
        <v>107</v>
      </c>
      <c r="E3" s="42" t="s">
        <v>110</v>
      </c>
      <c r="F3" s="42" t="s">
        <v>112</v>
      </c>
      <c r="G3" s="34">
        <f>1/4</f>
        <v>0.25</v>
      </c>
      <c r="H3" s="11">
        <f>2+4+2+7</f>
        <v>15</v>
      </c>
      <c r="J3" s="7">
        <v>2</v>
      </c>
      <c r="K3" s="8" t="s">
        <v>43</v>
      </c>
    </row>
    <row r="4" spans="1:11" ht="15" thickBot="1" x14ac:dyDescent="0.2">
      <c r="A4" s="40" t="s">
        <v>4</v>
      </c>
      <c r="B4" s="42" t="s">
        <v>104</v>
      </c>
      <c r="C4" s="42" t="s">
        <v>111</v>
      </c>
      <c r="D4" s="41"/>
      <c r="E4" s="42" t="s">
        <v>111</v>
      </c>
      <c r="F4" s="42" t="s">
        <v>112</v>
      </c>
      <c r="G4" s="34">
        <f>3/4</f>
        <v>0.75</v>
      </c>
      <c r="H4" s="11">
        <f>3+5+5+7</f>
        <v>20</v>
      </c>
      <c r="J4" s="9">
        <v>3</v>
      </c>
      <c r="K4" s="10" t="s">
        <v>10</v>
      </c>
    </row>
    <row r="5" spans="1:11" ht="15" thickBot="1" x14ac:dyDescent="0.2">
      <c r="A5" s="40" t="s">
        <v>5</v>
      </c>
      <c r="B5" s="42" t="s">
        <v>107</v>
      </c>
      <c r="C5" s="42" t="s">
        <v>112</v>
      </c>
      <c r="D5" s="42" t="s">
        <v>107</v>
      </c>
      <c r="E5" s="41"/>
      <c r="F5" s="42" t="s">
        <v>112</v>
      </c>
      <c r="G5" s="34">
        <f>2/4</f>
        <v>0.5</v>
      </c>
      <c r="H5" s="11">
        <f>4+7+4+7</f>
        <v>22</v>
      </c>
      <c r="J5" s="22">
        <v>4</v>
      </c>
      <c r="K5" s="24" t="s">
        <v>9</v>
      </c>
    </row>
    <row r="6" spans="1:11" ht="15" thickBot="1" x14ac:dyDescent="0.2">
      <c r="A6" s="40" t="s">
        <v>6</v>
      </c>
      <c r="B6" s="42" t="s">
        <v>109</v>
      </c>
      <c r="C6" s="42" t="s">
        <v>110</v>
      </c>
      <c r="D6" s="42" t="s">
        <v>110</v>
      </c>
      <c r="E6" s="42" t="s">
        <v>110</v>
      </c>
      <c r="F6" s="41"/>
      <c r="G6" s="35">
        <f>0/4</f>
        <v>0</v>
      </c>
      <c r="H6" s="11">
        <f>1+2+2+2</f>
        <v>7</v>
      </c>
      <c r="J6" s="22">
        <v>5</v>
      </c>
      <c r="K6" s="12" t="s"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7"/>
  <sheetViews>
    <sheetView workbookViewId="0">
      <selection activeCell="K6" sqref="K6"/>
    </sheetView>
  </sheetViews>
  <sheetFormatPr baseColWidth="10" defaultColWidth="12.6640625" defaultRowHeight="15.75" customHeight="1" x14ac:dyDescent="0.15"/>
  <cols>
    <col min="1" max="1" width="5.5" bestFit="1" customWidth="1"/>
    <col min="2" max="2" width="5" bestFit="1" customWidth="1"/>
    <col min="3" max="6" width="5.6640625" bestFit="1" customWidth="1"/>
    <col min="7" max="7" width="12.33203125" bestFit="1" customWidth="1"/>
    <col min="8" max="8" width="13.5" bestFit="1" customWidth="1"/>
    <col min="9" max="9" width="3.5" customWidth="1"/>
    <col min="10" max="10" width="14.1640625" bestFit="1" customWidth="1"/>
    <col min="11" max="11" width="13.5" bestFit="1" customWidth="1"/>
  </cols>
  <sheetData>
    <row r="1" spans="1:11" ht="15" thickBot="1" x14ac:dyDescent="0.2">
      <c r="A1" s="38"/>
      <c r="B1" s="46" t="s">
        <v>0</v>
      </c>
      <c r="C1" s="46" t="s">
        <v>2</v>
      </c>
      <c r="D1" s="46" t="s">
        <v>4</v>
      </c>
      <c r="E1" s="46" t="s">
        <v>5</v>
      </c>
      <c r="F1" s="46" t="s">
        <v>6</v>
      </c>
      <c r="G1" s="29" t="s">
        <v>76</v>
      </c>
      <c r="H1" s="3" t="s">
        <v>71</v>
      </c>
      <c r="J1" s="3" t="s">
        <v>72</v>
      </c>
      <c r="K1" s="3" t="s">
        <v>73</v>
      </c>
    </row>
    <row r="2" spans="1:11" ht="15" thickBot="1" x14ac:dyDescent="0.2">
      <c r="A2" s="43" t="s">
        <v>0</v>
      </c>
      <c r="B2" s="47"/>
      <c r="C2" s="48" t="s">
        <v>108</v>
      </c>
      <c r="D2" s="48" t="s">
        <v>105</v>
      </c>
      <c r="E2" s="48" t="s">
        <v>112</v>
      </c>
      <c r="F2" s="48" t="s">
        <v>108</v>
      </c>
      <c r="G2" s="44">
        <f>4/4</f>
        <v>1</v>
      </c>
      <c r="H2" s="22">
        <f>9+8+7+9</f>
        <v>33</v>
      </c>
      <c r="J2" s="5">
        <v>1</v>
      </c>
      <c r="K2" s="6" t="s">
        <v>17</v>
      </c>
    </row>
    <row r="3" spans="1:11" ht="15" thickBot="1" x14ac:dyDescent="0.2">
      <c r="A3" s="43" t="s">
        <v>2</v>
      </c>
      <c r="B3" s="48" t="s">
        <v>113</v>
      </c>
      <c r="C3" s="47"/>
      <c r="D3" s="48" t="s">
        <v>111</v>
      </c>
      <c r="E3" s="48" t="s">
        <v>110</v>
      </c>
      <c r="F3" s="48" t="s">
        <v>106</v>
      </c>
      <c r="G3" s="44">
        <f>2/4</f>
        <v>0.5</v>
      </c>
      <c r="H3" s="22">
        <f>0+5+2+6</f>
        <v>13</v>
      </c>
      <c r="J3" s="7">
        <v>2</v>
      </c>
      <c r="K3" s="8" t="s">
        <v>10</v>
      </c>
    </row>
    <row r="4" spans="1:11" ht="15" thickBot="1" x14ac:dyDescent="0.2">
      <c r="A4" s="43" t="s">
        <v>4</v>
      </c>
      <c r="B4" s="48" t="s">
        <v>109</v>
      </c>
      <c r="C4" s="48" t="s">
        <v>107</v>
      </c>
      <c r="D4" s="47"/>
      <c r="E4" s="48" t="s">
        <v>109</v>
      </c>
      <c r="F4" s="48" t="s">
        <v>106</v>
      </c>
      <c r="G4" s="44">
        <f>1/4</f>
        <v>0.25</v>
      </c>
      <c r="H4" s="22">
        <f>1+4+1+6</f>
        <v>12</v>
      </c>
      <c r="J4" s="9">
        <v>3</v>
      </c>
      <c r="K4" s="10" t="s">
        <v>9</v>
      </c>
    </row>
    <row r="5" spans="1:11" ht="15" thickBot="1" x14ac:dyDescent="0.2">
      <c r="A5" s="43" t="s">
        <v>5</v>
      </c>
      <c r="B5" s="48" t="s">
        <v>110</v>
      </c>
      <c r="C5" s="48" t="s">
        <v>112</v>
      </c>
      <c r="D5" s="48" t="s">
        <v>105</v>
      </c>
      <c r="E5" s="47"/>
      <c r="F5" s="48" t="s">
        <v>106</v>
      </c>
      <c r="G5" s="44">
        <f>3/4</f>
        <v>0.75</v>
      </c>
      <c r="H5" s="22">
        <f>2+7+8+6</f>
        <v>23</v>
      </c>
      <c r="J5" s="22">
        <v>4</v>
      </c>
      <c r="K5" s="24" t="s">
        <v>43</v>
      </c>
    </row>
    <row r="6" spans="1:11" ht="15" thickBot="1" x14ac:dyDescent="0.2">
      <c r="A6" s="43" t="s">
        <v>6</v>
      </c>
      <c r="B6" s="48" t="s">
        <v>113</v>
      </c>
      <c r="C6" s="48" t="s">
        <v>104</v>
      </c>
      <c r="D6" s="48" t="s">
        <v>104</v>
      </c>
      <c r="E6" s="48" t="s">
        <v>104</v>
      </c>
      <c r="F6" s="47"/>
      <c r="G6" s="45">
        <f>0/4</f>
        <v>0</v>
      </c>
      <c r="H6" s="22">
        <f>3+3+3+0</f>
        <v>9</v>
      </c>
      <c r="J6" s="22">
        <v>5</v>
      </c>
      <c r="K6" s="12" t="s">
        <v>30</v>
      </c>
    </row>
    <row r="7" spans="1:11" ht="13" x14ac:dyDescent="0.15">
      <c r="D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K7"/>
  <sheetViews>
    <sheetView topLeftCell="C1" workbookViewId="0">
      <selection activeCell="J10" sqref="J10"/>
    </sheetView>
  </sheetViews>
  <sheetFormatPr baseColWidth="10" defaultColWidth="12.6640625" defaultRowHeight="15.75" customHeight="1" x14ac:dyDescent="0.15"/>
  <cols>
    <col min="1" max="1" width="5.5" bestFit="1" customWidth="1"/>
    <col min="2" max="2" width="5" bestFit="1" customWidth="1"/>
    <col min="3" max="6" width="5.6640625" bestFit="1" customWidth="1"/>
    <col min="7" max="7" width="12.33203125" bestFit="1" customWidth="1"/>
    <col min="8" max="8" width="13.5" bestFit="1" customWidth="1"/>
    <col min="9" max="9" width="4" customWidth="1"/>
    <col min="10" max="10" width="14.1640625" bestFit="1" customWidth="1"/>
    <col min="11" max="11" width="13.5" bestFit="1" customWidth="1"/>
  </cols>
  <sheetData>
    <row r="1" spans="1:11" ht="15" thickBot="1" x14ac:dyDescent="0.2">
      <c r="A1" s="38"/>
      <c r="B1" s="39" t="s">
        <v>0</v>
      </c>
      <c r="C1" s="39" t="s">
        <v>2</v>
      </c>
      <c r="D1" s="39" t="s">
        <v>4</v>
      </c>
      <c r="E1" s="39" t="s">
        <v>5</v>
      </c>
      <c r="F1" s="39" t="s">
        <v>6</v>
      </c>
      <c r="G1" s="29" t="s">
        <v>76</v>
      </c>
      <c r="H1" s="3" t="s">
        <v>71</v>
      </c>
      <c r="J1" s="3" t="s">
        <v>72</v>
      </c>
      <c r="K1" s="3" t="s">
        <v>73</v>
      </c>
    </row>
    <row r="2" spans="1:11" ht="15" thickBot="1" x14ac:dyDescent="0.2">
      <c r="A2" s="40" t="s">
        <v>0</v>
      </c>
      <c r="B2" s="41"/>
      <c r="C2" s="42" t="s">
        <v>105</v>
      </c>
      <c r="D2" s="42" t="s">
        <v>106</v>
      </c>
      <c r="E2" s="42" t="s">
        <v>106</v>
      </c>
      <c r="F2" s="42" t="s">
        <v>108</v>
      </c>
      <c r="G2" s="36">
        <f>4/4</f>
        <v>1</v>
      </c>
      <c r="H2" s="22">
        <f>8+6+6+9</f>
        <v>29</v>
      </c>
      <c r="J2" s="5">
        <v>1</v>
      </c>
      <c r="K2" s="6" t="s">
        <v>17</v>
      </c>
    </row>
    <row r="3" spans="1:11" ht="15" thickBot="1" x14ac:dyDescent="0.2">
      <c r="A3" s="40" t="s">
        <v>2</v>
      </c>
      <c r="B3" s="42" t="s">
        <v>109</v>
      </c>
      <c r="C3" s="41"/>
      <c r="D3" s="42" t="s">
        <v>111</v>
      </c>
      <c r="E3" s="42" t="s">
        <v>104</v>
      </c>
      <c r="F3" s="42" t="s">
        <v>108</v>
      </c>
      <c r="G3" s="36">
        <f>2/4</f>
        <v>0.5</v>
      </c>
      <c r="H3" s="22">
        <f>1+5+3+9</f>
        <v>18</v>
      </c>
      <c r="J3" s="7">
        <v>2</v>
      </c>
      <c r="K3" s="8" t="s">
        <v>43</v>
      </c>
    </row>
    <row r="4" spans="1:11" ht="15" thickBot="1" x14ac:dyDescent="0.2">
      <c r="A4" s="40" t="s">
        <v>4</v>
      </c>
      <c r="B4" s="42" t="s">
        <v>104</v>
      </c>
      <c r="C4" s="42" t="s">
        <v>107</v>
      </c>
      <c r="D4" s="41"/>
      <c r="E4" s="42" t="s">
        <v>106</v>
      </c>
      <c r="F4" s="42" t="s">
        <v>112</v>
      </c>
      <c r="G4" s="36">
        <f>2/4</f>
        <v>0.5</v>
      </c>
      <c r="H4" s="22">
        <f>3+4+6+7</f>
        <v>20</v>
      </c>
      <c r="J4" s="9">
        <v>3</v>
      </c>
      <c r="K4" s="10" t="s">
        <v>10</v>
      </c>
    </row>
    <row r="5" spans="1:11" ht="15" thickBot="1" x14ac:dyDescent="0.2">
      <c r="A5" s="40" t="s">
        <v>5</v>
      </c>
      <c r="B5" s="42" t="s">
        <v>104</v>
      </c>
      <c r="C5" s="42" t="s">
        <v>106</v>
      </c>
      <c r="D5" s="42" t="s">
        <v>104</v>
      </c>
      <c r="E5" s="41"/>
      <c r="F5" s="42" t="s">
        <v>106</v>
      </c>
      <c r="G5" s="36">
        <f>2/4</f>
        <v>0.5</v>
      </c>
      <c r="H5" s="22">
        <f>3+6+3+6</f>
        <v>18</v>
      </c>
      <c r="J5" s="9">
        <v>3</v>
      </c>
      <c r="K5" s="10" t="s">
        <v>9</v>
      </c>
    </row>
    <row r="6" spans="1:11" ht="15" thickBot="1" x14ac:dyDescent="0.2">
      <c r="A6" s="40" t="s">
        <v>6</v>
      </c>
      <c r="B6" s="42" t="s">
        <v>113</v>
      </c>
      <c r="C6" s="42" t="s">
        <v>113</v>
      </c>
      <c r="D6" s="42" t="s">
        <v>110</v>
      </c>
      <c r="E6" s="42" t="s">
        <v>104</v>
      </c>
      <c r="F6" s="41"/>
      <c r="G6" s="37">
        <f>0/4</f>
        <v>0</v>
      </c>
      <c r="H6" s="22">
        <f>0+0+2+3</f>
        <v>5</v>
      </c>
      <c r="J6" s="22">
        <v>5</v>
      </c>
      <c r="K6" s="12" t="s">
        <v>30</v>
      </c>
    </row>
    <row r="7" spans="1:11" ht="13" x14ac:dyDescent="0.15">
      <c r="D7" s="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69931-53CC-42FA-88A1-051258CB91F3}">
  <dimension ref="A1:K60"/>
  <sheetViews>
    <sheetView topLeftCell="A33" workbookViewId="0">
      <selection activeCell="A35" sqref="A35:C38"/>
    </sheetView>
  </sheetViews>
  <sheetFormatPr baseColWidth="10" defaultColWidth="8.83203125" defaultRowHeight="13" x14ac:dyDescent="0.15"/>
  <cols>
    <col min="1" max="1" width="5.6640625" bestFit="1" customWidth="1"/>
    <col min="2" max="2" width="22.6640625" bestFit="1" customWidth="1"/>
    <col min="3" max="3" width="30.5" bestFit="1" customWidth="1"/>
    <col min="5" max="5" width="5.6640625" bestFit="1" customWidth="1"/>
    <col min="6" max="6" width="24.83203125" bestFit="1" customWidth="1"/>
    <col min="7" max="7" width="30.5" bestFit="1" customWidth="1"/>
    <col min="9" max="9" width="5.6640625" bestFit="1" customWidth="1"/>
    <col min="10" max="10" width="28" bestFit="1" customWidth="1"/>
    <col min="11" max="11" width="30.5" bestFit="1" customWidth="1"/>
  </cols>
  <sheetData>
    <row r="1" spans="1:11" x14ac:dyDescent="0.15">
      <c r="A1" s="54" t="s">
        <v>11</v>
      </c>
      <c r="B1" s="54"/>
      <c r="C1" s="54"/>
      <c r="E1" s="54" t="s">
        <v>12</v>
      </c>
      <c r="F1" s="54"/>
      <c r="G1" s="54"/>
      <c r="I1" s="54" t="s">
        <v>13</v>
      </c>
      <c r="J1" s="54"/>
      <c r="K1" s="54"/>
    </row>
    <row r="2" spans="1:11" x14ac:dyDescent="0.15">
      <c r="A2" s="3" t="s">
        <v>14</v>
      </c>
      <c r="B2" s="3" t="s">
        <v>15</v>
      </c>
      <c r="C2" s="3" t="s">
        <v>16</v>
      </c>
      <c r="E2" s="4" t="s">
        <v>14</v>
      </c>
      <c r="F2" s="4" t="s">
        <v>15</v>
      </c>
      <c r="G2" s="4" t="s">
        <v>16</v>
      </c>
      <c r="I2" s="4" t="s">
        <v>14</v>
      </c>
      <c r="J2" s="4" t="s">
        <v>15</v>
      </c>
      <c r="K2" s="4" t="s">
        <v>16</v>
      </c>
    </row>
    <row r="3" spans="1:11" x14ac:dyDescent="0.15">
      <c r="A3" s="13">
        <v>1</v>
      </c>
      <c r="B3" s="6" t="s">
        <v>141</v>
      </c>
      <c r="C3" s="6" t="s">
        <v>155</v>
      </c>
      <c r="E3" s="13">
        <v>1</v>
      </c>
      <c r="F3" s="6" t="s">
        <v>45</v>
      </c>
      <c r="G3" s="6" t="s">
        <v>156</v>
      </c>
      <c r="I3" s="5">
        <v>1</v>
      </c>
      <c r="J3" s="6" t="s">
        <v>85</v>
      </c>
      <c r="K3" s="6" t="s">
        <v>157</v>
      </c>
    </row>
    <row r="4" spans="1:11" x14ac:dyDescent="0.15">
      <c r="A4" s="14">
        <v>2</v>
      </c>
      <c r="B4" s="8" t="s">
        <v>41</v>
      </c>
      <c r="C4" s="8" t="s">
        <v>155</v>
      </c>
      <c r="E4" s="14">
        <v>2</v>
      </c>
      <c r="F4" s="8" t="s">
        <v>46</v>
      </c>
      <c r="G4" s="8" t="s">
        <v>156</v>
      </c>
      <c r="I4" s="7">
        <v>2</v>
      </c>
      <c r="J4" s="8" t="s">
        <v>177</v>
      </c>
      <c r="K4" s="8" t="s">
        <v>155</v>
      </c>
    </row>
    <row r="5" spans="1:11" x14ac:dyDescent="0.15">
      <c r="A5" s="15" t="s">
        <v>18</v>
      </c>
      <c r="B5" s="10" t="s">
        <v>142</v>
      </c>
      <c r="C5" s="10" t="s">
        <v>156</v>
      </c>
      <c r="E5" s="15" t="s">
        <v>18</v>
      </c>
      <c r="F5" s="10" t="s">
        <v>162</v>
      </c>
      <c r="G5" s="10" t="s">
        <v>155</v>
      </c>
      <c r="I5" s="9" t="s">
        <v>18</v>
      </c>
      <c r="J5" s="10" t="s">
        <v>178</v>
      </c>
      <c r="K5" s="10" t="s">
        <v>155</v>
      </c>
    </row>
    <row r="6" spans="1:11" x14ac:dyDescent="0.15">
      <c r="A6" s="15" t="s">
        <v>18</v>
      </c>
      <c r="B6" s="10" t="s">
        <v>217</v>
      </c>
      <c r="C6" s="10" t="s">
        <v>155</v>
      </c>
      <c r="E6" s="15" t="s">
        <v>18</v>
      </c>
      <c r="F6" s="10" t="s">
        <v>19</v>
      </c>
      <c r="G6" s="10" t="s">
        <v>155</v>
      </c>
      <c r="I6" s="9" t="s">
        <v>18</v>
      </c>
      <c r="J6" s="10" t="s">
        <v>179</v>
      </c>
      <c r="K6" s="10" t="s">
        <v>157</v>
      </c>
    </row>
    <row r="7" spans="1:11" x14ac:dyDescent="0.15">
      <c r="A7" s="16">
        <v>5</v>
      </c>
      <c r="B7" s="11" t="s">
        <v>21</v>
      </c>
      <c r="C7" s="12" t="s">
        <v>156</v>
      </c>
      <c r="E7" s="16">
        <v>5</v>
      </c>
      <c r="F7" s="11" t="s">
        <v>163</v>
      </c>
      <c r="G7" s="12" t="s">
        <v>161</v>
      </c>
      <c r="I7" s="11">
        <v>5</v>
      </c>
      <c r="J7" s="11" t="s">
        <v>86</v>
      </c>
      <c r="K7" s="12" t="s">
        <v>155</v>
      </c>
    </row>
    <row r="8" spans="1:11" x14ac:dyDescent="0.15">
      <c r="A8" s="16">
        <v>6</v>
      </c>
      <c r="B8" s="11" t="s">
        <v>143</v>
      </c>
      <c r="C8" s="12" t="s">
        <v>155</v>
      </c>
      <c r="E8" s="16">
        <v>6</v>
      </c>
      <c r="F8" s="11" t="s">
        <v>25</v>
      </c>
      <c r="G8" s="12" t="s">
        <v>155</v>
      </c>
      <c r="I8" s="11">
        <v>6</v>
      </c>
      <c r="J8" s="11" t="s">
        <v>91</v>
      </c>
      <c r="K8" s="12" t="s">
        <v>157</v>
      </c>
    </row>
    <row r="9" spans="1:11" x14ac:dyDescent="0.15">
      <c r="A9" s="16">
        <v>7</v>
      </c>
      <c r="B9" s="11" t="s">
        <v>144</v>
      </c>
      <c r="C9" s="12" t="s">
        <v>157</v>
      </c>
      <c r="E9" s="16">
        <v>7</v>
      </c>
      <c r="F9" s="11" t="s">
        <v>82</v>
      </c>
      <c r="G9" s="12" t="s">
        <v>161</v>
      </c>
      <c r="I9" s="11">
        <v>7</v>
      </c>
      <c r="J9" s="11" t="s">
        <v>20</v>
      </c>
      <c r="K9" s="12" t="s">
        <v>155</v>
      </c>
    </row>
    <row r="10" spans="1:11" x14ac:dyDescent="0.15">
      <c r="A10" s="16">
        <v>8</v>
      </c>
      <c r="B10" s="11" t="s">
        <v>145</v>
      </c>
      <c r="C10" s="12" t="s">
        <v>155</v>
      </c>
      <c r="E10" s="16">
        <v>8</v>
      </c>
      <c r="F10" s="11" t="s">
        <v>81</v>
      </c>
      <c r="G10" s="12" t="s">
        <v>157</v>
      </c>
      <c r="I10" s="11">
        <v>8</v>
      </c>
      <c r="J10" s="11" t="s">
        <v>51</v>
      </c>
      <c r="K10" s="12" t="s">
        <v>157</v>
      </c>
    </row>
    <row r="11" spans="1:11" x14ac:dyDescent="0.15">
      <c r="A11" s="16">
        <v>9</v>
      </c>
      <c r="B11" s="11" t="s">
        <v>146</v>
      </c>
      <c r="C11" s="12" t="s">
        <v>158</v>
      </c>
      <c r="E11" s="16">
        <v>9</v>
      </c>
      <c r="F11" s="11" t="s">
        <v>164</v>
      </c>
      <c r="G11" s="12" t="s">
        <v>157</v>
      </c>
      <c r="I11" s="11">
        <v>9</v>
      </c>
      <c r="J11" s="11" t="s">
        <v>180</v>
      </c>
      <c r="K11" s="12" t="s">
        <v>155</v>
      </c>
    </row>
    <row r="12" spans="1:11" x14ac:dyDescent="0.15">
      <c r="A12" s="16">
        <v>10</v>
      </c>
      <c r="B12" s="11" t="s">
        <v>40</v>
      </c>
      <c r="C12" s="12" t="s">
        <v>159</v>
      </c>
      <c r="E12" s="16">
        <v>10</v>
      </c>
      <c r="F12" s="11" t="s">
        <v>165</v>
      </c>
      <c r="G12" s="12" t="s">
        <v>155</v>
      </c>
      <c r="I12" s="11">
        <v>10</v>
      </c>
      <c r="J12" s="11" t="s">
        <v>87</v>
      </c>
      <c r="K12" s="12" t="s">
        <v>155</v>
      </c>
    </row>
    <row r="13" spans="1:11" x14ac:dyDescent="0.15">
      <c r="A13" s="16">
        <v>11</v>
      </c>
      <c r="B13" s="11" t="s">
        <v>147</v>
      </c>
      <c r="C13" s="12" t="s">
        <v>157</v>
      </c>
      <c r="E13" s="16">
        <v>11</v>
      </c>
      <c r="F13" s="11" t="s">
        <v>166</v>
      </c>
      <c r="G13" s="12" t="s">
        <v>157</v>
      </c>
      <c r="I13" s="11">
        <v>11</v>
      </c>
      <c r="J13" s="11" t="s">
        <v>26</v>
      </c>
      <c r="K13" s="12" t="s">
        <v>159</v>
      </c>
    </row>
    <row r="14" spans="1:11" x14ac:dyDescent="0.15">
      <c r="A14" s="16">
        <v>12</v>
      </c>
      <c r="B14" s="11" t="s">
        <v>148</v>
      </c>
      <c r="C14" s="12" t="s">
        <v>157</v>
      </c>
      <c r="E14" s="16">
        <v>12</v>
      </c>
      <c r="F14" s="11" t="s">
        <v>47</v>
      </c>
      <c r="G14" s="12" t="s">
        <v>155</v>
      </c>
      <c r="I14" s="11" t="s">
        <v>181</v>
      </c>
      <c r="J14" s="11" t="s">
        <v>88</v>
      </c>
      <c r="K14" s="12" t="s">
        <v>158</v>
      </c>
    </row>
    <row r="15" spans="1:11" x14ac:dyDescent="0.15">
      <c r="A15" s="16">
        <v>13</v>
      </c>
      <c r="B15" s="11" t="s">
        <v>23</v>
      </c>
      <c r="C15" s="12" t="s">
        <v>155</v>
      </c>
      <c r="E15" s="16">
        <v>13</v>
      </c>
      <c r="F15" s="11" t="s">
        <v>44</v>
      </c>
      <c r="G15" s="12" t="s">
        <v>155</v>
      </c>
      <c r="I15" s="11" t="s">
        <v>181</v>
      </c>
      <c r="J15" s="11" t="s">
        <v>89</v>
      </c>
      <c r="K15" s="12" t="s">
        <v>160</v>
      </c>
    </row>
    <row r="16" spans="1:11" x14ac:dyDescent="0.15">
      <c r="A16" s="16">
        <v>14</v>
      </c>
      <c r="B16" s="11" t="s">
        <v>22</v>
      </c>
      <c r="C16" s="12" t="s">
        <v>159</v>
      </c>
      <c r="E16" s="16">
        <v>14</v>
      </c>
      <c r="F16" s="11" t="s">
        <v>167</v>
      </c>
      <c r="G16" s="12" t="s">
        <v>160</v>
      </c>
      <c r="I16" s="11" t="s">
        <v>182</v>
      </c>
      <c r="J16" s="11" t="s">
        <v>52</v>
      </c>
      <c r="K16" s="12" t="s">
        <v>155</v>
      </c>
    </row>
    <row r="17" spans="1:11" x14ac:dyDescent="0.15">
      <c r="A17" s="16">
        <v>15</v>
      </c>
      <c r="B17" s="11" t="s">
        <v>78</v>
      </c>
      <c r="C17" s="12" t="s">
        <v>160</v>
      </c>
      <c r="E17" s="16">
        <v>15</v>
      </c>
      <c r="F17" s="11" t="s">
        <v>83</v>
      </c>
      <c r="G17" s="12" t="s">
        <v>159</v>
      </c>
      <c r="I17" s="11" t="s">
        <v>182</v>
      </c>
      <c r="J17" s="11" t="s">
        <v>53</v>
      </c>
      <c r="K17" s="12" t="s">
        <v>159</v>
      </c>
    </row>
    <row r="18" spans="1:11" x14ac:dyDescent="0.15">
      <c r="A18" s="16">
        <v>16</v>
      </c>
      <c r="B18" s="11" t="s">
        <v>149</v>
      </c>
      <c r="C18" s="12" t="s">
        <v>157</v>
      </c>
      <c r="E18" s="16">
        <v>16</v>
      </c>
      <c r="F18" s="11" t="s">
        <v>168</v>
      </c>
      <c r="G18" s="12" t="s">
        <v>157</v>
      </c>
      <c r="I18" s="11">
        <v>16</v>
      </c>
      <c r="J18" s="11" t="s">
        <v>54</v>
      </c>
      <c r="K18" s="12" t="s">
        <v>161</v>
      </c>
    </row>
    <row r="19" spans="1:11" x14ac:dyDescent="0.15">
      <c r="A19" s="16">
        <v>17</v>
      </c>
      <c r="B19" s="11" t="s">
        <v>79</v>
      </c>
      <c r="C19" s="12" t="s">
        <v>161</v>
      </c>
      <c r="E19" s="16">
        <v>17</v>
      </c>
      <c r="F19" s="11" t="s">
        <v>28</v>
      </c>
      <c r="G19" s="12" t="s">
        <v>157</v>
      </c>
      <c r="I19" s="11">
        <v>17</v>
      </c>
      <c r="J19" s="11" t="s">
        <v>90</v>
      </c>
      <c r="K19" s="12" t="s">
        <v>160</v>
      </c>
    </row>
    <row r="20" spans="1:11" x14ac:dyDescent="0.15">
      <c r="A20" s="16">
        <v>18</v>
      </c>
      <c r="B20" s="11" t="s">
        <v>150</v>
      </c>
      <c r="C20" s="12" t="s">
        <v>161</v>
      </c>
      <c r="E20" s="16">
        <v>18</v>
      </c>
      <c r="F20" s="11" t="s">
        <v>49</v>
      </c>
      <c r="G20" s="12" t="s">
        <v>157</v>
      </c>
      <c r="I20" s="11">
        <v>18</v>
      </c>
      <c r="J20" s="11" t="s">
        <v>183</v>
      </c>
      <c r="K20" s="12" t="s">
        <v>159</v>
      </c>
    </row>
    <row r="21" spans="1:11" x14ac:dyDescent="0.15">
      <c r="A21" s="16">
        <v>19</v>
      </c>
      <c r="B21" s="11" t="s">
        <v>151</v>
      </c>
      <c r="C21" s="12" t="s">
        <v>158</v>
      </c>
      <c r="E21" s="16">
        <v>19</v>
      </c>
      <c r="F21" s="11" t="s">
        <v>48</v>
      </c>
      <c r="G21" s="12" t="s">
        <v>155</v>
      </c>
      <c r="I21" s="11">
        <v>19</v>
      </c>
      <c r="J21" s="11" t="s">
        <v>24</v>
      </c>
      <c r="K21" s="12" t="s">
        <v>159</v>
      </c>
    </row>
    <row r="22" spans="1:11" x14ac:dyDescent="0.15">
      <c r="A22" s="16">
        <v>20</v>
      </c>
      <c r="B22" s="11" t="s">
        <v>152</v>
      </c>
      <c r="C22" s="12" t="s">
        <v>159</v>
      </c>
      <c r="E22" s="16">
        <v>20</v>
      </c>
      <c r="F22" s="11" t="s">
        <v>169</v>
      </c>
      <c r="G22" s="12" t="s">
        <v>157</v>
      </c>
      <c r="I22" s="11">
        <v>20</v>
      </c>
      <c r="J22" s="11" t="s">
        <v>184</v>
      </c>
      <c r="K22" s="12" t="s">
        <v>159</v>
      </c>
    </row>
    <row r="23" spans="1:11" x14ac:dyDescent="0.15">
      <c r="A23" s="16">
        <v>21</v>
      </c>
      <c r="B23" s="11" t="s">
        <v>42</v>
      </c>
      <c r="C23" s="12" t="s">
        <v>161</v>
      </c>
      <c r="E23" s="16">
        <v>21</v>
      </c>
      <c r="F23" s="11" t="s">
        <v>50</v>
      </c>
      <c r="G23" s="12" t="s">
        <v>161</v>
      </c>
      <c r="I23" s="11">
        <v>21</v>
      </c>
      <c r="J23" s="11" t="s">
        <v>55</v>
      </c>
      <c r="K23" s="12" t="s">
        <v>158</v>
      </c>
    </row>
    <row r="24" spans="1:11" x14ac:dyDescent="0.15">
      <c r="A24" s="16">
        <v>22</v>
      </c>
      <c r="B24" s="11" t="s">
        <v>80</v>
      </c>
      <c r="C24" s="12" t="s">
        <v>160</v>
      </c>
      <c r="E24" s="16">
        <v>22</v>
      </c>
      <c r="F24" s="11" t="s">
        <v>170</v>
      </c>
      <c r="G24" s="12" t="s">
        <v>161</v>
      </c>
      <c r="I24" s="11">
        <v>22</v>
      </c>
      <c r="J24" s="11" t="s">
        <v>185</v>
      </c>
      <c r="K24" s="12" t="s">
        <v>156</v>
      </c>
    </row>
    <row r="25" spans="1:11" x14ac:dyDescent="0.15">
      <c r="A25" s="11">
        <v>23</v>
      </c>
      <c r="B25" s="11" t="s">
        <v>153</v>
      </c>
      <c r="C25" s="12" t="s">
        <v>157</v>
      </c>
      <c r="E25" s="16">
        <v>23</v>
      </c>
      <c r="F25" s="11" t="s">
        <v>171</v>
      </c>
      <c r="G25" s="12" t="s">
        <v>155</v>
      </c>
      <c r="I25" s="11">
        <v>23</v>
      </c>
      <c r="J25" s="11" t="s">
        <v>186</v>
      </c>
      <c r="K25" s="12" t="s">
        <v>161</v>
      </c>
    </row>
    <row r="26" spans="1:11" x14ac:dyDescent="0.15">
      <c r="A26" s="11">
        <v>24</v>
      </c>
      <c r="B26" s="11" t="s">
        <v>29</v>
      </c>
      <c r="C26" s="12" t="s">
        <v>159</v>
      </c>
      <c r="E26" s="16">
        <v>24</v>
      </c>
      <c r="F26" s="11" t="s">
        <v>172</v>
      </c>
      <c r="G26" s="12" t="s">
        <v>161</v>
      </c>
      <c r="I26" s="11">
        <v>24</v>
      </c>
      <c r="J26" s="11" t="s">
        <v>27</v>
      </c>
      <c r="K26" s="12" t="s">
        <v>156</v>
      </c>
    </row>
    <row r="27" spans="1:11" x14ac:dyDescent="0.15">
      <c r="A27" s="49">
        <v>25</v>
      </c>
      <c r="B27" s="49" t="s">
        <v>154</v>
      </c>
      <c r="C27" s="50" t="s">
        <v>161</v>
      </c>
      <c r="E27" s="16">
        <v>25</v>
      </c>
      <c r="F27" s="11" t="s">
        <v>173</v>
      </c>
      <c r="G27" s="12" t="s">
        <v>161</v>
      </c>
      <c r="I27" s="11">
        <v>25</v>
      </c>
      <c r="J27" s="11" t="s">
        <v>187</v>
      </c>
      <c r="K27" s="12" t="s">
        <v>161</v>
      </c>
    </row>
    <row r="28" spans="1:11" x14ac:dyDescent="0.15">
      <c r="A28" s="51"/>
      <c r="B28" s="51"/>
      <c r="C28" s="51"/>
      <c r="E28" s="16">
        <v>26</v>
      </c>
      <c r="F28" s="11" t="s">
        <v>174</v>
      </c>
      <c r="G28" s="12" t="s">
        <v>160</v>
      </c>
      <c r="I28" s="11">
        <v>26</v>
      </c>
      <c r="J28" s="11" t="s">
        <v>188</v>
      </c>
      <c r="K28" s="12" t="s">
        <v>158</v>
      </c>
    </row>
    <row r="29" spans="1:11" x14ac:dyDescent="0.15">
      <c r="E29" s="16" t="s">
        <v>175</v>
      </c>
      <c r="F29" s="11" t="s">
        <v>84</v>
      </c>
      <c r="G29" s="12" t="s">
        <v>158</v>
      </c>
      <c r="I29" s="11">
        <v>27</v>
      </c>
      <c r="J29" s="11" t="s">
        <v>56</v>
      </c>
      <c r="K29" s="25" t="s">
        <v>156</v>
      </c>
    </row>
    <row r="30" spans="1:11" x14ac:dyDescent="0.15">
      <c r="E30" s="16" t="s">
        <v>175</v>
      </c>
      <c r="F30" s="11" t="s">
        <v>176</v>
      </c>
      <c r="G30" s="12" t="s">
        <v>161</v>
      </c>
    </row>
    <row r="31" spans="1:11" x14ac:dyDescent="0.15">
      <c r="E31" s="16">
        <v>29</v>
      </c>
      <c r="F31" s="11" t="s">
        <v>31</v>
      </c>
      <c r="G31" s="12" t="s">
        <v>158</v>
      </c>
    </row>
    <row r="33" spans="1:11" x14ac:dyDescent="0.15">
      <c r="A33" s="54" t="s">
        <v>32</v>
      </c>
      <c r="B33" s="54"/>
      <c r="C33" s="54"/>
      <c r="E33" s="54" t="s">
        <v>33</v>
      </c>
      <c r="F33" s="54"/>
      <c r="G33" s="54"/>
      <c r="I33" s="54" t="s">
        <v>34</v>
      </c>
      <c r="J33" s="54"/>
      <c r="K33" s="54"/>
    </row>
    <row r="34" spans="1:11" x14ac:dyDescent="0.15">
      <c r="A34" s="3" t="s">
        <v>14</v>
      </c>
      <c r="B34" s="3" t="s">
        <v>15</v>
      </c>
      <c r="C34" s="3" t="s">
        <v>16</v>
      </c>
      <c r="E34" s="4" t="s">
        <v>14</v>
      </c>
      <c r="F34" s="4" t="s">
        <v>15</v>
      </c>
      <c r="G34" s="4" t="s">
        <v>16</v>
      </c>
      <c r="I34" s="4" t="s">
        <v>14</v>
      </c>
      <c r="J34" s="4" t="s">
        <v>15</v>
      </c>
      <c r="K34" s="4" t="s">
        <v>16</v>
      </c>
    </row>
    <row r="35" spans="1:11" x14ac:dyDescent="0.15">
      <c r="A35" s="13">
        <v>1</v>
      </c>
      <c r="B35" s="6" t="s">
        <v>218</v>
      </c>
      <c r="C35" s="6" t="s">
        <v>157</v>
      </c>
      <c r="E35" s="13">
        <v>1</v>
      </c>
      <c r="F35" s="6" t="s">
        <v>97</v>
      </c>
      <c r="G35" s="6" t="s">
        <v>156</v>
      </c>
      <c r="I35" s="13">
        <v>1</v>
      </c>
      <c r="J35" s="6" t="s">
        <v>189</v>
      </c>
      <c r="K35" s="6" t="s">
        <v>157</v>
      </c>
    </row>
    <row r="36" spans="1:11" x14ac:dyDescent="0.15">
      <c r="A36" s="14">
        <v>2</v>
      </c>
      <c r="B36" s="8" t="s">
        <v>57</v>
      </c>
      <c r="C36" s="8" t="s">
        <v>157</v>
      </c>
      <c r="E36" s="14">
        <v>2</v>
      </c>
      <c r="F36" s="8" t="s">
        <v>206</v>
      </c>
      <c r="G36" s="8" t="s">
        <v>157</v>
      </c>
      <c r="I36" s="14">
        <v>2</v>
      </c>
      <c r="J36" s="8" t="s">
        <v>190</v>
      </c>
      <c r="K36" s="8" t="s">
        <v>161</v>
      </c>
    </row>
    <row r="37" spans="1:11" x14ac:dyDescent="0.15">
      <c r="A37" s="15" t="s">
        <v>18</v>
      </c>
      <c r="B37" s="10" t="s">
        <v>92</v>
      </c>
      <c r="C37" s="10" t="s">
        <v>157</v>
      </c>
      <c r="E37" s="15" t="s">
        <v>18</v>
      </c>
      <c r="F37" s="10" t="s">
        <v>207</v>
      </c>
      <c r="G37" s="10" t="s">
        <v>157</v>
      </c>
      <c r="I37" s="15" t="s">
        <v>18</v>
      </c>
      <c r="J37" s="10" t="s">
        <v>70</v>
      </c>
      <c r="K37" s="10" t="s">
        <v>157</v>
      </c>
    </row>
    <row r="38" spans="1:11" x14ac:dyDescent="0.15">
      <c r="A38" s="15" t="s">
        <v>18</v>
      </c>
      <c r="B38" s="10" t="s">
        <v>219</v>
      </c>
      <c r="C38" s="10" t="s">
        <v>157</v>
      </c>
      <c r="E38" s="15" t="s">
        <v>18</v>
      </c>
      <c r="F38" s="10" t="s">
        <v>35</v>
      </c>
      <c r="G38" s="10" t="s">
        <v>157</v>
      </c>
      <c r="I38" s="15" t="s">
        <v>18</v>
      </c>
      <c r="J38" s="10" t="s">
        <v>191</v>
      </c>
      <c r="K38" s="10" t="s">
        <v>156</v>
      </c>
    </row>
    <row r="39" spans="1:11" x14ac:dyDescent="0.15">
      <c r="A39" s="16">
        <v>5</v>
      </c>
      <c r="B39" s="11" t="s">
        <v>220</v>
      </c>
      <c r="C39" s="12" t="s">
        <v>157</v>
      </c>
      <c r="E39" s="16">
        <v>5</v>
      </c>
      <c r="F39" s="11" t="s">
        <v>66</v>
      </c>
      <c r="G39" s="12" t="s">
        <v>158</v>
      </c>
      <c r="I39" s="16">
        <v>5</v>
      </c>
      <c r="J39" s="11" t="s">
        <v>37</v>
      </c>
      <c r="K39" s="12" t="s">
        <v>157</v>
      </c>
    </row>
    <row r="40" spans="1:11" x14ac:dyDescent="0.15">
      <c r="A40" s="16">
        <v>6</v>
      </c>
      <c r="B40" s="11" t="s">
        <v>58</v>
      </c>
      <c r="C40" s="12" t="s">
        <v>157</v>
      </c>
      <c r="E40" s="11">
        <v>6</v>
      </c>
      <c r="F40" s="11" t="s">
        <v>98</v>
      </c>
      <c r="G40" s="12" t="s">
        <v>161</v>
      </c>
      <c r="I40" s="16">
        <v>6</v>
      </c>
      <c r="J40" s="11" t="s">
        <v>192</v>
      </c>
      <c r="K40" s="12" t="s">
        <v>205</v>
      </c>
    </row>
    <row r="41" spans="1:11" x14ac:dyDescent="0.15">
      <c r="A41" s="16">
        <v>7</v>
      </c>
      <c r="B41" s="11" t="s">
        <v>221</v>
      </c>
      <c r="C41" s="12" t="s">
        <v>156</v>
      </c>
      <c r="E41" s="11">
        <v>7</v>
      </c>
      <c r="F41" s="11" t="s">
        <v>99</v>
      </c>
      <c r="G41" s="12" t="s">
        <v>160</v>
      </c>
      <c r="I41" s="16">
        <v>7</v>
      </c>
      <c r="J41" s="11" t="s">
        <v>36</v>
      </c>
      <c r="K41" s="12" t="s">
        <v>157</v>
      </c>
    </row>
    <row r="42" spans="1:11" x14ac:dyDescent="0.15">
      <c r="A42" s="16">
        <v>8</v>
      </c>
      <c r="B42" s="11" t="s">
        <v>94</v>
      </c>
      <c r="C42" s="12" t="s">
        <v>156</v>
      </c>
      <c r="E42" s="11">
        <v>8</v>
      </c>
      <c r="F42" s="11" t="s">
        <v>208</v>
      </c>
      <c r="G42" s="12" t="s">
        <v>156</v>
      </c>
      <c r="I42" s="16">
        <v>8</v>
      </c>
      <c r="J42" s="11" t="s">
        <v>67</v>
      </c>
      <c r="K42" s="12" t="s">
        <v>158</v>
      </c>
    </row>
    <row r="43" spans="1:11" x14ac:dyDescent="0.15">
      <c r="A43" s="16">
        <v>9</v>
      </c>
      <c r="B43" s="11" t="s">
        <v>93</v>
      </c>
      <c r="C43" s="12" t="s">
        <v>156</v>
      </c>
      <c r="E43" s="11">
        <v>9</v>
      </c>
      <c r="F43" s="11" t="s">
        <v>63</v>
      </c>
      <c r="G43" s="12" t="s">
        <v>156</v>
      </c>
      <c r="I43" s="16">
        <v>9</v>
      </c>
      <c r="J43" s="11" t="s">
        <v>193</v>
      </c>
      <c r="K43" s="12" t="s">
        <v>157</v>
      </c>
    </row>
    <row r="44" spans="1:11" x14ac:dyDescent="0.15">
      <c r="A44" s="11">
        <v>10</v>
      </c>
      <c r="B44" s="11" t="s">
        <v>222</v>
      </c>
      <c r="C44" s="12" t="s">
        <v>158</v>
      </c>
      <c r="E44" s="11">
        <v>10</v>
      </c>
      <c r="F44" s="11" t="s">
        <v>209</v>
      </c>
      <c r="G44" s="12" t="s">
        <v>161</v>
      </c>
      <c r="I44" s="16">
        <v>10</v>
      </c>
      <c r="J44" s="11" t="s">
        <v>194</v>
      </c>
      <c r="K44" s="12" t="s">
        <v>156</v>
      </c>
    </row>
    <row r="45" spans="1:11" x14ac:dyDescent="0.15">
      <c r="A45" s="11">
        <v>11</v>
      </c>
      <c r="B45" s="11" t="s">
        <v>223</v>
      </c>
      <c r="C45" s="12" t="s">
        <v>160</v>
      </c>
      <c r="E45" s="11">
        <v>11</v>
      </c>
      <c r="F45" s="11" t="s">
        <v>65</v>
      </c>
      <c r="G45" s="12" t="s">
        <v>157</v>
      </c>
      <c r="I45" s="16">
        <v>11</v>
      </c>
      <c r="J45" s="11" t="s">
        <v>100</v>
      </c>
      <c r="K45" s="12" t="s">
        <v>157</v>
      </c>
    </row>
    <row r="46" spans="1:11" x14ac:dyDescent="0.15">
      <c r="A46" s="11">
        <v>12</v>
      </c>
      <c r="B46" s="11" t="s">
        <v>59</v>
      </c>
      <c r="C46" s="12" t="s">
        <v>160</v>
      </c>
      <c r="E46" s="11">
        <v>12</v>
      </c>
      <c r="F46" s="11" t="s">
        <v>64</v>
      </c>
      <c r="G46" s="12" t="s">
        <v>161</v>
      </c>
      <c r="I46" s="16">
        <v>12</v>
      </c>
      <c r="J46" s="11" t="s">
        <v>68</v>
      </c>
      <c r="K46" s="12" t="s">
        <v>161</v>
      </c>
    </row>
    <row r="47" spans="1:11" x14ac:dyDescent="0.15">
      <c r="A47" s="11">
        <v>13</v>
      </c>
      <c r="B47" s="11" t="s">
        <v>224</v>
      </c>
      <c r="C47" s="12" t="s">
        <v>156</v>
      </c>
      <c r="E47" s="11">
        <v>13</v>
      </c>
      <c r="F47" s="11" t="s">
        <v>210</v>
      </c>
      <c r="G47" s="12" t="s">
        <v>160</v>
      </c>
      <c r="I47" s="16">
        <v>13</v>
      </c>
      <c r="J47" s="11" t="s">
        <v>195</v>
      </c>
      <c r="K47" s="12" t="s">
        <v>161</v>
      </c>
    </row>
    <row r="48" spans="1:11" x14ac:dyDescent="0.15">
      <c r="A48" s="11">
        <v>14</v>
      </c>
      <c r="B48" s="11" t="s">
        <v>62</v>
      </c>
      <c r="C48" s="12" t="s">
        <v>156</v>
      </c>
      <c r="E48" s="11">
        <v>14</v>
      </c>
      <c r="F48" s="11" t="s">
        <v>211</v>
      </c>
      <c r="G48" s="12" t="s">
        <v>160</v>
      </c>
      <c r="I48" s="16">
        <v>14</v>
      </c>
      <c r="J48" s="11" t="s">
        <v>69</v>
      </c>
      <c r="K48" s="12" t="s">
        <v>160</v>
      </c>
    </row>
    <row r="49" spans="1:11" x14ac:dyDescent="0.15">
      <c r="A49" s="11">
        <v>15</v>
      </c>
      <c r="B49" s="11" t="s">
        <v>95</v>
      </c>
      <c r="C49" s="12" t="s">
        <v>161</v>
      </c>
      <c r="E49" s="11">
        <v>15</v>
      </c>
      <c r="F49" s="11" t="s">
        <v>39</v>
      </c>
      <c r="G49" s="12" t="s">
        <v>156</v>
      </c>
      <c r="I49" s="16">
        <v>15</v>
      </c>
      <c r="J49" s="11" t="s">
        <v>102</v>
      </c>
      <c r="K49" s="25" t="s">
        <v>156</v>
      </c>
    </row>
    <row r="50" spans="1:11" x14ac:dyDescent="0.15">
      <c r="A50" s="11" t="s">
        <v>225</v>
      </c>
      <c r="B50" s="11" t="s">
        <v>226</v>
      </c>
      <c r="C50" s="12" t="s">
        <v>158</v>
      </c>
      <c r="E50" s="11">
        <v>16</v>
      </c>
      <c r="F50" s="11" t="s">
        <v>212</v>
      </c>
      <c r="G50" s="12" t="s">
        <v>161</v>
      </c>
      <c r="I50" s="16">
        <v>16</v>
      </c>
      <c r="J50" s="11" t="s">
        <v>196</v>
      </c>
      <c r="K50" s="25" t="s">
        <v>160</v>
      </c>
    </row>
    <row r="51" spans="1:11" x14ac:dyDescent="0.15">
      <c r="A51" s="11" t="s">
        <v>225</v>
      </c>
      <c r="B51" s="11" t="s">
        <v>60</v>
      </c>
      <c r="C51" s="12" t="s">
        <v>161</v>
      </c>
      <c r="E51" s="11">
        <v>17</v>
      </c>
      <c r="F51" s="11" t="s">
        <v>213</v>
      </c>
      <c r="G51" s="12" t="s">
        <v>160</v>
      </c>
      <c r="I51" s="16">
        <v>17</v>
      </c>
      <c r="J51" s="11" t="s">
        <v>197</v>
      </c>
      <c r="K51" s="25" t="s">
        <v>161</v>
      </c>
    </row>
    <row r="52" spans="1:11" x14ac:dyDescent="0.15">
      <c r="A52" s="11">
        <v>18</v>
      </c>
      <c r="B52" s="11" t="s">
        <v>227</v>
      </c>
      <c r="C52" s="12" t="s">
        <v>160</v>
      </c>
      <c r="E52" s="11">
        <v>18</v>
      </c>
      <c r="F52" s="11" t="s">
        <v>214</v>
      </c>
      <c r="G52" s="12" t="s">
        <v>156</v>
      </c>
      <c r="I52" s="16">
        <v>18</v>
      </c>
      <c r="J52" s="11" t="s">
        <v>38</v>
      </c>
      <c r="K52" s="25" t="s">
        <v>160</v>
      </c>
    </row>
    <row r="53" spans="1:11" x14ac:dyDescent="0.15">
      <c r="A53" s="11">
        <v>19</v>
      </c>
      <c r="B53" s="11" t="s">
        <v>61</v>
      </c>
      <c r="C53" s="12" t="s">
        <v>161</v>
      </c>
      <c r="E53" s="11">
        <v>19</v>
      </c>
      <c r="F53" s="11" t="s">
        <v>215</v>
      </c>
      <c r="G53" s="12" t="s">
        <v>161</v>
      </c>
      <c r="I53" s="11">
        <v>19</v>
      </c>
      <c r="J53" s="11" t="s">
        <v>101</v>
      </c>
      <c r="K53" s="25" t="s">
        <v>161</v>
      </c>
    </row>
    <row r="54" spans="1:11" x14ac:dyDescent="0.15">
      <c r="A54" s="11">
        <v>20</v>
      </c>
      <c r="B54" s="11" t="s">
        <v>96</v>
      </c>
      <c r="C54" s="12" t="s">
        <v>160</v>
      </c>
      <c r="E54" s="49">
        <v>20</v>
      </c>
      <c r="F54" s="49" t="s">
        <v>216</v>
      </c>
      <c r="G54" s="50" t="s">
        <v>158</v>
      </c>
      <c r="I54" s="11">
        <v>20</v>
      </c>
      <c r="J54" s="11" t="s">
        <v>198</v>
      </c>
      <c r="K54" s="25" t="s">
        <v>156</v>
      </c>
    </row>
    <row r="55" spans="1:11" x14ac:dyDescent="0.15">
      <c r="A55" s="49">
        <v>21</v>
      </c>
      <c r="B55" s="49" t="s">
        <v>228</v>
      </c>
      <c r="C55" s="50" t="s">
        <v>156</v>
      </c>
      <c r="E55" s="51"/>
      <c r="F55" s="51"/>
      <c r="G55" s="53"/>
      <c r="I55" s="11">
        <v>21</v>
      </c>
      <c r="J55" s="11" t="s">
        <v>199</v>
      </c>
      <c r="K55" s="25" t="s">
        <v>156</v>
      </c>
    </row>
    <row r="56" spans="1:11" x14ac:dyDescent="0.15">
      <c r="A56" s="51"/>
      <c r="B56" s="51"/>
      <c r="C56" s="53"/>
      <c r="G56" s="52"/>
      <c r="I56" s="11">
        <v>22</v>
      </c>
      <c r="J56" s="11" t="s">
        <v>200</v>
      </c>
      <c r="K56" s="25" t="s">
        <v>160</v>
      </c>
    </row>
    <row r="57" spans="1:11" x14ac:dyDescent="0.15">
      <c r="I57" s="11" t="s">
        <v>201</v>
      </c>
      <c r="J57" s="11" t="s">
        <v>202</v>
      </c>
      <c r="K57" s="25" t="s">
        <v>156</v>
      </c>
    </row>
    <row r="58" spans="1:11" x14ac:dyDescent="0.15">
      <c r="I58" s="11" t="s">
        <v>201</v>
      </c>
      <c r="J58" s="11" t="s">
        <v>203</v>
      </c>
      <c r="K58" s="25" t="s">
        <v>158</v>
      </c>
    </row>
    <row r="59" spans="1:11" x14ac:dyDescent="0.15">
      <c r="I59" s="11">
        <v>25</v>
      </c>
      <c r="J59" s="11" t="s">
        <v>204</v>
      </c>
      <c r="K59" s="25" t="s">
        <v>161</v>
      </c>
    </row>
    <row r="60" spans="1:11" x14ac:dyDescent="0.15">
      <c r="I60" s="11">
        <v>26</v>
      </c>
      <c r="J60" s="11" t="s">
        <v>103</v>
      </c>
      <c r="K60" s="25" t="s">
        <v>158</v>
      </c>
    </row>
  </sheetData>
  <mergeCells count="6">
    <mergeCell ref="A1:C1"/>
    <mergeCell ref="E1:G1"/>
    <mergeCell ref="I1:K1"/>
    <mergeCell ref="A33:C33"/>
    <mergeCell ref="E33:G33"/>
    <mergeCell ref="I33:K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Womens Overall</vt:lpstr>
      <vt:lpstr>Womens Epee</vt:lpstr>
      <vt:lpstr>Womens Foil</vt:lpstr>
      <vt:lpstr>Womens Sabre</vt:lpstr>
      <vt:lpstr>Mens Overall</vt:lpstr>
      <vt:lpstr>Mens Epee</vt:lpstr>
      <vt:lpstr>Mens Foil</vt:lpstr>
      <vt:lpstr>Mens Sabre</vt:lpstr>
      <vt:lpstr>Individual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Moss</dc:creator>
  <cp:lastModifiedBy>Peter Grandbois</cp:lastModifiedBy>
  <dcterms:created xsi:type="dcterms:W3CDTF">2025-03-15T12:29:30Z</dcterms:created>
  <dcterms:modified xsi:type="dcterms:W3CDTF">2026-02-23T01:10:16Z</dcterms:modified>
</cp:coreProperties>
</file>