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c90c59b5b5d3a48a/Desktop/PElite/Affiliates/"/>
    </mc:Choice>
  </mc:AlternateContent>
  <xr:revisionPtr revIDLastSave="19" documentId="11_FA6056DCD13DBB7747C9D0358AEA9E56E59C57BF" xr6:coauthVersionLast="47" xr6:coauthVersionMax="47" xr10:uidLastSave="{4302BCD7-695B-4F3D-A384-D30E6AE71A47}"/>
  <bookViews>
    <workbookView xWindow="28680" yWindow="-1950" windowWidth="29040" windowHeight="17520" tabRatio="500" xr2:uid="{00000000-000D-0000-FFFF-FFFF00000000}"/>
  </bookViews>
  <sheets>
    <sheet name="Assumptions" sheetId="1" r:id="rId1"/>
    <sheet name="Quick Estimate" sheetId="2" r:id="rId2"/>
    <sheet name="Detailed Planner" sheetId="3" r:id="rId3"/>
    <sheet name="Cohort Engine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28" i="4" l="1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Z24" i="4" s="1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N17" i="4"/>
  <c r="M17" i="4"/>
  <c r="L17" i="4"/>
  <c r="K17" i="4"/>
  <c r="J17" i="4"/>
  <c r="I17" i="4"/>
  <c r="H17" i="4"/>
  <c r="G17" i="4"/>
  <c r="F17" i="4"/>
  <c r="E17" i="4"/>
  <c r="D17" i="4"/>
  <c r="C17" i="4"/>
  <c r="Z16" i="4"/>
  <c r="M16" i="4"/>
  <c r="L16" i="4"/>
  <c r="K16" i="4"/>
  <c r="J16" i="4"/>
  <c r="I16" i="4"/>
  <c r="H16" i="4"/>
  <c r="G16" i="4"/>
  <c r="F16" i="4"/>
  <c r="E16" i="4"/>
  <c r="D16" i="4"/>
  <c r="C16" i="4"/>
  <c r="Z15" i="4"/>
  <c r="Y15" i="4"/>
  <c r="L15" i="4"/>
  <c r="K15" i="4"/>
  <c r="J15" i="4"/>
  <c r="I15" i="4"/>
  <c r="H15" i="4"/>
  <c r="G15" i="4"/>
  <c r="F15" i="4"/>
  <c r="E15" i="4"/>
  <c r="D15" i="4"/>
  <c r="C15" i="4"/>
  <c r="Z14" i="4"/>
  <c r="Y14" i="4"/>
  <c r="X14" i="4"/>
  <c r="K14" i="4"/>
  <c r="J14" i="4"/>
  <c r="I14" i="4"/>
  <c r="H14" i="4"/>
  <c r="G14" i="4"/>
  <c r="F14" i="4"/>
  <c r="E14" i="4"/>
  <c r="D14" i="4"/>
  <c r="C14" i="4"/>
  <c r="Z13" i="4"/>
  <c r="Y13" i="4"/>
  <c r="X13" i="4"/>
  <c r="W13" i="4"/>
  <c r="J13" i="4"/>
  <c r="I13" i="4"/>
  <c r="H13" i="4"/>
  <c r="G13" i="4"/>
  <c r="F13" i="4"/>
  <c r="E13" i="4"/>
  <c r="D13" i="4"/>
  <c r="C13" i="4"/>
  <c r="Z12" i="4"/>
  <c r="Y12" i="4"/>
  <c r="X12" i="4"/>
  <c r="W12" i="4"/>
  <c r="V12" i="4"/>
  <c r="N12" i="4"/>
  <c r="I12" i="4"/>
  <c r="H12" i="4"/>
  <c r="G12" i="4"/>
  <c r="F12" i="4"/>
  <c r="E12" i="4"/>
  <c r="D12" i="4"/>
  <c r="C12" i="4"/>
  <c r="B12" i="4"/>
  <c r="R12" i="4" s="1"/>
  <c r="Z11" i="4"/>
  <c r="Y11" i="4"/>
  <c r="X11" i="4"/>
  <c r="W11" i="4"/>
  <c r="V11" i="4"/>
  <c r="U11" i="4"/>
  <c r="H11" i="4"/>
  <c r="G11" i="4"/>
  <c r="F11" i="4"/>
  <c r="E11" i="4"/>
  <c r="D11" i="4"/>
  <c r="C11" i="4"/>
  <c r="Z10" i="4"/>
  <c r="Y10" i="4"/>
  <c r="X10" i="4"/>
  <c r="W10" i="4"/>
  <c r="V10" i="4"/>
  <c r="U10" i="4"/>
  <c r="T10" i="4"/>
  <c r="G10" i="4"/>
  <c r="F10" i="4"/>
  <c r="E10" i="4"/>
  <c r="D10" i="4"/>
  <c r="C10" i="4"/>
  <c r="Z9" i="4"/>
  <c r="Y9" i="4"/>
  <c r="X9" i="4"/>
  <c r="W9" i="4"/>
  <c r="V9" i="4"/>
  <c r="U9" i="4"/>
  <c r="T9" i="4"/>
  <c r="S9" i="4"/>
  <c r="F9" i="4"/>
  <c r="E9" i="4"/>
  <c r="D9" i="4"/>
  <c r="C9" i="4"/>
  <c r="Z8" i="4"/>
  <c r="Y8" i="4"/>
  <c r="X8" i="4"/>
  <c r="W8" i="4"/>
  <c r="V8" i="4"/>
  <c r="U8" i="4"/>
  <c r="T8" i="4"/>
  <c r="S8" i="4"/>
  <c r="R8" i="4"/>
  <c r="E8" i="4"/>
  <c r="D8" i="4"/>
  <c r="C8" i="4"/>
  <c r="Z7" i="4"/>
  <c r="Y7" i="4"/>
  <c r="X7" i="4"/>
  <c r="W7" i="4"/>
  <c r="V7" i="4"/>
  <c r="U7" i="4"/>
  <c r="T7" i="4"/>
  <c r="S7" i="4"/>
  <c r="R7" i="4"/>
  <c r="Q7" i="4"/>
  <c r="D7" i="4"/>
  <c r="C7" i="4"/>
  <c r="Z6" i="4"/>
  <c r="Y6" i="4"/>
  <c r="X6" i="4"/>
  <c r="W6" i="4"/>
  <c r="V6" i="4"/>
  <c r="U6" i="4"/>
  <c r="T6" i="4"/>
  <c r="S6" i="4"/>
  <c r="R6" i="4"/>
  <c r="Q6" i="4"/>
  <c r="P6" i="4"/>
  <c r="C6" i="4"/>
  <c r="Z5" i="4"/>
  <c r="Y5" i="4"/>
  <c r="X5" i="4"/>
  <c r="W5" i="4"/>
  <c r="V5" i="4"/>
  <c r="U5" i="4"/>
  <c r="T5" i="4"/>
  <c r="S5" i="4"/>
  <c r="R5" i="4"/>
  <c r="Q5" i="4"/>
  <c r="P5" i="4"/>
  <c r="O5" i="4"/>
  <c r="K29" i="3"/>
  <c r="L27" i="3"/>
  <c r="G27" i="3"/>
  <c r="B28" i="4" s="1"/>
  <c r="Z28" i="4" s="1"/>
  <c r="E27" i="3"/>
  <c r="D27" i="3"/>
  <c r="F27" i="3" s="1"/>
  <c r="C27" i="3"/>
  <c r="L26" i="3"/>
  <c r="G26" i="3"/>
  <c r="B27" i="4" s="1"/>
  <c r="E26" i="3"/>
  <c r="D26" i="3"/>
  <c r="F26" i="3" s="1"/>
  <c r="C26" i="3"/>
  <c r="L25" i="3"/>
  <c r="F25" i="3"/>
  <c r="E25" i="3"/>
  <c r="G25" i="3" s="1"/>
  <c r="B26" i="4" s="1"/>
  <c r="D25" i="3"/>
  <c r="C25" i="3"/>
  <c r="L24" i="3"/>
  <c r="F24" i="3"/>
  <c r="E24" i="3"/>
  <c r="G24" i="3" s="1"/>
  <c r="B25" i="4" s="1"/>
  <c r="D24" i="3"/>
  <c r="C24" i="3"/>
  <c r="L23" i="3"/>
  <c r="G23" i="3"/>
  <c r="E23" i="3"/>
  <c r="D23" i="3"/>
  <c r="F23" i="3" s="1"/>
  <c r="C23" i="3"/>
  <c r="L22" i="3"/>
  <c r="G22" i="3"/>
  <c r="B23" i="4" s="1"/>
  <c r="E22" i="3"/>
  <c r="D22" i="3"/>
  <c r="F22" i="3" s="1"/>
  <c r="C22" i="3"/>
  <c r="L21" i="3"/>
  <c r="F21" i="3"/>
  <c r="E21" i="3"/>
  <c r="G21" i="3" s="1"/>
  <c r="B22" i="4" s="1"/>
  <c r="D21" i="3"/>
  <c r="C21" i="3"/>
  <c r="L20" i="3"/>
  <c r="F20" i="3"/>
  <c r="E20" i="3"/>
  <c r="G20" i="3" s="1"/>
  <c r="B21" i="4" s="1"/>
  <c r="D20" i="3"/>
  <c r="C20" i="3"/>
  <c r="L19" i="3"/>
  <c r="G19" i="3"/>
  <c r="B20" i="4" s="1"/>
  <c r="F19" i="3"/>
  <c r="E19" i="3"/>
  <c r="D19" i="3"/>
  <c r="C19" i="3"/>
  <c r="L18" i="3"/>
  <c r="G18" i="3"/>
  <c r="B19" i="4" s="1"/>
  <c r="E18" i="3"/>
  <c r="D18" i="3"/>
  <c r="F18" i="3" s="1"/>
  <c r="C18" i="3"/>
  <c r="L17" i="3"/>
  <c r="F17" i="3"/>
  <c r="E17" i="3"/>
  <c r="G17" i="3" s="1"/>
  <c r="B18" i="4" s="1"/>
  <c r="D17" i="3"/>
  <c r="C17" i="3"/>
  <c r="L16" i="3"/>
  <c r="F16" i="3"/>
  <c r="E16" i="3"/>
  <c r="G16" i="3" s="1"/>
  <c r="B17" i="4" s="1"/>
  <c r="D16" i="3"/>
  <c r="C16" i="3"/>
  <c r="L15" i="3"/>
  <c r="G15" i="3"/>
  <c r="B16" i="4" s="1"/>
  <c r="F15" i="3"/>
  <c r="E15" i="3"/>
  <c r="D15" i="3"/>
  <c r="C15" i="3"/>
  <c r="L14" i="3"/>
  <c r="G14" i="3"/>
  <c r="B15" i="4" s="1"/>
  <c r="E14" i="3"/>
  <c r="D14" i="3"/>
  <c r="F14" i="3" s="1"/>
  <c r="C14" i="3"/>
  <c r="L13" i="3"/>
  <c r="E13" i="3"/>
  <c r="G13" i="3" s="1"/>
  <c r="B14" i="4" s="1"/>
  <c r="D13" i="3"/>
  <c r="F13" i="3" s="1"/>
  <c r="C13" i="3"/>
  <c r="L12" i="3"/>
  <c r="F12" i="3"/>
  <c r="E12" i="3"/>
  <c r="G12" i="3" s="1"/>
  <c r="B13" i="4" s="1"/>
  <c r="D12" i="3"/>
  <c r="C12" i="3"/>
  <c r="L11" i="3"/>
  <c r="G11" i="3"/>
  <c r="F11" i="3"/>
  <c r="E11" i="3"/>
  <c r="D11" i="3"/>
  <c r="C11" i="3"/>
  <c r="L10" i="3"/>
  <c r="G10" i="3"/>
  <c r="B11" i="4" s="1"/>
  <c r="E10" i="3"/>
  <c r="D10" i="3"/>
  <c r="F10" i="3" s="1"/>
  <c r="C10" i="3"/>
  <c r="L9" i="3"/>
  <c r="E9" i="3"/>
  <c r="G9" i="3" s="1"/>
  <c r="B10" i="4" s="1"/>
  <c r="D9" i="3"/>
  <c r="F9" i="3" s="1"/>
  <c r="C9" i="3"/>
  <c r="L8" i="3"/>
  <c r="F8" i="3"/>
  <c r="E8" i="3"/>
  <c r="G8" i="3" s="1"/>
  <c r="B9" i="4" s="1"/>
  <c r="D8" i="3"/>
  <c r="C8" i="3"/>
  <c r="L7" i="3"/>
  <c r="G7" i="3"/>
  <c r="B8" i="4" s="1"/>
  <c r="F7" i="3"/>
  <c r="E7" i="3"/>
  <c r="D7" i="3"/>
  <c r="C7" i="3"/>
  <c r="L6" i="3"/>
  <c r="G6" i="3"/>
  <c r="B7" i="4" s="1"/>
  <c r="E6" i="3"/>
  <c r="D6" i="3"/>
  <c r="F6" i="3" s="1"/>
  <c r="C6" i="3"/>
  <c r="L5" i="3"/>
  <c r="E5" i="3"/>
  <c r="G5" i="3" s="1"/>
  <c r="B6" i="4" s="1"/>
  <c r="D5" i="3"/>
  <c r="F5" i="3" s="1"/>
  <c r="C5" i="3"/>
  <c r="L4" i="3"/>
  <c r="L29" i="3" s="1"/>
  <c r="F4" i="3"/>
  <c r="E4" i="3"/>
  <c r="G4" i="3" s="1"/>
  <c r="B5" i="4" s="1"/>
  <c r="D4" i="3"/>
  <c r="C4" i="3"/>
  <c r="H35" i="2"/>
  <c r="I35" i="2" s="1"/>
  <c r="E35" i="2"/>
  <c r="C35" i="2"/>
  <c r="B35" i="2"/>
  <c r="H34" i="2"/>
  <c r="I34" i="2" s="1"/>
  <c r="D34" i="2"/>
  <c r="F34" i="2" s="1"/>
  <c r="C34" i="2"/>
  <c r="E34" i="2" s="1"/>
  <c r="B34" i="2"/>
  <c r="I33" i="2"/>
  <c r="H33" i="2"/>
  <c r="D33" i="2"/>
  <c r="C33" i="2"/>
  <c r="E33" i="2" s="1"/>
  <c r="B33" i="2"/>
  <c r="H32" i="2"/>
  <c r="I32" i="2" s="1"/>
  <c r="E32" i="2"/>
  <c r="C32" i="2"/>
  <c r="B32" i="2"/>
  <c r="H31" i="2"/>
  <c r="I31" i="2" s="1"/>
  <c r="D31" i="2"/>
  <c r="C31" i="2"/>
  <c r="E31" i="2" s="1"/>
  <c r="B31" i="2"/>
  <c r="I30" i="2"/>
  <c r="H30" i="2"/>
  <c r="D30" i="2"/>
  <c r="C30" i="2"/>
  <c r="E30" i="2" s="1"/>
  <c r="B30" i="2"/>
  <c r="H29" i="2"/>
  <c r="I29" i="2" s="1"/>
  <c r="E29" i="2"/>
  <c r="C29" i="2"/>
  <c r="B29" i="2"/>
  <c r="H28" i="2"/>
  <c r="I28" i="2" s="1"/>
  <c r="D28" i="2"/>
  <c r="C28" i="2"/>
  <c r="E28" i="2" s="1"/>
  <c r="F28" i="2" s="1"/>
  <c r="B28" i="2"/>
  <c r="I27" i="2"/>
  <c r="H27" i="2"/>
  <c r="D27" i="2"/>
  <c r="F27" i="2" s="1"/>
  <c r="C27" i="2"/>
  <c r="E27" i="2" s="1"/>
  <c r="B27" i="2"/>
  <c r="H26" i="2"/>
  <c r="I26" i="2" s="1"/>
  <c r="E26" i="2"/>
  <c r="C26" i="2"/>
  <c r="B26" i="2"/>
  <c r="H25" i="2"/>
  <c r="I25" i="2" s="1"/>
  <c r="D25" i="2"/>
  <c r="C25" i="2"/>
  <c r="E25" i="2" s="1"/>
  <c r="B25" i="2"/>
  <c r="I24" i="2"/>
  <c r="H24" i="2"/>
  <c r="D24" i="2"/>
  <c r="F24" i="2" s="1"/>
  <c r="C24" i="2"/>
  <c r="E24" i="2" s="1"/>
  <c r="B24" i="2"/>
  <c r="H23" i="2"/>
  <c r="I23" i="2" s="1"/>
  <c r="E23" i="2"/>
  <c r="C23" i="2"/>
  <c r="B23" i="2"/>
  <c r="H22" i="2"/>
  <c r="I22" i="2" s="1"/>
  <c r="D22" i="2"/>
  <c r="C22" i="2"/>
  <c r="E22" i="2" s="1"/>
  <c r="B22" i="2"/>
  <c r="I21" i="2"/>
  <c r="H21" i="2"/>
  <c r="D21" i="2"/>
  <c r="F21" i="2" s="1"/>
  <c r="C21" i="2"/>
  <c r="E21" i="2" s="1"/>
  <c r="B21" i="2"/>
  <c r="H20" i="2"/>
  <c r="I20" i="2" s="1"/>
  <c r="E20" i="2"/>
  <c r="C20" i="2"/>
  <c r="B20" i="2"/>
  <c r="H19" i="2"/>
  <c r="I19" i="2" s="1"/>
  <c r="D19" i="2"/>
  <c r="C19" i="2"/>
  <c r="E19" i="2" s="1"/>
  <c r="B19" i="2"/>
  <c r="I18" i="2"/>
  <c r="H18" i="2"/>
  <c r="D18" i="2"/>
  <c r="C18" i="2"/>
  <c r="E18" i="2" s="1"/>
  <c r="B18" i="2"/>
  <c r="H17" i="2"/>
  <c r="I17" i="2" s="1"/>
  <c r="E17" i="2"/>
  <c r="C17" i="2"/>
  <c r="B17" i="2"/>
  <c r="H16" i="2"/>
  <c r="I16" i="2" s="1"/>
  <c r="D16" i="2"/>
  <c r="C16" i="2"/>
  <c r="E16" i="2" s="1"/>
  <c r="B16" i="2"/>
  <c r="I15" i="2"/>
  <c r="H15" i="2"/>
  <c r="D15" i="2"/>
  <c r="C15" i="2"/>
  <c r="E15" i="2" s="1"/>
  <c r="B15" i="2"/>
  <c r="H14" i="2"/>
  <c r="I14" i="2" s="1"/>
  <c r="E14" i="2"/>
  <c r="C14" i="2"/>
  <c r="B14" i="2"/>
  <c r="H13" i="2"/>
  <c r="I13" i="2" s="1"/>
  <c r="D13" i="2"/>
  <c r="F13" i="2" s="1"/>
  <c r="C13" i="2"/>
  <c r="E13" i="2" s="1"/>
  <c r="B13" i="2"/>
  <c r="I12" i="2"/>
  <c r="H12" i="2"/>
  <c r="D12" i="2"/>
  <c r="F12" i="2" s="1"/>
  <c r="G12" i="2" s="1"/>
  <c r="C12" i="2"/>
  <c r="E12" i="2" s="1"/>
  <c r="B12" i="2"/>
  <c r="C8" i="2"/>
  <c r="C6" i="2"/>
  <c r="C5" i="2"/>
  <c r="D35" i="2" s="1"/>
  <c r="F4" i="2"/>
  <c r="F5" i="2" s="1"/>
  <c r="C7" i="2" s="1"/>
  <c r="C4" i="2"/>
  <c r="F30" i="2" l="1"/>
  <c r="F22" i="2"/>
  <c r="M5" i="4"/>
  <c r="L5" i="4"/>
  <c r="J5" i="4"/>
  <c r="I5" i="4"/>
  <c r="H5" i="4"/>
  <c r="H30" i="4" s="1"/>
  <c r="H9" i="3" s="1"/>
  <c r="I9" i="3" s="1"/>
  <c r="G5" i="4"/>
  <c r="F5" i="4"/>
  <c r="E5" i="4"/>
  <c r="D5" i="4"/>
  <c r="C5" i="4"/>
  <c r="C30" i="4" s="1"/>
  <c r="H4" i="3" s="1"/>
  <c r="K5" i="4"/>
  <c r="N5" i="4"/>
  <c r="Y17" i="4"/>
  <c r="X17" i="4"/>
  <c r="W17" i="4"/>
  <c r="V17" i="4"/>
  <c r="T17" i="4"/>
  <c r="S17" i="4"/>
  <c r="R17" i="4"/>
  <c r="Q17" i="4"/>
  <c r="P17" i="4"/>
  <c r="O17" i="4"/>
  <c r="U17" i="4"/>
  <c r="Z17" i="4"/>
  <c r="Z30" i="4" s="1"/>
  <c r="H27" i="3" s="1"/>
  <c r="I27" i="3" s="1"/>
  <c r="U21" i="4"/>
  <c r="T21" i="4"/>
  <c r="S21" i="4"/>
  <c r="Z21" i="4"/>
  <c r="Y21" i="4"/>
  <c r="X21" i="4"/>
  <c r="W21" i="4"/>
  <c r="V21" i="4"/>
  <c r="F16" i="2"/>
  <c r="T22" i="4"/>
  <c r="Z22" i="4"/>
  <c r="Y22" i="4"/>
  <c r="X22" i="4"/>
  <c r="W22" i="4"/>
  <c r="V22" i="4"/>
  <c r="U22" i="4"/>
  <c r="P14" i="4"/>
  <c r="N14" i="4"/>
  <c r="O14" i="4"/>
  <c r="M14" i="4"/>
  <c r="L14" i="4"/>
  <c r="W14" i="4"/>
  <c r="W30" i="4" s="1"/>
  <c r="H24" i="3" s="1"/>
  <c r="I24" i="3" s="1"/>
  <c r="V14" i="4"/>
  <c r="U14" i="4"/>
  <c r="T14" i="4"/>
  <c r="S14" i="4"/>
  <c r="R14" i="4"/>
  <c r="Q14" i="4"/>
  <c r="Z26" i="4"/>
  <c r="Y26" i="4"/>
  <c r="X26" i="4"/>
  <c r="F31" i="2"/>
  <c r="R30" i="4"/>
  <c r="H19" i="3" s="1"/>
  <c r="I19" i="3" s="1"/>
  <c r="H10" i="4"/>
  <c r="P10" i="4"/>
  <c r="S10" i="4"/>
  <c r="Q10" i="4"/>
  <c r="O10" i="4"/>
  <c r="N10" i="4"/>
  <c r="M10" i="4"/>
  <c r="L10" i="4"/>
  <c r="K10" i="4"/>
  <c r="J10" i="4"/>
  <c r="R10" i="4"/>
  <c r="I10" i="4"/>
  <c r="G13" i="2"/>
  <c r="F29" i="3"/>
  <c r="J8" i="4"/>
  <c r="I8" i="4"/>
  <c r="H8" i="4"/>
  <c r="F8" i="4"/>
  <c r="G8" i="4"/>
  <c r="Q8" i="4"/>
  <c r="Q30" i="4" s="1"/>
  <c r="H18" i="3" s="1"/>
  <c r="I18" i="3" s="1"/>
  <c r="P8" i="4"/>
  <c r="O8" i="4"/>
  <c r="O30" i="4" s="1"/>
  <c r="H16" i="3" s="1"/>
  <c r="I16" i="3" s="1"/>
  <c r="N8" i="4"/>
  <c r="M8" i="4"/>
  <c r="L8" i="4"/>
  <c r="K8" i="4"/>
  <c r="Q13" i="4"/>
  <c r="P13" i="4"/>
  <c r="O13" i="4"/>
  <c r="N13" i="4"/>
  <c r="M13" i="4"/>
  <c r="L13" i="4"/>
  <c r="K13" i="4"/>
  <c r="V13" i="4"/>
  <c r="V30" i="4" s="1"/>
  <c r="H23" i="3" s="1"/>
  <c r="I23" i="3" s="1"/>
  <c r="U13" i="4"/>
  <c r="T13" i="4"/>
  <c r="S13" i="4"/>
  <c r="R13" i="4"/>
  <c r="Z27" i="4"/>
  <c r="Y27" i="4"/>
  <c r="F35" i="2"/>
  <c r="F15" i="2"/>
  <c r="L6" i="4"/>
  <c r="H6" i="4"/>
  <c r="K6" i="4"/>
  <c r="I6" i="4"/>
  <c r="G6" i="4"/>
  <c r="F6" i="4"/>
  <c r="E6" i="4"/>
  <c r="D6" i="4"/>
  <c r="O6" i="4"/>
  <c r="N6" i="4"/>
  <c r="M6" i="4"/>
  <c r="J6" i="4"/>
  <c r="X18" i="4"/>
  <c r="W18" i="4"/>
  <c r="U18" i="4"/>
  <c r="T18" i="4"/>
  <c r="S18" i="4"/>
  <c r="R18" i="4"/>
  <c r="Q18" i="4"/>
  <c r="P18" i="4"/>
  <c r="Z18" i="4"/>
  <c r="Y18" i="4"/>
  <c r="V18" i="4"/>
  <c r="V20" i="4"/>
  <c r="U20" i="4"/>
  <c r="S20" i="4"/>
  <c r="R20" i="4"/>
  <c r="Z20" i="4"/>
  <c r="Y20" i="4"/>
  <c r="X20" i="4"/>
  <c r="T20" i="4"/>
  <c r="W20" i="4"/>
  <c r="Z25" i="4"/>
  <c r="Y25" i="4"/>
  <c r="X25" i="4"/>
  <c r="W25" i="4"/>
  <c r="F33" i="2"/>
  <c r="W19" i="4"/>
  <c r="U19" i="4"/>
  <c r="V19" i="4"/>
  <c r="T19" i="4"/>
  <c r="S19" i="4"/>
  <c r="R19" i="4"/>
  <c r="Q19" i="4"/>
  <c r="Z19" i="4"/>
  <c r="Y19" i="4"/>
  <c r="X19" i="4"/>
  <c r="O15" i="4"/>
  <c r="M15" i="4"/>
  <c r="N15" i="4"/>
  <c r="X15" i="4"/>
  <c r="X30" i="4" s="1"/>
  <c r="H25" i="3" s="1"/>
  <c r="I25" i="3" s="1"/>
  <c r="V15" i="4"/>
  <c r="U15" i="4"/>
  <c r="T15" i="4"/>
  <c r="W15" i="4"/>
  <c r="S15" i="4"/>
  <c r="R15" i="4"/>
  <c r="Q15" i="4"/>
  <c r="P15" i="4"/>
  <c r="F18" i="2"/>
  <c r="S11" i="4"/>
  <c r="R11" i="4"/>
  <c r="Q11" i="4"/>
  <c r="P11" i="4"/>
  <c r="N11" i="4"/>
  <c r="M11" i="4"/>
  <c r="L11" i="4"/>
  <c r="O11" i="4"/>
  <c r="K11" i="4"/>
  <c r="J11" i="4"/>
  <c r="I11" i="4"/>
  <c r="T11" i="4"/>
  <c r="T30" i="4" s="1"/>
  <c r="H21" i="3" s="1"/>
  <c r="I21" i="3" s="1"/>
  <c r="F19" i="2"/>
  <c r="F25" i="2"/>
  <c r="K7" i="4"/>
  <c r="J7" i="4"/>
  <c r="H7" i="4"/>
  <c r="F7" i="4"/>
  <c r="E7" i="4"/>
  <c r="P7" i="4"/>
  <c r="P30" i="4" s="1"/>
  <c r="H17" i="3" s="1"/>
  <c r="I17" i="3" s="1"/>
  <c r="O7" i="4"/>
  <c r="N7" i="4"/>
  <c r="M7" i="4"/>
  <c r="L7" i="4"/>
  <c r="I7" i="4"/>
  <c r="G7" i="4"/>
  <c r="I9" i="4"/>
  <c r="H9" i="4"/>
  <c r="R9" i="4"/>
  <c r="P9" i="4"/>
  <c r="O9" i="4"/>
  <c r="N9" i="4"/>
  <c r="M9" i="4"/>
  <c r="L9" i="4"/>
  <c r="K9" i="4"/>
  <c r="J9" i="4"/>
  <c r="G9" i="4"/>
  <c r="Q9" i="4"/>
  <c r="N16" i="4"/>
  <c r="Y16" i="4"/>
  <c r="Y30" i="4" s="1"/>
  <c r="H26" i="3" s="1"/>
  <c r="I26" i="3" s="1"/>
  <c r="X16" i="4"/>
  <c r="W16" i="4"/>
  <c r="U16" i="4"/>
  <c r="T16" i="4"/>
  <c r="S16" i="4"/>
  <c r="R16" i="4"/>
  <c r="V16" i="4"/>
  <c r="Q16" i="4"/>
  <c r="P16" i="4"/>
  <c r="O16" i="4"/>
  <c r="Z23" i="4"/>
  <c r="Y23" i="4"/>
  <c r="X23" i="4"/>
  <c r="W23" i="4"/>
  <c r="V23" i="4"/>
  <c r="U23" i="4"/>
  <c r="S12" i="4"/>
  <c r="S30" i="4" s="1"/>
  <c r="H20" i="3" s="1"/>
  <c r="I20" i="3" s="1"/>
  <c r="P12" i="4"/>
  <c r="D14" i="2"/>
  <c r="F14" i="2" s="1"/>
  <c r="D17" i="2"/>
  <c r="F17" i="2" s="1"/>
  <c r="D20" i="2"/>
  <c r="F20" i="2" s="1"/>
  <c r="D23" i="2"/>
  <c r="F23" i="2" s="1"/>
  <c r="D26" i="2"/>
  <c r="F26" i="2" s="1"/>
  <c r="D29" i="2"/>
  <c r="F29" i="2" s="1"/>
  <c r="D32" i="2"/>
  <c r="F32" i="2" s="1"/>
  <c r="T12" i="4"/>
  <c r="U12" i="4"/>
  <c r="U30" i="4" s="1"/>
  <c r="H22" i="3" s="1"/>
  <c r="I22" i="3" s="1"/>
  <c r="J12" i="4"/>
  <c r="V24" i="4"/>
  <c r="K12" i="4"/>
  <c r="W24" i="4"/>
  <c r="L12" i="4"/>
  <c r="X24" i="4"/>
  <c r="M12" i="4"/>
  <c r="Y24" i="4"/>
  <c r="O12" i="4"/>
  <c r="Q12" i="4"/>
  <c r="I30" i="4" l="1"/>
  <c r="H10" i="3" s="1"/>
  <c r="I10" i="3" s="1"/>
  <c r="L30" i="4"/>
  <c r="H13" i="3" s="1"/>
  <c r="I13" i="3" s="1"/>
  <c r="M30" i="4"/>
  <c r="H14" i="3" s="1"/>
  <c r="I14" i="3" s="1"/>
  <c r="N30" i="4"/>
  <c r="H15" i="3" s="1"/>
  <c r="I15" i="3" s="1"/>
  <c r="K30" i="4"/>
  <c r="H12" i="3" s="1"/>
  <c r="I12" i="3" s="1"/>
  <c r="I4" i="3"/>
  <c r="D30" i="4"/>
  <c r="H5" i="3" s="1"/>
  <c r="I5" i="3" s="1"/>
  <c r="J30" i="4"/>
  <c r="H11" i="3" s="1"/>
  <c r="I11" i="3" s="1"/>
  <c r="E30" i="4"/>
  <c r="H6" i="3" s="1"/>
  <c r="I6" i="3" s="1"/>
  <c r="F30" i="4"/>
  <c r="H7" i="3" s="1"/>
  <c r="I7" i="3" s="1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0" i="4"/>
  <c r="H8" i="3" s="1"/>
  <c r="I8" i="3" s="1"/>
  <c r="H29" i="3" l="1"/>
  <c r="I29" i="3"/>
  <c r="J4" i="3"/>
  <c r="J5" i="3" s="1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</calcChain>
</file>

<file path=xl/sharedStrings.xml><?xml version="1.0" encoding="utf-8"?>
<sst xmlns="http://schemas.openxmlformats.org/spreadsheetml/2006/main" count="65" uniqueCount="62">
  <si>
    <t>Paragon Elite Trading  |  Marketer Commission Calculator</t>
  </si>
  <si>
    <t>Edit any cell in BLUE to change assumptions — everything else updates automatically.</t>
  </si>
  <si>
    <t>Global Inputs</t>
  </si>
  <si>
    <t>Monthly subscription fee per trader ($)</t>
  </si>
  <si>
    <t>Average trader retention (months)</t>
  </si>
  <si>
    <t>Observed range: 6-18 months</t>
  </si>
  <si>
    <t>Signup bonus holdback (days after first payment)</t>
  </si>
  <si>
    <t>Covers card-network chargeback window on the non-refundable first payment</t>
  </si>
  <si>
    <t>Commission Tier Table  (tier is based on traders closed in a given calendar month)</t>
  </si>
  <si>
    <t>Min closes/mo</t>
  </si>
  <si>
    <t>Max closes/mo</t>
  </si>
  <si>
    <t>Tier</t>
  </si>
  <si>
    <t>Signup bonus ($)</t>
  </si>
  <si>
    <t>Residual override (%)</t>
  </si>
  <si>
    <t>Tier 1</t>
  </si>
  <si>
    <t>Tier 2</t>
  </si>
  <si>
    <t>Tier 3</t>
  </si>
  <si>
    <t>How this works: each calendar month, the tier is determined by how many new traders are closed that month. A trader's residual override rate locks in at the tier level active when they were closed, and continues for as long as that trader remains active (the average retention assumption above).</t>
  </si>
  <si>
    <t>Assessment Affiliate Program  (One-Time Referral Commission)</t>
  </si>
  <si>
    <t>Affiliate commission rate on assessment fee (%)</t>
  </si>
  <si>
    <t>Average assessment fee referred ($)</t>
  </si>
  <si>
    <t>Placeholder — replace with your actual average assessment price point</t>
  </si>
  <si>
    <t>How this works: the affiliate commission is a separate, one-time payment equal to 15% of the assessment fee, paid once when a referred trader purchases an assessment (evaluation account). It is not tied to the monthly close tiers or residual override above, and does not repeat or renew for that same referral.</t>
  </si>
  <si>
    <t>Quick Estimate  |  One Input, See Your Trajectory</t>
  </si>
  <si>
    <t>Enter your expected average closes per month below — the table and chart update automatically.</t>
  </si>
  <si>
    <t>New: one-time 15% assessment affiliate commission — set it at right.</t>
  </si>
  <si>
    <t>Average new traders you close per month</t>
  </si>
  <si>
    <t>Average assessment referrals per month</t>
  </si>
  <si>
    <t>Tier achieved</t>
  </si>
  <si>
    <t>Assessment commission per referral ($)</t>
  </si>
  <si>
    <t>Signup bonus per trader ($)</t>
  </si>
  <si>
    <t>Assessment affiliate income per month ($)</t>
  </si>
  <si>
    <t>Residual override rate</t>
  </si>
  <si>
    <t>Steady-state monthly income (once your book matures)</t>
  </si>
  <si>
    <t>Months until steady state</t>
  </si>
  <si>
    <t>24-Month Trajectory (assumes a constant pace of closes every month)</t>
  </si>
  <si>
    <t>Month</t>
  </si>
  <si>
    <t>New traders closed</t>
  </si>
  <si>
    <t>Active traders</t>
  </si>
  <si>
    <t>Residual income ($)</t>
  </si>
  <si>
    <t>Total income ($)</t>
  </si>
  <si>
    <t>Cumulative income ($)</t>
  </si>
  <si>
    <t>Assessment referrals</t>
  </si>
  <si>
    <t>Assessment commission ($)</t>
  </si>
  <si>
    <t>Detailed Planner  |  Model Your Own Month-by-Month Ramp-Up</t>
  </si>
  <si>
    <t>Edit the BLUE cells in the 'New traders closed this month' and 'Assessment referrals this month' columns — everything else recalculates automatically.</t>
  </si>
  <si>
    <t>New traders closed
this month</t>
  </si>
  <si>
    <t>Signup bonus
rate ($)</t>
  </si>
  <si>
    <t>Residual
rate (%)</t>
  </si>
  <si>
    <t>Signup bonus
earned ($)</t>
  </si>
  <si>
    <t>Monthly residual $
(this cohort, while active)</t>
  </si>
  <si>
    <t>Residual income
received this month ($)</t>
  </si>
  <si>
    <t>Total income
this month ($)</t>
  </si>
  <si>
    <t>Cumulative
income ($)</t>
  </si>
  <si>
    <t>Assessment referrals
this month</t>
  </si>
  <si>
    <t>Assessment commission
earned ($)</t>
  </si>
  <si>
    <t>24-Month Totals</t>
  </si>
  <si>
    <t>Cohort Engine  |  Supporting Calculations (no need to edit)</t>
  </si>
  <si>
    <t>This sheet tracks each month's cohort of new traders and whether they are still active in a given calendar month, so the Detailed Planner can total up residual income correctly. You don't need to edit anything here.</t>
  </si>
  <si>
    <t>Cohort
month</t>
  </si>
  <si>
    <t>Monthly $     while active</t>
  </si>
  <si>
    <t>Total residual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</si>
</sst>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($&quot;#,##0\);\-"/>
    <numFmt numFmtId="165" formatCode="#,##0;\(#,##0\);\-"/>
    <numFmt numFmtId="166" formatCode="0.0%;\(0.0%\);\-"/>
    <numFmt numFmtId="167" formatCode="\$#,##0.00;&quot;($&quot;#,##0.00\);\-"/>
  </numFmts>
  <fonts count="1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i/>
      <sz val="9"/>
      <color rgb="FF0000FF"/>
      <name val="Arial"/>
      <family val="2"/>
      <charset val="1"/>
    </font>
    <font>
      <b/>
      <sz val="11"/>
      <color rgb="FFFFFFFF"/>
      <name val="Arial"/>
      <family val="2"/>
    </font>
    <font>
      <b/>
      <sz val="10"/>
      <color rgb="FF0000FF"/>
      <name val="Arial"/>
      <family val="2"/>
      <charset val="1"/>
    </font>
    <font>
      <b/>
      <i/>
      <sz val="9"/>
      <color rgb="FF595959"/>
      <name val="Arial"/>
      <family val="2"/>
      <charset val="1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b/>
      <sz val="10"/>
      <color rgb="FF595959"/>
      <name val="Arial"/>
      <family val="2"/>
    </font>
    <font>
      <b/>
      <sz val="11"/>
      <color rgb="FF0000FF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i/>
      <sz val="9"/>
      <name val="Arial"/>
      <family val="2"/>
      <charset val="1"/>
    </font>
    <font>
      <b/>
      <sz val="10"/>
      <color rgb="FFFFFFFF"/>
      <name val="Arial"/>
      <family val="2"/>
      <charset val="1"/>
    </font>
    <font>
      <sz val="9"/>
      <color theme="1" tint="0.14999847407452621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17375E"/>
      </patternFill>
    </fill>
    <fill>
      <patternFill patternType="solid">
        <fgColor theme="3" tint="-0.499984740745262"/>
        <bgColor rgb="FF262626"/>
      </patternFill>
    </fill>
    <fill>
      <patternFill patternType="solid">
        <fgColor theme="3" tint="-0.249977111117893"/>
        <bgColor rgb="FF1F3864"/>
      </patternFill>
    </fill>
    <fill>
      <patternFill patternType="solid">
        <fgColor rgb="FFF2F2F2"/>
        <bgColor rgb="FFFFFFFF"/>
      </patternFill>
    </fill>
    <fill>
      <patternFill patternType="solid">
        <fgColor rgb="FF99FF99"/>
        <bgColor rgb="FFCCFFF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left" vertical="center" wrapText="1" indent="1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5" fillId="6" borderId="0" xfId="0" applyFont="1" applyFill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indent="2"/>
    </xf>
    <xf numFmtId="164" fontId="4" fillId="0" borderId="1" xfId="0" applyNumberFormat="1" applyFont="1" applyBorder="1" applyAlignment="1">
      <alignment horizontal="right" vertical="center" indent="2"/>
    </xf>
    <xf numFmtId="165" fontId="4" fillId="0" borderId="1" xfId="0" applyNumberFormat="1" applyFont="1" applyBorder="1" applyAlignment="1">
      <alignment horizontal="right" vertical="center" indent="2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right" indent="2"/>
    </xf>
    <xf numFmtId="165" fontId="7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6" fontId="7" fillId="5" borderId="1" xfId="0" applyNumberFormat="1" applyFont="1" applyFill="1" applyBorder="1" applyAlignment="1">
      <alignment horizontal="right" indent="2"/>
    </xf>
    <xf numFmtId="166" fontId="4" fillId="0" borderId="1" xfId="0" applyNumberFormat="1" applyFont="1" applyBorder="1" applyAlignment="1">
      <alignment horizontal="right" vertical="center" indent="2"/>
    </xf>
    <xf numFmtId="0" fontId="0" fillId="0" borderId="0" xfId="0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65" fontId="10" fillId="0" borderId="1" xfId="0" applyNumberFormat="1" applyFont="1" applyBorder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11" fillId="0" borderId="1" xfId="0" applyFont="1" applyBorder="1" applyAlignment="1">
      <alignment horizontal="right" vertical="center" indent="1"/>
    </xf>
    <xf numFmtId="164" fontId="11" fillId="0" borderId="1" xfId="0" applyNumberFormat="1" applyFont="1" applyBorder="1" applyAlignment="1">
      <alignment horizontal="right" vertical="center" indent="1"/>
    </xf>
    <xf numFmtId="0" fontId="12" fillId="0" borderId="0" xfId="0" applyFont="1" applyAlignment="1">
      <alignment horizontal="right" vertical="center" wrapText="1" indent="1"/>
    </xf>
    <xf numFmtId="164" fontId="12" fillId="6" borderId="1" xfId="0" applyNumberFormat="1" applyFont="1" applyFill="1" applyBorder="1" applyAlignment="1">
      <alignment horizontal="right" vertical="center" indent="1"/>
    </xf>
    <xf numFmtId="166" fontId="11" fillId="0" borderId="1" xfId="0" applyNumberFormat="1" applyFont="1" applyBorder="1" applyAlignment="1">
      <alignment horizontal="right" vertical="center" indent="1"/>
    </xf>
    <xf numFmtId="165" fontId="11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165" fontId="8" fillId="0" borderId="1" xfId="0" applyNumberFormat="1" applyFont="1" applyBorder="1"/>
    <xf numFmtId="165" fontId="8" fillId="0" borderId="1" xfId="0" applyNumberFormat="1" applyFont="1" applyBorder="1" applyAlignment="1">
      <alignment horizontal="right" indent="2"/>
    </xf>
    <xf numFmtId="164" fontId="8" fillId="0" borderId="1" xfId="0" applyNumberFormat="1" applyFont="1" applyBorder="1" applyAlignment="1">
      <alignment horizontal="right" indent="2"/>
    </xf>
    <xf numFmtId="164" fontId="13" fillId="6" borderId="1" xfId="0" applyNumberFormat="1" applyFont="1" applyFill="1" applyBorder="1" applyAlignment="1">
      <alignment horizontal="right" indent="2"/>
    </xf>
    <xf numFmtId="165" fontId="8" fillId="5" borderId="1" xfId="0" applyNumberFormat="1" applyFont="1" applyFill="1" applyBorder="1"/>
    <xf numFmtId="165" fontId="8" fillId="5" borderId="1" xfId="0" applyNumberFormat="1" applyFont="1" applyFill="1" applyBorder="1" applyAlignment="1">
      <alignment horizontal="right" indent="2"/>
    </xf>
    <xf numFmtId="164" fontId="8" fillId="5" borderId="1" xfId="0" applyNumberFormat="1" applyFont="1" applyFill="1" applyBorder="1" applyAlignment="1">
      <alignment horizontal="right" indent="2"/>
    </xf>
    <xf numFmtId="0" fontId="14" fillId="0" borderId="0" xfId="0" applyFont="1" applyAlignment="1">
      <alignment horizontal="left" vertical="center" indent="1"/>
    </xf>
    <xf numFmtId="0" fontId="6" fillId="3" borderId="0" xfId="0" applyFont="1" applyFill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indent="1"/>
    </xf>
    <xf numFmtId="165" fontId="7" fillId="0" borderId="1" xfId="0" applyNumberFormat="1" applyFont="1" applyBorder="1" applyAlignment="1">
      <alignment horizontal="right" indent="1"/>
    </xf>
    <xf numFmtId="0" fontId="8" fillId="0" borderId="1" xfId="0" applyFont="1" applyBorder="1" applyAlignment="1">
      <alignment horizontal="right" indent="1"/>
    </xf>
    <xf numFmtId="164" fontId="8" fillId="0" borderId="1" xfId="0" applyNumberFormat="1" applyFont="1" applyBorder="1" applyAlignment="1">
      <alignment horizontal="right" indent="1"/>
    </xf>
    <xf numFmtId="166" fontId="8" fillId="0" borderId="1" xfId="0" applyNumberFormat="1" applyFont="1" applyBorder="1" applyAlignment="1">
      <alignment horizontal="right" indent="1"/>
    </xf>
    <xf numFmtId="167" fontId="8" fillId="0" borderId="1" xfId="0" applyNumberFormat="1" applyFont="1" applyBorder="1" applyAlignment="1">
      <alignment horizontal="right" indent="1"/>
    </xf>
    <xf numFmtId="164" fontId="13" fillId="6" borderId="1" xfId="0" applyNumberFormat="1" applyFont="1" applyFill="1" applyBorder="1" applyAlignment="1">
      <alignment horizontal="right" indent="1"/>
    </xf>
    <xf numFmtId="165" fontId="8" fillId="5" borderId="1" xfId="0" applyNumberFormat="1" applyFont="1" applyFill="1" applyBorder="1" applyAlignment="1">
      <alignment horizontal="right" indent="1"/>
    </xf>
    <xf numFmtId="165" fontId="7" fillId="5" borderId="1" xfId="0" applyNumberFormat="1" applyFont="1" applyFill="1" applyBorder="1" applyAlignment="1">
      <alignment horizontal="right" indent="1"/>
    </xf>
    <xf numFmtId="0" fontId="8" fillId="5" borderId="1" xfId="0" applyFont="1" applyFill="1" applyBorder="1" applyAlignment="1">
      <alignment horizontal="right" indent="1"/>
    </xf>
    <xf numFmtId="164" fontId="8" fillId="5" borderId="1" xfId="0" applyNumberFormat="1" applyFont="1" applyFill="1" applyBorder="1" applyAlignment="1">
      <alignment horizontal="right" indent="1"/>
    </xf>
    <xf numFmtId="166" fontId="8" fillId="5" borderId="1" xfId="0" applyNumberFormat="1" applyFont="1" applyFill="1" applyBorder="1" applyAlignment="1">
      <alignment horizontal="right" indent="1"/>
    </xf>
    <xf numFmtId="167" fontId="8" fillId="5" borderId="1" xfId="0" applyNumberFormat="1" applyFont="1" applyFill="1" applyBorder="1" applyAlignment="1">
      <alignment horizontal="right" indent="1"/>
    </xf>
    <xf numFmtId="0" fontId="13" fillId="6" borderId="1" xfId="0" applyFont="1" applyFill="1" applyBorder="1" applyAlignment="1">
      <alignment horizontal="center"/>
    </xf>
    <xf numFmtId="0" fontId="0" fillId="0" borderId="0" xfId="0" applyAlignment="1">
      <alignment horizontal="right" indent="1"/>
    </xf>
    <xf numFmtId="165" fontId="13" fillId="6" borderId="1" xfId="0" applyNumberFormat="1" applyFont="1" applyFill="1" applyBorder="1" applyAlignment="1">
      <alignment horizontal="right" indent="1"/>
    </xf>
    <xf numFmtId="0" fontId="15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67" fontId="8" fillId="0" borderId="0" xfId="0" applyNumberFormat="1" applyFont="1"/>
    <xf numFmtId="167" fontId="16" fillId="0" borderId="0" xfId="0" applyNumberFormat="1" applyFont="1"/>
    <xf numFmtId="0" fontId="13" fillId="6" borderId="0" xfId="0" applyFont="1" applyFill="1" applyAlignment="1">
      <alignment vertical="center" wrapText="1"/>
    </xf>
    <xf numFmtId="164" fontId="13" fillId="6" borderId="0" xfId="0" applyNumberFormat="1" applyFont="1" applyFill="1" applyAlignment="1">
      <alignment horizontal="right" vertical="center" indent="1"/>
    </xf>
    <xf numFmtId="0" fontId="5" fillId="0" borderId="0" xfId="0" applyFont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BE4B48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9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B3B3B3"/>
      <rgbColor rgb="FF17375E"/>
      <rgbColor rgb="FF00B050"/>
      <rgbColor rgb="FF10243E"/>
      <rgbColor rgb="FF333300"/>
      <rgbColor rgb="FF993300"/>
      <rgbColor rgb="FF993366"/>
      <rgbColor rgb="FF1F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Monthly Income vs. Cumulative Income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'Quick Estimate'!$F$11</c:f>
              <c:strCache>
                <c:ptCount val="1"/>
                <c:pt idx="0">
                  <c:v>Total income ($)</c:v>
                </c:pt>
              </c:strCache>
            </c:strRef>
          </c:tx>
          <c:spPr>
            <a:solidFill>
              <a:srgbClr val="00B050"/>
            </a:solidFill>
            <a:ln w="9360">
              <a:solidFill>
                <a:srgbClr val="00B05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'Quick Estimate'!$A$12:$A$35</c:f>
              <c:numCache>
                <c:formatCode>#,##0;\(#,##0\);\-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'Quick Estimate'!$F$12:$F$35</c:f>
              <c:numCache>
                <c:formatCode>\$#,##0;"($"#,##0\);\-</c:formatCode>
                <c:ptCount val="24"/>
                <c:pt idx="0">
                  <c:v>1130.0999999999999</c:v>
                </c:pt>
                <c:pt idx="1">
                  <c:v>1317.7</c:v>
                </c:pt>
                <c:pt idx="2">
                  <c:v>1505.3</c:v>
                </c:pt>
                <c:pt idx="3">
                  <c:v>1692.9</c:v>
                </c:pt>
                <c:pt idx="4">
                  <c:v>1880.5</c:v>
                </c:pt>
                <c:pt idx="5">
                  <c:v>2068.1</c:v>
                </c:pt>
                <c:pt idx="6">
                  <c:v>2255.6999999999998</c:v>
                </c:pt>
                <c:pt idx="7">
                  <c:v>2443.3000000000002</c:v>
                </c:pt>
                <c:pt idx="8">
                  <c:v>2630.9</c:v>
                </c:pt>
                <c:pt idx="9">
                  <c:v>2818.5</c:v>
                </c:pt>
                <c:pt idx="10">
                  <c:v>3006.1000000000004</c:v>
                </c:pt>
                <c:pt idx="11">
                  <c:v>3193.7</c:v>
                </c:pt>
                <c:pt idx="12">
                  <c:v>3193.7</c:v>
                </c:pt>
                <c:pt idx="13">
                  <c:v>3193.7</c:v>
                </c:pt>
                <c:pt idx="14">
                  <c:v>3193.7</c:v>
                </c:pt>
                <c:pt idx="15">
                  <c:v>3193.7</c:v>
                </c:pt>
                <c:pt idx="16">
                  <c:v>3193.7</c:v>
                </c:pt>
                <c:pt idx="17">
                  <c:v>3193.7</c:v>
                </c:pt>
                <c:pt idx="18">
                  <c:v>3193.7</c:v>
                </c:pt>
                <c:pt idx="19">
                  <c:v>3193.7</c:v>
                </c:pt>
                <c:pt idx="20">
                  <c:v>3193.7</c:v>
                </c:pt>
                <c:pt idx="21">
                  <c:v>3193.7</c:v>
                </c:pt>
                <c:pt idx="22">
                  <c:v>3193.7</c:v>
                </c:pt>
                <c:pt idx="23">
                  <c:v>3193.7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C-4540-A131-9B3A7B891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456371"/>
        <c:axId val="47899035"/>
      </c:barChart>
      <c:lineChart>
        <c:grouping val="standard"/>
        <c:varyColors val="0"/>
        <c:ser>
          <c:idx val="1"/>
          <c:order val="1"/>
          <c:tx>
            <c:strRef>
              <c:f>'Quick Estimate'!$G$11</c:f>
              <c:strCache>
                <c:ptCount val="1"/>
                <c:pt idx="0">
                  <c:v>Cumulative income ($)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'Quick Estimate'!$A$12:$A$35</c:f>
              <c:numCache>
                <c:formatCode>#,##0;\(#,##0\);\-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'Quick Estimate'!$G$12:$G$35</c:f>
              <c:numCache>
                <c:formatCode>\$#,##0;"($"#,##0\);\-</c:formatCode>
                <c:ptCount val="24"/>
                <c:pt idx="0">
                  <c:v>1130.0999999999999</c:v>
                </c:pt>
                <c:pt idx="1">
                  <c:v>2447.8000000000002</c:v>
                </c:pt>
                <c:pt idx="2">
                  <c:v>3953.1000000000004</c:v>
                </c:pt>
                <c:pt idx="3">
                  <c:v>5646</c:v>
                </c:pt>
                <c:pt idx="4">
                  <c:v>7526.5</c:v>
                </c:pt>
                <c:pt idx="5">
                  <c:v>9594.6</c:v>
                </c:pt>
                <c:pt idx="6">
                  <c:v>11850.3</c:v>
                </c:pt>
                <c:pt idx="7">
                  <c:v>14293.599999999999</c:v>
                </c:pt>
                <c:pt idx="8">
                  <c:v>16924.5</c:v>
                </c:pt>
                <c:pt idx="9">
                  <c:v>19743</c:v>
                </c:pt>
                <c:pt idx="10">
                  <c:v>22749.1</c:v>
                </c:pt>
                <c:pt idx="11">
                  <c:v>25942.799999999999</c:v>
                </c:pt>
                <c:pt idx="12">
                  <c:v>29136.5</c:v>
                </c:pt>
                <c:pt idx="13">
                  <c:v>32330.2</c:v>
                </c:pt>
                <c:pt idx="14">
                  <c:v>35523.9</c:v>
                </c:pt>
                <c:pt idx="15">
                  <c:v>38717.599999999999</c:v>
                </c:pt>
                <c:pt idx="16">
                  <c:v>41911.299999999996</c:v>
                </c:pt>
                <c:pt idx="17">
                  <c:v>45104.999999999993</c:v>
                </c:pt>
                <c:pt idx="18">
                  <c:v>48298.69999999999</c:v>
                </c:pt>
                <c:pt idx="19">
                  <c:v>51492.399999999987</c:v>
                </c:pt>
                <c:pt idx="20">
                  <c:v>54686.099999999984</c:v>
                </c:pt>
                <c:pt idx="21">
                  <c:v>57879.799999999981</c:v>
                </c:pt>
                <c:pt idx="22">
                  <c:v>61073.499999999978</c:v>
                </c:pt>
                <c:pt idx="23">
                  <c:v>64267.199999999975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8BC-4540-A131-9B3A7B891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24397177"/>
        <c:axId val="76399184"/>
      </c:lineChart>
      <c:catAx>
        <c:axId val="5845637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7899035"/>
        <c:crosses val="autoZero"/>
        <c:auto val="1"/>
        <c:lblAlgn val="ctr"/>
        <c:lblOffset val="100"/>
        <c:noMultiLvlLbl val="0"/>
      </c:catAx>
      <c:valAx>
        <c:axId val="478990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Monthly income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8456371"/>
        <c:crosses val="autoZero"/>
        <c:crossBetween val="between"/>
      </c:valAx>
      <c:catAx>
        <c:axId val="24397177"/>
        <c:scaling>
          <c:orientation val="minMax"/>
        </c:scaling>
        <c:delete val="1"/>
        <c:axPos val="b"/>
        <c:numFmt formatCode="#,##0;\(#,##0\);\-" sourceLinked="1"/>
        <c:majorTickMark val="none"/>
        <c:minorTickMark val="none"/>
        <c:tickLblPos val="nextTo"/>
        <c:crossAx val="76399184"/>
        <c:crosses val="autoZero"/>
        <c:auto val="1"/>
        <c:lblAlgn val="ctr"/>
        <c:lblOffset val="100"/>
        <c:noMultiLvlLbl val="0"/>
      </c:catAx>
      <c:valAx>
        <c:axId val="76399184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Cumulative income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4397177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Monthly Income vs. Cumulative Income — Your Scenario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'Detailed Planner'!$I$3</c:f>
              <c:strCache>
                <c:ptCount val="1"/>
                <c:pt idx="0">
                  <c:v>Total income
this month ($)</c:v>
                </c:pt>
              </c:strCache>
            </c:strRef>
          </c:tx>
          <c:spPr>
            <a:solidFill>
              <a:srgbClr val="00B050"/>
            </a:solidFill>
            <a:ln w="9360">
              <a:solidFill>
                <a:srgbClr val="00B05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'Detailed Planner'!$A$4:$A$27</c:f>
              <c:numCache>
                <c:formatCode>#,##0;\(#,##0\);\-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'Detailed Planner'!$I$4:$I$27</c:f>
              <c:numCache>
                <c:formatCode>\$#,##0;"($"#,##0\);\-</c:formatCode>
                <c:ptCount val="24"/>
                <c:pt idx="0">
                  <c:v>470.04</c:v>
                </c:pt>
                <c:pt idx="1">
                  <c:v>757.6</c:v>
                </c:pt>
                <c:pt idx="2">
                  <c:v>1082.68</c:v>
                </c:pt>
                <c:pt idx="3">
                  <c:v>1232.7600000000002</c:v>
                </c:pt>
                <c:pt idx="4">
                  <c:v>1595.3600000000001</c:v>
                </c:pt>
                <c:pt idx="5">
                  <c:v>1782.96</c:v>
                </c:pt>
                <c:pt idx="6">
                  <c:v>2389.36</c:v>
                </c:pt>
                <c:pt idx="7">
                  <c:v>2670.76</c:v>
                </c:pt>
                <c:pt idx="8">
                  <c:v>3199.0600000000004</c:v>
                </c:pt>
                <c:pt idx="9">
                  <c:v>3774.26</c:v>
                </c:pt>
                <c:pt idx="10">
                  <c:v>4149.46</c:v>
                </c:pt>
                <c:pt idx="11">
                  <c:v>4771.5599999999995</c:v>
                </c:pt>
                <c:pt idx="12">
                  <c:v>5118.62</c:v>
                </c:pt>
                <c:pt idx="13">
                  <c:v>5675.06</c:v>
                </c:pt>
                <c:pt idx="14">
                  <c:v>5993.98</c:v>
                </c:pt>
                <c:pt idx="15">
                  <c:v>6312.9</c:v>
                </c:pt>
                <c:pt idx="16">
                  <c:v>7219.38</c:v>
                </c:pt>
                <c:pt idx="17">
                  <c:v>7650.8600000000006</c:v>
                </c:pt>
                <c:pt idx="18">
                  <c:v>8269.82</c:v>
                </c:pt>
                <c:pt idx="19">
                  <c:v>8663.7799999999988</c:v>
                </c:pt>
                <c:pt idx="20">
                  <c:v>9010.84</c:v>
                </c:pt>
                <c:pt idx="21">
                  <c:v>9311</c:v>
                </c:pt>
                <c:pt idx="22">
                  <c:v>9611.159999999998</c:v>
                </c:pt>
                <c:pt idx="23">
                  <c:v>9864.4199999999983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B-4D90-ADD6-980E76BE7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780761"/>
        <c:axId val="80226866"/>
      </c:barChart>
      <c:lineChart>
        <c:grouping val="standard"/>
        <c:varyColors val="0"/>
        <c:ser>
          <c:idx val="1"/>
          <c:order val="1"/>
          <c:tx>
            <c:strRef>
              <c:f>'Detailed Planner'!$J$3</c:f>
              <c:strCache>
                <c:ptCount val="1"/>
                <c:pt idx="0">
                  <c:v>Cumulative
income ($)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'Detailed Planner'!$A$4:$A$27</c:f>
              <c:numCache>
                <c:formatCode>#,##0;\(#,##0\);\-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'Detailed Planner'!$J$4:$J$27</c:f>
              <c:numCache>
                <c:formatCode>\$#,##0;"($"#,##0\);\-</c:formatCode>
                <c:ptCount val="24"/>
                <c:pt idx="0">
                  <c:v>470.04</c:v>
                </c:pt>
                <c:pt idx="1">
                  <c:v>1227.6400000000001</c:v>
                </c:pt>
                <c:pt idx="2">
                  <c:v>2310.3200000000002</c:v>
                </c:pt>
                <c:pt idx="3">
                  <c:v>3543.0800000000004</c:v>
                </c:pt>
                <c:pt idx="4">
                  <c:v>5138.4400000000005</c:v>
                </c:pt>
                <c:pt idx="5">
                  <c:v>6921.4000000000005</c:v>
                </c:pt>
                <c:pt idx="6">
                  <c:v>9310.76</c:v>
                </c:pt>
                <c:pt idx="7">
                  <c:v>11981.52</c:v>
                </c:pt>
                <c:pt idx="8">
                  <c:v>15180.580000000002</c:v>
                </c:pt>
                <c:pt idx="9">
                  <c:v>18954.840000000004</c:v>
                </c:pt>
                <c:pt idx="10">
                  <c:v>23104.300000000003</c:v>
                </c:pt>
                <c:pt idx="11">
                  <c:v>27875.86</c:v>
                </c:pt>
                <c:pt idx="12">
                  <c:v>32994.480000000003</c:v>
                </c:pt>
                <c:pt idx="13">
                  <c:v>38669.54</c:v>
                </c:pt>
                <c:pt idx="14">
                  <c:v>44663.520000000004</c:v>
                </c:pt>
                <c:pt idx="15">
                  <c:v>50976.420000000006</c:v>
                </c:pt>
                <c:pt idx="16">
                  <c:v>58195.8</c:v>
                </c:pt>
                <c:pt idx="17">
                  <c:v>65846.66</c:v>
                </c:pt>
                <c:pt idx="18">
                  <c:v>74116.48000000001</c:v>
                </c:pt>
                <c:pt idx="19">
                  <c:v>82780.260000000009</c:v>
                </c:pt>
                <c:pt idx="20">
                  <c:v>91791.1</c:v>
                </c:pt>
                <c:pt idx="21">
                  <c:v>101102.1</c:v>
                </c:pt>
                <c:pt idx="22">
                  <c:v>110713.26000000001</c:v>
                </c:pt>
                <c:pt idx="23">
                  <c:v>120577.68000000001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BCB-4D90-ADD6-980E76BE7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4753975"/>
        <c:axId val="43112238"/>
      </c:lineChart>
      <c:catAx>
        <c:axId val="5278076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0226866"/>
        <c:crosses val="autoZero"/>
        <c:auto val="1"/>
        <c:lblAlgn val="ctr"/>
        <c:lblOffset val="100"/>
        <c:noMultiLvlLbl val="0"/>
      </c:catAx>
      <c:valAx>
        <c:axId val="802268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Monthly income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2780761"/>
        <c:crosses val="autoZero"/>
        <c:crossBetween val="between"/>
      </c:valAx>
      <c:catAx>
        <c:axId val="74753975"/>
        <c:scaling>
          <c:orientation val="minMax"/>
        </c:scaling>
        <c:delete val="1"/>
        <c:axPos val="b"/>
        <c:numFmt formatCode="#,##0;\(#,##0\);\-" sourceLinked="1"/>
        <c:majorTickMark val="none"/>
        <c:minorTickMark val="none"/>
        <c:tickLblPos val="nextTo"/>
        <c:crossAx val="43112238"/>
        <c:crosses val="autoZero"/>
        <c:auto val="1"/>
        <c:lblAlgn val="ctr"/>
        <c:lblOffset val="100"/>
        <c:noMultiLvlLbl val="0"/>
      </c:catAx>
      <c:valAx>
        <c:axId val="43112238"/>
        <c:scaling>
          <c:orientation val="minMax"/>
        </c:scaling>
        <c:delete val="0"/>
        <c:axPos val="r"/>
        <c:title>
          <c:tx>
            <c:rich>
              <a:bodyPr rot="-5400000"/>
              <a:lstStyle/>
              <a:p>
                <a:pPr>
                  <a:defRPr lang="en-US" sz="14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400" b="1" strike="noStrike" spc="-1">
                    <a:solidFill>
                      <a:srgbClr val="000000"/>
                    </a:solidFill>
                    <a:latin typeface="Calibri"/>
                  </a:rPr>
                  <a:t>Cumulative income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753975"/>
        <c:crosses val="max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87676222964711004"/>
          <c:y val="0.45291837147042502"/>
          <c:w val="0.12323777035289001"/>
          <c:h val="0.19351719957569299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85680</xdr:colOff>
      <xdr:row>35</xdr:row>
      <xdr:rowOff>114120</xdr:rowOff>
    </xdr:from>
    <xdr:to>
      <xdr:col>7</xdr:col>
      <xdr:colOff>56880</xdr:colOff>
      <xdr:row>60</xdr:row>
      <xdr:rowOff>28080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533520</xdr:colOff>
      <xdr:row>30</xdr:row>
      <xdr:rowOff>0</xdr:rowOff>
    </xdr:from>
    <xdr:to>
      <xdr:col>11</xdr:col>
      <xdr:colOff>180720</xdr:colOff>
      <xdr:row>50</xdr:row>
      <xdr:rowOff>149040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zoomScaleNormal="100" workbookViewId="0">
      <selection activeCell="E6" sqref="E6"/>
    </sheetView>
  </sheetViews>
  <sheetFormatPr defaultColWidth="8.7109375" defaultRowHeight="15" x14ac:dyDescent="0.25"/>
  <cols>
    <col min="1" max="1" width="16" customWidth="1"/>
    <col min="2" max="2" width="42" customWidth="1"/>
    <col min="3" max="4" width="16" customWidth="1"/>
    <col min="5" max="5" width="36" customWidth="1"/>
    <col min="6" max="6" width="12.5703125" customWidth="1"/>
  </cols>
  <sheetData>
    <row r="1" spans="1:6" ht="33" customHeight="1" x14ac:dyDescent="0.25">
      <c r="A1" s="8" t="s">
        <v>0</v>
      </c>
      <c r="B1" s="8"/>
      <c r="C1" s="8"/>
      <c r="D1" s="8"/>
      <c r="E1" s="8"/>
    </row>
    <row r="2" spans="1:6" ht="24.75" customHeight="1" x14ac:dyDescent="0.25">
      <c r="A2" s="9" t="s">
        <v>1</v>
      </c>
    </row>
    <row r="3" spans="1:6" ht="24.75" customHeight="1" x14ac:dyDescent="0.25">
      <c r="A3" s="7" t="s">
        <v>2</v>
      </c>
      <c r="B3" s="7"/>
      <c r="C3" s="7"/>
    </row>
    <row r="4" spans="1:6" ht="20.25" customHeight="1" x14ac:dyDescent="0.25">
      <c r="B4" s="10" t="s">
        <v>3</v>
      </c>
      <c r="C4" s="11">
        <v>469</v>
      </c>
    </row>
    <row r="5" spans="1:6" ht="20.25" customHeight="1" x14ac:dyDescent="0.25">
      <c r="B5" s="10" t="s">
        <v>4</v>
      </c>
      <c r="C5" s="12">
        <v>12</v>
      </c>
      <c r="E5" s="13" t="s">
        <v>5</v>
      </c>
    </row>
    <row r="6" spans="1:6" ht="35.25" customHeight="1" x14ac:dyDescent="0.25">
      <c r="B6" s="10" t="s">
        <v>6</v>
      </c>
      <c r="C6" s="12">
        <v>10</v>
      </c>
      <c r="E6" s="68" t="s">
        <v>7</v>
      </c>
    </row>
    <row r="8" spans="1:6" ht="18" customHeight="1" x14ac:dyDescent="0.25">
      <c r="A8" s="6" t="s">
        <v>8</v>
      </c>
      <c r="B8" s="6"/>
      <c r="C8" s="6"/>
      <c r="D8" s="6"/>
      <c r="E8" s="6"/>
      <c r="F8" s="14"/>
    </row>
    <row r="9" spans="1:6" ht="39.75" customHeight="1" x14ac:dyDescent="0.25">
      <c r="A9" s="15" t="s">
        <v>9</v>
      </c>
      <c r="B9" s="15" t="s">
        <v>10</v>
      </c>
      <c r="C9" s="15" t="s">
        <v>11</v>
      </c>
      <c r="D9" s="15" t="s">
        <v>12</v>
      </c>
      <c r="E9" s="15" t="s">
        <v>13</v>
      </c>
    </row>
    <row r="10" spans="1:6" x14ac:dyDescent="0.25">
      <c r="A10" s="16">
        <v>1</v>
      </c>
      <c r="B10" s="16">
        <v>5</v>
      </c>
      <c r="C10" s="17" t="s">
        <v>14</v>
      </c>
      <c r="D10" s="18">
        <v>175</v>
      </c>
      <c r="E10" s="19">
        <v>0.08</v>
      </c>
    </row>
    <row r="11" spans="1:6" x14ac:dyDescent="0.25">
      <c r="A11" s="20">
        <v>6</v>
      </c>
      <c r="B11" s="20">
        <v>10</v>
      </c>
      <c r="C11" s="21" t="s">
        <v>15</v>
      </c>
      <c r="D11" s="22">
        <v>200</v>
      </c>
      <c r="E11" s="23">
        <v>0.1</v>
      </c>
    </row>
    <row r="12" spans="1:6" x14ac:dyDescent="0.25">
      <c r="A12" s="16">
        <v>11</v>
      </c>
      <c r="B12" s="16">
        <v>999</v>
      </c>
      <c r="C12" s="17" t="s">
        <v>16</v>
      </c>
      <c r="D12" s="18">
        <v>225</v>
      </c>
      <c r="E12" s="19">
        <v>0.12</v>
      </c>
    </row>
    <row r="14" spans="1:6" ht="15" customHeight="1" x14ac:dyDescent="0.25">
      <c r="A14" s="5" t="s">
        <v>17</v>
      </c>
      <c r="B14" s="5"/>
      <c r="C14" s="5"/>
      <c r="D14" s="5"/>
      <c r="E14" s="5"/>
    </row>
    <row r="15" spans="1:6" x14ac:dyDescent="0.25">
      <c r="A15" s="5"/>
      <c r="B15" s="5"/>
      <c r="C15" s="5"/>
      <c r="D15" s="5"/>
      <c r="E15" s="5"/>
    </row>
    <row r="16" spans="1:6" x14ac:dyDescent="0.25">
      <c r="A16" s="5"/>
      <c r="B16" s="5"/>
      <c r="C16" s="5"/>
      <c r="D16" s="5"/>
      <c r="E16" s="5"/>
    </row>
    <row r="17" spans="1:5" ht="18" customHeight="1" x14ac:dyDescent="0.25">
      <c r="A17" s="6" t="s">
        <v>18</v>
      </c>
      <c r="B17" s="6"/>
      <c r="C17" s="6"/>
      <c r="D17" s="6"/>
      <c r="E17" s="6"/>
    </row>
    <row r="18" spans="1:5" ht="20.25" customHeight="1" x14ac:dyDescent="0.25">
      <c r="B18" s="10" t="s">
        <v>19</v>
      </c>
      <c r="C18" s="24">
        <v>0.15</v>
      </c>
    </row>
    <row r="19" spans="1:5" ht="33.75" customHeight="1" x14ac:dyDescent="0.25">
      <c r="B19" s="10" t="s">
        <v>20</v>
      </c>
      <c r="C19" s="11">
        <v>150</v>
      </c>
      <c r="E19" s="68" t="s">
        <v>21</v>
      </c>
    </row>
    <row r="21" spans="1:5" ht="15" customHeight="1" x14ac:dyDescent="0.25">
      <c r="A21" s="5" t="s">
        <v>22</v>
      </c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</sheetData>
  <mergeCells count="6">
    <mergeCell ref="A21:E23"/>
    <mergeCell ref="A1:E1"/>
    <mergeCell ref="A3:C3"/>
    <mergeCell ref="A8:E8"/>
    <mergeCell ref="A14:E16"/>
    <mergeCell ref="A17:E17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"/>
  <sheetViews>
    <sheetView showGridLines="0" zoomScaleNormal="100" workbookViewId="0">
      <selection activeCell="F3" sqref="F3"/>
    </sheetView>
  </sheetViews>
  <sheetFormatPr defaultColWidth="8.7109375" defaultRowHeight="15" x14ac:dyDescent="0.25"/>
  <cols>
    <col min="1" max="1" width="8" customWidth="1"/>
    <col min="2" max="2" width="40.5703125" customWidth="1"/>
    <col min="3" max="3" width="17.85546875" customWidth="1"/>
    <col min="4" max="4" width="16" customWidth="1"/>
    <col min="5" max="5" width="18" customWidth="1"/>
    <col min="6" max="6" width="16" customWidth="1"/>
    <col min="7" max="7" width="20" customWidth="1"/>
    <col min="8" max="8" width="18" customWidth="1"/>
    <col min="9" max="9" width="20" customWidth="1"/>
  </cols>
  <sheetData>
    <row r="1" spans="1:9" ht="21.75" customHeight="1" x14ac:dyDescent="0.25">
      <c r="A1" s="8" t="s">
        <v>23</v>
      </c>
      <c r="B1" s="8"/>
      <c r="C1" s="8"/>
      <c r="D1" s="8"/>
      <c r="E1" s="8"/>
      <c r="F1" s="8"/>
      <c r="G1" s="8"/>
    </row>
    <row r="2" spans="1:9" ht="36" customHeight="1" x14ac:dyDescent="0.25">
      <c r="A2" s="9" t="s">
        <v>24</v>
      </c>
      <c r="E2" s="73" t="s">
        <v>25</v>
      </c>
      <c r="F2" s="73"/>
      <c r="G2" s="73"/>
    </row>
    <row r="3" spans="1:9" s="25" customFormat="1" ht="42.75" customHeight="1" x14ac:dyDescent="0.25">
      <c r="B3" s="26" t="s">
        <v>26</v>
      </c>
      <c r="C3" s="27">
        <v>5</v>
      </c>
      <c r="D3" s="69" t="s">
        <v>27</v>
      </c>
      <c r="E3" s="70"/>
      <c r="F3" s="27">
        <v>3</v>
      </c>
    </row>
    <row r="4" spans="1:9" s="25" customFormat="1" ht="36.75" customHeight="1" x14ac:dyDescent="0.25">
      <c r="B4" s="28" t="s">
        <v>28</v>
      </c>
      <c r="C4" s="29" t="str">
        <f>IF($C$3=0,"-",VLOOKUP($C$3,Assumptions!$A$10:$E$12,3,TRUE()))</f>
        <v>Tier 1</v>
      </c>
      <c r="D4" s="71" t="s">
        <v>29</v>
      </c>
      <c r="E4" s="72"/>
      <c r="F4" s="30">
        <f>Assumptions!$C$19*Assumptions!$C$18</f>
        <v>22.5</v>
      </c>
    </row>
    <row r="5" spans="1:9" s="25" customFormat="1" ht="54.75" customHeight="1" x14ac:dyDescent="0.25">
      <c r="B5" s="28" t="s">
        <v>30</v>
      </c>
      <c r="C5" s="30">
        <f>IF($C$3=0,0,VLOOKUP($C$3,Assumptions!$A$10:$E$12,4,TRUE()))</f>
        <v>175</v>
      </c>
      <c r="E5" s="31" t="s">
        <v>31</v>
      </c>
      <c r="F5" s="32">
        <f>$F$3*$F$4</f>
        <v>67.5</v>
      </c>
    </row>
    <row r="6" spans="1:9" s="25" customFormat="1" ht="20.25" customHeight="1" x14ac:dyDescent="0.25">
      <c r="B6" s="28" t="s">
        <v>32</v>
      </c>
      <c r="C6" s="33">
        <f>IF($C$3=0,0,VLOOKUP($C$3,Assumptions!$A$10:$E$12,5,TRUE()))</f>
        <v>0.08</v>
      </c>
    </row>
    <row r="7" spans="1:9" s="25" customFormat="1" ht="30" customHeight="1" x14ac:dyDescent="0.25">
      <c r="B7" s="31" t="s">
        <v>33</v>
      </c>
      <c r="C7" s="32">
        <f>$C$3*$C$5+Assumptions!$C$5*$C$3*$C$6*Assumptions!$C$4+$F$5</f>
        <v>3193.7</v>
      </c>
    </row>
    <row r="8" spans="1:9" s="25" customFormat="1" ht="21.75" customHeight="1" x14ac:dyDescent="0.25">
      <c r="B8" s="28" t="s">
        <v>34</v>
      </c>
      <c r="C8" s="34">
        <f>Assumptions!$C$5</f>
        <v>12</v>
      </c>
    </row>
    <row r="10" spans="1:9" ht="24.75" customHeight="1" x14ac:dyDescent="0.25">
      <c r="A10" s="4" t="s">
        <v>35</v>
      </c>
      <c r="B10" s="4"/>
      <c r="C10" s="4"/>
      <c r="D10" s="4"/>
      <c r="E10" s="4"/>
      <c r="F10" s="4"/>
      <c r="G10" s="4"/>
    </row>
    <row r="11" spans="1:9" s="35" customFormat="1" ht="34.5" customHeight="1" x14ac:dyDescent="0.25">
      <c r="A11" s="15" t="s">
        <v>36</v>
      </c>
      <c r="B11" s="15" t="s">
        <v>37</v>
      </c>
      <c r="C11" s="15" t="s">
        <v>38</v>
      </c>
      <c r="D11" s="15" t="s">
        <v>12</v>
      </c>
      <c r="E11" s="15" t="s">
        <v>39</v>
      </c>
      <c r="F11" s="15" t="s">
        <v>40</v>
      </c>
      <c r="G11" s="15" t="s">
        <v>41</v>
      </c>
      <c r="H11" s="15" t="s">
        <v>42</v>
      </c>
      <c r="I11" s="15" t="s">
        <v>43</v>
      </c>
    </row>
    <row r="12" spans="1:9" x14ac:dyDescent="0.25">
      <c r="A12" s="36">
        <v>1</v>
      </c>
      <c r="B12" s="37">
        <f t="shared" ref="B12:B35" si="0">$C$3</f>
        <v>5</v>
      </c>
      <c r="C12" s="37">
        <f>MIN(A12,Assumptions!$C$5)*$C$3</f>
        <v>5</v>
      </c>
      <c r="D12" s="38">
        <f t="shared" ref="D12:D35" si="1">$C$3*$C$5</f>
        <v>875</v>
      </c>
      <c r="E12" s="38">
        <f>C12*$C$6*Assumptions!$C$4</f>
        <v>187.60000000000002</v>
      </c>
      <c r="F12" s="39">
        <f t="shared" ref="F12:F35" si="2">D12+E12+I12</f>
        <v>1130.0999999999999</v>
      </c>
      <c r="G12" s="39">
        <f>F12</f>
        <v>1130.0999999999999</v>
      </c>
      <c r="H12" s="37">
        <f t="shared" ref="H12:H35" si="3">$F$3</f>
        <v>3</v>
      </c>
      <c r="I12" s="38">
        <f t="shared" ref="I12:I35" si="4">H12*$F$4</f>
        <v>67.5</v>
      </c>
    </row>
    <row r="13" spans="1:9" x14ac:dyDescent="0.25">
      <c r="A13" s="40">
        <v>2</v>
      </c>
      <c r="B13" s="41">
        <f t="shared" si="0"/>
        <v>5</v>
      </c>
      <c r="C13" s="41">
        <f>MIN(A13,Assumptions!$C$5)*$C$3</f>
        <v>10</v>
      </c>
      <c r="D13" s="42">
        <f t="shared" si="1"/>
        <v>875</v>
      </c>
      <c r="E13" s="42">
        <f>C13*$C$6*Assumptions!$C$4</f>
        <v>375.20000000000005</v>
      </c>
      <c r="F13" s="39">
        <f t="shared" si="2"/>
        <v>1317.7</v>
      </c>
      <c r="G13" s="39">
        <f t="shared" ref="G13:G35" si="5">G12+F13</f>
        <v>2447.8000000000002</v>
      </c>
      <c r="H13" s="41">
        <f t="shared" si="3"/>
        <v>3</v>
      </c>
      <c r="I13" s="42">
        <f t="shared" si="4"/>
        <v>67.5</v>
      </c>
    </row>
    <row r="14" spans="1:9" x14ac:dyDescent="0.25">
      <c r="A14" s="36">
        <v>3</v>
      </c>
      <c r="B14" s="37">
        <f t="shared" si="0"/>
        <v>5</v>
      </c>
      <c r="C14" s="37">
        <f>MIN(A14,Assumptions!$C$5)*$C$3</f>
        <v>15</v>
      </c>
      <c r="D14" s="38">
        <f t="shared" si="1"/>
        <v>875</v>
      </c>
      <c r="E14" s="38">
        <f>C14*$C$6*Assumptions!$C$4</f>
        <v>562.79999999999995</v>
      </c>
      <c r="F14" s="39">
        <f t="shared" si="2"/>
        <v>1505.3</v>
      </c>
      <c r="G14" s="39">
        <f t="shared" si="5"/>
        <v>3953.1000000000004</v>
      </c>
      <c r="H14" s="37">
        <f t="shared" si="3"/>
        <v>3</v>
      </c>
      <c r="I14" s="38">
        <f t="shared" si="4"/>
        <v>67.5</v>
      </c>
    </row>
    <row r="15" spans="1:9" x14ac:dyDescent="0.25">
      <c r="A15" s="40">
        <v>4</v>
      </c>
      <c r="B15" s="41">
        <f t="shared" si="0"/>
        <v>5</v>
      </c>
      <c r="C15" s="41">
        <f>MIN(A15,Assumptions!$C$5)*$C$3</f>
        <v>20</v>
      </c>
      <c r="D15" s="42">
        <f t="shared" si="1"/>
        <v>875</v>
      </c>
      <c r="E15" s="42">
        <f>C15*$C$6*Assumptions!$C$4</f>
        <v>750.40000000000009</v>
      </c>
      <c r="F15" s="39">
        <f t="shared" si="2"/>
        <v>1692.9</v>
      </c>
      <c r="G15" s="39">
        <f t="shared" si="5"/>
        <v>5646</v>
      </c>
      <c r="H15" s="41">
        <f t="shared" si="3"/>
        <v>3</v>
      </c>
      <c r="I15" s="42">
        <f t="shared" si="4"/>
        <v>67.5</v>
      </c>
    </row>
    <row r="16" spans="1:9" x14ac:dyDescent="0.25">
      <c r="A16" s="36">
        <v>5</v>
      </c>
      <c r="B16" s="37">
        <f t="shared" si="0"/>
        <v>5</v>
      </c>
      <c r="C16" s="37">
        <f>MIN(A16,Assumptions!$C$5)*$C$3</f>
        <v>25</v>
      </c>
      <c r="D16" s="38">
        <f t="shared" si="1"/>
        <v>875</v>
      </c>
      <c r="E16" s="38">
        <f>C16*$C$6*Assumptions!$C$4</f>
        <v>938</v>
      </c>
      <c r="F16" s="39">
        <f t="shared" si="2"/>
        <v>1880.5</v>
      </c>
      <c r="G16" s="39">
        <f t="shared" si="5"/>
        <v>7526.5</v>
      </c>
      <c r="H16" s="37">
        <f t="shared" si="3"/>
        <v>3</v>
      </c>
      <c r="I16" s="38">
        <f t="shared" si="4"/>
        <v>67.5</v>
      </c>
    </row>
    <row r="17" spans="1:9" x14ac:dyDescent="0.25">
      <c r="A17" s="40">
        <v>6</v>
      </c>
      <c r="B17" s="41">
        <f t="shared" si="0"/>
        <v>5</v>
      </c>
      <c r="C17" s="41">
        <f>MIN(A17,Assumptions!$C$5)*$C$3</f>
        <v>30</v>
      </c>
      <c r="D17" s="42">
        <f t="shared" si="1"/>
        <v>875</v>
      </c>
      <c r="E17" s="42">
        <f>C17*$C$6*Assumptions!$C$4</f>
        <v>1125.5999999999999</v>
      </c>
      <c r="F17" s="39">
        <f t="shared" si="2"/>
        <v>2068.1</v>
      </c>
      <c r="G17" s="39">
        <f t="shared" si="5"/>
        <v>9594.6</v>
      </c>
      <c r="H17" s="41">
        <f t="shared" si="3"/>
        <v>3</v>
      </c>
      <c r="I17" s="42">
        <f t="shared" si="4"/>
        <v>67.5</v>
      </c>
    </row>
    <row r="18" spans="1:9" x14ac:dyDescent="0.25">
      <c r="A18" s="36">
        <v>7</v>
      </c>
      <c r="B18" s="37">
        <f t="shared" si="0"/>
        <v>5</v>
      </c>
      <c r="C18" s="37">
        <f>MIN(A18,Assumptions!$C$5)*$C$3</f>
        <v>35</v>
      </c>
      <c r="D18" s="38">
        <f t="shared" si="1"/>
        <v>875</v>
      </c>
      <c r="E18" s="38">
        <f>C18*$C$6*Assumptions!$C$4</f>
        <v>1313.2</v>
      </c>
      <c r="F18" s="39">
        <f t="shared" si="2"/>
        <v>2255.6999999999998</v>
      </c>
      <c r="G18" s="39">
        <f t="shared" si="5"/>
        <v>11850.3</v>
      </c>
      <c r="H18" s="37">
        <f t="shared" si="3"/>
        <v>3</v>
      </c>
      <c r="I18" s="38">
        <f t="shared" si="4"/>
        <v>67.5</v>
      </c>
    </row>
    <row r="19" spans="1:9" x14ac:dyDescent="0.25">
      <c r="A19" s="40">
        <v>8</v>
      </c>
      <c r="B19" s="41">
        <f t="shared" si="0"/>
        <v>5</v>
      </c>
      <c r="C19" s="41">
        <f>MIN(A19,Assumptions!$C$5)*$C$3</f>
        <v>40</v>
      </c>
      <c r="D19" s="42">
        <f t="shared" si="1"/>
        <v>875</v>
      </c>
      <c r="E19" s="42">
        <f>C19*$C$6*Assumptions!$C$4</f>
        <v>1500.8000000000002</v>
      </c>
      <c r="F19" s="39">
        <f t="shared" si="2"/>
        <v>2443.3000000000002</v>
      </c>
      <c r="G19" s="39">
        <f t="shared" si="5"/>
        <v>14293.599999999999</v>
      </c>
      <c r="H19" s="41">
        <f t="shared" si="3"/>
        <v>3</v>
      </c>
      <c r="I19" s="42">
        <f t="shared" si="4"/>
        <v>67.5</v>
      </c>
    </row>
    <row r="20" spans="1:9" x14ac:dyDescent="0.25">
      <c r="A20" s="36">
        <v>9</v>
      </c>
      <c r="B20" s="37">
        <f t="shared" si="0"/>
        <v>5</v>
      </c>
      <c r="C20" s="37">
        <f>MIN(A20,Assumptions!$C$5)*$C$3</f>
        <v>45</v>
      </c>
      <c r="D20" s="38">
        <f t="shared" si="1"/>
        <v>875</v>
      </c>
      <c r="E20" s="38">
        <f>C20*$C$6*Assumptions!$C$4</f>
        <v>1688.4</v>
      </c>
      <c r="F20" s="39">
        <f t="shared" si="2"/>
        <v>2630.9</v>
      </c>
      <c r="G20" s="39">
        <f t="shared" si="5"/>
        <v>16924.5</v>
      </c>
      <c r="H20" s="37">
        <f t="shared" si="3"/>
        <v>3</v>
      </c>
      <c r="I20" s="38">
        <f t="shared" si="4"/>
        <v>67.5</v>
      </c>
    </row>
    <row r="21" spans="1:9" x14ac:dyDescent="0.25">
      <c r="A21" s="40">
        <v>10</v>
      </c>
      <c r="B21" s="41">
        <f t="shared" si="0"/>
        <v>5</v>
      </c>
      <c r="C21" s="41">
        <f>MIN(A21,Assumptions!$C$5)*$C$3</f>
        <v>50</v>
      </c>
      <c r="D21" s="42">
        <f t="shared" si="1"/>
        <v>875</v>
      </c>
      <c r="E21" s="42">
        <f>C21*$C$6*Assumptions!$C$4</f>
        <v>1876</v>
      </c>
      <c r="F21" s="39">
        <f t="shared" si="2"/>
        <v>2818.5</v>
      </c>
      <c r="G21" s="39">
        <f t="shared" si="5"/>
        <v>19743</v>
      </c>
      <c r="H21" s="41">
        <f t="shared" si="3"/>
        <v>3</v>
      </c>
      <c r="I21" s="42">
        <f t="shared" si="4"/>
        <v>67.5</v>
      </c>
    </row>
    <row r="22" spans="1:9" x14ac:dyDescent="0.25">
      <c r="A22" s="36">
        <v>11</v>
      </c>
      <c r="B22" s="37">
        <f t="shared" si="0"/>
        <v>5</v>
      </c>
      <c r="C22" s="37">
        <f>MIN(A22,Assumptions!$C$5)*$C$3</f>
        <v>55</v>
      </c>
      <c r="D22" s="38">
        <f t="shared" si="1"/>
        <v>875</v>
      </c>
      <c r="E22" s="38">
        <f>C22*$C$6*Assumptions!$C$4</f>
        <v>2063.6000000000004</v>
      </c>
      <c r="F22" s="39">
        <f t="shared" si="2"/>
        <v>3006.1000000000004</v>
      </c>
      <c r="G22" s="39">
        <f t="shared" si="5"/>
        <v>22749.1</v>
      </c>
      <c r="H22" s="37">
        <f t="shared" si="3"/>
        <v>3</v>
      </c>
      <c r="I22" s="38">
        <f t="shared" si="4"/>
        <v>67.5</v>
      </c>
    </row>
    <row r="23" spans="1:9" x14ac:dyDescent="0.25">
      <c r="A23" s="40">
        <v>12</v>
      </c>
      <c r="B23" s="41">
        <f t="shared" si="0"/>
        <v>5</v>
      </c>
      <c r="C23" s="41">
        <f>MIN(A23,Assumptions!$C$5)*$C$3</f>
        <v>60</v>
      </c>
      <c r="D23" s="42">
        <f t="shared" si="1"/>
        <v>875</v>
      </c>
      <c r="E23" s="42">
        <f>C23*$C$6*Assumptions!$C$4</f>
        <v>2251.1999999999998</v>
      </c>
      <c r="F23" s="39">
        <f t="shared" si="2"/>
        <v>3193.7</v>
      </c>
      <c r="G23" s="39">
        <f t="shared" si="5"/>
        <v>25942.799999999999</v>
      </c>
      <c r="H23" s="41">
        <f t="shared" si="3"/>
        <v>3</v>
      </c>
      <c r="I23" s="42">
        <f t="shared" si="4"/>
        <v>67.5</v>
      </c>
    </row>
    <row r="24" spans="1:9" x14ac:dyDescent="0.25">
      <c r="A24" s="36">
        <v>13</v>
      </c>
      <c r="B24" s="37">
        <f t="shared" si="0"/>
        <v>5</v>
      </c>
      <c r="C24" s="37">
        <f>MIN(A24,Assumptions!$C$5)*$C$3</f>
        <v>60</v>
      </c>
      <c r="D24" s="38">
        <f t="shared" si="1"/>
        <v>875</v>
      </c>
      <c r="E24" s="38">
        <f>C24*$C$6*Assumptions!$C$4</f>
        <v>2251.1999999999998</v>
      </c>
      <c r="F24" s="39">
        <f t="shared" si="2"/>
        <v>3193.7</v>
      </c>
      <c r="G24" s="39">
        <f t="shared" si="5"/>
        <v>29136.5</v>
      </c>
      <c r="H24" s="37">
        <f t="shared" si="3"/>
        <v>3</v>
      </c>
      <c r="I24" s="38">
        <f t="shared" si="4"/>
        <v>67.5</v>
      </c>
    </row>
    <row r="25" spans="1:9" x14ac:dyDescent="0.25">
      <c r="A25" s="40">
        <v>14</v>
      </c>
      <c r="B25" s="41">
        <f t="shared" si="0"/>
        <v>5</v>
      </c>
      <c r="C25" s="41">
        <f>MIN(A25,Assumptions!$C$5)*$C$3</f>
        <v>60</v>
      </c>
      <c r="D25" s="42">
        <f t="shared" si="1"/>
        <v>875</v>
      </c>
      <c r="E25" s="42">
        <f>C25*$C$6*Assumptions!$C$4</f>
        <v>2251.1999999999998</v>
      </c>
      <c r="F25" s="39">
        <f t="shared" si="2"/>
        <v>3193.7</v>
      </c>
      <c r="G25" s="39">
        <f t="shared" si="5"/>
        <v>32330.2</v>
      </c>
      <c r="H25" s="41">
        <f t="shared" si="3"/>
        <v>3</v>
      </c>
      <c r="I25" s="42">
        <f t="shared" si="4"/>
        <v>67.5</v>
      </c>
    </row>
    <row r="26" spans="1:9" x14ac:dyDescent="0.25">
      <c r="A26" s="36">
        <v>15</v>
      </c>
      <c r="B26" s="37">
        <f t="shared" si="0"/>
        <v>5</v>
      </c>
      <c r="C26" s="37">
        <f>MIN(A26,Assumptions!$C$5)*$C$3</f>
        <v>60</v>
      </c>
      <c r="D26" s="38">
        <f t="shared" si="1"/>
        <v>875</v>
      </c>
      <c r="E26" s="38">
        <f>C26*$C$6*Assumptions!$C$4</f>
        <v>2251.1999999999998</v>
      </c>
      <c r="F26" s="39">
        <f t="shared" si="2"/>
        <v>3193.7</v>
      </c>
      <c r="G26" s="39">
        <f t="shared" si="5"/>
        <v>35523.9</v>
      </c>
      <c r="H26" s="37">
        <f t="shared" si="3"/>
        <v>3</v>
      </c>
      <c r="I26" s="38">
        <f t="shared" si="4"/>
        <v>67.5</v>
      </c>
    </row>
    <row r="27" spans="1:9" x14ac:dyDescent="0.25">
      <c r="A27" s="40">
        <v>16</v>
      </c>
      <c r="B27" s="41">
        <f t="shared" si="0"/>
        <v>5</v>
      </c>
      <c r="C27" s="41">
        <f>MIN(A27,Assumptions!$C$5)*$C$3</f>
        <v>60</v>
      </c>
      <c r="D27" s="42">
        <f t="shared" si="1"/>
        <v>875</v>
      </c>
      <c r="E27" s="42">
        <f>C27*$C$6*Assumptions!$C$4</f>
        <v>2251.1999999999998</v>
      </c>
      <c r="F27" s="39">
        <f t="shared" si="2"/>
        <v>3193.7</v>
      </c>
      <c r="G27" s="39">
        <f t="shared" si="5"/>
        <v>38717.599999999999</v>
      </c>
      <c r="H27" s="41">
        <f t="shared" si="3"/>
        <v>3</v>
      </c>
      <c r="I27" s="42">
        <f t="shared" si="4"/>
        <v>67.5</v>
      </c>
    </row>
    <row r="28" spans="1:9" x14ac:dyDescent="0.25">
      <c r="A28" s="36">
        <v>17</v>
      </c>
      <c r="B28" s="37">
        <f t="shared" si="0"/>
        <v>5</v>
      </c>
      <c r="C28" s="37">
        <f>MIN(A28,Assumptions!$C$5)*$C$3</f>
        <v>60</v>
      </c>
      <c r="D28" s="38">
        <f t="shared" si="1"/>
        <v>875</v>
      </c>
      <c r="E28" s="38">
        <f>C28*$C$6*Assumptions!$C$4</f>
        <v>2251.1999999999998</v>
      </c>
      <c r="F28" s="39">
        <f t="shared" si="2"/>
        <v>3193.7</v>
      </c>
      <c r="G28" s="39">
        <f t="shared" si="5"/>
        <v>41911.299999999996</v>
      </c>
      <c r="H28" s="37">
        <f t="shared" si="3"/>
        <v>3</v>
      </c>
      <c r="I28" s="38">
        <f t="shared" si="4"/>
        <v>67.5</v>
      </c>
    </row>
    <row r="29" spans="1:9" x14ac:dyDescent="0.25">
      <c r="A29" s="40">
        <v>18</v>
      </c>
      <c r="B29" s="41">
        <f t="shared" si="0"/>
        <v>5</v>
      </c>
      <c r="C29" s="41">
        <f>MIN(A29,Assumptions!$C$5)*$C$3</f>
        <v>60</v>
      </c>
      <c r="D29" s="42">
        <f t="shared" si="1"/>
        <v>875</v>
      </c>
      <c r="E29" s="42">
        <f>C29*$C$6*Assumptions!$C$4</f>
        <v>2251.1999999999998</v>
      </c>
      <c r="F29" s="39">
        <f t="shared" si="2"/>
        <v>3193.7</v>
      </c>
      <c r="G29" s="39">
        <f t="shared" si="5"/>
        <v>45104.999999999993</v>
      </c>
      <c r="H29" s="41">
        <f t="shared" si="3"/>
        <v>3</v>
      </c>
      <c r="I29" s="42">
        <f t="shared" si="4"/>
        <v>67.5</v>
      </c>
    </row>
    <row r="30" spans="1:9" x14ac:dyDescent="0.25">
      <c r="A30" s="36">
        <v>19</v>
      </c>
      <c r="B30" s="37">
        <f t="shared" si="0"/>
        <v>5</v>
      </c>
      <c r="C30" s="37">
        <f>MIN(A30,Assumptions!$C$5)*$C$3</f>
        <v>60</v>
      </c>
      <c r="D30" s="38">
        <f t="shared" si="1"/>
        <v>875</v>
      </c>
      <c r="E30" s="38">
        <f>C30*$C$6*Assumptions!$C$4</f>
        <v>2251.1999999999998</v>
      </c>
      <c r="F30" s="39">
        <f t="shared" si="2"/>
        <v>3193.7</v>
      </c>
      <c r="G30" s="39">
        <f t="shared" si="5"/>
        <v>48298.69999999999</v>
      </c>
      <c r="H30" s="37">
        <f t="shared" si="3"/>
        <v>3</v>
      </c>
      <c r="I30" s="38">
        <f t="shared" si="4"/>
        <v>67.5</v>
      </c>
    </row>
    <row r="31" spans="1:9" x14ac:dyDescent="0.25">
      <c r="A31" s="40">
        <v>20</v>
      </c>
      <c r="B31" s="41">
        <f t="shared" si="0"/>
        <v>5</v>
      </c>
      <c r="C31" s="41">
        <f>MIN(A31,Assumptions!$C$5)*$C$3</f>
        <v>60</v>
      </c>
      <c r="D31" s="42">
        <f t="shared" si="1"/>
        <v>875</v>
      </c>
      <c r="E31" s="42">
        <f>C31*$C$6*Assumptions!$C$4</f>
        <v>2251.1999999999998</v>
      </c>
      <c r="F31" s="39">
        <f t="shared" si="2"/>
        <v>3193.7</v>
      </c>
      <c r="G31" s="39">
        <f t="shared" si="5"/>
        <v>51492.399999999987</v>
      </c>
      <c r="H31" s="41">
        <f t="shared" si="3"/>
        <v>3</v>
      </c>
      <c r="I31" s="42">
        <f t="shared" si="4"/>
        <v>67.5</v>
      </c>
    </row>
    <row r="32" spans="1:9" x14ac:dyDescent="0.25">
      <c r="A32" s="36">
        <v>21</v>
      </c>
      <c r="B32" s="37">
        <f t="shared" si="0"/>
        <v>5</v>
      </c>
      <c r="C32" s="37">
        <f>MIN(A32,Assumptions!$C$5)*$C$3</f>
        <v>60</v>
      </c>
      <c r="D32" s="38">
        <f t="shared" si="1"/>
        <v>875</v>
      </c>
      <c r="E32" s="38">
        <f>C32*$C$6*Assumptions!$C$4</f>
        <v>2251.1999999999998</v>
      </c>
      <c r="F32" s="39">
        <f t="shared" si="2"/>
        <v>3193.7</v>
      </c>
      <c r="G32" s="39">
        <f t="shared" si="5"/>
        <v>54686.099999999984</v>
      </c>
      <c r="H32" s="37">
        <f t="shared" si="3"/>
        <v>3</v>
      </c>
      <c r="I32" s="38">
        <f t="shared" si="4"/>
        <v>67.5</v>
      </c>
    </row>
    <row r="33" spans="1:9" x14ac:dyDescent="0.25">
      <c r="A33" s="40">
        <v>22</v>
      </c>
      <c r="B33" s="41">
        <f t="shared" si="0"/>
        <v>5</v>
      </c>
      <c r="C33" s="41">
        <f>MIN(A33,Assumptions!$C$5)*$C$3</f>
        <v>60</v>
      </c>
      <c r="D33" s="42">
        <f t="shared" si="1"/>
        <v>875</v>
      </c>
      <c r="E33" s="42">
        <f>C33*$C$6*Assumptions!$C$4</f>
        <v>2251.1999999999998</v>
      </c>
      <c r="F33" s="39">
        <f t="shared" si="2"/>
        <v>3193.7</v>
      </c>
      <c r="G33" s="39">
        <f t="shared" si="5"/>
        <v>57879.799999999981</v>
      </c>
      <c r="H33" s="41">
        <f t="shared" si="3"/>
        <v>3</v>
      </c>
      <c r="I33" s="42">
        <f t="shared" si="4"/>
        <v>67.5</v>
      </c>
    </row>
    <row r="34" spans="1:9" x14ac:dyDescent="0.25">
      <c r="A34" s="36">
        <v>23</v>
      </c>
      <c r="B34" s="37">
        <f t="shared" si="0"/>
        <v>5</v>
      </c>
      <c r="C34" s="37">
        <f>MIN(A34,Assumptions!$C$5)*$C$3</f>
        <v>60</v>
      </c>
      <c r="D34" s="38">
        <f t="shared" si="1"/>
        <v>875</v>
      </c>
      <c r="E34" s="38">
        <f>C34*$C$6*Assumptions!$C$4</f>
        <v>2251.1999999999998</v>
      </c>
      <c r="F34" s="39">
        <f t="shared" si="2"/>
        <v>3193.7</v>
      </c>
      <c r="G34" s="39">
        <f t="shared" si="5"/>
        <v>61073.499999999978</v>
      </c>
      <c r="H34" s="37">
        <f t="shared" si="3"/>
        <v>3</v>
      </c>
      <c r="I34" s="38">
        <f t="shared" si="4"/>
        <v>67.5</v>
      </c>
    </row>
    <row r="35" spans="1:9" x14ac:dyDescent="0.25">
      <c r="A35" s="40">
        <v>24</v>
      </c>
      <c r="B35" s="41">
        <f t="shared" si="0"/>
        <v>5</v>
      </c>
      <c r="C35" s="41">
        <f>MIN(A35,Assumptions!$C$5)*$C$3</f>
        <v>60</v>
      </c>
      <c r="D35" s="42">
        <f t="shared" si="1"/>
        <v>875</v>
      </c>
      <c r="E35" s="42">
        <f>C35*$C$6*Assumptions!$C$4</f>
        <v>2251.1999999999998</v>
      </c>
      <c r="F35" s="39">
        <f t="shared" si="2"/>
        <v>3193.7</v>
      </c>
      <c r="G35" s="39">
        <f t="shared" si="5"/>
        <v>64267.199999999975</v>
      </c>
      <c r="H35" s="41">
        <f t="shared" si="3"/>
        <v>3</v>
      </c>
      <c r="I35" s="42">
        <f t="shared" si="4"/>
        <v>67.5</v>
      </c>
    </row>
  </sheetData>
  <mergeCells count="5">
    <mergeCell ref="A1:G1"/>
    <mergeCell ref="A10:G10"/>
    <mergeCell ref="D3:E3"/>
    <mergeCell ref="D4:E4"/>
    <mergeCell ref="E2:G2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"/>
  <sheetViews>
    <sheetView showGridLines="0" zoomScaleNormal="100" workbookViewId="0">
      <selection activeCell="H11" sqref="H11"/>
    </sheetView>
  </sheetViews>
  <sheetFormatPr defaultColWidth="8.7109375" defaultRowHeight="15" x14ac:dyDescent="0.25"/>
  <cols>
    <col min="1" max="1" width="8" customWidth="1"/>
    <col min="2" max="2" width="16" customWidth="1"/>
    <col min="3" max="3" width="12" customWidth="1"/>
    <col min="4" max="4" width="13" customWidth="1"/>
    <col min="5" max="5" width="11" customWidth="1"/>
    <col min="6" max="6" width="14" customWidth="1"/>
    <col min="7" max="8" width="18" customWidth="1"/>
    <col min="9" max="9" width="15" customWidth="1"/>
    <col min="10" max="11" width="16" customWidth="1"/>
    <col min="12" max="12" width="17" customWidth="1"/>
  </cols>
  <sheetData>
    <row r="1" spans="1:12" ht="21.75" customHeight="1" x14ac:dyDescent="0.2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</row>
    <row r="2" spans="1:12" ht="24" customHeight="1" x14ac:dyDescent="0.25">
      <c r="A2" s="43" t="s">
        <v>45</v>
      </c>
    </row>
    <row r="3" spans="1:12" ht="47.25" customHeight="1" x14ac:dyDescent="0.25">
      <c r="A3" s="44" t="s">
        <v>36</v>
      </c>
      <c r="B3" s="44" t="s">
        <v>46</v>
      </c>
      <c r="C3" s="44" t="s">
        <v>28</v>
      </c>
      <c r="D3" s="44" t="s">
        <v>47</v>
      </c>
      <c r="E3" s="44" t="s">
        <v>48</v>
      </c>
      <c r="F3" s="44" t="s">
        <v>49</v>
      </c>
      <c r="G3" s="44" t="s">
        <v>50</v>
      </c>
      <c r="H3" s="44" t="s">
        <v>51</v>
      </c>
      <c r="I3" s="44" t="s">
        <v>52</v>
      </c>
      <c r="J3" s="44" t="s">
        <v>53</v>
      </c>
      <c r="K3" s="44" t="s">
        <v>54</v>
      </c>
      <c r="L3" s="44" t="s">
        <v>55</v>
      </c>
    </row>
    <row r="4" spans="1:12" x14ac:dyDescent="0.25">
      <c r="A4" s="45">
        <v>1</v>
      </c>
      <c r="B4" s="46">
        <v>2</v>
      </c>
      <c r="C4" s="47" t="str">
        <f>IF(B4=0,"-",VLOOKUP(B4,Assumptions!$A$10:$E$12,3,TRUE()))</f>
        <v>Tier 1</v>
      </c>
      <c r="D4" s="48">
        <f>IF(B4=0,0,VLOOKUP(B4,Assumptions!$A$10:$E$12,4,TRUE()))</f>
        <v>175</v>
      </c>
      <c r="E4" s="49">
        <f>IF(B4=0,0,VLOOKUP(B4,Assumptions!$A$10:$E$12,5,TRUE()))</f>
        <v>0.08</v>
      </c>
      <c r="F4" s="48">
        <f t="shared" ref="F4:F27" si="0">B4*D4</f>
        <v>350</v>
      </c>
      <c r="G4" s="50">
        <f>B4*E4*Assumptions!$C$4</f>
        <v>75.040000000000006</v>
      </c>
      <c r="H4" s="48">
        <f>'Cohort Engine'!C30</f>
        <v>75.040000000000006</v>
      </c>
      <c r="I4" s="51">
        <f t="shared" ref="I4:I27" si="1">F4+H4+L4</f>
        <v>470.04</v>
      </c>
      <c r="J4" s="51">
        <f>I4</f>
        <v>470.04</v>
      </c>
      <c r="K4" s="46">
        <v>2</v>
      </c>
      <c r="L4" s="48">
        <f>K4*Assumptions!$C$19*Assumptions!$C$18</f>
        <v>45</v>
      </c>
    </row>
    <row r="5" spans="1:12" x14ac:dyDescent="0.25">
      <c r="A5" s="52">
        <v>2</v>
      </c>
      <c r="B5" s="53">
        <v>3</v>
      </c>
      <c r="C5" s="54" t="str">
        <f>IF(B5=0,"-",VLOOKUP(B5,Assumptions!$A$10:$E$12,3,TRUE()))</f>
        <v>Tier 1</v>
      </c>
      <c r="D5" s="55">
        <f>IF(B5=0,0,VLOOKUP(B5,Assumptions!$A$10:$E$12,4,TRUE()))</f>
        <v>175</v>
      </c>
      <c r="E5" s="56">
        <f>IF(B5=0,0,VLOOKUP(B5,Assumptions!$A$10:$E$12,5,TRUE()))</f>
        <v>0.08</v>
      </c>
      <c r="F5" s="55">
        <f t="shared" si="0"/>
        <v>525</v>
      </c>
      <c r="G5" s="57">
        <f>B5*E5*Assumptions!$C$4</f>
        <v>112.56</v>
      </c>
      <c r="H5" s="55">
        <f>'Cohort Engine'!D30</f>
        <v>187.60000000000002</v>
      </c>
      <c r="I5" s="51">
        <f t="shared" si="1"/>
        <v>757.6</v>
      </c>
      <c r="J5" s="51">
        <f t="shared" ref="J5:J27" si="2">J4+I5</f>
        <v>1227.6400000000001</v>
      </c>
      <c r="K5" s="53">
        <v>2</v>
      </c>
      <c r="L5" s="55">
        <f>K5*Assumptions!$C$19*Assumptions!$C$18</f>
        <v>45</v>
      </c>
    </row>
    <row r="6" spans="1:12" x14ac:dyDescent="0.25">
      <c r="A6" s="45">
        <v>3</v>
      </c>
      <c r="B6" s="46">
        <v>4</v>
      </c>
      <c r="C6" s="47" t="str">
        <f>IF(B6=0,"-",VLOOKUP(B6,Assumptions!$A$10:$E$12,3,TRUE()))</f>
        <v>Tier 1</v>
      </c>
      <c r="D6" s="48">
        <f>IF(B6=0,0,VLOOKUP(B6,Assumptions!$A$10:$E$12,4,TRUE()))</f>
        <v>175</v>
      </c>
      <c r="E6" s="49">
        <f>IF(B6=0,0,VLOOKUP(B6,Assumptions!$A$10:$E$12,5,TRUE()))</f>
        <v>0.08</v>
      </c>
      <c r="F6" s="48">
        <f t="shared" si="0"/>
        <v>700</v>
      </c>
      <c r="G6" s="50">
        <f>B6*E6*Assumptions!$C$4</f>
        <v>150.08000000000001</v>
      </c>
      <c r="H6" s="48">
        <f>'Cohort Engine'!E30</f>
        <v>337.68000000000006</v>
      </c>
      <c r="I6" s="51">
        <f t="shared" si="1"/>
        <v>1082.68</v>
      </c>
      <c r="J6" s="51">
        <f t="shared" si="2"/>
        <v>2310.3200000000002</v>
      </c>
      <c r="K6" s="46">
        <v>2</v>
      </c>
      <c r="L6" s="48">
        <f>K6*Assumptions!$C$19*Assumptions!$C$18</f>
        <v>45</v>
      </c>
    </row>
    <row r="7" spans="1:12" x14ac:dyDescent="0.25">
      <c r="A7" s="52">
        <v>4</v>
      </c>
      <c r="B7" s="53">
        <v>4</v>
      </c>
      <c r="C7" s="54" t="str">
        <f>IF(B7=0,"-",VLOOKUP(B7,Assumptions!$A$10:$E$12,3,TRUE()))</f>
        <v>Tier 1</v>
      </c>
      <c r="D7" s="55">
        <f>IF(B7=0,0,VLOOKUP(B7,Assumptions!$A$10:$E$12,4,TRUE()))</f>
        <v>175</v>
      </c>
      <c r="E7" s="56">
        <f>IF(B7=0,0,VLOOKUP(B7,Assumptions!$A$10:$E$12,5,TRUE()))</f>
        <v>0.08</v>
      </c>
      <c r="F7" s="55">
        <f t="shared" si="0"/>
        <v>700</v>
      </c>
      <c r="G7" s="57">
        <f>B7*E7*Assumptions!$C$4</f>
        <v>150.08000000000001</v>
      </c>
      <c r="H7" s="55">
        <f>'Cohort Engine'!F30</f>
        <v>487.7600000000001</v>
      </c>
      <c r="I7" s="51">
        <f t="shared" si="1"/>
        <v>1232.7600000000002</v>
      </c>
      <c r="J7" s="51">
        <f t="shared" si="2"/>
        <v>3543.0800000000004</v>
      </c>
      <c r="K7" s="53">
        <v>2</v>
      </c>
      <c r="L7" s="55">
        <f>K7*Assumptions!$C$19*Assumptions!$C$18</f>
        <v>45</v>
      </c>
    </row>
    <row r="8" spans="1:12" x14ac:dyDescent="0.25">
      <c r="A8" s="45">
        <v>5</v>
      </c>
      <c r="B8" s="46">
        <v>5</v>
      </c>
      <c r="C8" s="47" t="str">
        <f>IF(B8=0,"-",VLOOKUP(B8,Assumptions!$A$10:$E$12,3,TRUE()))</f>
        <v>Tier 1</v>
      </c>
      <c r="D8" s="48">
        <f>IF(B8=0,0,VLOOKUP(B8,Assumptions!$A$10:$E$12,4,TRUE()))</f>
        <v>175</v>
      </c>
      <c r="E8" s="49">
        <f>IF(B8=0,0,VLOOKUP(B8,Assumptions!$A$10:$E$12,5,TRUE()))</f>
        <v>0.08</v>
      </c>
      <c r="F8" s="48">
        <f t="shared" si="0"/>
        <v>875</v>
      </c>
      <c r="G8" s="50">
        <f>B8*E8*Assumptions!$C$4</f>
        <v>187.60000000000002</v>
      </c>
      <c r="H8" s="48">
        <f>'Cohort Engine'!G30</f>
        <v>675.36000000000013</v>
      </c>
      <c r="I8" s="51">
        <f t="shared" si="1"/>
        <v>1595.3600000000001</v>
      </c>
      <c r="J8" s="51">
        <f t="shared" si="2"/>
        <v>5138.4400000000005</v>
      </c>
      <c r="K8" s="46">
        <v>2</v>
      </c>
      <c r="L8" s="48">
        <f>K8*Assumptions!$C$19*Assumptions!$C$18</f>
        <v>45</v>
      </c>
    </row>
    <row r="9" spans="1:12" x14ac:dyDescent="0.25">
      <c r="A9" s="52">
        <v>6</v>
      </c>
      <c r="B9" s="53">
        <v>5</v>
      </c>
      <c r="C9" s="54" t="str">
        <f>IF(B9=0,"-",VLOOKUP(B9,Assumptions!$A$10:$E$12,3,TRUE()))</f>
        <v>Tier 1</v>
      </c>
      <c r="D9" s="55">
        <f>IF(B9=0,0,VLOOKUP(B9,Assumptions!$A$10:$E$12,4,TRUE()))</f>
        <v>175</v>
      </c>
      <c r="E9" s="56">
        <f>IF(B9=0,0,VLOOKUP(B9,Assumptions!$A$10:$E$12,5,TRUE()))</f>
        <v>0.08</v>
      </c>
      <c r="F9" s="55">
        <f t="shared" si="0"/>
        <v>875</v>
      </c>
      <c r="G9" s="57">
        <f>B9*E9*Assumptions!$C$4</f>
        <v>187.60000000000002</v>
      </c>
      <c r="H9" s="55">
        <f>'Cohort Engine'!H30</f>
        <v>862.96000000000015</v>
      </c>
      <c r="I9" s="51">
        <f t="shared" si="1"/>
        <v>1782.96</v>
      </c>
      <c r="J9" s="51">
        <f t="shared" si="2"/>
        <v>6921.4000000000005</v>
      </c>
      <c r="K9" s="53">
        <v>2</v>
      </c>
      <c r="L9" s="55">
        <f>K9*Assumptions!$C$19*Assumptions!$C$18</f>
        <v>45</v>
      </c>
    </row>
    <row r="10" spans="1:12" x14ac:dyDescent="0.25">
      <c r="A10" s="45">
        <v>7</v>
      </c>
      <c r="B10" s="46">
        <v>6</v>
      </c>
      <c r="C10" s="47" t="str">
        <f>IF(B10=0,"-",VLOOKUP(B10,Assumptions!$A$10:$E$12,3,TRUE()))</f>
        <v>Tier 2</v>
      </c>
      <c r="D10" s="48">
        <f>IF(B10=0,0,VLOOKUP(B10,Assumptions!$A$10:$E$12,4,TRUE()))</f>
        <v>200</v>
      </c>
      <c r="E10" s="49">
        <f>IF(B10=0,0,VLOOKUP(B10,Assumptions!$A$10:$E$12,5,TRUE()))</f>
        <v>0.1</v>
      </c>
      <c r="F10" s="48">
        <f t="shared" si="0"/>
        <v>1200</v>
      </c>
      <c r="G10" s="50">
        <f>B10*E10*Assumptions!$C$4</f>
        <v>281.40000000000003</v>
      </c>
      <c r="H10" s="48">
        <f>'Cohort Engine'!I30</f>
        <v>1144.3600000000001</v>
      </c>
      <c r="I10" s="51">
        <f t="shared" si="1"/>
        <v>2389.36</v>
      </c>
      <c r="J10" s="51">
        <f t="shared" si="2"/>
        <v>9310.76</v>
      </c>
      <c r="K10" s="46">
        <v>2</v>
      </c>
      <c r="L10" s="48">
        <f>K10*Assumptions!$C$19*Assumptions!$C$18</f>
        <v>45</v>
      </c>
    </row>
    <row r="11" spans="1:12" x14ac:dyDescent="0.25">
      <c r="A11" s="52">
        <v>8</v>
      </c>
      <c r="B11" s="53">
        <v>6</v>
      </c>
      <c r="C11" s="54" t="str">
        <f>IF(B11=0,"-",VLOOKUP(B11,Assumptions!$A$10:$E$12,3,TRUE()))</f>
        <v>Tier 2</v>
      </c>
      <c r="D11" s="55">
        <f>IF(B11=0,0,VLOOKUP(B11,Assumptions!$A$10:$E$12,4,TRUE()))</f>
        <v>200</v>
      </c>
      <c r="E11" s="56">
        <f>IF(B11=0,0,VLOOKUP(B11,Assumptions!$A$10:$E$12,5,TRUE()))</f>
        <v>0.1</v>
      </c>
      <c r="F11" s="55">
        <f t="shared" si="0"/>
        <v>1200</v>
      </c>
      <c r="G11" s="57">
        <f>B11*E11*Assumptions!$C$4</f>
        <v>281.40000000000003</v>
      </c>
      <c r="H11" s="55">
        <f>'Cohort Engine'!J30</f>
        <v>1425.7600000000002</v>
      </c>
      <c r="I11" s="51">
        <f t="shared" si="1"/>
        <v>2670.76</v>
      </c>
      <c r="J11" s="51">
        <f t="shared" si="2"/>
        <v>11981.52</v>
      </c>
      <c r="K11" s="53">
        <v>2</v>
      </c>
      <c r="L11" s="55">
        <f>K11*Assumptions!$C$19*Assumptions!$C$18</f>
        <v>45</v>
      </c>
    </row>
    <row r="12" spans="1:12" x14ac:dyDescent="0.25">
      <c r="A12" s="45">
        <v>9</v>
      </c>
      <c r="B12" s="46">
        <v>7</v>
      </c>
      <c r="C12" s="47" t="str">
        <f>IF(B12=0,"-",VLOOKUP(B12,Assumptions!$A$10:$E$12,3,TRUE()))</f>
        <v>Tier 2</v>
      </c>
      <c r="D12" s="48">
        <f>IF(B12=0,0,VLOOKUP(B12,Assumptions!$A$10:$E$12,4,TRUE()))</f>
        <v>200</v>
      </c>
      <c r="E12" s="49">
        <f>IF(B12=0,0,VLOOKUP(B12,Assumptions!$A$10:$E$12,5,TRUE()))</f>
        <v>0.1</v>
      </c>
      <c r="F12" s="48">
        <f t="shared" si="0"/>
        <v>1400</v>
      </c>
      <c r="G12" s="50">
        <f>B12*E12*Assumptions!$C$4</f>
        <v>328.3</v>
      </c>
      <c r="H12" s="48">
        <f>'Cohort Engine'!K30</f>
        <v>1754.0600000000002</v>
      </c>
      <c r="I12" s="51">
        <f t="shared" si="1"/>
        <v>3199.0600000000004</v>
      </c>
      <c r="J12" s="51">
        <f t="shared" si="2"/>
        <v>15180.580000000002</v>
      </c>
      <c r="K12" s="46">
        <v>2</v>
      </c>
      <c r="L12" s="48">
        <f>K12*Assumptions!$C$19*Assumptions!$C$18</f>
        <v>45</v>
      </c>
    </row>
    <row r="13" spans="1:12" x14ac:dyDescent="0.25">
      <c r="A13" s="52">
        <v>10</v>
      </c>
      <c r="B13" s="53">
        <v>8</v>
      </c>
      <c r="C13" s="54" t="str">
        <f>IF(B13=0,"-",VLOOKUP(B13,Assumptions!$A$10:$E$12,3,TRUE()))</f>
        <v>Tier 2</v>
      </c>
      <c r="D13" s="55">
        <f>IF(B13=0,0,VLOOKUP(B13,Assumptions!$A$10:$E$12,4,TRUE()))</f>
        <v>200</v>
      </c>
      <c r="E13" s="56">
        <f>IF(B13=0,0,VLOOKUP(B13,Assumptions!$A$10:$E$12,5,TRUE()))</f>
        <v>0.1</v>
      </c>
      <c r="F13" s="55">
        <f t="shared" si="0"/>
        <v>1600</v>
      </c>
      <c r="G13" s="57">
        <f>B13*E13*Assumptions!$C$4</f>
        <v>375.20000000000005</v>
      </c>
      <c r="H13" s="55">
        <f>'Cohort Engine'!L30</f>
        <v>2129.2600000000002</v>
      </c>
      <c r="I13" s="51">
        <f t="shared" si="1"/>
        <v>3774.26</v>
      </c>
      <c r="J13" s="51">
        <f t="shared" si="2"/>
        <v>18954.840000000004</v>
      </c>
      <c r="K13" s="53">
        <v>2</v>
      </c>
      <c r="L13" s="55">
        <f>K13*Assumptions!$C$19*Assumptions!$C$18</f>
        <v>45</v>
      </c>
    </row>
    <row r="14" spans="1:12" x14ac:dyDescent="0.25">
      <c r="A14" s="45">
        <v>11</v>
      </c>
      <c r="B14" s="46">
        <v>8</v>
      </c>
      <c r="C14" s="47" t="str">
        <f>IF(B14=0,"-",VLOOKUP(B14,Assumptions!$A$10:$E$12,3,TRUE()))</f>
        <v>Tier 2</v>
      </c>
      <c r="D14" s="48">
        <f>IF(B14=0,0,VLOOKUP(B14,Assumptions!$A$10:$E$12,4,TRUE()))</f>
        <v>200</v>
      </c>
      <c r="E14" s="49">
        <f>IF(B14=0,0,VLOOKUP(B14,Assumptions!$A$10:$E$12,5,TRUE()))</f>
        <v>0.1</v>
      </c>
      <c r="F14" s="48">
        <f t="shared" si="0"/>
        <v>1600</v>
      </c>
      <c r="G14" s="50">
        <f>B14*E14*Assumptions!$C$4</f>
        <v>375.20000000000005</v>
      </c>
      <c r="H14" s="48">
        <f>'Cohort Engine'!M30</f>
        <v>2504.46</v>
      </c>
      <c r="I14" s="51">
        <f t="shared" si="1"/>
        <v>4149.46</v>
      </c>
      <c r="J14" s="51">
        <f t="shared" si="2"/>
        <v>23104.300000000003</v>
      </c>
      <c r="K14" s="46">
        <v>2</v>
      </c>
      <c r="L14" s="48">
        <f>K14*Assumptions!$C$19*Assumptions!$C$18</f>
        <v>45</v>
      </c>
    </row>
    <row r="15" spans="1:12" x14ac:dyDescent="0.25">
      <c r="A15" s="52">
        <v>12</v>
      </c>
      <c r="B15" s="53">
        <v>9</v>
      </c>
      <c r="C15" s="54" t="str">
        <f>IF(B15=0,"-",VLOOKUP(B15,Assumptions!$A$10:$E$12,3,TRUE()))</f>
        <v>Tier 2</v>
      </c>
      <c r="D15" s="55">
        <f>IF(B15=0,0,VLOOKUP(B15,Assumptions!$A$10:$E$12,4,TRUE()))</f>
        <v>200</v>
      </c>
      <c r="E15" s="56">
        <f>IF(B15=0,0,VLOOKUP(B15,Assumptions!$A$10:$E$12,5,TRUE()))</f>
        <v>0.1</v>
      </c>
      <c r="F15" s="55">
        <f t="shared" si="0"/>
        <v>1800</v>
      </c>
      <c r="G15" s="57">
        <f>B15*E15*Assumptions!$C$4</f>
        <v>422.1</v>
      </c>
      <c r="H15" s="55">
        <f>'Cohort Engine'!N30</f>
        <v>2926.56</v>
      </c>
      <c r="I15" s="51">
        <f t="shared" si="1"/>
        <v>4771.5599999999995</v>
      </c>
      <c r="J15" s="51">
        <f t="shared" si="2"/>
        <v>27875.86</v>
      </c>
      <c r="K15" s="53">
        <v>2</v>
      </c>
      <c r="L15" s="55">
        <f>K15*Assumptions!$C$19*Assumptions!$C$18</f>
        <v>45</v>
      </c>
    </row>
    <row r="16" spans="1:12" x14ac:dyDescent="0.25">
      <c r="A16" s="45">
        <v>13</v>
      </c>
      <c r="B16" s="46">
        <v>9</v>
      </c>
      <c r="C16" s="47" t="str">
        <f>IF(B16=0,"-",VLOOKUP(B16,Assumptions!$A$10:$E$12,3,TRUE()))</f>
        <v>Tier 2</v>
      </c>
      <c r="D16" s="48">
        <f>IF(B16=0,0,VLOOKUP(B16,Assumptions!$A$10:$E$12,4,TRUE()))</f>
        <v>200</v>
      </c>
      <c r="E16" s="49">
        <f>IF(B16=0,0,VLOOKUP(B16,Assumptions!$A$10:$E$12,5,TRUE()))</f>
        <v>0.1</v>
      </c>
      <c r="F16" s="48">
        <f t="shared" si="0"/>
        <v>1800</v>
      </c>
      <c r="G16" s="50">
        <f>B16*E16*Assumptions!$C$4</f>
        <v>422.1</v>
      </c>
      <c r="H16" s="48">
        <f>'Cohort Engine'!O30</f>
        <v>3273.62</v>
      </c>
      <c r="I16" s="51">
        <f t="shared" si="1"/>
        <v>5118.62</v>
      </c>
      <c r="J16" s="51">
        <f t="shared" si="2"/>
        <v>32994.480000000003</v>
      </c>
      <c r="K16" s="46">
        <v>2</v>
      </c>
      <c r="L16" s="48">
        <f>K16*Assumptions!$C$19*Assumptions!$C$18</f>
        <v>45</v>
      </c>
    </row>
    <row r="17" spans="1:12" x14ac:dyDescent="0.25">
      <c r="A17" s="52">
        <v>14</v>
      </c>
      <c r="B17" s="53">
        <v>10</v>
      </c>
      <c r="C17" s="54" t="str">
        <f>IF(B17=0,"-",VLOOKUP(B17,Assumptions!$A$10:$E$12,3,TRUE()))</f>
        <v>Tier 2</v>
      </c>
      <c r="D17" s="55">
        <f>IF(B17=0,0,VLOOKUP(B17,Assumptions!$A$10:$E$12,4,TRUE()))</f>
        <v>200</v>
      </c>
      <c r="E17" s="56">
        <f>IF(B17=0,0,VLOOKUP(B17,Assumptions!$A$10:$E$12,5,TRUE()))</f>
        <v>0.1</v>
      </c>
      <c r="F17" s="55">
        <f t="shared" si="0"/>
        <v>2000</v>
      </c>
      <c r="G17" s="57">
        <f>B17*E17*Assumptions!$C$4</f>
        <v>469</v>
      </c>
      <c r="H17" s="55">
        <f>'Cohort Engine'!P30</f>
        <v>3630.0600000000004</v>
      </c>
      <c r="I17" s="51">
        <f t="shared" si="1"/>
        <v>5675.06</v>
      </c>
      <c r="J17" s="51">
        <f t="shared" si="2"/>
        <v>38669.54</v>
      </c>
      <c r="K17" s="53">
        <v>2</v>
      </c>
      <c r="L17" s="55">
        <f>K17*Assumptions!$C$19*Assumptions!$C$18</f>
        <v>45</v>
      </c>
    </row>
    <row r="18" spans="1:12" x14ac:dyDescent="0.25">
      <c r="A18" s="45">
        <v>15</v>
      </c>
      <c r="B18" s="46">
        <v>10</v>
      </c>
      <c r="C18" s="47" t="str">
        <f>IF(B18=0,"-",VLOOKUP(B18,Assumptions!$A$10:$E$12,3,TRUE()))</f>
        <v>Tier 2</v>
      </c>
      <c r="D18" s="48">
        <f>IF(B18=0,0,VLOOKUP(B18,Assumptions!$A$10:$E$12,4,TRUE()))</f>
        <v>200</v>
      </c>
      <c r="E18" s="49">
        <f>IF(B18=0,0,VLOOKUP(B18,Assumptions!$A$10:$E$12,5,TRUE()))</f>
        <v>0.1</v>
      </c>
      <c r="F18" s="48">
        <f t="shared" si="0"/>
        <v>2000</v>
      </c>
      <c r="G18" s="50">
        <f>B18*E18*Assumptions!$C$4</f>
        <v>469</v>
      </c>
      <c r="H18" s="48">
        <f>'Cohort Engine'!Q30</f>
        <v>3948.98</v>
      </c>
      <c r="I18" s="51">
        <f t="shared" si="1"/>
        <v>5993.98</v>
      </c>
      <c r="J18" s="51">
        <f t="shared" si="2"/>
        <v>44663.520000000004</v>
      </c>
      <c r="K18" s="46">
        <v>2</v>
      </c>
      <c r="L18" s="48">
        <f>K18*Assumptions!$C$19*Assumptions!$C$18</f>
        <v>45</v>
      </c>
    </row>
    <row r="19" spans="1:12" x14ac:dyDescent="0.25">
      <c r="A19" s="52">
        <v>16</v>
      </c>
      <c r="B19" s="53">
        <v>10</v>
      </c>
      <c r="C19" s="54" t="str">
        <f>IF(B19=0,"-",VLOOKUP(B19,Assumptions!$A$10:$E$12,3,TRUE()))</f>
        <v>Tier 2</v>
      </c>
      <c r="D19" s="55">
        <f>IF(B19=0,0,VLOOKUP(B19,Assumptions!$A$10:$E$12,4,TRUE()))</f>
        <v>200</v>
      </c>
      <c r="E19" s="56">
        <f>IF(B19=0,0,VLOOKUP(B19,Assumptions!$A$10:$E$12,5,TRUE()))</f>
        <v>0.1</v>
      </c>
      <c r="F19" s="55">
        <f t="shared" si="0"/>
        <v>2000</v>
      </c>
      <c r="G19" s="57">
        <f>B19*E19*Assumptions!$C$4</f>
        <v>469</v>
      </c>
      <c r="H19" s="55">
        <f>'Cohort Engine'!R30</f>
        <v>4267.8999999999996</v>
      </c>
      <c r="I19" s="51">
        <f t="shared" si="1"/>
        <v>6312.9</v>
      </c>
      <c r="J19" s="51">
        <f t="shared" si="2"/>
        <v>50976.420000000006</v>
      </c>
      <c r="K19" s="53">
        <v>2</v>
      </c>
      <c r="L19" s="55">
        <f>K19*Assumptions!$C$19*Assumptions!$C$18</f>
        <v>45</v>
      </c>
    </row>
    <row r="20" spans="1:12" x14ac:dyDescent="0.25">
      <c r="A20" s="45">
        <v>17</v>
      </c>
      <c r="B20" s="46">
        <v>11</v>
      </c>
      <c r="C20" s="47" t="str">
        <f>IF(B20=0,"-",VLOOKUP(B20,Assumptions!$A$10:$E$12,3,TRUE()))</f>
        <v>Tier 3</v>
      </c>
      <c r="D20" s="48">
        <f>IF(B20=0,0,VLOOKUP(B20,Assumptions!$A$10:$E$12,4,TRUE()))</f>
        <v>225</v>
      </c>
      <c r="E20" s="49">
        <f>IF(B20=0,0,VLOOKUP(B20,Assumptions!$A$10:$E$12,5,TRUE()))</f>
        <v>0.12</v>
      </c>
      <c r="F20" s="48">
        <f t="shared" si="0"/>
        <v>2475</v>
      </c>
      <c r="G20" s="50">
        <f>B20*E20*Assumptions!$C$4</f>
        <v>619.07999999999993</v>
      </c>
      <c r="H20" s="48">
        <f>'Cohort Engine'!S30</f>
        <v>4699.38</v>
      </c>
      <c r="I20" s="51">
        <f t="shared" si="1"/>
        <v>7219.38</v>
      </c>
      <c r="J20" s="51">
        <f t="shared" si="2"/>
        <v>58195.8</v>
      </c>
      <c r="K20" s="46">
        <v>2</v>
      </c>
      <c r="L20" s="48">
        <f>K20*Assumptions!$C$19*Assumptions!$C$18</f>
        <v>45</v>
      </c>
    </row>
    <row r="21" spans="1:12" x14ac:dyDescent="0.25">
      <c r="A21" s="52">
        <v>18</v>
      </c>
      <c r="B21" s="53">
        <v>11</v>
      </c>
      <c r="C21" s="54" t="str">
        <f>IF(B21=0,"-",VLOOKUP(B21,Assumptions!$A$10:$E$12,3,TRUE()))</f>
        <v>Tier 3</v>
      </c>
      <c r="D21" s="55">
        <f>IF(B21=0,0,VLOOKUP(B21,Assumptions!$A$10:$E$12,4,TRUE()))</f>
        <v>225</v>
      </c>
      <c r="E21" s="56">
        <f>IF(B21=0,0,VLOOKUP(B21,Assumptions!$A$10:$E$12,5,TRUE()))</f>
        <v>0.12</v>
      </c>
      <c r="F21" s="55">
        <f t="shared" si="0"/>
        <v>2475</v>
      </c>
      <c r="G21" s="57">
        <f>B21*E21*Assumptions!$C$4</f>
        <v>619.07999999999993</v>
      </c>
      <c r="H21" s="55">
        <f>'Cohort Engine'!T30</f>
        <v>5130.8600000000006</v>
      </c>
      <c r="I21" s="51">
        <f t="shared" si="1"/>
        <v>7650.8600000000006</v>
      </c>
      <c r="J21" s="51">
        <f t="shared" si="2"/>
        <v>65846.66</v>
      </c>
      <c r="K21" s="53">
        <v>2</v>
      </c>
      <c r="L21" s="55">
        <f>K21*Assumptions!$C$19*Assumptions!$C$18</f>
        <v>45</v>
      </c>
    </row>
    <row r="22" spans="1:12" x14ac:dyDescent="0.25">
      <c r="A22" s="45">
        <v>19</v>
      </c>
      <c r="B22" s="46">
        <v>12</v>
      </c>
      <c r="C22" s="47" t="str">
        <f>IF(B22=0,"-",VLOOKUP(B22,Assumptions!$A$10:$E$12,3,TRUE()))</f>
        <v>Tier 3</v>
      </c>
      <c r="D22" s="48">
        <f>IF(B22=0,0,VLOOKUP(B22,Assumptions!$A$10:$E$12,4,TRUE()))</f>
        <v>225</v>
      </c>
      <c r="E22" s="49">
        <f>IF(B22=0,0,VLOOKUP(B22,Assumptions!$A$10:$E$12,5,TRUE()))</f>
        <v>0.12</v>
      </c>
      <c r="F22" s="48">
        <f t="shared" si="0"/>
        <v>2700</v>
      </c>
      <c r="G22" s="50">
        <f>B22*E22*Assumptions!$C$4</f>
        <v>675.36</v>
      </c>
      <c r="H22" s="48">
        <f>'Cohort Engine'!U30</f>
        <v>5524.82</v>
      </c>
      <c r="I22" s="51">
        <f t="shared" si="1"/>
        <v>8269.82</v>
      </c>
      <c r="J22" s="51">
        <f t="shared" si="2"/>
        <v>74116.48000000001</v>
      </c>
      <c r="K22" s="46">
        <v>2</v>
      </c>
      <c r="L22" s="48">
        <f>K22*Assumptions!$C$19*Assumptions!$C$18</f>
        <v>45</v>
      </c>
    </row>
    <row r="23" spans="1:12" x14ac:dyDescent="0.25">
      <c r="A23" s="52">
        <v>20</v>
      </c>
      <c r="B23" s="53">
        <v>12</v>
      </c>
      <c r="C23" s="54" t="str">
        <f>IF(B23=0,"-",VLOOKUP(B23,Assumptions!$A$10:$E$12,3,TRUE()))</f>
        <v>Tier 3</v>
      </c>
      <c r="D23" s="55">
        <f>IF(B23=0,0,VLOOKUP(B23,Assumptions!$A$10:$E$12,4,TRUE()))</f>
        <v>225</v>
      </c>
      <c r="E23" s="56">
        <f>IF(B23=0,0,VLOOKUP(B23,Assumptions!$A$10:$E$12,5,TRUE()))</f>
        <v>0.12</v>
      </c>
      <c r="F23" s="55">
        <f t="shared" si="0"/>
        <v>2700</v>
      </c>
      <c r="G23" s="57">
        <f>B23*E23*Assumptions!$C$4</f>
        <v>675.36</v>
      </c>
      <c r="H23" s="55">
        <f>'Cohort Engine'!V30</f>
        <v>5918.7799999999988</v>
      </c>
      <c r="I23" s="51">
        <f t="shared" si="1"/>
        <v>8663.7799999999988</v>
      </c>
      <c r="J23" s="51">
        <f t="shared" si="2"/>
        <v>82780.260000000009</v>
      </c>
      <c r="K23" s="53">
        <v>2</v>
      </c>
      <c r="L23" s="55">
        <f>K23*Assumptions!$C$19*Assumptions!$C$18</f>
        <v>45</v>
      </c>
    </row>
    <row r="24" spans="1:12" x14ac:dyDescent="0.25">
      <c r="A24" s="45">
        <v>21</v>
      </c>
      <c r="B24" s="46">
        <v>12</v>
      </c>
      <c r="C24" s="47" t="str">
        <f>IF(B24=0,"-",VLOOKUP(B24,Assumptions!$A$10:$E$12,3,TRUE()))</f>
        <v>Tier 3</v>
      </c>
      <c r="D24" s="48">
        <f>IF(B24=0,0,VLOOKUP(B24,Assumptions!$A$10:$E$12,4,TRUE()))</f>
        <v>225</v>
      </c>
      <c r="E24" s="49">
        <f>IF(B24=0,0,VLOOKUP(B24,Assumptions!$A$10:$E$12,5,TRUE()))</f>
        <v>0.12</v>
      </c>
      <c r="F24" s="48">
        <f t="shared" si="0"/>
        <v>2700</v>
      </c>
      <c r="G24" s="50">
        <f>B24*E24*Assumptions!$C$4</f>
        <v>675.36</v>
      </c>
      <c r="H24" s="48">
        <f>'Cohort Engine'!W30</f>
        <v>6265.8399999999992</v>
      </c>
      <c r="I24" s="51">
        <f t="shared" si="1"/>
        <v>9010.84</v>
      </c>
      <c r="J24" s="51">
        <f t="shared" si="2"/>
        <v>91791.1</v>
      </c>
      <c r="K24" s="46">
        <v>2</v>
      </c>
      <c r="L24" s="48">
        <f>K24*Assumptions!$C$19*Assumptions!$C$18</f>
        <v>45</v>
      </c>
    </row>
    <row r="25" spans="1:12" x14ac:dyDescent="0.25">
      <c r="A25" s="52">
        <v>22</v>
      </c>
      <c r="B25" s="53">
        <v>12</v>
      </c>
      <c r="C25" s="54" t="str">
        <f>IF(B25=0,"-",VLOOKUP(B25,Assumptions!$A$10:$E$12,3,TRUE()))</f>
        <v>Tier 3</v>
      </c>
      <c r="D25" s="55">
        <f>IF(B25=0,0,VLOOKUP(B25,Assumptions!$A$10:$E$12,4,TRUE()))</f>
        <v>225</v>
      </c>
      <c r="E25" s="56">
        <f>IF(B25=0,0,VLOOKUP(B25,Assumptions!$A$10:$E$12,5,TRUE()))</f>
        <v>0.12</v>
      </c>
      <c r="F25" s="55">
        <f t="shared" si="0"/>
        <v>2700</v>
      </c>
      <c r="G25" s="57">
        <f>B25*E25*Assumptions!$C$4</f>
        <v>675.36</v>
      </c>
      <c r="H25" s="55">
        <f>'Cohort Engine'!X30</f>
        <v>6565.9999999999991</v>
      </c>
      <c r="I25" s="51">
        <f t="shared" si="1"/>
        <v>9311</v>
      </c>
      <c r="J25" s="51">
        <f t="shared" si="2"/>
        <v>101102.1</v>
      </c>
      <c r="K25" s="53">
        <v>2</v>
      </c>
      <c r="L25" s="55">
        <f>K25*Assumptions!$C$19*Assumptions!$C$18</f>
        <v>45</v>
      </c>
    </row>
    <row r="26" spans="1:12" x14ac:dyDescent="0.25">
      <c r="A26" s="45">
        <v>23</v>
      </c>
      <c r="B26" s="46">
        <v>12</v>
      </c>
      <c r="C26" s="47" t="str">
        <f>IF(B26=0,"-",VLOOKUP(B26,Assumptions!$A$10:$E$12,3,TRUE()))</f>
        <v>Tier 3</v>
      </c>
      <c r="D26" s="48">
        <f>IF(B26=0,0,VLOOKUP(B26,Assumptions!$A$10:$E$12,4,TRUE()))</f>
        <v>225</v>
      </c>
      <c r="E26" s="49">
        <f>IF(B26=0,0,VLOOKUP(B26,Assumptions!$A$10:$E$12,5,TRUE()))</f>
        <v>0.12</v>
      </c>
      <c r="F26" s="48">
        <f t="shared" si="0"/>
        <v>2700</v>
      </c>
      <c r="G26" s="50">
        <f>B26*E26*Assumptions!$C$4</f>
        <v>675.36</v>
      </c>
      <c r="H26" s="48">
        <f>'Cohort Engine'!Y30</f>
        <v>6866.159999999998</v>
      </c>
      <c r="I26" s="51">
        <f t="shared" si="1"/>
        <v>9611.159999999998</v>
      </c>
      <c r="J26" s="51">
        <f t="shared" si="2"/>
        <v>110713.26000000001</v>
      </c>
      <c r="K26" s="46">
        <v>2</v>
      </c>
      <c r="L26" s="48">
        <f>K26*Assumptions!$C$19*Assumptions!$C$18</f>
        <v>45</v>
      </c>
    </row>
    <row r="27" spans="1:12" x14ac:dyDescent="0.25">
      <c r="A27" s="52">
        <v>24</v>
      </c>
      <c r="B27" s="53">
        <v>12</v>
      </c>
      <c r="C27" s="54" t="str">
        <f>IF(B27=0,"-",VLOOKUP(B27,Assumptions!$A$10:$E$12,3,TRUE()))</f>
        <v>Tier 3</v>
      </c>
      <c r="D27" s="55">
        <f>IF(B27=0,0,VLOOKUP(B27,Assumptions!$A$10:$E$12,4,TRUE()))</f>
        <v>225</v>
      </c>
      <c r="E27" s="56">
        <f>IF(B27=0,0,VLOOKUP(B27,Assumptions!$A$10:$E$12,5,TRUE()))</f>
        <v>0.12</v>
      </c>
      <c r="F27" s="55">
        <f t="shared" si="0"/>
        <v>2700</v>
      </c>
      <c r="G27" s="57">
        <f>B27*E27*Assumptions!$C$4</f>
        <v>675.36</v>
      </c>
      <c r="H27" s="55">
        <f>'Cohort Engine'!Z30</f>
        <v>7119.4199999999983</v>
      </c>
      <c r="I27" s="51">
        <f t="shared" si="1"/>
        <v>9864.4199999999983</v>
      </c>
      <c r="J27" s="51">
        <f t="shared" si="2"/>
        <v>120577.68000000001</v>
      </c>
      <c r="K27" s="53">
        <v>2</v>
      </c>
      <c r="L27" s="55">
        <f>K27*Assumptions!$C$19*Assumptions!$C$18</f>
        <v>45</v>
      </c>
    </row>
    <row r="29" spans="1:12" x14ac:dyDescent="0.25">
      <c r="B29" s="58" t="s">
        <v>56</v>
      </c>
      <c r="F29" s="51">
        <f>SUM(F4:F27)</f>
        <v>41775</v>
      </c>
      <c r="G29" s="59"/>
      <c r="H29" s="51">
        <f>SUM(H4:H27)</f>
        <v>77722.679999999993</v>
      </c>
      <c r="I29" s="51">
        <f>SUM(I4:I27)</f>
        <v>120577.68000000001</v>
      </c>
      <c r="K29" s="60">
        <f>SUM(K4:K27)</f>
        <v>48</v>
      </c>
      <c r="L29" s="51">
        <f>SUM(L4:L27)</f>
        <v>1080</v>
      </c>
    </row>
  </sheetData>
  <mergeCells count="1">
    <mergeCell ref="A1:J1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0"/>
  <sheetViews>
    <sheetView showGridLines="0" zoomScaleNormal="100" workbookViewId="0">
      <selection activeCell="J30" sqref="J30"/>
    </sheetView>
  </sheetViews>
  <sheetFormatPr defaultColWidth="8.7109375" defaultRowHeight="15" x14ac:dyDescent="0.25"/>
  <cols>
    <col min="1" max="1" width="10" customWidth="1"/>
    <col min="2" max="2" width="16" customWidth="1"/>
    <col min="3" max="26" width="9" customWidth="1"/>
  </cols>
  <sheetData>
    <row r="1" spans="1:26" ht="21.75" customHeight="1" x14ac:dyDescent="0.25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</row>
    <row r="2" spans="1:26" ht="31.5" customHeight="1" x14ac:dyDescent="0.25">
      <c r="A2" s="1" t="s">
        <v>58</v>
      </c>
      <c r="B2" s="1"/>
      <c r="C2" s="1"/>
      <c r="D2" s="1"/>
      <c r="E2" s="1"/>
      <c r="F2" s="1"/>
      <c r="G2" s="1"/>
      <c r="H2" s="1"/>
      <c r="I2" s="1"/>
      <c r="J2" s="1"/>
    </row>
    <row r="4" spans="1:26" ht="39" customHeight="1" x14ac:dyDescent="0.25">
      <c r="A4" s="61" t="s">
        <v>59</v>
      </c>
      <c r="B4" s="61" t="s">
        <v>60</v>
      </c>
      <c r="C4" s="62">
        <v>1</v>
      </c>
      <c r="D4" s="62">
        <v>2</v>
      </c>
      <c r="E4" s="62">
        <v>3</v>
      </c>
      <c r="F4" s="62">
        <v>4</v>
      </c>
      <c r="G4" s="62">
        <v>5</v>
      </c>
      <c r="H4" s="62">
        <v>6</v>
      </c>
      <c r="I4" s="62">
        <v>7</v>
      </c>
      <c r="J4" s="62">
        <v>8</v>
      </c>
      <c r="K4" s="62">
        <v>9</v>
      </c>
      <c r="L4" s="62">
        <v>10</v>
      </c>
      <c r="M4" s="62">
        <v>11</v>
      </c>
      <c r="N4" s="62">
        <v>12</v>
      </c>
      <c r="O4" s="62">
        <v>13</v>
      </c>
      <c r="P4" s="62">
        <v>14</v>
      </c>
      <c r="Q4" s="62">
        <v>15</v>
      </c>
      <c r="R4" s="62">
        <v>16</v>
      </c>
      <c r="S4" s="62">
        <v>17</v>
      </c>
      <c r="T4" s="62">
        <v>18</v>
      </c>
      <c r="U4" s="62">
        <v>19</v>
      </c>
      <c r="V4" s="62">
        <v>20</v>
      </c>
      <c r="W4" s="62">
        <v>21</v>
      </c>
      <c r="X4" s="62">
        <v>22</v>
      </c>
      <c r="Y4" s="62">
        <v>23</v>
      </c>
      <c r="Z4" s="62">
        <v>24</v>
      </c>
    </row>
    <row r="5" spans="1:26" x14ac:dyDescent="0.25">
      <c r="A5" s="63">
        <v>1</v>
      </c>
      <c r="B5" s="64">
        <f>'Detailed Planner'!G4</f>
        <v>75.040000000000006</v>
      </c>
      <c r="C5" s="65">
        <f>IF(AND(C$4&gt;=$A5,C$4-$A5&lt;Assumptions!$C$5),$B5,0)</f>
        <v>75.040000000000006</v>
      </c>
      <c r="D5" s="65">
        <f>IF(AND(D$4&gt;=$A5,D$4-$A5&lt;Assumptions!$C$5),$B5,0)</f>
        <v>75.040000000000006</v>
      </c>
      <c r="E5" s="65">
        <f>IF(AND(E$4&gt;=$A5,E$4-$A5&lt;Assumptions!$C$5),$B5,0)</f>
        <v>75.040000000000006</v>
      </c>
      <c r="F5" s="65">
        <f>IF(AND(F$4&gt;=$A5,F$4-$A5&lt;Assumptions!$C$5),$B5,0)</f>
        <v>75.040000000000006</v>
      </c>
      <c r="G5" s="65">
        <f>IF(AND(G$4&gt;=$A5,G$4-$A5&lt;Assumptions!$C$5),$B5,0)</f>
        <v>75.040000000000006</v>
      </c>
      <c r="H5" s="65">
        <f>IF(AND(H$4&gt;=$A5,H$4-$A5&lt;Assumptions!$C$5),$B5,0)</f>
        <v>75.040000000000006</v>
      </c>
      <c r="I5" s="65">
        <f>IF(AND(I$4&gt;=$A5,I$4-$A5&lt;Assumptions!$C$5),$B5,0)</f>
        <v>75.040000000000006</v>
      </c>
      <c r="J5" s="65">
        <f>IF(AND(J$4&gt;=$A5,J$4-$A5&lt;Assumptions!$C$5),$B5,0)</f>
        <v>75.040000000000006</v>
      </c>
      <c r="K5" s="65">
        <f>IF(AND(K$4&gt;=$A5,K$4-$A5&lt;Assumptions!$C$5),$B5,0)</f>
        <v>75.040000000000006</v>
      </c>
      <c r="L5" s="65">
        <f>IF(AND(L$4&gt;=$A5,L$4-$A5&lt;Assumptions!$C$5),$B5,0)</f>
        <v>75.040000000000006</v>
      </c>
      <c r="M5" s="65">
        <f>IF(AND(M$4&gt;=$A5,M$4-$A5&lt;Assumptions!$C$5),$B5,0)</f>
        <v>75.040000000000006</v>
      </c>
      <c r="N5" s="65">
        <f>IF(AND(N$4&gt;=$A5,N$4-$A5&lt;Assumptions!$C$5),$B5,0)</f>
        <v>75.040000000000006</v>
      </c>
      <c r="O5" s="65">
        <f>IF(AND(O$4&gt;=$A5,O$4-$A5&lt;Assumptions!$C$5),$B5,0)</f>
        <v>0</v>
      </c>
      <c r="P5" s="65">
        <f>IF(AND(P$4&gt;=$A5,P$4-$A5&lt;Assumptions!$C$5),$B5,0)</f>
        <v>0</v>
      </c>
      <c r="Q5" s="65">
        <f>IF(AND(Q$4&gt;=$A5,Q$4-$A5&lt;Assumptions!$C$5),$B5,0)</f>
        <v>0</v>
      </c>
      <c r="R5" s="65">
        <f>IF(AND(R$4&gt;=$A5,R$4-$A5&lt;Assumptions!$C$5),$B5,0)</f>
        <v>0</v>
      </c>
      <c r="S5" s="65">
        <f>IF(AND(S$4&gt;=$A5,S$4-$A5&lt;Assumptions!$C$5),$B5,0)</f>
        <v>0</v>
      </c>
      <c r="T5" s="65">
        <f>IF(AND(T$4&gt;=$A5,T$4-$A5&lt;Assumptions!$C$5),$B5,0)</f>
        <v>0</v>
      </c>
      <c r="U5" s="65">
        <f>IF(AND(U$4&gt;=$A5,U$4-$A5&lt;Assumptions!$C$5),$B5,0)</f>
        <v>0</v>
      </c>
      <c r="V5" s="65">
        <f>IF(AND(V$4&gt;=$A5,V$4-$A5&lt;Assumptions!$C$5),$B5,0)</f>
        <v>0</v>
      </c>
      <c r="W5" s="65">
        <f>IF(AND(W$4&gt;=$A5,W$4-$A5&lt;Assumptions!$C$5),$B5,0)</f>
        <v>0</v>
      </c>
      <c r="X5" s="65">
        <f>IF(AND(X$4&gt;=$A5,X$4-$A5&lt;Assumptions!$C$5),$B5,0)</f>
        <v>0</v>
      </c>
      <c r="Y5" s="65">
        <f>IF(AND(Y$4&gt;=$A5,Y$4-$A5&lt;Assumptions!$C$5),$B5,0)</f>
        <v>0</v>
      </c>
      <c r="Z5" s="65">
        <f>IF(AND(Z$4&gt;=$A5,Z$4-$A5&lt;Assumptions!$C$5),$B5,0)</f>
        <v>0</v>
      </c>
    </row>
    <row r="6" spans="1:26" x14ac:dyDescent="0.25">
      <c r="A6" s="63">
        <v>2</v>
      </c>
      <c r="B6" s="64">
        <f>'Detailed Planner'!G5</f>
        <v>112.56</v>
      </c>
      <c r="C6" s="65">
        <f>IF(AND(C$4&gt;=$A6,C$4-$A6&lt;Assumptions!$C$5),$B6,0)</f>
        <v>0</v>
      </c>
      <c r="D6" s="65">
        <f>IF(AND(D$4&gt;=$A6,D$4-$A6&lt;Assumptions!$C$5),$B6,0)</f>
        <v>112.56</v>
      </c>
      <c r="E6" s="65">
        <f>IF(AND(E$4&gt;=$A6,E$4-$A6&lt;Assumptions!$C$5),$B6,0)</f>
        <v>112.56</v>
      </c>
      <c r="F6" s="65">
        <f>IF(AND(F$4&gt;=$A6,F$4-$A6&lt;Assumptions!$C$5),$B6,0)</f>
        <v>112.56</v>
      </c>
      <c r="G6" s="65">
        <f>IF(AND(G$4&gt;=$A6,G$4-$A6&lt;Assumptions!$C$5),$B6,0)</f>
        <v>112.56</v>
      </c>
      <c r="H6" s="65">
        <f>IF(AND(H$4&gt;=$A6,H$4-$A6&lt;Assumptions!$C$5),$B6,0)</f>
        <v>112.56</v>
      </c>
      <c r="I6" s="65">
        <f>IF(AND(I$4&gt;=$A6,I$4-$A6&lt;Assumptions!$C$5),$B6,0)</f>
        <v>112.56</v>
      </c>
      <c r="J6" s="65">
        <f>IF(AND(J$4&gt;=$A6,J$4-$A6&lt;Assumptions!$C$5),$B6,0)</f>
        <v>112.56</v>
      </c>
      <c r="K6" s="65">
        <f>IF(AND(K$4&gt;=$A6,K$4-$A6&lt;Assumptions!$C$5),$B6,0)</f>
        <v>112.56</v>
      </c>
      <c r="L6" s="65">
        <f>IF(AND(L$4&gt;=$A6,L$4-$A6&lt;Assumptions!$C$5),$B6,0)</f>
        <v>112.56</v>
      </c>
      <c r="M6" s="65">
        <f>IF(AND(M$4&gt;=$A6,M$4-$A6&lt;Assumptions!$C$5),$B6,0)</f>
        <v>112.56</v>
      </c>
      <c r="N6" s="65">
        <f>IF(AND(N$4&gt;=$A6,N$4-$A6&lt;Assumptions!$C$5),$B6,0)</f>
        <v>112.56</v>
      </c>
      <c r="O6" s="65">
        <f>IF(AND(O$4&gt;=$A6,O$4-$A6&lt;Assumptions!$C$5),$B6,0)</f>
        <v>112.56</v>
      </c>
      <c r="P6" s="65">
        <f>IF(AND(P$4&gt;=$A6,P$4-$A6&lt;Assumptions!$C$5),$B6,0)</f>
        <v>0</v>
      </c>
      <c r="Q6" s="65">
        <f>IF(AND(Q$4&gt;=$A6,Q$4-$A6&lt;Assumptions!$C$5),$B6,0)</f>
        <v>0</v>
      </c>
      <c r="R6" s="65">
        <f>IF(AND(R$4&gt;=$A6,R$4-$A6&lt;Assumptions!$C$5),$B6,0)</f>
        <v>0</v>
      </c>
      <c r="S6" s="65">
        <f>IF(AND(S$4&gt;=$A6,S$4-$A6&lt;Assumptions!$C$5),$B6,0)</f>
        <v>0</v>
      </c>
      <c r="T6" s="65">
        <f>IF(AND(T$4&gt;=$A6,T$4-$A6&lt;Assumptions!$C$5),$B6,0)</f>
        <v>0</v>
      </c>
      <c r="U6" s="65">
        <f>IF(AND(U$4&gt;=$A6,U$4-$A6&lt;Assumptions!$C$5),$B6,0)</f>
        <v>0</v>
      </c>
      <c r="V6" s="65">
        <f>IF(AND(V$4&gt;=$A6,V$4-$A6&lt;Assumptions!$C$5),$B6,0)</f>
        <v>0</v>
      </c>
      <c r="W6" s="65">
        <f>IF(AND(W$4&gt;=$A6,W$4-$A6&lt;Assumptions!$C$5),$B6,0)</f>
        <v>0</v>
      </c>
      <c r="X6" s="65">
        <f>IF(AND(X$4&gt;=$A6,X$4-$A6&lt;Assumptions!$C$5),$B6,0)</f>
        <v>0</v>
      </c>
      <c r="Y6" s="65">
        <f>IF(AND(Y$4&gt;=$A6,Y$4-$A6&lt;Assumptions!$C$5),$B6,0)</f>
        <v>0</v>
      </c>
      <c r="Z6" s="65">
        <f>IF(AND(Z$4&gt;=$A6,Z$4-$A6&lt;Assumptions!$C$5),$B6,0)</f>
        <v>0</v>
      </c>
    </row>
    <row r="7" spans="1:26" x14ac:dyDescent="0.25">
      <c r="A7" s="63">
        <v>3</v>
      </c>
      <c r="B7" s="64">
        <f>'Detailed Planner'!G6</f>
        <v>150.08000000000001</v>
      </c>
      <c r="C7" s="65">
        <f>IF(AND(C$4&gt;=$A7,C$4-$A7&lt;Assumptions!$C$5),$B7,0)</f>
        <v>0</v>
      </c>
      <c r="D7" s="65">
        <f>IF(AND(D$4&gt;=$A7,D$4-$A7&lt;Assumptions!$C$5),$B7,0)</f>
        <v>0</v>
      </c>
      <c r="E7" s="65">
        <f>IF(AND(E$4&gt;=$A7,E$4-$A7&lt;Assumptions!$C$5),$B7,0)</f>
        <v>150.08000000000001</v>
      </c>
      <c r="F7" s="65">
        <f>IF(AND(F$4&gt;=$A7,F$4-$A7&lt;Assumptions!$C$5),$B7,0)</f>
        <v>150.08000000000001</v>
      </c>
      <c r="G7" s="65">
        <f>IF(AND(G$4&gt;=$A7,G$4-$A7&lt;Assumptions!$C$5),$B7,0)</f>
        <v>150.08000000000001</v>
      </c>
      <c r="H7" s="65">
        <f>IF(AND(H$4&gt;=$A7,H$4-$A7&lt;Assumptions!$C$5),$B7,0)</f>
        <v>150.08000000000001</v>
      </c>
      <c r="I7" s="65">
        <f>IF(AND(I$4&gt;=$A7,I$4-$A7&lt;Assumptions!$C$5),$B7,0)</f>
        <v>150.08000000000001</v>
      </c>
      <c r="J7" s="65">
        <f>IF(AND(J$4&gt;=$A7,J$4-$A7&lt;Assumptions!$C$5),$B7,0)</f>
        <v>150.08000000000001</v>
      </c>
      <c r="K7" s="65">
        <f>IF(AND(K$4&gt;=$A7,K$4-$A7&lt;Assumptions!$C$5),$B7,0)</f>
        <v>150.08000000000001</v>
      </c>
      <c r="L7" s="65">
        <f>IF(AND(L$4&gt;=$A7,L$4-$A7&lt;Assumptions!$C$5),$B7,0)</f>
        <v>150.08000000000001</v>
      </c>
      <c r="M7" s="65">
        <f>IF(AND(M$4&gt;=$A7,M$4-$A7&lt;Assumptions!$C$5),$B7,0)</f>
        <v>150.08000000000001</v>
      </c>
      <c r="N7" s="65">
        <f>IF(AND(N$4&gt;=$A7,N$4-$A7&lt;Assumptions!$C$5),$B7,0)</f>
        <v>150.08000000000001</v>
      </c>
      <c r="O7" s="65">
        <f>IF(AND(O$4&gt;=$A7,O$4-$A7&lt;Assumptions!$C$5),$B7,0)</f>
        <v>150.08000000000001</v>
      </c>
      <c r="P7" s="65">
        <f>IF(AND(P$4&gt;=$A7,P$4-$A7&lt;Assumptions!$C$5),$B7,0)</f>
        <v>150.08000000000001</v>
      </c>
      <c r="Q7" s="65">
        <f>IF(AND(Q$4&gt;=$A7,Q$4-$A7&lt;Assumptions!$C$5),$B7,0)</f>
        <v>0</v>
      </c>
      <c r="R7" s="65">
        <f>IF(AND(R$4&gt;=$A7,R$4-$A7&lt;Assumptions!$C$5),$B7,0)</f>
        <v>0</v>
      </c>
      <c r="S7" s="65">
        <f>IF(AND(S$4&gt;=$A7,S$4-$A7&lt;Assumptions!$C$5),$B7,0)</f>
        <v>0</v>
      </c>
      <c r="T7" s="65">
        <f>IF(AND(T$4&gt;=$A7,T$4-$A7&lt;Assumptions!$C$5),$B7,0)</f>
        <v>0</v>
      </c>
      <c r="U7" s="65">
        <f>IF(AND(U$4&gt;=$A7,U$4-$A7&lt;Assumptions!$C$5),$B7,0)</f>
        <v>0</v>
      </c>
      <c r="V7" s="65">
        <f>IF(AND(V$4&gt;=$A7,V$4-$A7&lt;Assumptions!$C$5),$B7,0)</f>
        <v>0</v>
      </c>
      <c r="W7" s="65">
        <f>IF(AND(W$4&gt;=$A7,W$4-$A7&lt;Assumptions!$C$5),$B7,0)</f>
        <v>0</v>
      </c>
      <c r="X7" s="65">
        <f>IF(AND(X$4&gt;=$A7,X$4-$A7&lt;Assumptions!$C$5),$B7,0)</f>
        <v>0</v>
      </c>
      <c r="Y7" s="65">
        <f>IF(AND(Y$4&gt;=$A7,Y$4-$A7&lt;Assumptions!$C$5),$B7,0)</f>
        <v>0</v>
      </c>
      <c r="Z7" s="65">
        <f>IF(AND(Z$4&gt;=$A7,Z$4-$A7&lt;Assumptions!$C$5),$B7,0)</f>
        <v>0</v>
      </c>
    </row>
    <row r="8" spans="1:26" x14ac:dyDescent="0.25">
      <c r="A8" s="63">
        <v>4</v>
      </c>
      <c r="B8" s="64">
        <f>'Detailed Planner'!G7</f>
        <v>150.08000000000001</v>
      </c>
      <c r="C8" s="65">
        <f>IF(AND(C$4&gt;=$A8,C$4-$A8&lt;Assumptions!$C$5),$B8,0)</f>
        <v>0</v>
      </c>
      <c r="D8" s="65">
        <f>IF(AND(D$4&gt;=$A8,D$4-$A8&lt;Assumptions!$C$5),$B8,0)</f>
        <v>0</v>
      </c>
      <c r="E8" s="65">
        <f>IF(AND(E$4&gt;=$A8,E$4-$A8&lt;Assumptions!$C$5),$B8,0)</f>
        <v>0</v>
      </c>
      <c r="F8" s="65">
        <f>IF(AND(F$4&gt;=$A8,F$4-$A8&lt;Assumptions!$C$5),$B8,0)</f>
        <v>150.08000000000001</v>
      </c>
      <c r="G8" s="65">
        <f>IF(AND(G$4&gt;=$A8,G$4-$A8&lt;Assumptions!$C$5),$B8,0)</f>
        <v>150.08000000000001</v>
      </c>
      <c r="H8" s="65">
        <f>IF(AND(H$4&gt;=$A8,H$4-$A8&lt;Assumptions!$C$5),$B8,0)</f>
        <v>150.08000000000001</v>
      </c>
      <c r="I8" s="65">
        <f>IF(AND(I$4&gt;=$A8,I$4-$A8&lt;Assumptions!$C$5),$B8,0)</f>
        <v>150.08000000000001</v>
      </c>
      <c r="J8" s="65">
        <f>IF(AND(J$4&gt;=$A8,J$4-$A8&lt;Assumptions!$C$5),$B8,0)</f>
        <v>150.08000000000001</v>
      </c>
      <c r="K8" s="65">
        <f>IF(AND(K$4&gt;=$A8,K$4-$A8&lt;Assumptions!$C$5),$B8,0)</f>
        <v>150.08000000000001</v>
      </c>
      <c r="L8" s="65">
        <f>IF(AND(L$4&gt;=$A8,L$4-$A8&lt;Assumptions!$C$5),$B8,0)</f>
        <v>150.08000000000001</v>
      </c>
      <c r="M8" s="65">
        <f>IF(AND(M$4&gt;=$A8,M$4-$A8&lt;Assumptions!$C$5),$B8,0)</f>
        <v>150.08000000000001</v>
      </c>
      <c r="N8" s="65">
        <f>IF(AND(N$4&gt;=$A8,N$4-$A8&lt;Assumptions!$C$5),$B8,0)</f>
        <v>150.08000000000001</v>
      </c>
      <c r="O8" s="65">
        <f>IF(AND(O$4&gt;=$A8,O$4-$A8&lt;Assumptions!$C$5),$B8,0)</f>
        <v>150.08000000000001</v>
      </c>
      <c r="P8" s="65">
        <f>IF(AND(P$4&gt;=$A8,P$4-$A8&lt;Assumptions!$C$5),$B8,0)</f>
        <v>150.08000000000001</v>
      </c>
      <c r="Q8" s="65">
        <f>IF(AND(Q$4&gt;=$A8,Q$4-$A8&lt;Assumptions!$C$5),$B8,0)</f>
        <v>150.08000000000001</v>
      </c>
      <c r="R8" s="65">
        <f>IF(AND(R$4&gt;=$A8,R$4-$A8&lt;Assumptions!$C$5),$B8,0)</f>
        <v>0</v>
      </c>
      <c r="S8" s="65">
        <f>IF(AND(S$4&gt;=$A8,S$4-$A8&lt;Assumptions!$C$5),$B8,0)</f>
        <v>0</v>
      </c>
      <c r="T8" s="65">
        <f>IF(AND(T$4&gt;=$A8,T$4-$A8&lt;Assumptions!$C$5),$B8,0)</f>
        <v>0</v>
      </c>
      <c r="U8" s="65">
        <f>IF(AND(U$4&gt;=$A8,U$4-$A8&lt;Assumptions!$C$5),$B8,0)</f>
        <v>0</v>
      </c>
      <c r="V8" s="65">
        <f>IF(AND(V$4&gt;=$A8,V$4-$A8&lt;Assumptions!$C$5),$B8,0)</f>
        <v>0</v>
      </c>
      <c r="W8" s="65">
        <f>IF(AND(W$4&gt;=$A8,W$4-$A8&lt;Assumptions!$C$5),$B8,0)</f>
        <v>0</v>
      </c>
      <c r="X8" s="65">
        <f>IF(AND(X$4&gt;=$A8,X$4-$A8&lt;Assumptions!$C$5),$B8,0)</f>
        <v>0</v>
      </c>
      <c r="Y8" s="65">
        <f>IF(AND(Y$4&gt;=$A8,Y$4-$A8&lt;Assumptions!$C$5),$B8,0)</f>
        <v>0</v>
      </c>
      <c r="Z8" s="65">
        <f>IF(AND(Z$4&gt;=$A8,Z$4-$A8&lt;Assumptions!$C$5),$B8,0)</f>
        <v>0</v>
      </c>
    </row>
    <row r="9" spans="1:26" x14ac:dyDescent="0.25">
      <c r="A9" s="63">
        <v>5</v>
      </c>
      <c r="B9" s="64">
        <f>'Detailed Planner'!G8</f>
        <v>187.60000000000002</v>
      </c>
      <c r="C9" s="65">
        <f>IF(AND(C$4&gt;=$A9,C$4-$A9&lt;Assumptions!$C$5),$B9,0)</f>
        <v>0</v>
      </c>
      <c r="D9" s="65">
        <f>IF(AND(D$4&gt;=$A9,D$4-$A9&lt;Assumptions!$C$5),$B9,0)</f>
        <v>0</v>
      </c>
      <c r="E9" s="65">
        <f>IF(AND(E$4&gt;=$A9,E$4-$A9&lt;Assumptions!$C$5),$B9,0)</f>
        <v>0</v>
      </c>
      <c r="F9" s="65">
        <f>IF(AND(F$4&gt;=$A9,F$4-$A9&lt;Assumptions!$C$5),$B9,0)</f>
        <v>0</v>
      </c>
      <c r="G9" s="65">
        <f>IF(AND(G$4&gt;=$A9,G$4-$A9&lt;Assumptions!$C$5),$B9,0)</f>
        <v>187.60000000000002</v>
      </c>
      <c r="H9" s="65">
        <f>IF(AND(H$4&gt;=$A9,H$4-$A9&lt;Assumptions!$C$5),$B9,0)</f>
        <v>187.60000000000002</v>
      </c>
      <c r="I9" s="65">
        <f>IF(AND(I$4&gt;=$A9,I$4-$A9&lt;Assumptions!$C$5),$B9,0)</f>
        <v>187.60000000000002</v>
      </c>
      <c r="J9" s="65">
        <f>IF(AND(J$4&gt;=$A9,J$4-$A9&lt;Assumptions!$C$5),$B9,0)</f>
        <v>187.60000000000002</v>
      </c>
      <c r="K9" s="65">
        <f>IF(AND(K$4&gt;=$A9,K$4-$A9&lt;Assumptions!$C$5),$B9,0)</f>
        <v>187.60000000000002</v>
      </c>
      <c r="L9" s="65">
        <f>IF(AND(L$4&gt;=$A9,L$4-$A9&lt;Assumptions!$C$5),$B9,0)</f>
        <v>187.60000000000002</v>
      </c>
      <c r="M9" s="65">
        <f>IF(AND(M$4&gt;=$A9,M$4-$A9&lt;Assumptions!$C$5),$B9,0)</f>
        <v>187.60000000000002</v>
      </c>
      <c r="N9" s="65">
        <f>IF(AND(N$4&gt;=$A9,N$4-$A9&lt;Assumptions!$C$5),$B9,0)</f>
        <v>187.60000000000002</v>
      </c>
      <c r="O9" s="65">
        <f>IF(AND(O$4&gt;=$A9,O$4-$A9&lt;Assumptions!$C$5),$B9,0)</f>
        <v>187.60000000000002</v>
      </c>
      <c r="P9" s="65">
        <f>IF(AND(P$4&gt;=$A9,P$4-$A9&lt;Assumptions!$C$5),$B9,0)</f>
        <v>187.60000000000002</v>
      </c>
      <c r="Q9" s="65">
        <f>IF(AND(Q$4&gt;=$A9,Q$4-$A9&lt;Assumptions!$C$5),$B9,0)</f>
        <v>187.60000000000002</v>
      </c>
      <c r="R9" s="65">
        <f>IF(AND(R$4&gt;=$A9,R$4-$A9&lt;Assumptions!$C$5),$B9,0)</f>
        <v>187.60000000000002</v>
      </c>
      <c r="S9" s="65">
        <f>IF(AND(S$4&gt;=$A9,S$4-$A9&lt;Assumptions!$C$5),$B9,0)</f>
        <v>0</v>
      </c>
      <c r="T9" s="65">
        <f>IF(AND(T$4&gt;=$A9,T$4-$A9&lt;Assumptions!$C$5),$B9,0)</f>
        <v>0</v>
      </c>
      <c r="U9" s="65">
        <f>IF(AND(U$4&gt;=$A9,U$4-$A9&lt;Assumptions!$C$5),$B9,0)</f>
        <v>0</v>
      </c>
      <c r="V9" s="65">
        <f>IF(AND(V$4&gt;=$A9,V$4-$A9&lt;Assumptions!$C$5),$B9,0)</f>
        <v>0</v>
      </c>
      <c r="W9" s="65">
        <f>IF(AND(W$4&gt;=$A9,W$4-$A9&lt;Assumptions!$C$5),$B9,0)</f>
        <v>0</v>
      </c>
      <c r="X9" s="65">
        <f>IF(AND(X$4&gt;=$A9,X$4-$A9&lt;Assumptions!$C$5),$B9,0)</f>
        <v>0</v>
      </c>
      <c r="Y9" s="65">
        <f>IF(AND(Y$4&gt;=$A9,Y$4-$A9&lt;Assumptions!$C$5),$B9,0)</f>
        <v>0</v>
      </c>
      <c r="Z9" s="65">
        <f>IF(AND(Z$4&gt;=$A9,Z$4-$A9&lt;Assumptions!$C$5),$B9,0)</f>
        <v>0</v>
      </c>
    </row>
    <row r="10" spans="1:26" x14ac:dyDescent="0.25">
      <c r="A10" s="63">
        <v>6</v>
      </c>
      <c r="B10" s="64">
        <f>'Detailed Planner'!G9</f>
        <v>187.60000000000002</v>
      </c>
      <c r="C10" s="65">
        <f>IF(AND(C$4&gt;=$A10,C$4-$A10&lt;Assumptions!$C$5),$B10,0)</f>
        <v>0</v>
      </c>
      <c r="D10" s="65">
        <f>IF(AND(D$4&gt;=$A10,D$4-$A10&lt;Assumptions!$C$5),$B10,0)</f>
        <v>0</v>
      </c>
      <c r="E10" s="65">
        <f>IF(AND(E$4&gt;=$A10,E$4-$A10&lt;Assumptions!$C$5),$B10,0)</f>
        <v>0</v>
      </c>
      <c r="F10" s="65">
        <f>IF(AND(F$4&gt;=$A10,F$4-$A10&lt;Assumptions!$C$5),$B10,0)</f>
        <v>0</v>
      </c>
      <c r="G10" s="65">
        <f>IF(AND(G$4&gt;=$A10,G$4-$A10&lt;Assumptions!$C$5),$B10,0)</f>
        <v>0</v>
      </c>
      <c r="H10" s="65">
        <f>IF(AND(H$4&gt;=$A10,H$4-$A10&lt;Assumptions!$C$5),$B10,0)</f>
        <v>187.60000000000002</v>
      </c>
      <c r="I10" s="65">
        <f>IF(AND(I$4&gt;=$A10,I$4-$A10&lt;Assumptions!$C$5),$B10,0)</f>
        <v>187.60000000000002</v>
      </c>
      <c r="J10" s="65">
        <f>IF(AND(J$4&gt;=$A10,J$4-$A10&lt;Assumptions!$C$5),$B10,0)</f>
        <v>187.60000000000002</v>
      </c>
      <c r="K10" s="65">
        <f>IF(AND(K$4&gt;=$A10,K$4-$A10&lt;Assumptions!$C$5),$B10,0)</f>
        <v>187.60000000000002</v>
      </c>
      <c r="L10" s="65">
        <f>IF(AND(L$4&gt;=$A10,L$4-$A10&lt;Assumptions!$C$5),$B10,0)</f>
        <v>187.60000000000002</v>
      </c>
      <c r="M10" s="65">
        <f>IF(AND(M$4&gt;=$A10,M$4-$A10&lt;Assumptions!$C$5),$B10,0)</f>
        <v>187.60000000000002</v>
      </c>
      <c r="N10" s="65">
        <f>IF(AND(N$4&gt;=$A10,N$4-$A10&lt;Assumptions!$C$5),$B10,0)</f>
        <v>187.60000000000002</v>
      </c>
      <c r="O10" s="65">
        <f>IF(AND(O$4&gt;=$A10,O$4-$A10&lt;Assumptions!$C$5),$B10,0)</f>
        <v>187.60000000000002</v>
      </c>
      <c r="P10" s="65">
        <f>IF(AND(P$4&gt;=$A10,P$4-$A10&lt;Assumptions!$C$5),$B10,0)</f>
        <v>187.60000000000002</v>
      </c>
      <c r="Q10" s="65">
        <f>IF(AND(Q$4&gt;=$A10,Q$4-$A10&lt;Assumptions!$C$5),$B10,0)</f>
        <v>187.60000000000002</v>
      </c>
      <c r="R10" s="65">
        <f>IF(AND(R$4&gt;=$A10,R$4-$A10&lt;Assumptions!$C$5),$B10,0)</f>
        <v>187.60000000000002</v>
      </c>
      <c r="S10" s="65">
        <f>IF(AND(S$4&gt;=$A10,S$4-$A10&lt;Assumptions!$C$5),$B10,0)</f>
        <v>187.60000000000002</v>
      </c>
      <c r="T10" s="65">
        <f>IF(AND(T$4&gt;=$A10,T$4-$A10&lt;Assumptions!$C$5),$B10,0)</f>
        <v>0</v>
      </c>
      <c r="U10" s="65">
        <f>IF(AND(U$4&gt;=$A10,U$4-$A10&lt;Assumptions!$C$5),$B10,0)</f>
        <v>0</v>
      </c>
      <c r="V10" s="65">
        <f>IF(AND(V$4&gt;=$A10,V$4-$A10&lt;Assumptions!$C$5),$B10,0)</f>
        <v>0</v>
      </c>
      <c r="W10" s="65">
        <f>IF(AND(W$4&gt;=$A10,W$4-$A10&lt;Assumptions!$C$5),$B10,0)</f>
        <v>0</v>
      </c>
      <c r="X10" s="65">
        <f>IF(AND(X$4&gt;=$A10,X$4-$A10&lt;Assumptions!$C$5),$B10,0)</f>
        <v>0</v>
      </c>
      <c r="Y10" s="65">
        <f>IF(AND(Y$4&gt;=$A10,Y$4-$A10&lt;Assumptions!$C$5),$B10,0)</f>
        <v>0</v>
      </c>
      <c r="Z10" s="65">
        <f>IF(AND(Z$4&gt;=$A10,Z$4-$A10&lt;Assumptions!$C$5),$B10,0)</f>
        <v>0</v>
      </c>
    </row>
    <row r="11" spans="1:26" x14ac:dyDescent="0.25">
      <c r="A11" s="63">
        <v>7</v>
      </c>
      <c r="B11" s="64">
        <f>'Detailed Planner'!G10</f>
        <v>281.40000000000003</v>
      </c>
      <c r="C11" s="65">
        <f>IF(AND(C$4&gt;=$A11,C$4-$A11&lt;Assumptions!$C$5),$B11,0)</f>
        <v>0</v>
      </c>
      <c r="D11" s="65">
        <f>IF(AND(D$4&gt;=$A11,D$4-$A11&lt;Assumptions!$C$5),$B11,0)</f>
        <v>0</v>
      </c>
      <c r="E11" s="65">
        <f>IF(AND(E$4&gt;=$A11,E$4-$A11&lt;Assumptions!$C$5),$B11,0)</f>
        <v>0</v>
      </c>
      <c r="F11" s="65">
        <f>IF(AND(F$4&gt;=$A11,F$4-$A11&lt;Assumptions!$C$5),$B11,0)</f>
        <v>0</v>
      </c>
      <c r="G11" s="65">
        <f>IF(AND(G$4&gt;=$A11,G$4-$A11&lt;Assumptions!$C$5),$B11,0)</f>
        <v>0</v>
      </c>
      <c r="H11" s="65">
        <f>IF(AND(H$4&gt;=$A11,H$4-$A11&lt;Assumptions!$C$5),$B11,0)</f>
        <v>0</v>
      </c>
      <c r="I11" s="65">
        <f>IF(AND(I$4&gt;=$A11,I$4-$A11&lt;Assumptions!$C$5),$B11,0)</f>
        <v>281.40000000000003</v>
      </c>
      <c r="J11" s="65">
        <f>IF(AND(J$4&gt;=$A11,J$4-$A11&lt;Assumptions!$C$5),$B11,0)</f>
        <v>281.40000000000003</v>
      </c>
      <c r="K11" s="65">
        <f>IF(AND(K$4&gt;=$A11,K$4-$A11&lt;Assumptions!$C$5),$B11,0)</f>
        <v>281.40000000000003</v>
      </c>
      <c r="L11" s="65">
        <f>IF(AND(L$4&gt;=$A11,L$4-$A11&lt;Assumptions!$C$5),$B11,0)</f>
        <v>281.40000000000003</v>
      </c>
      <c r="M11" s="65">
        <f>IF(AND(M$4&gt;=$A11,M$4-$A11&lt;Assumptions!$C$5),$B11,0)</f>
        <v>281.40000000000003</v>
      </c>
      <c r="N11" s="65">
        <f>IF(AND(N$4&gt;=$A11,N$4-$A11&lt;Assumptions!$C$5),$B11,0)</f>
        <v>281.40000000000003</v>
      </c>
      <c r="O11" s="65">
        <f>IF(AND(O$4&gt;=$A11,O$4-$A11&lt;Assumptions!$C$5),$B11,0)</f>
        <v>281.40000000000003</v>
      </c>
      <c r="P11" s="65">
        <f>IF(AND(P$4&gt;=$A11,P$4-$A11&lt;Assumptions!$C$5),$B11,0)</f>
        <v>281.40000000000003</v>
      </c>
      <c r="Q11" s="65">
        <f>IF(AND(Q$4&gt;=$A11,Q$4-$A11&lt;Assumptions!$C$5),$B11,0)</f>
        <v>281.40000000000003</v>
      </c>
      <c r="R11" s="65">
        <f>IF(AND(R$4&gt;=$A11,R$4-$A11&lt;Assumptions!$C$5),$B11,0)</f>
        <v>281.40000000000003</v>
      </c>
      <c r="S11" s="65">
        <f>IF(AND(S$4&gt;=$A11,S$4-$A11&lt;Assumptions!$C$5),$B11,0)</f>
        <v>281.40000000000003</v>
      </c>
      <c r="T11" s="65">
        <f>IF(AND(T$4&gt;=$A11,T$4-$A11&lt;Assumptions!$C$5),$B11,0)</f>
        <v>281.40000000000003</v>
      </c>
      <c r="U11" s="65">
        <f>IF(AND(U$4&gt;=$A11,U$4-$A11&lt;Assumptions!$C$5),$B11,0)</f>
        <v>0</v>
      </c>
      <c r="V11" s="65">
        <f>IF(AND(V$4&gt;=$A11,V$4-$A11&lt;Assumptions!$C$5),$B11,0)</f>
        <v>0</v>
      </c>
      <c r="W11" s="65">
        <f>IF(AND(W$4&gt;=$A11,W$4-$A11&lt;Assumptions!$C$5),$B11,0)</f>
        <v>0</v>
      </c>
      <c r="X11" s="65">
        <f>IF(AND(X$4&gt;=$A11,X$4-$A11&lt;Assumptions!$C$5),$B11,0)</f>
        <v>0</v>
      </c>
      <c r="Y11" s="65">
        <f>IF(AND(Y$4&gt;=$A11,Y$4-$A11&lt;Assumptions!$C$5),$B11,0)</f>
        <v>0</v>
      </c>
      <c r="Z11" s="65">
        <f>IF(AND(Z$4&gt;=$A11,Z$4-$A11&lt;Assumptions!$C$5),$B11,0)</f>
        <v>0</v>
      </c>
    </row>
    <row r="12" spans="1:26" x14ac:dyDescent="0.25">
      <c r="A12" s="63">
        <v>8</v>
      </c>
      <c r="B12" s="64">
        <f>'Detailed Planner'!G11</f>
        <v>281.40000000000003</v>
      </c>
      <c r="C12" s="65">
        <f>IF(AND(C$4&gt;=$A12,C$4-$A12&lt;Assumptions!$C$5),$B12,0)</f>
        <v>0</v>
      </c>
      <c r="D12" s="65">
        <f>IF(AND(D$4&gt;=$A12,D$4-$A12&lt;Assumptions!$C$5),$B12,0)</f>
        <v>0</v>
      </c>
      <c r="E12" s="65">
        <f>IF(AND(E$4&gt;=$A12,E$4-$A12&lt;Assumptions!$C$5),$B12,0)</f>
        <v>0</v>
      </c>
      <c r="F12" s="65">
        <f>IF(AND(F$4&gt;=$A12,F$4-$A12&lt;Assumptions!$C$5),$B12,0)</f>
        <v>0</v>
      </c>
      <c r="G12" s="65">
        <f>IF(AND(G$4&gt;=$A12,G$4-$A12&lt;Assumptions!$C$5),$B12,0)</f>
        <v>0</v>
      </c>
      <c r="H12" s="65">
        <f>IF(AND(H$4&gt;=$A12,H$4-$A12&lt;Assumptions!$C$5),$B12,0)</f>
        <v>0</v>
      </c>
      <c r="I12" s="65">
        <f>IF(AND(I$4&gt;=$A12,I$4-$A12&lt;Assumptions!$C$5),$B12,0)</f>
        <v>0</v>
      </c>
      <c r="J12" s="65">
        <f>IF(AND(J$4&gt;=$A12,J$4-$A12&lt;Assumptions!$C$5),$B12,0)</f>
        <v>281.40000000000003</v>
      </c>
      <c r="K12" s="65">
        <f>IF(AND(K$4&gt;=$A12,K$4-$A12&lt;Assumptions!$C$5),$B12,0)</f>
        <v>281.40000000000003</v>
      </c>
      <c r="L12" s="65">
        <f>IF(AND(L$4&gt;=$A12,L$4-$A12&lt;Assumptions!$C$5),$B12,0)</f>
        <v>281.40000000000003</v>
      </c>
      <c r="M12" s="65">
        <f>IF(AND(M$4&gt;=$A12,M$4-$A12&lt;Assumptions!$C$5),$B12,0)</f>
        <v>281.40000000000003</v>
      </c>
      <c r="N12" s="65">
        <f>IF(AND(N$4&gt;=$A12,N$4-$A12&lt;Assumptions!$C$5),$B12,0)</f>
        <v>281.40000000000003</v>
      </c>
      <c r="O12" s="65">
        <f>IF(AND(O$4&gt;=$A12,O$4-$A12&lt;Assumptions!$C$5),$B12,0)</f>
        <v>281.40000000000003</v>
      </c>
      <c r="P12" s="65">
        <f>IF(AND(P$4&gt;=$A12,P$4-$A12&lt;Assumptions!$C$5),$B12,0)</f>
        <v>281.40000000000003</v>
      </c>
      <c r="Q12" s="65">
        <f>IF(AND(Q$4&gt;=$A12,Q$4-$A12&lt;Assumptions!$C$5),$B12,0)</f>
        <v>281.40000000000003</v>
      </c>
      <c r="R12" s="65">
        <f>IF(AND(R$4&gt;=$A12,R$4-$A12&lt;Assumptions!$C$5),$B12,0)</f>
        <v>281.40000000000003</v>
      </c>
      <c r="S12" s="65">
        <f>IF(AND(S$4&gt;=$A12,S$4-$A12&lt;Assumptions!$C$5),$B12,0)</f>
        <v>281.40000000000003</v>
      </c>
      <c r="T12" s="65">
        <f>IF(AND(T$4&gt;=$A12,T$4-$A12&lt;Assumptions!$C$5),$B12,0)</f>
        <v>281.40000000000003</v>
      </c>
      <c r="U12" s="65">
        <f>IF(AND(U$4&gt;=$A12,U$4-$A12&lt;Assumptions!$C$5),$B12,0)</f>
        <v>281.40000000000003</v>
      </c>
      <c r="V12" s="65">
        <f>IF(AND(V$4&gt;=$A12,V$4-$A12&lt;Assumptions!$C$5),$B12,0)</f>
        <v>0</v>
      </c>
      <c r="W12" s="65">
        <f>IF(AND(W$4&gt;=$A12,W$4-$A12&lt;Assumptions!$C$5),$B12,0)</f>
        <v>0</v>
      </c>
      <c r="X12" s="65">
        <f>IF(AND(X$4&gt;=$A12,X$4-$A12&lt;Assumptions!$C$5),$B12,0)</f>
        <v>0</v>
      </c>
      <c r="Y12" s="65">
        <f>IF(AND(Y$4&gt;=$A12,Y$4-$A12&lt;Assumptions!$C$5),$B12,0)</f>
        <v>0</v>
      </c>
      <c r="Z12" s="65">
        <f>IF(AND(Z$4&gt;=$A12,Z$4-$A12&lt;Assumptions!$C$5),$B12,0)</f>
        <v>0</v>
      </c>
    </row>
    <row r="13" spans="1:26" x14ac:dyDescent="0.25">
      <c r="A13" s="63">
        <v>9</v>
      </c>
      <c r="B13" s="64">
        <f>'Detailed Planner'!G12</f>
        <v>328.3</v>
      </c>
      <c r="C13" s="65">
        <f>IF(AND(C$4&gt;=$A13,C$4-$A13&lt;Assumptions!$C$5),$B13,0)</f>
        <v>0</v>
      </c>
      <c r="D13" s="65">
        <f>IF(AND(D$4&gt;=$A13,D$4-$A13&lt;Assumptions!$C$5),$B13,0)</f>
        <v>0</v>
      </c>
      <c r="E13" s="65">
        <f>IF(AND(E$4&gt;=$A13,E$4-$A13&lt;Assumptions!$C$5),$B13,0)</f>
        <v>0</v>
      </c>
      <c r="F13" s="65">
        <f>IF(AND(F$4&gt;=$A13,F$4-$A13&lt;Assumptions!$C$5),$B13,0)</f>
        <v>0</v>
      </c>
      <c r="G13" s="65">
        <f>IF(AND(G$4&gt;=$A13,G$4-$A13&lt;Assumptions!$C$5),$B13,0)</f>
        <v>0</v>
      </c>
      <c r="H13" s="65">
        <f>IF(AND(H$4&gt;=$A13,H$4-$A13&lt;Assumptions!$C$5),$B13,0)</f>
        <v>0</v>
      </c>
      <c r="I13" s="65">
        <f>IF(AND(I$4&gt;=$A13,I$4-$A13&lt;Assumptions!$C$5),$B13,0)</f>
        <v>0</v>
      </c>
      <c r="J13" s="65">
        <f>IF(AND(J$4&gt;=$A13,J$4-$A13&lt;Assumptions!$C$5),$B13,0)</f>
        <v>0</v>
      </c>
      <c r="K13" s="65">
        <f>IF(AND(K$4&gt;=$A13,K$4-$A13&lt;Assumptions!$C$5),$B13,0)</f>
        <v>328.3</v>
      </c>
      <c r="L13" s="65">
        <f>IF(AND(L$4&gt;=$A13,L$4-$A13&lt;Assumptions!$C$5),$B13,0)</f>
        <v>328.3</v>
      </c>
      <c r="M13" s="65">
        <f>IF(AND(M$4&gt;=$A13,M$4-$A13&lt;Assumptions!$C$5),$B13,0)</f>
        <v>328.3</v>
      </c>
      <c r="N13" s="65">
        <f>IF(AND(N$4&gt;=$A13,N$4-$A13&lt;Assumptions!$C$5),$B13,0)</f>
        <v>328.3</v>
      </c>
      <c r="O13" s="65">
        <f>IF(AND(O$4&gt;=$A13,O$4-$A13&lt;Assumptions!$C$5),$B13,0)</f>
        <v>328.3</v>
      </c>
      <c r="P13" s="65">
        <f>IF(AND(P$4&gt;=$A13,P$4-$A13&lt;Assumptions!$C$5),$B13,0)</f>
        <v>328.3</v>
      </c>
      <c r="Q13" s="65">
        <f>IF(AND(Q$4&gt;=$A13,Q$4-$A13&lt;Assumptions!$C$5),$B13,0)</f>
        <v>328.3</v>
      </c>
      <c r="R13" s="65">
        <f>IF(AND(R$4&gt;=$A13,R$4-$A13&lt;Assumptions!$C$5),$B13,0)</f>
        <v>328.3</v>
      </c>
      <c r="S13" s="65">
        <f>IF(AND(S$4&gt;=$A13,S$4-$A13&lt;Assumptions!$C$5),$B13,0)</f>
        <v>328.3</v>
      </c>
      <c r="T13" s="65">
        <f>IF(AND(T$4&gt;=$A13,T$4-$A13&lt;Assumptions!$C$5),$B13,0)</f>
        <v>328.3</v>
      </c>
      <c r="U13" s="65">
        <f>IF(AND(U$4&gt;=$A13,U$4-$A13&lt;Assumptions!$C$5),$B13,0)</f>
        <v>328.3</v>
      </c>
      <c r="V13" s="65">
        <f>IF(AND(V$4&gt;=$A13,V$4-$A13&lt;Assumptions!$C$5),$B13,0)</f>
        <v>328.3</v>
      </c>
      <c r="W13" s="65">
        <f>IF(AND(W$4&gt;=$A13,W$4-$A13&lt;Assumptions!$C$5),$B13,0)</f>
        <v>0</v>
      </c>
      <c r="X13" s="65">
        <f>IF(AND(X$4&gt;=$A13,X$4-$A13&lt;Assumptions!$C$5),$B13,0)</f>
        <v>0</v>
      </c>
      <c r="Y13" s="65">
        <f>IF(AND(Y$4&gt;=$A13,Y$4-$A13&lt;Assumptions!$C$5),$B13,0)</f>
        <v>0</v>
      </c>
      <c r="Z13" s="65">
        <f>IF(AND(Z$4&gt;=$A13,Z$4-$A13&lt;Assumptions!$C$5),$B13,0)</f>
        <v>0</v>
      </c>
    </row>
    <row r="14" spans="1:26" x14ac:dyDescent="0.25">
      <c r="A14" s="63">
        <v>10</v>
      </c>
      <c r="B14" s="64">
        <f>'Detailed Planner'!G13</f>
        <v>375.20000000000005</v>
      </c>
      <c r="C14" s="65">
        <f>IF(AND(C$4&gt;=$A14,C$4-$A14&lt;Assumptions!$C$5),$B14,0)</f>
        <v>0</v>
      </c>
      <c r="D14" s="65">
        <f>IF(AND(D$4&gt;=$A14,D$4-$A14&lt;Assumptions!$C$5),$B14,0)</f>
        <v>0</v>
      </c>
      <c r="E14" s="65">
        <f>IF(AND(E$4&gt;=$A14,E$4-$A14&lt;Assumptions!$C$5),$B14,0)</f>
        <v>0</v>
      </c>
      <c r="F14" s="65">
        <f>IF(AND(F$4&gt;=$A14,F$4-$A14&lt;Assumptions!$C$5),$B14,0)</f>
        <v>0</v>
      </c>
      <c r="G14" s="65">
        <f>IF(AND(G$4&gt;=$A14,G$4-$A14&lt;Assumptions!$C$5),$B14,0)</f>
        <v>0</v>
      </c>
      <c r="H14" s="65">
        <f>IF(AND(H$4&gt;=$A14,H$4-$A14&lt;Assumptions!$C$5),$B14,0)</f>
        <v>0</v>
      </c>
      <c r="I14" s="65">
        <f>IF(AND(I$4&gt;=$A14,I$4-$A14&lt;Assumptions!$C$5),$B14,0)</f>
        <v>0</v>
      </c>
      <c r="J14" s="65">
        <f>IF(AND(J$4&gt;=$A14,J$4-$A14&lt;Assumptions!$C$5),$B14,0)</f>
        <v>0</v>
      </c>
      <c r="K14" s="65">
        <f>IF(AND(K$4&gt;=$A14,K$4-$A14&lt;Assumptions!$C$5),$B14,0)</f>
        <v>0</v>
      </c>
      <c r="L14" s="65">
        <f>IF(AND(L$4&gt;=$A14,L$4-$A14&lt;Assumptions!$C$5),$B14,0)</f>
        <v>375.20000000000005</v>
      </c>
      <c r="M14" s="65">
        <f>IF(AND(M$4&gt;=$A14,M$4-$A14&lt;Assumptions!$C$5),$B14,0)</f>
        <v>375.20000000000005</v>
      </c>
      <c r="N14" s="65">
        <f>IF(AND(N$4&gt;=$A14,N$4-$A14&lt;Assumptions!$C$5),$B14,0)</f>
        <v>375.20000000000005</v>
      </c>
      <c r="O14" s="65">
        <f>IF(AND(O$4&gt;=$A14,O$4-$A14&lt;Assumptions!$C$5),$B14,0)</f>
        <v>375.20000000000005</v>
      </c>
      <c r="P14" s="65">
        <f>IF(AND(P$4&gt;=$A14,P$4-$A14&lt;Assumptions!$C$5),$B14,0)</f>
        <v>375.20000000000005</v>
      </c>
      <c r="Q14" s="65">
        <f>IF(AND(Q$4&gt;=$A14,Q$4-$A14&lt;Assumptions!$C$5),$B14,0)</f>
        <v>375.20000000000005</v>
      </c>
      <c r="R14" s="65">
        <f>IF(AND(R$4&gt;=$A14,R$4-$A14&lt;Assumptions!$C$5),$B14,0)</f>
        <v>375.20000000000005</v>
      </c>
      <c r="S14" s="65">
        <f>IF(AND(S$4&gt;=$A14,S$4-$A14&lt;Assumptions!$C$5),$B14,0)</f>
        <v>375.20000000000005</v>
      </c>
      <c r="T14" s="65">
        <f>IF(AND(T$4&gt;=$A14,T$4-$A14&lt;Assumptions!$C$5),$B14,0)</f>
        <v>375.20000000000005</v>
      </c>
      <c r="U14" s="65">
        <f>IF(AND(U$4&gt;=$A14,U$4-$A14&lt;Assumptions!$C$5),$B14,0)</f>
        <v>375.20000000000005</v>
      </c>
      <c r="V14" s="65">
        <f>IF(AND(V$4&gt;=$A14,V$4-$A14&lt;Assumptions!$C$5),$B14,0)</f>
        <v>375.20000000000005</v>
      </c>
      <c r="W14" s="65">
        <f>IF(AND(W$4&gt;=$A14,W$4-$A14&lt;Assumptions!$C$5),$B14,0)</f>
        <v>375.20000000000005</v>
      </c>
      <c r="X14" s="65">
        <f>IF(AND(X$4&gt;=$A14,X$4-$A14&lt;Assumptions!$C$5),$B14,0)</f>
        <v>0</v>
      </c>
      <c r="Y14" s="65">
        <f>IF(AND(Y$4&gt;=$A14,Y$4-$A14&lt;Assumptions!$C$5),$B14,0)</f>
        <v>0</v>
      </c>
      <c r="Z14" s="65">
        <f>IF(AND(Z$4&gt;=$A14,Z$4-$A14&lt;Assumptions!$C$5),$B14,0)</f>
        <v>0</v>
      </c>
    </row>
    <row r="15" spans="1:26" x14ac:dyDescent="0.25">
      <c r="A15" s="63">
        <v>11</v>
      </c>
      <c r="B15" s="64">
        <f>'Detailed Planner'!G14</f>
        <v>375.20000000000005</v>
      </c>
      <c r="C15" s="65">
        <f>IF(AND(C$4&gt;=$A15,C$4-$A15&lt;Assumptions!$C$5),$B15,0)</f>
        <v>0</v>
      </c>
      <c r="D15" s="65">
        <f>IF(AND(D$4&gt;=$A15,D$4-$A15&lt;Assumptions!$C$5),$B15,0)</f>
        <v>0</v>
      </c>
      <c r="E15" s="65">
        <f>IF(AND(E$4&gt;=$A15,E$4-$A15&lt;Assumptions!$C$5),$B15,0)</f>
        <v>0</v>
      </c>
      <c r="F15" s="65">
        <f>IF(AND(F$4&gt;=$A15,F$4-$A15&lt;Assumptions!$C$5),$B15,0)</f>
        <v>0</v>
      </c>
      <c r="G15" s="65">
        <f>IF(AND(G$4&gt;=$A15,G$4-$A15&lt;Assumptions!$C$5),$B15,0)</f>
        <v>0</v>
      </c>
      <c r="H15" s="65">
        <f>IF(AND(H$4&gt;=$A15,H$4-$A15&lt;Assumptions!$C$5),$B15,0)</f>
        <v>0</v>
      </c>
      <c r="I15" s="65">
        <f>IF(AND(I$4&gt;=$A15,I$4-$A15&lt;Assumptions!$C$5),$B15,0)</f>
        <v>0</v>
      </c>
      <c r="J15" s="65">
        <f>IF(AND(J$4&gt;=$A15,J$4-$A15&lt;Assumptions!$C$5),$B15,0)</f>
        <v>0</v>
      </c>
      <c r="K15" s="65">
        <f>IF(AND(K$4&gt;=$A15,K$4-$A15&lt;Assumptions!$C$5),$B15,0)</f>
        <v>0</v>
      </c>
      <c r="L15" s="65">
        <f>IF(AND(L$4&gt;=$A15,L$4-$A15&lt;Assumptions!$C$5),$B15,0)</f>
        <v>0</v>
      </c>
      <c r="M15" s="65">
        <f>IF(AND(M$4&gt;=$A15,M$4-$A15&lt;Assumptions!$C$5),$B15,0)</f>
        <v>375.20000000000005</v>
      </c>
      <c r="N15" s="65">
        <f>IF(AND(N$4&gt;=$A15,N$4-$A15&lt;Assumptions!$C$5),$B15,0)</f>
        <v>375.20000000000005</v>
      </c>
      <c r="O15" s="65">
        <f>IF(AND(O$4&gt;=$A15,O$4-$A15&lt;Assumptions!$C$5),$B15,0)</f>
        <v>375.20000000000005</v>
      </c>
      <c r="P15" s="65">
        <f>IF(AND(P$4&gt;=$A15,P$4-$A15&lt;Assumptions!$C$5),$B15,0)</f>
        <v>375.20000000000005</v>
      </c>
      <c r="Q15" s="65">
        <f>IF(AND(Q$4&gt;=$A15,Q$4-$A15&lt;Assumptions!$C$5),$B15,0)</f>
        <v>375.20000000000005</v>
      </c>
      <c r="R15" s="65">
        <f>IF(AND(R$4&gt;=$A15,R$4-$A15&lt;Assumptions!$C$5),$B15,0)</f>
        <v>375.20000000000005</v>
      </c>
      <c r="S15" s="65">
        <f>IF(AND(S$4&gt;=$A15,S$4-$A15&lt;Assumptions!$C$5),$B15,0)</f>
        <v>375.20000000000005</v>
      </c>
      <c r="T15" s="65">
        <f>IF(AND(T$4&gt;=$A15,T$4-$A15&lt;Assumptions!$C$5),$B15,0)</f>
        <v>375.20000000000005</v>
      </c>
      <c r="U15" s="65">
        <f>IF(AND(U$4&gt;=$A15,U$4-$A15&lt;Assumptions!$C$5),$B15,0)</f>
        <v>375.20000000000005</v>
      </c>
      <c r="V15" s="65">
        <f>IF(AND(V$4&gt;=$A15,V$4-$A15&lt;Assumptions!$C$5),$B15,0)</f>
        <v>375.20000000000005</v>
      </c>
      <c r="W15" s="65">
        <f>IF(AND(W$4&gt;=$A15,W$4-$A15&lt;Assumptions!$C$5),$B15,0)</f>
        <v>375.20000000000005</v>
      </c>
      <c r="X15" s="65">
        <f>IF(AND(X$4&gt;=$A15,X$4-$A15&lt;Assumptions!$C$5),$B15,0)</f>
        <v>375.20000000000005</v>
      </c>
      <c r="Y15" s="65">
        <f>IF(AND(Y$4&gt;=$A15,Y$4-$A15&lt;Assumptions!$C$5),$B15,0)</f>
        <v>0</v>
      </c>
      <c r="Z15" s="65">
        <f>IF(AND(Z$4&gt;=$A15,Z$4-$A15&lt;Assumptions!$C$5),$B15,0)</f>
        <v>0</v>
      </c>
    </row>
    <row r="16" spans="1:26" x14ac:dyDescent="0.25">
      <c r="A16" s="63">
        <v>12</v>
      </c>
      <c r="B16" s="64">
        <f>'Detailed Planner'!G15</f>
        <v>422.1</v>
      </c>
      <c r="C16" s="65">
        <f>IF(AND(C$4&gt;=$A16,C$4-$A16&lt;Assumptions!$C$5),$B16,0)</f>
        <v>0</v>
      </c>
      <c r="D16" s="65">
        <f>IF(AND(D$4&gt;=$A16,D$4-$A16&lt;Assumptions!$C$5),$B16,0)</f>
        <v>0</v>
      </c>
      <c r="E16" s="65">
        <f>IF(AND(E$4&gt;=$A16,E$4-$A16&lt;Assumptions!$C$5),$B16,0)</f>
        <v>0</v>
      </c>
      <c r="F16" s="65">
        <f>IF(AND(F$4&gt;=$A16,F$4-$A16&lt;Assumptions!$C$5),$B16,0)</f>
        <v>0</v>
      </c>
      <c r="G16" s="65">
        <f>IF(AND(G$4&gt;=$A16,G$4-$A16&lt;Assumptions!$C$5),$B16,0)</f>
        <v>0</v>
      </c>
      <c r="H16" s="65">
        <f>IF(AND(H$4&gt;=$A16,H$4-$A16&lt;Assumptions!$C$5),$B16,0)</f>
        <v>0</v>
      </c>
      <c r="I16" s="65">
        <f>IF(AND(I$4&gt;=$A16,I$4-$A16&lt;Assumptions!$C$5),$B16,0)</f>
        <v>0</v>
      </c>
      <c r="J16" s="65">
        <f>IF(AND(J$4&gt;=$A16,J$4-$A16&lt;Assumptions!$C$5),$B16,0)</f>
        <v>0</v>
      </c>
      <c r="K16" s="65">
        <f>IF(AND(K$4&gt;=$A16,K$4-$A16&lt;Assumptions!$C$5),$B16,0)</f>
        <v>0</v>
      </c>
      <c r="L16" s="65">
        <f>IF(AND(L$4&gt;=$A16,L$4-$A16&lt;Assumptions!$C$5),$B16,0)</f>
        <v>0</v>
      </c>
      <c r="M16" s="65">
        <f>IF(AND(M$4&gt;=$A16,M$4-$A16&lt;Assumptions!$C$5),$B16,0)</f>
        <v>0</v>
      </c>
      <c r="N16" s="65">
        <f>IF(AND(N$4&gt;=$A16,N$4-$A16&lt;Assumptions!$C$5),$B16,0)</f>
        <v>422.1</v>
      </c>
      <c r="O16" s="65">
        <f>IF(AND(O$4&gt;=$A16,O$4-$A16&lt;Assumptions!$C$5),$B16,0)</f>
        <v>422.1</v>
      </c>
      <c r="P16" s="65">
        <f>IF(AND(P$4&gt;=$A16,P$4-$A16&lt;Assumptions!$C$5),$B16,0)</f>
        <v>422.1</v>
      </c>
      <c r="Q16" s="65">
        <f>IF(AND(Q$4&gt;=$A16,Q$4-$A16&lt;Assumptions!$C$5),$B16,0)</f>
        <v>422.1</v>
      </c>
      <c r="R16" s="65">
        <f>IF(AND(R$4&gt;=$A16,R$4-$A16&lt;Assumptions!$C$5),$B16,0)</f>
        <v>422.1</v>
      </c>
      <c r="S16" s="65">
        <f>IF(AND(S$4&gt;=$A16,S$4-$A16&lt;Assumptions!$C$5),$B16,0)</f>
        <v>422.1</v>
      </c>
      <c r="T16" s="65">
        <f>IF(AND(T$4&gt;=$A16,T$4-$A16&lt;Assumptions!$C$5),$B16,0)</f>
        <v>422.1</v>
      </c>
      <c r="U16" s="65">
        <f>IF(AND(U$4&gt;=$A16,U$4-$A16&lt;Assumptions!$C$5),$B16,0)</f>
        <v>422.1</v>
      </c>
      <c r="V16" s="65">
        <f>IF(AND(V$4&gt;=$A16,V$4-$A16&lt;Assumptions!$C$5),$B16,0)</f>
        <v>422.1</v>
      </c>
      <c r="W16" s="65">
        <f>IF(AND(W$4&gt;=$A16,W$4-$A16&lt;Assumptions!$C$5),$B16,0)</f>
        <v>422.1</v>
      </c>
      <c r="X16" s="65">
        <f>IF(AND(X$4&gt;=$A16,X$4-$A16&lt;Assumptions!$C$5),$B16,0)</f>
        <v>422.1</v>
      </c>
      <c r="Y16" s="65">
        <f>IF(AND(Y$4&gt;=$A16,Y$4-$A16&lt;Assumptions!$C$5),$B16,0)</f>
        <v>422.1</v>
      </c>
      <c r="Z16" s="65">
        <f>IF(AND(Z$4&gt;=$A16,Z$4-$A16&lt;Assumptions!$C$5),$B16,0)</f>
        <v>0</v>
      </c>
    </row>
    <row r="17" spans="1:26" x14ac:dyDescent="0.25">
      <c r="A17" s="63">
        <v>13</v>
      </c>
      <c r="B17" s="64">
        <f>'Detailed Planner'!G16</f>
        <v>422.1</v>
      </c>
      <c r="C17" s="65">
        <f>IF(AND(C$4&gt;=$A17,C$4-$A17&lt;Assumptions!$C$5),$B17,0)</f>
        <v>0</v>
      </c>
      <c r="D17" s="65">
        <f>IF(AND(D$4&gt;=$A17,D$4-$A17&lt;Assumptions!$C$5),$B17,0)</f>
        <v>0</v>
      </c>
      <c r="E17" s="65">
        <f>IF(AND(E$4&gt;=$A17,E$4-$A17&lt;Assumptions!$C$5),$B17,0)</f>
        <v>0</v>
      </c>
      <c r="F17" s="65">
        <f>IF(AND(F$4&gt;=$A17,F$4-$A17&lt;Assumptions!$C$5),$B17,0)</f>
        <v>0</v>
      </c>
      <c r="G17" s="65">
        <f>IF(AND(G$4&gt;=$A17,G$4-$A17&lt;Assumptions!$C$5),$B17,0)</f>
        <v>0</v>
      </c>
      <c r="H17" s="65">
        <f>IF(AND(H$4&gt;=$A17,H$4-$A17&lt;Assumptions!$C$5),$B17,0)</f>
        <v>0</v>
      </c>
      <c r="I17" s="65">
        <f>IF(AND(I$4&gt;=$A17,I$4-$A17&lt;Assumptions!$C$5),$B17,0)</f>
        <v>0</v>
      </c>
      <c r="J17" s="65">
        <f>IF(AND(J$4&gt;=$A17,J$4-$A17&lt;Assumptions!$C$5),$B17,0)</f>
        <v>0</v>
      </c>
      <c r="K17" s="65">
        <f>IF(AND(K$4&gt;=$A17,K$4-$A17&lt;Assumptions!$C$5),$B17,0)</f>
        <v>0</v>
      </c>
      <c r="L17" s="65">
        <f>IF(AND(L$4&gt;=$A17,L$4-$A17&lt;Assumptions!$C$5),$B17,0)</f>
        <v>0</v>
      </c>
      <c r="M17" s="65">
        <f>IF(AND(M$4&gt;=$A17,M$4-$A17&lt;Assumptions!$C$5),$B17,0)</f>
        <v>0</v>
      </c>
      <c r="N17" s="65">
        <f>IF(AND(N$4&gt;=$A17,N$4-$A17&lt;Assumptions!$C$5),$B17,0)</f>
        <v>0</v>
      </c>
      <c r="O17" s="65">
        <f>IF(AND(O$4&gt;=$A17,O$4-$A17&lt;Assumptions!$C$5),$B17,0)</f>
        <v>422.1</v>
      </c>
      <c r="P17" s="65">
        <f>IF(AND(P$4&gt;=$A17,P$4-$A17&lt;Assumptions!$C$5),$B17,0)</f>
        <v>422.1</v>
      </c>
      <c r="Q17" s="65">
        <f>IF(AND(Q$4&gt;=$A17,Q$4-$A17&lt;Assumptions!$C$5),$B17,0)</f>
        <v>422.1</v>
      </c>
      <c r="R17" s="65">
        <f>IF(AND(R$4&gt;=$A17,R$4-$A17&lt;Assumptions!$C$5),$B17,0)</f>
        <v>422.1</v>
      </c>
      <c r="S17" s="65">
        <f>IF(AND(S$4&gt;=$A17,S$4-$A17&lt;Assumptions!$C$5),$B17,0)</f>
        <v>422.1</v>
      </c>
      <c r="T17" s="65">
        <f>IF(AND(T$4&gt;=$A17,T$4-$A17&lt;Assumptions!$C$5),$B17,0)</f>
        <v>422.1</v>
      </c>
      <c r="U17" s="65">
        <f>IF(AND(U$4&gt;=$A17,U$4-$A17&lt;Assumptions!$C$5),$B17,0)</f>
        <v>422.1</v>
      </c>
      <c r="V17" s="65">
        <f>IF(AND(V$4&gt;=$A17,V$4-$A17&lt;Assumptions!$C$5),$B17,0)</f>
        <v>422.1</v>
      </c>
      <c r="W17" s="65">
        <f>IF(AND(W$4&gt;=$A17,W$4-$A17&lt;Assumptions!$C$5),$B17,0)</f>
        <v>422.1</v>
      </c>
      <c r="X17" s="65">
        <f>IF(AND(X$4&gt;=$A17,X$4-$A17&lt;Assumptions!$C$5),$B17,0)</f>
        <v>422.1</v>
      </c>
      <c r="Y17" s="65">
        <f>IF(AND(Y$4&gt;=$A17,Y$4-$A17&lt;Assumptions!$C$5),$B17,0)</f>
        <v>422.1</v>
      </c>
      <c r="Z17" s="65">
        <f>IF(AND(Z$4&gt;=$A17,Z$4-$A17&lt;Assumptions!$C$5),$B17,0)</f>
        <v>422.1</v>
      </c>
    </row>
    <row r="18" spans="1:26" x14ac:dyDescent="0.25">
      <c r="A18" s="63">
        <v>14</v>
      </c>
      <c r="B18" s="64">
        <f>'Detailed Planner'!G17</f>
        <v>469</v>
      </c>
      <c r="C18" s="65">
        <f>IF(AND(C$4&gt;=$A18,C$4-$A18&lt;Assumptions!$C$5),$B18,0)</f>
        <v>0</v>
      </c>
      <c r="D18" s="65">
        <f>IF(AND(D$4&gt;=$A18,D$4-$A18&lt;Assumptions!$C$5),$B18,0)</f>
        <v>0</v>
      </c>
      <c r="E18" s="65">
        <f>IF(AND(E$4&gt;=$A18,E$4-$A18&lt;Assumptions!$C$5),$B18,0)</f>
        <v>0</v>
      </c>
      <c r="F18" s="65">
        <f>IF(AND(F$4&gt;=$A18,F$4-$A18&lt;Assumptions!$C$5),$B18,0)</f>
        <v>0</v>
      </c>
      <c r="G18" s="65">
        <f>IF(AND(G$4&gt;=$A18,G$4-$A18&lt;Assumptions!$C$5),$B18,0)</f>
        <v>0</v>
      </c>
      <c r="H18" s="65">
        <f>IF(AND(H$4&gt;=$A18,H$4-$A18&lt;Assumptions!$C$5),$B18,0)</f>
        <v>0</v>
      </c>
      <c r="I18" s="65">
        <f>IF(AND(I$4&gt;=$A18,I$4-$A18&lt;Assumptions!$C$5),$B18,0)</f>
        <v>0</v>
      </c>
      <c r="J18" s="65">
        <f>IF(AND(J$4&gt;=$A18,J$4-$A18&lt;Assumptions!$C$5),$B18,0)</f>
        <v>0</v>
      </c>
      <c r="K18" s="65">
        <f>IF(AND(K$4&gt;=$A18,K$4-$A18&lt;Assumptions!$C$5),$B18,0)</f>
        <v>0</v>
      </c>
      <c r="L18" s="65">
        <f>IF(AND(L$4&gt;=$A18,L$4-$A18&lt;Assumptions!$C$5),$B18,0)</f>
        <v>0</v>
      </c>
      <c r="M18" s="65">
        <f>IF(AND(M$4&gt;=$A18,M$4-$A18&lt;Assumptions!$C$5),$B18,0)</f>
        <v>0</v>
      </c>
      <c r="N18" s="65">
        <f>IF(AND(N$4&gt;=$A18,N$4-$A18&lt;Assumptions!$C$5),$B18,0)</f>
        <v>0</v>
      </c>
      <c r="O18" s="65">
        <f>IF(AND(O$4&gt;=$A18,O$4-$A18&lt;Assumptions!$C$5),$B18,0)</f>
        <v>0</v>
      </c>
      <c r="P18" s="65">
        <f>IF(AND(P$4&gt;=$A18,P$4-$A18&lt;Assumptions!$C$5),$B18,0)</f>
        <v>469</v>
      </c>
      <c r="Q18" s="65">
        <f>IF(AND(Q$4&gt;=$A18,Q$4-$A18&lt;Assumptions!$C$5),$B18,0)</f>
        <v>469</v>
      </c>
      <c r="R18" s="65">
        <f>IF(AND(R$4&gt;=$A18,R$4-$A18&lt;Assumptions!$C$5),$B18,0)</f>
        <v>469</v>
      </c>
      <c r="S18" s="65">
        <f>IF(AND(S$4&gt;=$A18,S$4-$A18&lt;Assumptions!$C$5),$B18,0)</f>
        <v>469</v>
      </c>
      <c r="T18" s="65">
        <f>IF(AND(T$4&gt;=$A18,T$4-$A18&lt;Assumptions!$C$5),$B18,0)</f>
        <v>469</v>
      </c>
      <c r="U18" s="65">
        <f>IF(AND(U$4&gt;=$A18,U$4-$A18&lt;Assumptions!$C$5),$B18,0)</f>
        <v>469</v>
      </c>
      <c r="V18" s="65">
        <f>IF(AND(V$4&gt;=$A18,V$4-$A18&lt;Assumptions!$C$5),$B18,0)</f>
        <v>469</v>
      </c>
      <c r="W18" s="65">
        <f>IF(AND(W$4&gt;=$A18,W$4-$A18&lt;Assumptions!$C$5),$B18,0)</f>
        <v>469</v>
      </c>
      <c r="X18" s="65">
        <f>IF(AND(X$4&gt;=$A18,X$4-$A18&lt;Assumptions!$C$5),$B18,0)</f>
        <v>469</v>
      </c>
      <c r="Y18" s="65">
        <f>IF(AND(Y$4&gt;=$A18,Y$4-$A18&lt;Assumptions!$C$5),$B18,0)</f>
        <v>469</v>
      </c>
      <c r="Z18" s="65">
        <f>IF(AND(Z$4&gt;=$A18,Z$4-$A18&lt;Assumptions!$C$5),$B18,0)</f>
        <v>469</v>
      </c>
    </row>
    <row r="19" spans="1:26" x14ac:dyDescent="0.25">
      <c r="A19" s="63">
        <v>15</v>
      </c>
      <c r="B19" s="64">
        <f>'Detailed Planner'!G18</f>
        <v>469</v>
      </c>
      <c r="C19" s="65">
        <f>IF(AND(C$4&gt;=$A19,C$4-$A19&lt;Assumptions!$C$5),$B19,0)</f>
        <v>0</v>
      </c>
      <c r="D19" s="65">
        <f>IF(AND(D$4&gt;=$A19,D$4-$A19&lt;Assumptions!$C$5),$B19,0)</f>
        <v>0</v>
      </c>
      <c r="E19" s="65">
        <f>IF(AND(E$4&gt;=$A19,E$4-$A19&lt;Assumptions!$C$5),$B19,0)</f>
        <v>0</v>
      </c>
      <c r="F19" s="65">
        <f>IF(AND(F$4&gt;=$A19,F$4-$A19&lt;Assumptions!$C$5),$B19,0)</f>
        <v>0</v>
      </c>
      <c r="G19" s="65">
        <f>IF(AND(G$4&gt;=$A19,G$4-$A19&lt;Assumptions!$C$5),$B19,0)</f>
        <v>0</v>
      </c>
      <c r="H19" s="65">
        <f>IF(AND(H$4&gt;=$A19,H$4-$A19&lt;Assumptions!$C$5),$B19,0)</f>
        <v>0</v>
      </c>
      <c r="I19" s="65">
        <f>IF(AND(I$4&gt;=$A19,I$4-$A19&lt;Assumptions!$C$5),$B19,0)</f>
        <v>0</v>
      </c>
      <c r="J19" s="65">
        <f>IF(AND(J$4&gt;=$A19,J$4-$A19&lt;Assumptions!$C$5),$B19,0)</f>
        <v>0</v>
      </c>
      <c r="K19" s="65">
        <f>IF(AND(K$4&gt;=$A19,K$4-$A19&lt;Assumptions!$C$5),$B19,0)</f>
        <v>0</v>
      </c>
      <c r="L19" s="65">
        <f>IF(AND(L$4&gt;=$A19,L$4-$A19&lt;Assumptions!$C$5),$B19,0)</f>
        <v>0</v>
      </c>
      <c r="M19" s="65">
        <f>IF(AND(M$4&gt;=$A19,M$4-$A19&lt;Assumptions!$C$5),$B19,0)</f>
        <v>0</v>
      </c>
      <c r="N19" s="65">
        <f>IF(AND(N$4&gt;=$A19,N$4-$A19&lt;Assumptions!$C$5),$B19,0)</f>
        <v>0</v>
      </c>
      <c r="O19" s="65">
        <f>IF(AND(O$4&gt;=$A19,O$4-$A19&lt;Assumptions!$C$5),$B19,0)</f>
        <v>0</v>
      </c>
      <c r="P19" s="65">
        <f>IF(AND(P$4&gt;=$A19,P$4-$A19&lt;Assumptions!$C$5),$B19,0)</f>
        <v>0</v>
      </c>
      <c r="Q19" s="65">
        <f>IF(AND(Q$4&gt;=$A19,Q$4-$A19&lt;Assumptions!$C$5),$B19,0)</f>
        <v>469</v>
      </c>
      <c r="R19" s="65">
        <f>IF(AND(R$4&gt;=$A19,R$4-$A19&lt;Assumptions!$C$5),$B19,0)</f>
        <v>469</v>
      </c>
      <c r="S19" s="65">
        <f>IF(AND(S$4&gt;=$A19,S$4-$A19&lt;Assumptions!$C$5),$B19,0)</f>
        <v>469</v>
      </c>
      <c r="T19" s="65">
        <f>IF(AND(T$4&gt;=$A19,T$4-$A19&lt;Assumptions!$C$5),$B19,0)</f>
        <v>469</v>
      </c>
      <c r="U19" s="65">
        <f>IF(AND(U$4&gt;=$A19,U$4-$A19&lt;Assumptions!$C$5),$B19,0)</f>
        <v>469</v>
      </c>
      <c r="V19" s="65">
        <f>IF(AND(V$4&gt;=$A19,V$4-$A19&lt;Assumptions!$C$5),$B19,0)</f>
        <v>469</v>
      </c>
      <c r="W19" s="65">
        <f>IF(AND(W$4&gt;=$A19,W$4-$A19&lt;Assumptions!$C$5),$B19,0)</f>
        <v>469</v>
      </c>
      <c r="X19" s="65">
        <f>IF(AND(X$4&gt;=$A19,X$4-$A19&lt;Assumptions!$C$5),$B19,0)</f>
        <v>469</v>
      </c>
      <c r="Y19" s="65">
        <f>IF(AND(Y$4&gt;=$A19,Y$4-$A19&lt;Assumptions!$C$5),$B19,0)</f>
        <v>469</v>
      </c>
      <c r="Z19" s="65">
        <f>IF(AND(Z$4&gt;=$A19,Z$4-$A19&lt;Assumptions!$C$5),$B19,0)</f>
        <v>469</v>
      </c>
    </row>
    <row r="20" spans="1:26" x14ac:dyDescent="0.25">
      <c r="A20" s="63">
        <v>16</v>
      </c>
      <c r="B20" s="64">
        <f>'Detailed Planner'!G19</f>
        <v>469</v>
      </c>
      <c r="C20" s="65">
        <f>IF(AND(C$4&gt;=$A20,C$4-$A20&lt;Assumptions!$C$5),$B20,0)</f>
        <v>0</v>
      </c>
      <c r="D20" s="65">
        <f>IF(AND(D$4&gt;=$A20,D$4-$A20&lt;Assumptions!$C$5),$B20,0)</f>
        <v>0</v>
      </c>
      <c r="E20" s="65">
        <f>IF(AND(E$4&gt;=$A20,E$4-$A20&lt;Assumptions!$C$5),$B20,0)</f>
        <v>0</v>
      </c>
      <c r="F20" s="65">
        <f>IF(AND(F$4&gt;=$A20,F$4-$A20&lt;Assumptions!$C$5),$B20,0)</f>
        <v>0</v>
      </c>
      <c r="G20" s="65">
        <f>IF(AND(G$4&gt;=$A20,G$4-$A20&lt;Assumptions!$C$5),$B20,0)</f>
        <v>0</v>
      </c>
      <c r="H20" s="65">
        <f>IF(AND(H$4&gt;=$A20,H$4-$A20&lt;Assumptions!$C$5),$B20,0)</f>
        <v>0</v>
      </c>
      <c r="I20" s="65">
        <f>IF(AND(I$4&gt;=$A20,I$4-$A20&lt;Assumptions!$C$5),$B20,0)</f>
        <v>0</v>
      </c>
      <c r="J20" s="65">
        <f>IF(AND(J$4&gt;=$A20,J$4-$A20&lt;Assumptions!$C$5),$B20,0)</f>
        <v>0</v>
      </c>
      <c r="K20" s="65">
        <f>IF(AND(K$4&gt;=$A20,K$4-$A20&lt;Assumptions!$C$5),$B20,0)</f>
        <v>0</v>
      </c>
      <c r="L20" s="65">
        <f>IF(AND(L$4&gt;=$A20,L$4-$A20&lt;Assumptions!$C$5),$B20,0)</f>
        <v>0</v>
      </c>
      <c r="M20" s="65">
        <f>IF(AND(M$4&gt;=$A20,M$4-$A20&lt;Assumptions!$C$5),$B20,0)</f>
        <v>0</v>
      </c>
      <c r="N20" s="65">
        <f>IF(AND(N$4&gt;=$A20,N$4-$A20&lt;Assumptions!$C$5),$B20,0)</f>
        <v>0</v>
      </c>
      <c r="O20" s="65">
        <f>IF(AND(O$4&gt;=$A20,O$4-$A20&lt;Assumptions!$C$5),$B20,0)</f>
        <v>0</v>
      </c>
      <c r="P20" s="65">
        <f>IF(AND(P$4&gt;=$A20,P$4-$A20&lt;Assumptions!$C$5),$B20,0)</f>
        <v>0</v>
      </c>
      <c r="Q20" s="65">
        <f>IF(AND(Q$4&gt;=$A20,Q$4-$A20&lt;Assumptions!$C$5),$B20,0)</f>
        <v>0</v>
      </c>
      <c r="R20" s="65">
        <f>IF(AND(R$4&gt;=$A20,R$4-$A20&lt;Assumptions!$C$5),$B20,0)</f>
        <v>469</v>
      </c>
      <c r="S20" s="65">
        <f>IF(AND(S$4&gt;=$A20,S$4-$A20&lt;Assumptions!$C$5),$B20,0)</f>
        <v>469</v>
      </c>
      <c r="T20" s="65">
        <f>IF(AND(T$4&gt;=$A20,T$4-$A20&lt;Assumptions!$C$5),$B20,0)</f>
        <v>469</v>
      </c>
      <c r="U20" s="65">
        <f>IF(AND(U$4&gt;=$A20,U$4-$A20&lt;Assumptions!$C$5),$B20,0)</f>
        <v>469</v>
      </c>
      <c r="V20" s="65">
        <f>IF(AND(V$4&gt;=$A20,V$4-$A20&lt;Assumptions!$C$5),$B20,0)</f>
        <v>469</v>
      </c>
      <c r="W20" s="65">
        <f>IF(AND(W$4&gt;=$A20,W$4-$A20&lt;Assumptions!$C$5),$B20,0)</f>
        <v>469</v>
      </c>
      <c r="X20" s="65">
        <f>IF(AND(X$4&gt;=$A20,X$4-$A20&lt;Assumptions!$C$5),$B20,0)</f>
        <v>469</v>
      </c>
      <c r="Y20" s="65">
        <f>IF(AND(Y$4&gt;=$A20,Y$4-$A20&lt;Assumptions!$C$5),$B20,0)</f>
        <v>469</v>
      </c>
      <c r="Z20" s="65">
        <f>IF(AND(Z$4&gt;=$A20,Z$4-$A20&lt;Assumptions!$C$5),$B20,0)</f>
        <v>469</v>
      </c>
    </row>
    <row r="21" spans="1:26" x14ac:dyDescent="0.25">
      <c r="A21" s="63">
        <v>17</v>
      </c>
      <c r="B21" s="64">
        <f>'Detailed Planner'!G20</f>
        <v>619.07999999999993</v>
      </c>
      <c r="C21" s="65">
        <f>IF(AND(C$4&gt;=$A21,C$4-$A21&lt;Assumptions!$C$5),$B21,0)</f>
        <v>0</v>
      </c>
      <c r="D21" s="65">
        <f>IF(AND(D$4&gt;=$A21,D$4-$A21&lt;Assumptions!$C$5),$B21,0)</f>
        <v>0</v>
      </c>
      <c r="E21" s="65">
        <f>IF(AND(E$4&gt;=$A21,E$4-$A21&lt;Assumptions!$C$5),$B21,0)</f>
        <v>0</v>
      </c>
      <c r="F21" s="65">
        <f>IF(AND(F$4&gt;=$A21,F$4-$A21&lt;Assumptions!$C$5),$B21,0)</f>
        <v>0</v>
      </c>
      <c r="G21" s="65">
        <f>IF(AND(G$4&gt;=$A21,G$4-$A21&lt;Assumptions!$C$5),$B21,0)</f>
        <v>0</v>
      </c>
      <c r="H21" s="65">
        <f>IF(AND(H$4&gt;=$A21,H$4-$A21&lt;Assumptions!$C$5),$B21,0)</f>
        <v>0</v>
      </c>
      <c r="I21" s="65">
        <f>IF(AND(I$4&gt;=$A21,I$4-$A21&lt;Assumptions!$C$5),$B21,0)</f>
        <v>0</v>
      </c>
      <c r="J21" s="65">
        <f>IF(AND(J$4&gt;=$A21,J$4-$A21&lt;Assumptions!$C$5),$B21,0)</f>
        <v>0</v>
      </c>
      <c r="K21" s="65">
        <f>IF(AND(K$4&gt;=$A21,K$4-$A21&lt;Assumptions!$C$5),$B21,0)</f>
        <v>0</v>
      </c>
      <c r="L21" s="65">
        <f>IF(AND(L$4&gt;=$A21,L$4-$A21&lt;Assumptions!$C$5),$B21,0)</f>
        <v>0</v>
      </c>
      <c r="M21" s="65">
        <f>IF(AND(M$4&gt;=$A21,M$4-$A21&lt;Assumptions!$C$5),$B21,0)</f>
        <v>0</v>
      </c>
      <c r="N21" s="65">
        <f>IF(AND(N$4&gt;=$A21,N$4-$A21&lt;Assumptions!$C$5),$B21,0)</f>
        <v>0</v>
      </c>
      <c r="O21" s="65">
        <f>IF(AND(O$4&gt;=$A21,O$4-$A21&lt;Assumptions!$C$5),$B21,0)</f>
        <v>0</v>
      </c>
      <c r="P21" s="65">
        <f>IF(AND(P$4&gt;=$A21,P$4-$A21&lt;Assumptions!$C$5),$B21,0)</f>
        <v>0</v>
      </c>
      <c r="Q21" s="65">
        <f>IF(AND(Q$4&gt;=$A21,Q$4-$A21&lt;Assumptions!$C$5),$B21,0)</f>
        <v>0</v>
      </c>
      <c r="R21" s="65">
        <f>IF(AND(R$4&gt;=$A21,R$4-$A21&lt;Assumptions!$C$5),$B21,0)</f>
        <v>0</v>
      </c>
      <c r="S21" s="65">
        <f>IF(AND(S$4&gt;=$A21,S$4-$A21&lt;Assumptions!$C$5),$B21,0)</f>
        <v>619.07999999999993</v>
      </c>
      <c r="T21" s="65">
        <f>IF(AND(T$4&gt;=$A21,T$4-$A21&lt;Assumptions!$C$5),$B21,0)</f>
        <v>619.07999999999993</v>
      </c>
      <c r="U21" s="65">
        <f>IF(AND(U$4&gt;=$A21,U$4-$A21&lt;Assumptions!$C$5),$B21,0)</f>
        <v>619.07999999999993</v>
      </c>
      <c r="V21" s="65">
        <f>IF(AND(V$4&gt;=$A21,V$4-$A21&lt;Assumptions!$C$5),$B21,0)</f>
        <v>619.07999999999993</v>
      </c>
      <c r="W21" s="65">
        <f>IF(AND(W$4&gt;=$A21,W$4-$A21&lt;Assumptions!$C$5),$B21,0)</f>
        <v>619.07999999999993</v>
      </c>
      <c r="X21" s="65">
        <f>IF(AND(X$4&gt;=$A21,X$4-$A21&lt;Assumptions!$C$5),$B21,0)</f>
        <v>619.07999999999993</v>
      </c>
      <c r="Y21" s="65">
        <f>IF(AND(Y$4&gt;=$A21,Y$4-$A21&lt;Assumptions!$C$5),$B21,0)</f>
        <v>619.07999999999993</v>
      </c>
      <c r="Z21" s="65">
        <f>IF(AND(Z$4&gt;=$A21,Z$4-$A21&lt;Assumptions!$C$5),$B21,0)</f>
        <v>619.07999999999993</v>
      </c>
    </row>
    <row r="22" spans="1:26" x14ac:dyDescent="0.25">
      <c r="A22" s="63">
        <v>18</v>
      </c>
      <c r="B22" s="64">
        <f>'Detailed Planner'!G21</f>
        <v>619.07999999999993</v>
      </c>
      <c r="C22" s="65">
        <f>IF(AND(C$4&gt;=$A22,C$4-$A22&lt;Assumptions!$C$5),$B22,0)</f>
        <v>0</v>
      </c>
      <c r="D22" s="65">
        <f>IF(AND(D$4&gt;=$A22,D$4-$A22&lt;Assumptions!$C$5),$B22,0)</f>
        <v>0</v>
      </c>
      <c r="E22" s="65">
        <f>IF(AND(E$4&gt;=$A22,E$4-$A22&lt;Assumptions!$C$5),$B22,0)</f>
        <v>0</v>
      </c>
      <c r="F22" s="65">
        <f>IF(AND(F$4&gt;=$A22,F$4-$A22&lt;Assumptions!$C$5),$B22,0)</f>
        <v>0</v>
      </c>
      <c r="G22" s="65">
        <f>IF(AND(G$4&gt;=$A22,G$4-$A22&lt;Assumptions!$C$5),$B22,0)</f>
        <v>0</v>
      </c>
      <c r="H22" s="65">
        <f>IF(AND(H$4&gt;=$A22,H$4-$A22&lt;Assumptions!$C$5),$B22,0)</f>
        <v>0</v>
      </c>
      <c r="I22" s="65">
        <f>IF(AND(I$4&gt;=$A22,I$4-$A22&lt;Assumptions!$C$5),$B22,0)</f>
        <v>0</v>
      </c>
      <c r="J22" s="65">
        <f>IF(AND(J$4&gt;=$A22,J$4-$A22&lt;Assumptions!$C$5),$B22,0)</f>
        <v>0</v>
      </c>
      <c r="K22" s="65">
        <f>IF(AND(K$4&gt;=$A22,K$4-$A22&lt;Assumptions!$C$5),$B22,0)</f>
        <v>0</v>
      </c>
      <c r="L22" s="65">
        <f>IF(AND(L$4&gt;=$A22,L$4-$A22&lt;Assumptions!$C$5),$B22,0)</f>
        <v>0</v>
      </c>
      <c r="M22" s="65">
        <f>IF(AND(M$4&gt;=$A22,M$4-$A22&lt;Assumptions!$C$5),$B22,0)</f>
        <v>0</v>
      </c>
      <c r="N22" s="65">
        <f>IF(AND(N$4&gt;=$A22,N$4-$A22&lt;Assumptions!$C$5),$B22,0)</f>
        <v>0</v>
      </c>
      <c r="O22" s="65">
        <f>IF(AND(O$4&gt;=$A22,O$4-$A22&lt;Assumptions!$C$5),$B22,0)</f>
        <v>0</v>
      </c>
      <c r="P22" s="65">
        <f>IF(AND(P$4&gt;=$A22,P$4-$A22&lt;Assumptions!$C$5),$B22,0)</f>
        <v>0</v>
      </c>
      <c r="Q22" s="65">
        <f>IF(AND(Q$4&gt;=$A22,Q$4-$A22&lt;Assumptions!$C$5),$B22,0)</f>
        <v>0</v>
      </c>
      <c r="R22" s="65">
        <f>IF(AND(R$4&gt;=$A22,R$4-$A22&lt;Assumptions!$C$5),$B22,0)</f>
        <v>0</v>
      </c>
      <c r="S22" s="65">
        <f>IF(AND(S$4&gt;=$A22,S$4-$A22&lt;Assumptions!$C$5),$B22,0)</f>
        <v>0</v>
      </c>
      <c r="T22" s="65">
        <f>IF(AND(T$4&gt;=$A22,T$4-$A22&lt;Assumptions!$C$5),$B22,0)</f>
        <v>619.07999999999993</v>
      </c>
      <c r="U22" s="65">
        <f>IF(AND(U$4&gt;=$A22,U$4-$A22&lt;Assumptions!$C$5),$B22,0)</f>
        <v>619.07999999999993</v>
      </c>
      <c r="V22" s="65">
        <f>IF(AND(V$4&gt;=$A22,V$4-$A22&lt;Assumptions!$C$5),$B22,0)</f>
        <v>619.07999999999993</v>
      </c>
      <c r="W22" s="65">
        <f>IF(AND(W$4&gt;=$A22,W$4-$A22&lt;Assumptions!$C$5),$B22,0)</f>
        <v>619.07999999999993</v>
      </c>
      <c r="X22" s="65">
        <f>IF(AND(X$4&gt;=$A22,X$4-$A22&lt;Assumptions!$C$5),$B22,0)</f>
        <v>619.07999999999993</v>
      </c>
      <c r="Y22" s="65">
        <f>IF(AND(Y$4&gt;=$A22,Y$4-$A22&lt;Assumptions!$C$5),$B22,0)</f>
        <v>619.07999999999993</v>
      </c>
      <c r="Z22" s="65">
        <f>IF(AND(Z$4&gt;=$A22,Z$4-$A22&lt;Assumptions!$C$5),$B22,0)</f>
        <v>619.07999999999993</v>
      </c>
    </row>
    <row r="23" spans="1:26" x14ac:dyDescent="0.25">
      <c r="A23" s="63">
        <v>19</v>
      </c>
      <c r="B23" s="64">
        <f>'Detailed Planner'!G22</f>
        <v>675.36</v>
      </c>
      <c r="C23" s="65">
        <f>IF(AND(C$4&gt;=$A23,C$4-$A23&lt;Assumptions!$C$5),$B23,0)</f>
        <v>0</v>
      </c>
      <c r="D23" s="65">
        <f>IF(AND(D$4&gt;=$A23,D$4-$A23&lt;Assumptions!$C$5),$B23,0)</f>
        <v>0</v>
      </c>
      <c r="E23" s="65">
        <f>IF(AND(E$4&gt;=$A23,E$4-$A23&lt;Assumptions!$C$5),$B23,0)</f>
        <v>0</v>
      </c>
      <c r="F23" s="65">
        <f>IF(AND(F$4&gt;=$A23,F$4-$A23&lt;Assumptions!$C$5),$B23,0)</f>
        <v>0</v>
      </c>
      <c r="G23" s="65">
        <f>IF(AND(G$4&gt;=$A23,G$4-$A23&lt;Assumptions!$C$5),$B23,0)</f>
        <v>0</v>
      </c>
      <c r="H23" s="65">
        <f>IF(AND(H$4&gt;=$A23,H$4-$A23&lt;Assumptions!$C$5),$B23,0)</f>
        <v>0</v>
      </c>
      <c r="I23" s="65">
        <f>IF(AND(I$4&gt;=$A23,I$4-$A23&lt;Assumptions!$C$5),$B23,0)</f>
        <v>0</v>
      </c>
      <c r="J23" s="65">
        <f>IF(AND(J$4&gt;=$A23,J$4-$A23&lt;Assumptions!$C$5),$B23,0)</f>
        <v>0</v>
      </c>
      <c r="K23" s="65">
        <f>IF(AND(K$4&gt;=$A23,K$4-$A23&lt;Assumptions!$C$5),$B23,0)</f>
        <v>0</v>
      </c>
      <c r="L23" s="65">
        <f>IF(AND(L$4&gt;=$A23,L$4-$A23&lt;Assumptions!$C$5),$B23,0)</f>
        <v>0</v>
      </c>
      <c r="M23" s="65">
        <f>IF(AND(M$4&gt;=$A23,M$4-$A23&lt;Assumptions!$C$5),$B23,0)</f>
        <v>0</v>
      </c>
      <c r="N23" s="65">
        <f>IF(AND(N$4&gt;=$A23,N$4-$A23&lt;Assumptions!$C$5),$B23,0)</f>
        <v>0</v>
      </c>
      <c r="O23" s="65">
        <f>IF(AND(O$4&gt;=$A23,O$4-$A23&lt;Assumptions!$C$5),$B23,0)</f>
        <v>0</v>
      </c>
      <c r="P23" s="65">
        <f>IF(AND(P$4&gt;=$A23,P$4-$A23&lt;Assumptions!$C$5),$B23,0)</f>
        <v>0</v>
      </c>
      <c r="Q23" s="65">
        <f>IF(AND(Q$4&gt;=$A23,Q$4-$A23&lt;Assumptions!$C$5),$B23,0)</f>
        <v>0</v>
      </c>
      <c r="R23" s="65">
        <f>IF(AND(R$4&gt;=$A23,R$4-$A23&lt;Assumptions!$C$5),$B23,0)</f>
        <v>0</v>
      </c>
      <c r="S23" s="65">
        <f>IF(AND(S$4&gt;=$A23,S$4-$A23&lt;Assumptions!$C$5),$B23,0)</f>
        <v>0</v>
      </c>
      <c r="T23" s="65">
        <f>IF(AND(T$4&gt;=$A23,T$4-$A23&lt;Assumptions!$C$5),$B23,0)</f>
        <v>0</v>
      </c>
      <c r="U23" s="65">
        <f>IF(AND(U$4&gt;=$A23,U$4-$A23&lt;Assumptions!$C$5),$B23,0)</f>
        <v>675.36</v>
      </c>
      <c r="V23" s="65">
        <f>IF(AND(V$4&gt;=$A23,V$4-$A23&lt;Assumptions!$C$5),$B23,0)</f>
        <v>675.36</v>
      </c>
      <c r="W23" s="65">
        <f>IF(AND(W$4&gt;=$A23,W$4-$A23&lt;Assumptions!$C$5),$B23,0)</f>
        <v>675.36</v>
      </c>
      <c r="X23" s="65">
        <f>IF(AND(X$4&gt;=$A23,X$4-$A23&lt;Assumptions!$C$5),$B23,0)</f>
        <v>675.36</v>
      </c>
      <c r="Y23" s="65">
        <f>IF(AND(Y$4&gt;=$A23,Y$4-$A23&lt;Assumptions!$C$5),$B23,0)</f>
        <v>675.36</v>
      </c>
      <c r="Z23" s="65">
        <f>IF(AND(Z$4&gt;=$A23,Z$4-$A23&lt;Assumptions!$C$5),$B23,0)</f>
        <v>675.36</v>
      </c>
    </row>
    <row r="24" spans="1:26" x14ac:dyDescent="0.25">
      <c r="A24" s="63">
        <v>20</v>
      </c>
      <c r="B24" s="64">
        <f>'Detailed Planner'!G23</f>
        <v>675.36</v>
      </c>
      <c r="C24" s="65">
        <f>IF(AND(C$4&gt;=$A24,C$4-$A24&lt;Assumptions!$C$5),$B24,0)</f>
        <v>0</v>
      </c>
      <c r="D24" s="65">
        <f>IF(AND(D$4&gt;=$A24,D$4-$A24&lt;Assumptions!$C$5),$B24,0)</f>
        <v>0</v>
      </c>
      <c r="E24" s="65">
        <f>IF(AND(E$4&gt;=$A24,E$4-$A24&lt;Assumptions!$C$5),$B24,0)</f>
        <v>0</v>
      </c>
      <c r="F24" s="65">
        <f>IF(AND(F$4&gt;=$A24,F$4-$A24&lt;Assumptions!$C$5),$B24,0)</f>
        <v>0</v>
      </c>
      <c r="G24" s="65">
        <f>IF(AND(G$4&gt;=$A24,G$4-$A24&lt;Assumptions!$C$5),$B24,0)</f>
        <v>0</v>
      </c>
      <c r="H24" s="65">
        <f>IF(AND(H$4&gt;=$A24,H$4-$A24&lt;Assumptions!$C$5),$B24,0)</f>
        <v>0</v>
      </c>
      <c r="I24" s="65">
        <f>IF(AND(I$4&gt;=$A24,I$4-$A24&lt;Assumptions!$C$5),$B24,0)</f>
        <v>0</v>
      </c>
      <c r="J24" s="65">
        <f>IF(AND(J$4&gt;=$A24,J$4-$A24&lt;Assumptions!$C$5),$B24,0)</f>
        <v>0</v>
      </c>
      <c r="K24" s="65">
        <f>IF(AND(K$4&gt;=$A24,K$4-$A24&lt;Assumptions!$C$5),$B24,0)</f>
        <v>0</v>
      </c>
      <c r="L24" s="65">
        <f>IF(AND(L$4&gt;=$A24,L$4-$A24&lt;Assumptions!$C$5),$B24,0)</f>
        <v>0</v>
      </c>
      <c r="M24" s="65">
        <f>IF(AND(M$4&gt;=$A24,M$4-$A24&lt;Assumptions!$C$5),$B24,0)</f>
        <v>0</v>
      </c>
      <c r="N24" s="65">
        <f>IF(AND(N$4&gt;=$A24,N$4-$A24&lt;Assumptions!$C$5),$B24,0)</f>
        <v>0</v>
      </c>
      <c r="O24" s="65">
        <f>IF(AND(O$4&gt;=$A24,O$4-$A24&lt;Assumptions!$C$5),$B24,0)</f>
        <v>0</v>
      </c>
      <c r="P24" s="65">
        <f>IF(AND(P$4&gt;=$A24,P$4-$A24&lt;Assumptions!$C$5),$B24,0)</f>
        <v>0</v>
      </c>
      <c r="Q24" s="65">
        <f>IF(AND(Q$4&gt;=$A24,Q$4-$A24&lt;Assumptions!$C$5),$B24,0)</f>
        <v>0</v>
      </c>
      <c r="R24" s="65">
        <f>IF(AND(R$4&gt;=$A24,R$4-$A24&lt;Assumptions!$C$5),$B24,0)</f>
        <v>0</v>
      </c>
      <c r="S24" s="65">
        <f>IF(AND(S$4&gt;=$A24,S$4-$A24&lt;Assumptions!$C$5),$B24,0)</f>
        <v>0</v>
      </c>
      <c r="T24" s="65">
        <f>IF(AND(T$4&gt;=$A24,T$4-$A24&lt;Assumptions!$C$5),$B24,0)</f>
        <v>0</v>
      </c>
      <c r="U24" s="65">
        <f>IF(AND(U$4&gt;=$A24,U$4-$A24&lt;Assumptions!$C$5),$B24,0)</f>
        <v>0</v>
      </c>
      <c r="V24" s="65">
        <f>IF(AND(V$4&gt;=$A24,V$4-$A24&lt;Assumptions!$C$5),$B24,0)</f>
        <v>675.36</v>
      </c>
      <c r="W24" s="65">
        <f>IF(AND(W$4&gt;=$A24,W$4-$A24&lt;Assumptions!$C$5),$B24,0)</f>
        <v>675.36</v>
      </c>
      <c r="X24" s="65">
        <f>IF(AND(X$4&gt;=$A24,X$4-$A24&lt;Assumptions!$C$5),$B24,0)</f>
        <v>675.36</v>
      </c>
      <c r="Y24" s="65">
        <f>IF(AND(Y$4&gt;=$A24,Y$4-$A24&lt;Assumptions!$C$5),$B24,0)</f>
        <v>675.36</v>
      </c>
      <c r="Z24" s="65">
        <f>IF(AND(Z$4&gt;=$A24,Z$4-$A24&lt;Assumptions!$C$5),$B24,0)</f>
        <v>675.36</v>
      </c>
    </row>
    <row r="25" spans="1:26" x14ac:dyDescent="0.25">
      <c r="A25" s="63">
        <v>21</v>
      </c>
      <c r="B25" s="64">
        <f>'Detailed Planner'!G24</f>
        <v>675.36</v>
      </c>
      <c r="C25" s="65">
        <f>IF(AND(C$4&gt;=$A25,C$4-$A25&lt;Assumptions!$C$5),$B25,0)</f>
        <v>0</v>
      </c>
      <c r="D25" s="65">
        <f>IF(AND(D$4&gt;=$A25,D$4-$A25&lt;Assumptions!$C$5),$B25,0)</f>
        <v>0</v>
      </c>
      <c r="E25" s="65">
        <f>IF(AND(E$4&gt;=$A25,E$4-$A25&lt;Assumptions!$C$5),$B25,0)</f>
        <v>0</v>
      </c>
      <c r="F25" s="65">
        <f>IF(AND(F$4&gt;=$A25,F$4-$A25&lt;Assumptions!$C$5),$B25,0)</f>
        <v>0</v>
      </c>
      <c r="G25" s="65">
        <f>IF(AND(G$4&gt;=$A25,G$4-$A25&lt;Assumptions!$C$5),$B25,0)</f>
        <v>0</v>
      </c>
      <c r="H25" s="65">
        <f>IF(AND(H$4&gt;=$A25,H$4-$A25&lt;Assumptions!$C$5),$B25,0)</f>
        <v>0</v>
      </c>
      <c r="I25" s="65">
        <f>IF(AND(I$4&gt;=$A25,I$4-$A25&lt;Assumptions!$C$5),$B25,0)</f>
        <v>0</v>
      </c>
      <c r="J25" s="65">
        <f>IF(AND(J$4&gt;=$A25,J$4-$A25&lt;Assumptions!$C$5),$B25,0)</f>
        <v>0</v>
      </c>
      <c r="K25" s="65">
        <f>IF(AND(K$4&gt;=$A25,K$4-$A25&lt;Assumptions!$C$5),$B25,0)</f>
        <v>0</v>
      </c>
      <c r="L25" s="65">
        <f>IF(AND(L$4&gt;=$A25,L$4-$A25&lt;Assumptions!$C$5),$B25,0)</f>
        <v>0</v>
      </c>
      <c r="M25" s="65">
        <f>IF(AND(M$4&gt;=$A25,M$4-$A25&lt;Assumptions!$C$5),$B25,0)</f>
        <v>0</v>
      </c>
      <c r="N25" s="65">
        <f>IF(AND(N$4&gt;=$A25,N$4-$A25&lt;Assumptions!$C$5),$B25,0)</f>
        <v>0</v>
      </c>
      <c r="O25" s="65">
        <f>IF(AND(O$4&gt;=$A25,O$4-$A25&lt;Assumptions!$C$5),$B25,0)</f>
        <v>0</v>
      </c>
      <c r="P25" s="65">
        <f>IF(AND(P$4&gt;=$A25,P$4-$A25&lt;Assumptions!$C$5),$B25,0)</f>
        <v>0</v>
      </c>
      <c r="Q25" s="65">
        <f>IF(AND(Q$4&gt;=$A25,Q$4-$A25&lt;Assumptions!$C$5),$B25,0)</f>
        <v>0</v>
      </c>
      <c r="R25" s="65">
        <f>IF(AND(R$4&gt;=$A25,R$4-$A25&lt;Assumptions!$C$5),$B25,0)</f>
        <v>0</v>
      </c>
      <c r="S25" s="65">
        <f>IF(AND(S$4&gt;=$A25,S$4-$A25&lt;Assumptions!$C$5),$B25,0)</f>
        <v>0</v>
      </c>
      <c r="T25" s="65">
        <f>IF(AND(T$4&gt;=$A25,T$4-$A25&lt;Assumptions!$C$5),$B25,0)</f>
        <v>0</v>
      </c>
      <c r="U25" s="65">
        <f>IF(AND(U$4&gt;=$A25,U$4-$A25&lt;Assumptions!$C$5),$B25,0)</f>
        <v>0</v>
      </c>
      <c r="V25" s="65">
        <f>IF(AND(V$4&gt;=$A25,V$4-$A25&lt;Assumptions!$C$5),$B25,0)</f>
        <v>0</v>
      </c>
      <c r="W25" s="65">
        <f>IF(AND(W$4&gt;=$A25,W$4-$A25&lt;Assumptions!$C$5),$B25,0)</f>
        <v>675.36</v>
      </c>
      <c r="X25" s="65">
        <f>IF(AND(X$4&gt;=$A25,X$4-$A25&lt;Assumptions!$C$5),$B25,0)</f>
        <v>675.36</v>
      </c>
      <c r="Y25" s="65">
        <f>IF(AND(Y$4&gt;=$A25,Y$4-$A25&lt;Assumptions!$C$5),$B25,0)</f>
        <v>675.36</v>
      </c>
      <c r="Z25" s="65">
        <f>IF(AND(Z$4&gt;=$A25,Z$4-$A25&lt;Assumptions!$C$5),$B25,0)</f>
        <v>675.36</v>
      </c>
    </row>
    <row r="26" spans="1:26" x14ac:dyDescent="0.25">
      <c r="A26" s="63">
        <v>22</v>
      </c>
      <c r="B26" s="64">
        <f>'Detailed Planner'!G25</f>
        <v>675.36</v>
      </c>
      <c r="C26" s="65">
        <f>IF(AND(C$4&gt;=$A26,C$4-$A26&lt;Assumptions!$C$5),$B26,0)</f>
        <v>0</v>
      </c>
      <c r="D26" s="65">
        <f>IF(AND(D$4&gt;=$A26,D$4-$A26&lt;Assumptions!$C$5),$B26,0)</f>
        <v>0</v>
      </c>
      <c r="E26" s="65">
        <f>IF(AND(E$4&gt;=$A26,E$4-$A26&lt;Assumptions!$C$5),$B26,0)</f>
        <v>0</v>
      </c>
      <c r="F26" s="65">
        <f>IF(AND(F$4&gt;=$A26,F$4-$A26&lt;Assumptions!$C$5),$B26,0)</f>
        <v>0</v>
      </c>
      <c r="G26" s="65">
        <f>IF(AND(G$4&gt;=$A26,G$4-$A26&lt;Assumptions!$C$5),$B26,0)</f>
        <v>0</v>
      </c>
      <c r="H26" s="65">
        <f>IF(AND(H$4&gt;=$A26,H$4-$A26&lt;Assumptions!$C$5),$B26,0)</f>
        <v>0</v>
      </c>
      <c r="I26" s="65">
        <f>IF(AND(I$4&gt;=$A26,I$4-$A26&lt;Assumptions!$C$5),$B26,0)</f>
        <v>0</v>
      </c>
      <c r="J26" s="65">
        <f>IF(AND(J$4&gt;=$A26,J$4-$A26&lt;Assumptions!$C$5),$B26,0)</f>
        <v>0</v>
      </c>
      <c r="K26" s="65">
        <f>IF(AND(K$4&gt;=$A26,K$4-$A26&lt;Assumptions!$C$5),$B26,0)</f>
        <v>0</v>
      </c>
      <c r="L26" s="65">
        <f>IF(AND(L$4&gt;=$A26,L$4-$A26&lt;Assumptions!$C$5),$B26,0)</f>
        <v>0</v>
      </c>
      <c r="M26" s="65">
        <f>IF(AND(M$4&gt;=$A26,M$4-$A26&lt;Assumptions!$C$5),$B26,0)</f>
        <v>0</v>
      </c>
      <c r="N26" s="65">
        <f>IF(AND(N$4&gt;=$A26,N$4-$A26&lt;Assumptions!$C$5),$B26,0)</f>
        <v>0</v>
      </c>
      <c r="O26" s="65">
        <f>IF(AND(O$4&gt;=$A26,O$4-$A26&lt;Assumptions!$C$5),$B26,0)</f>
        <v>0</v>
      </c>
      <c r="P26" s="65">
        <f>IF(AND(P$4&gt;=$A26,P$4-$A26&lt;Assumptions!$C$5),$B26,0)</f>
        <v>0</v>
      </c>
      <c r="Q26" s="65">
        <f>IF(AND(Q$4&gt;=$A26,Q$4-$A26&lt;Assumptions!$C$5),$B26,0)</f>
        <v>0</v>
      </c>
      <c r="R26" s="65">
        <f>IF(AND(R$4&gt;=$A26,R$4-$A26&lt;Assumptions!$C$5),$B26,0)</f>
        <v>0</v>
      </c>
      <c r="S26" s="65">
        <f>IF(AND(S$4&gt;=$A26,S$4-$A26&lt;Assumptions!$C$5),$B26,0)</f>
        <v>0</v>
      </c>
      <c r="T26" s="65">
        <f>IF(AND(T$4&gt;=$A26,T$4-$A26&lt;Assumptions!$C$5),$B26,0)</f>
        <v>0</v>
      </c>
      <c r="U26" s="65">
        <f>IF(AND(U$4&gt;=$A26,U$4-$A26&lt;Assumptions!$C$5),$B26,0)</f>
        <v>0</v>
      </c>
      <c r="V26" s="65">
        <f>IF(AND(V$4&gt;=$A26,V$4-$A26&lt;Assumptions!$C$5),$B26,0)</f>
        <v>0</v>
      </c>
      <c r="W26" s="65">
        <f>IF(AND(W$4&gt;=$A26,W$4-$A26&lt;Assumptions!$C$5),$B26,0)</f>
        <v>0</v>
      </c>
      <c r="X26" s="65">
        <f>IF(AND(X$4&gt;=$A26,X$4-$A26&lt;Assumptions!$C$5),$B26,0)</f>
        <v>675.36</v>
      </c>
      <c r="Y26" s="65">
        <f>IF(AND(Y$4&gt;=$A26,Y$4-$A26&lt;Assumptions!$C$5),$B26,0)</f>
        <v>675.36</v>
      </c>
      <c r="Z26" s="65">
        <f>IF(AND(Z$4&gt;=$A26,Z$4-$A26&lt;Assumptions!$C$5),$B26,0)</f>
        <v>675.36</v>
      </c>
    </row>
    <row r="27" spans="1:26" x14ac:dyDescent="0.25">
      <c r="A27" s="63">
        <v>23</v>
      </c>
      <c r="B27" s="64">
        <f>'Detailed Planner'!G26</f>
        <v>675.36</v>
      </c>
      <c r="C27" s="65">
        <f>IF(AND(C$4&gt;=$A27,C$4-$A27&lt;Assumptions!$C$5),$B27,0)</f>
        <v>0</v>
      </c>
      <c r="D27" s="65">
        <f>IF(AND(D$4&gt;=$A27,D$4-$A27&lt;Assumptions!$C$5),$B27,0)</f>
        <v>0</v>
      </c>
      <c r="E27" s="65">
        <f>IF(AND(E$4&gt;=$A27,E$4-$A27&lt;Assumptions!$C$5),$B27,0)</f>
        <v>0</v>
      </c>
      <c r="F27" s="65">
        <f>IF(AND(F$4&gt;=$A27,F$4-$A27&lt;Assumptions!$C$5),$B27,0)</f>
        <v>0</v>
      </c>
      <c r="G27" s="65">
        <f>IF(AND(G$4&gt;=$A27,G$4-$A27&lt;Assumptions!$C$5),$B27,0)</f>
        <v>0</v>
      </c>
      <c r="H27" s="65">
        <f>IF(AND(H$4&gt;=$A27,H$4-$A27&lt;Assumptions!$C$5),$B27,0)</f>
        <v>0</v>
      </c>
      <c r="I27" s="65">
        <f>IF(AND(I$4&gt;=$A27,I$4-$A27&lt;Assumptions!$C$5),$B27,0)</f>
        <v>0</v>
      </c>
      <c r="J27" s="65">
        <f>IF(AND(J$4&gt;=$A27,J$4-$A27&lt;Assumptions!$C$5),$B27,0)</f>
        <v>0</v>
      </c>
      <c r="K27" s="65">
        <f>IF(AND(K$4&gt;=$A27,K$4-$A27&lt;Assumptions!$C$5),$B27,0)</f>
        <v>0</v>
      </c>
      <c r="L27" s="65">
        <f>IF(AND(L$4&gt;=$A27,L$4-$A27&lt;Assumptions!$C$5),$B27,0)</f>
        <v>0</v>
      </c>
      <c r="M27" s="65">
        <f>IF(AND(M$4&gt;=$A27,M$4-$A27&lt;Assumptions!$C$5),$B27,0)</f>
        <v>0</v>
      </c>
      <c r="N27" s="65">
        <f>IF(AND(N$4&gt;=$A27,N$4-$A27&lt;Assumptions!$C$5),$B27,0)</f>
        <v>0</v>
      </c>
      <c r="O27" s="65">
        <f>IF(AND(O$4&gt;=$A27,O$4-$A27&lt;Assumptions!$C$5),$B27,0)</f>
        <v>0</v>
      </c>
      <c r="P27" s="65">
        <f>IF(AND(P$4&gt;=$A27,P$4-$A27&lt;Assumptions!$C$5),$B27,0)</f>
        <v>0</v>
      </c>
      <c r="Q27" s="65">
        <f>IF(AND(Q$4&gt;=$A27,Q$4-$A27&lt;Assumptions!$C$5),$B27,0)</f>
        <v>0</v>
      </c>
      <c r="R27" s="65">
        <f>IF(AND(R$4&gt;=$A27,R$4-$A27&lt;Assumptions!$C$5),$B27,0)</f>
        <v>0</v>
      </c>
      <c r="S27" s="65">
        <f>IF(AND(S$4&gt;=$A27,S$4-$A27&lt;Assumptions!$C$5),$B27,0)</f>
        <v>0</v>
      </c>
      <c r="T27" s="65">
        <f>IF(AND(T$4&gt;=$A27,T$4-$A27&lt;Assumptions!$C$5),$B27,0)</f>
        <v>0</v>
      </c>
      <c r="U27" s="65">
        <f>IF(AND(U$4&gt;=$A27,U$4-$A27&lt;Assumptions!$C$5),$B27,0)</f>
        <v>0</v>
      </c>
      <c r="V27" s="65">
        <f>IF(AND(V$4&gt;=$A27,V$4-$A27&lt;Assumptions!$C$5),$B27,0)</f>
        <v>0</v>
      </c>
      <c r="W27" s="65">
        <f>IF(AND(W$4&gt;=$A27,W$4-$A27&lt;Assumptions!$C$5),$B27,0)</f>
        <v>0</v>
      </c>
      <c r="X27" s="65">
        <f>IF(AND(X$4&gt;=$A27,X$4-$A27&lt;Assumptions!$C$5),$B27,0)</f>
        <v>0</v>
      </c>
      <c r="Y27" s="65">
        <f>IF(AND(Y$4&gt;=$A27,Y$4-$A27&lt;Assumptions!$C$5),$B27,0)</f>
        <v>675.36</v>
      </c>
      <c r="Z27" s="65">
        <f>IF(AND(Z$4&gt;=$A27,Z$4-$A27&lt;Assumptions!$C$5),$B27,0)</f>
        <v>675.36</v>
      </c>
    </row>
    <row r="28" spans="1:26" x14ac:dyDescent="0.25">
      <c r="A28" s="63">
        <v>24</v>
      </c>
      <c r="B28" s="64">
        <f>'Detailed Planner'!G27</f>
        <v>675.36</v>
      </c>
      <c r="C28" s="65">
        <f>IF(AND(C$4&gt;=$A28,C$4-$A28&lt;Assumptions!$C$5),$B28,0)</f>
        <v>0</v>
      </c>
      <c r="D28" s="65">
        <f>IF(AND(D$4&gt;=$A28,D$4-$A28&lt;Assumptions!$C$5),$B28,0)</f>
        <v>0</v>
      </c>
      <c r="E28" s="65">
        <f>IF(AND(E$4&gt;=$A28,E$4-$A28&lt;Assumptions!$C$5),$B28,0)</f>
        <v>0</v>
      </c>
      <c r="F28" s="65">
        <f>IF(AND(F$4&gt;=$A28,F$4-$A28&lt;Assumptions!$C$5),$B28,0)</f>
        <v>0</v>
      </c>
      <c r="G28" s="65">
        <f>IF(AND(G$4&gt;=$A28,G$4-$A28&lt;Assumptions!$C$5),$B28,0)</f>
        <v>0</v>
      </c>
      <c r="H28" s="65">
        <f>IF(AND(H$4&gt;=$A28,H$4-$A28&lt;Assumptions!$C$5),$B28,0)</f>
        <v>0</v>
      </c>
      <c r="I28" s="65">
        <f>IF(AND(I$4&gt;=$A28,I$4-$A28&lt;Assumptions!$C$5),$B28,0)</f>
        <v>0</v>
      </c>
      <c r="J28" s="65">
        <f>IF(AND(J$4&gt;=$A28,J$4-$A28&lt;Assumptions!$C$5),$B28,0)</f>
        <v>0</v>
      </c>
      <c r="K28" s="65">
        <f>IF(AND(K$4&gt;=$A28,K$4-$A28&lt;Assumptions!$C$5),$B28,0)</f>
        <v>0</v>
      </c>
      <c r="L28" s="65">
        <f>IF(AND(L$4&gt;=$A28,L$4-$A28&lt;Assumptions!$C$5),$B28,0)</f>
        <v>0</v>
      </c>
      <c r="M28" s="65">
        <f>IF(AND(M$4&gt;=$A28,M$4-$A28&lt;Assumptions!$C$5),$B28,0)</f>
        <v>0</v>
      </c>
      <c r="N28" s="65">
        <f>IF(AND(N$4&gt;=$A28,N$4-$A28&lt;Assumptions!$C$5),$B28,0)</f>
        <v>0</v>
      </c>
      <c r="O28" s="65">
        <f>IF(AND(O$4&gt;=$A28,O$4-$A28&lt;Assumptions!$C$5),$B28,0)</f>
        <v>0</v>
      </c>
      <c r="P28" s="65">
        <f>IF(AND(P$4&gt;=$A28,P$4-$A28&lt;Assumptions!$C$5),$B28,0)</f>
        <v>0</v>
      </c>
      <c r="Q28" s="65">
        <f>IF(AND(Q$4&gt;=$A28,Q$4-$A28&lt;Assumptions!$C$5),$B28,0)</f>
        <v>0</v>
      </c>
      <c r="R28" s="65">
        <f>IF(AND(R$4&gt;=$A28,R$4-$A28&lt;Assumptions!$C$5),$B28,0)</f>
        <v>0</v>
      </c>
      <c r="S28" s="65">
        <f>IF(AND(S$4&gt;=$A28,S$4-$A28&lt;Assumptions!$C$5),$B28,0)</f>
        <v>0</v>
      </c>
      <c r="T28" s="65">
        <f>IF(AND(T$4&gt;=$A28,T$4-$A28&lt;Assumptions!$C$5),$B28,0)</f>
        <v>0</v>
      </c>
      <c r="U28" s="65">
        <f>IF(AND(U$4&gt;=$A28,U$4-$A28&lt;Assumptions!$C$5),$B28,0)</f>
        <v>0</v>
      </c>
      <c r="V28" s="65">
        <f>IF(AND(V$4&gt;=$A28,V$4-$A28&lt;Assumptions!$C$5),$B28,0)</f>
        <v>0</v>
      </c>
      <c r="W28" s="65">
        <f>IF(AND(W$4&gt;=$A28,W$4-$A28&lt;Assumptions!$C$5),$B28,0)</f>
        <v>0</v>
      </c>
      <c r="X28" s="65">
        <f>IF(AND(X$4&gt;=$A28,X$4-$A28&lt;Assumptions!$C$5),$B28,0)</f>
        <v>0</v>
      </c>
      <c r="Y28" s="65">
        <f>IF(AND(Y$4&gt;=$A28,Y$4-$A28&lt;Assumptions!$C$5),$B28,0)</f>
        <v>0</v>
      </c>
      <c r="Z28" s="65">
        <f>IF(AND(Z$4&gt;=$A28,Z$4-$A28&lt;Assumptions!$C$5),$B28,0)</f>
        <v>675.36</v>
      </c>
    </row>
    <row r="30" spans="1:26" ht="33" customHeight="1" x14ac:dyDescent="0.25">
      <c r="B30" s="66" t="s">
        <v>61</v>
      </c>
      <c r="C30" s="67">
        <f t="shared" ref="C30:Z30" si="0">SUM(C5:C28)</f>
        <v>75.040000000000006</v>
      </c>
      <c r="D30" s="67">
        <f t="shared" si="0"/>
        <v>187.60000000000002</v>
      </c>
      <c r="E30" s="67">
        <f t="shared" si="0"/>
        <v>337.68000000000006</v>
      </c>
      <c r="F30" s="67">
        <f t="shared" si="0"/>
        <v>487.7600000000001</v>
      </c>
      <c r="G30" s="67">
        <f t="shared" si="0"/>
        <v>675.36000000000013</v>
      </c>
      <c r="H30" s="67">
        <f t="shared" si="0"/>
        <v>862.96000000000015</v>
      </c>
      <c r="I30" s="67">
        <f t="shared" si="0"/>
        <v>1144.3600000000001</v>
      </c>
      <c r="J30" s="67">
        <f t="shared" si="0"/>
        <v>1425.7600000000002</v>
      </c>
      <c r="K30" s="67">
        <f t="shared" si="0"/>
        <v>1754.0600000000002</v>
      </c>
      <c r="L30" s="67">
        <f t="shared" si="0"/>
        <v>2129.2600000000002</v>
      </c>
      <c r="M30" s="67">
        <f t="shared" si="0"/>
        <v>2504.46</v>
      </c>
      <c r="N30" s="67">
        <f t="shared" si="0"/>
        <v>2926.56</v>
      </c>
      <c r="O30" s="67">
        <f t="shared" si="0"/>
        <v>3273.62</v>
      </c>
      <c r="P30" s="67">
        <f t="shared" si="0"/>
        <v>3630.0600000000004</v>
      </c>
      <c r="Q30" s="67">
        <f t="shared" si="0"/>
        <v>3948.98</v>
      </c>
      <c r="R30" s="67">
        <f t="shared" si="0"/>
        <v>4267.8999999999996</v>
      </c>
      <c r="S30" s="67">
        <f t="shared" si="0"/>
        <v>4699.38</v>
      </c>
      <c r="T30" s="67">
        <f t="shared" si="0"/>
        <v>5130.8600000000006</v>
      </c>
      <c r="U30" s="67">
        <f t="shared" si="0"/>
        <v>5524.82</v>
      </c>
      <c r="V30" s="67">
        <f t="shared" si="0"/>
        <v>5918.7799999999988</v>
      </c>
      <c r="W30" s="67">
        <f t="shared" si="0"/>
        <v>6265.8399999999992</v>
      </c>
      <c r="X30" s="67">
        <f t="shared" si="0"/>
        <v>6565.9999999999991</v>
      </c>
      <c r="Y30" s="67">
        <f t="shared" si="0"/>
        <v>6866.159999999998</v>
      </c>
      <c r="Z30" s="67">
        <f t="shared" si="0"/>
        <v>7119.4199999999983</v>
      </c>
    </row>
  </sheetData>
  <mergeCells count="2">
    <mergeCell ref="A1:J1"/>
    <mergeCell ref="A2:J2"/>
  </mergeCell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Assumptions</vt:lpstr>
      <vt:lpstr>Quick Estimate</vt:lpstr>
      <vt:lpstr>Detailed Planner</vt:lpstr>
      <vt:lpstr>Cohort Engine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Matthew Stephenson</cp:lastModifiedBy>
  <cp:revision>2</cp:revision>
  <dcterms:created xsi:type="dcterms:W3CDTF">2026-06-18T01:38:19Z</dcterms:created>
  <dcterms:modified xsi:type="dcterms:W3CDTF">2026-08-11T16:15:26Z</dcterms:modified>
  <dc:language>en-US</dc:language>
</cp:coreProperties>
</file>